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formenti/Documents/VGP/com/papers/mitoVGP/submission_version/Figure 1/"/>
    </mc:Choice>
  </mc:AlternateContent>
  <xr:revisionPtr revIDLastSave="0" documentId="13_ncr:1_{B5A8BDF1-0269-5547-A393-20F9797BE9EE}" xr6:coauthVersionLast="45" xr6:coauthVersionMax="45" xr10:uidLastSave="{00000000-0000-0000-0000-000000000000}"/>
  <bookViews>
    <workbookView xWindow="0" yWindow="460" windowWidth="28800" windowHeight="16740" activeTab="1" xr2:uid="{B35EFBE9-6589-1A41-8216-B58A25C90A59}"/>
  </bookViews>
  <sheets>
    <sheet name="Status" sheetId="1" r:id="rId1"/>
    <sheet name="Assembly_metadata" sheetId="5" r:id="rId2"/>
    <sheet name="Mis&amp;Dup_VGP" sheetId="9" r:id="rId3"/>
    <sheet name="Mis&amp;Dup_NOVOPlasty" sheetId="10" r:id="rId4"/>
    <sheet name="Repeats" sheetId="8" r:id="rId5"/>
    <sheet name="Identity" sheetId="11" r:id="rId6"/>
  </sheets>
  <definedNames>
    <definedName name="_xlnm._FilterDatabase" localSheetId="1" hidden="1">Assembly_metadata!$A$1:$U$99</definedName>
    <definedName name="_xlnm._FilterDatabase" localSheetId="0" hidden="1">Status!$A$1:$I$126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9" i="5" l="1"/>
  <c r="G49" i="5"/>
  <c r="H49" i="5"/>
  <c r="I49" i="5"/>
  <c r="J49" i="5"/>
  <c r="K49" i="5" s="1"/>
  <c r="M9" i="1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2" i="5"/>
  <c r="J26" i="5" l="1"/>
  <c r="J39" i="5"/>
  <c r="J13" i="5"/>
  <c r="J36" i="5"/>
  <c r="J93" i="5"/>
  <c r="J31" i="5"/>
  <c r="J10" i="5"/>
  <c r="J87" i="5"/>
  <c r="J81" i="5"/>
  <c r="J86" i="5"/>
  <c r="J11" i="5"/>
  <c r="J29" i="5"/>
  <c r="J67" i="5"/>
  <c r="J56" i="5"/>
  <c r="J24" i="5"/>
  <c r="J83" i="5"/>
  <c r="J89" i="5"/>
  <c r="J48" i="5"/>
  <c r="J54" i="5"/>
  <c r="J19" i="5"/>
  <c r="J28" i="5"/>
  <c r="J46" i="5"/>
  <c r="J70" i="5"/>
  <c r="J9" i="5"/>
  <c r="J90" i="5"/>
  <c r="J22" i="5"/>
  <c r="J62" i="5"/>
  <c r="J18" i="5"/>
  <c r="J2" i="5"/>
  <c r="J53" i="5"/>
  <c r="J15" i="5"/>
  <c r="J60" i="5"/>
  <c r="J38" i="5"/>
  <c r="J4" i="5"/>
  <c r="J16" i="5"/>
  <c r="J43" i="5"/>
  <c r="J64" i="5"/>
  <c r="J66" i="5"/>
  <c r="J50" i="5"/>
  <c r="J65" i="5"/>
  <c r="J37" i="5"/>
  <c r="J58" i="5"/>
  <c r="J91" i="5"/>
  <c r="J76" i="5"/>
  <c r="J6" i="5"/>
  <c r="J25" i="5"/>
  <c r="J95" i="5"/>
  <c r="J68" i="5"/>
  <c r="J84" i="5"/>
  <c r="J92" i="5"/>
  <c r="J61" i="5"/>
  <c r="J82" i="5"/>
  <c r="J85" i="5"/>
  <c r="J17" i="5"/>
  <c r="J23" i="5"/>
  <c r="J88" i="5"/>
  <c r="J12" i="5"/>
  <c r="J21" i="5"/>
  <c r="J75" i="5"/>
  <c r="J94" i="5"/>
  <c r="J14" i="5"/>
  <c r="J51" i="5"/>
  <c r="J47" i="5"/>
  <c r="J45" i="5"/>
  <c r="J78" i="5"/>
  <c r="J69" i="5"/>
  <c r="J63" i="5"/>
  <c r="J77" i="5"/>
  <c r="J80" i="5"/>
  <c r="J30" i="5"/>
  <c r="J40" i="5"/>
  <c r="J5" i="5"/>
  <c r="J8" i="5"/>
  <c r="J27" i="5"/>
  <c r="J55" i="5"/>
  <c r="J34" i="5"/>
  <c r="J7" i="5"/>
  <c r="J41" i="5"/>
  <c r="J74" i="5"/>
  <c r="J52" i="5"/>
  <c r="J57" i="5"/>
  <c r="J73" i="5"/>
  <c r="J71" i="5"/>
  <c r="J20" i="5"/>
  <c r="J72" i="5"/>
  <c r="J44" i="5"/>
  <c r="J42" i="5"/>
  <c r="J33" i="5"/>
  <c r="J59" i="5"/>
  <c r="J3" i="5"/>
  <c r="J35" i="5"/>
  <c r="J32" i="5"/>
  <c r="J79" i="5"/>
  <c r="I26" i="5"/>
  <c r="I39" i="5"/>
  <c r="I13" i="5"/>
  <c r="I36" i="5"/>
  <c r="I93" i="5"/>
  <c r="I31" i="5"/>
  <c r="I10" i="5"/>
  <c r="I87" i="5"/>
  <c r="I81" i="5"/>
  <c r="I86" i="5"/>
  <c r="I11" i="5"/>
  <c r="I29" i="5"/>
  <c r="I67" i="5"/>
  <c r="I56" i="5"/>
  <c r="I24" i="5"/>
  <c r="I83" i="5"/>
  <c r="I89" i="5"/>
  <c r="I48" i="5"/>
  <c r="I54" i="5"/>
  <c r="I19" i="5"/>
  <c r="I28" i="5"/>
  <c r="I46" i="5"/>
  <c r="I70" i="5"/>
  <c r="I9" i="5"/>
  <c r="I90" i="5"/>
  <c r="I22" i="5"/>
  <c r="I62" i="5"/>
  <c r="I18" i="5"/>
  <c r="I2" i="5"/>
  <c r="I53" i="5"/>
  <c r="I15" i="5"/>
  <c r="I60" i="5"/>
  <c r="I38" i="5"/>
  <c r="I4" i="5"/>
  <c r="I16" i="5"/>
  <c r="I43" i="5"/>
  <c r="I64" i="5"/>
  <c r="I66" i="5"/>
  <c r="I50" i="5"/>
  <c r="I65" i="5"/>
  <c r="I37" i="5"/>
  <c r="I58" i="5"/>
  <c r="I91" i="5"/>
  <c r="I76" i="5"/>
  <c r="I6" i="5"/>
  <c r="I25" i="5"/>
  <c r="I95" i="5"/>
  <c r="I68" i="5"/>
  <c r="I84" i="5"/>
  <c r="I92" i="5"/>
  <c r="I61" i="5"/>
  <c r="I82" i="5"/>
  <c r="I85" i="5"/>
  <c r="I17" i="5"/>
  <c r="I23" i="5"/>
  <c r="I88" i="5"/>
  <c r="I12" i="5"/>
  <c r="I21" i="5"/>
  <c r="I75" i="5"/>
  <c r="I94" i="5"/>
  <c r="I14" i="5"/>
  <c r="I51" i="5"/>
  <c r="I47" i="5"/>
  <c r="I45" i="5"/>
  <c r="I78" i="5"/>
  <c r="I69" i="5"/>
  <c r="I63" i="5"/>
  <c r="I77" i="5"/>
  <c r="I80" i="5"/>
  <c r="I30" i="5"/>
  <c r="I40" i="5"/>
  <c r="I5" i="5"/>
  <c r="I8" i="5"/>
  <c r="I27" i="5"/>
  <c r="I55" i="5"/>
  <c r="I34" i="5"/>
  <c r="I7" i="5"/>
  <c r="I41" i="5"/>
  <c r="I74" i="5"/>
  <c r="I52" i="5"/>
  <c r="I57" i="5"/>
  <c r="I73" i="5"/>
  <c r="I71" i="5"/>
  <c r="I20" i="5"/>
  <c r="I72" i="5"/>
  <c r="I44" i="5"/>
  <c r="I42" i="5"/>
  <c r="I33" i="5"/>
  <c r="I59" i="5"/>
  <c r="I3" i="5"/>
  <c r="I35" i="5"/>
  <c r="I32" i="5"/>
  <c r="I79" i="5"/>
  <c r="T39" i="5" l="1"/>
  <c r="T13" i="5"/>
  <c r="T36" i="5"/>
  <c r="T93" i="5"/>
  <c r="T31" i="5"/>
  <c r="T10" i="5"/>
  <c r="T87" i="5"/>
  <c r="T81" i="5"/>
  <c r="T86" i="5"/>
  <c r="T11" i="5"/>
  <c r="T29" i="5"/>
  <c r="T67" i="5"/>
  <c r="T56" i="5"/>
  <c r="T24" i="5"/>
  <c r="T83" i="5"/>
  <c r="T89" i="5"/>
  <c r="T48" i="5"/>
  <c r="T54" i="5"/>
  <c r="T19" i="5"/>
  <c r="T28" i="5"/>
  <c r="T46" i="5"/>
  <c r="T70" i="5"/>
  <c r="T9" i="5"/>
  <c r="T90" i="5"/>
  <c r="T22" i="5"/>
  <c r="T62" i="5"/>
  <c r="T18" i="5"/>
  <c r="T2" i="5"/>
  <c r="T53" i="5"/>
  <c r="T15" i="5"/>
  <c r="T60" i="5"/>
  <c r="T38" i="5"/>
  <c r="T4" i="5"/>
  <c r="T16" i="5"/>
  <c r="T43" i="5"/>
  <c r="T64" i="5"/>
  <c r="T66" i="5"/>
  <c r="T50" i="5"/>
  <c r="T65" i="5"/>
  <c r="T37" i="5"/>
  <c r="T58" i="5"/>
  <c r="T91" i="5"/>
  <c r="T76" i="5"/>
  <c r="T6" i="5"/>
  <c r="T25" i="5"/>
  <c r="T95" i="5"/>
  <c r="T68" i="5"/>
  <c r="T84" i="5"/>
  <c r="T92" i="5"/>
  <c r="T61" i="5"/>
  <c r="T82" i="5"/>
  <c r="T85" i="5"/>
  <c r="T17" i="5"/>
  <c r="T23" i="5"/>
  <c r="T88" i="5"/>
  <c r="T12" i="5"/>
  <c r="T21" i="5"/>
  <c r="T75" i="5"/>
  <c r="T94" i="5"/>
  <c r="T14" i="5"/>
  <c r="T51" i="5"/>
  <c r="T47" i="5"/>
  <c r="T45" i="5"/>
  <c r="T78" i="5"/>
  <c r="T69" i="5"/>
  <c r="T63" i="5"/>
  <c r="T77" i="5"/>
  <c r="T80" i="5"/>
  <c r="T30" i="5"/>
  <c r="T40" i="5"/>
  <c r="T5" i="5"/>
  <c r="T8" i="5"/>
  <c r="T27" i="5"/>
  <c r="T55" i="5"/>
  <c r="T34" i="5"/>
  <c r="T49" i="5"/>
  <c r="T7" i="5"/>
  <c r="T41" i="5"/>
  <c r="T74" i="5"/>
  <c r="T52" i="5"/>
  <c r="T57" i="5"/>
  <c r="T73" i="5"/>
  <c r="T71" i="5"/>
  <c r="T20" i="5"/>
  <c r="T72" i="5"/>
  <c r="T44" i="5"/>
  <c r="T42" i="5"/>
  <c r="T33" i="5"/>
  <c r="T59" i="5"/>
  <c r="T3" i="5"/>
  <c r="T35" i="5"/>
  <c r="T32" i="5"/>
  <c r="T26" i="5"/>
  <c r="N95" i="5"/>
  <c r="O95" i="5"/>
  <c r="P95" i="5"/>
  <c r="Q95" i="5"/>
  <c r="R95" i="5"/>
  <c r="S95" i="5"/>
  <c r="U95" i="5"/>
  <c r="N68" i="5"/>
  <c r="O68" i="5"/>
  <c r="P68" i="5"/>
  <c r="Q68" i="5"/>
  <c r="R68" i="5"/>
  <c r="S68" i="5"/>
  <c r="U68" i="5"/>
  <c r="N84" i="5"/>
  <c r="O84" i="5"/>
  <c r="P84" i="5"/>
  <c r="Q84" i="5"/>
  <c r="R84" i="5"/>
  <c r="S84" i="5"/>
  <c r="U84" i="5"/>
  <c r="N92" i="5"/>
  <c r="O92" i="5"/>
  <c r="P92" i="5"/>
  <c r="Q92" i="5"/>
  <c r="R92" i="5"/>
  <c r="S92" i="5"/>
  <c r="U92" i="5"/>
  <c r="N61" i="5"/>
  <c r="O61" i="5"/>
  <c r="P61" i="5"/>
  <c r="Q61" i="5"/>
  <c r="R61" i="5"/>
  <c r="S61" i="5"/>
  <c r="U61" i="5"/>
  <c r="N82" i="5"/>
  <c r="O82" i="5"/>
  <c r="P82" i="5"/>
  <c r="Q82" i="5"/>
  <c r="R82" i="5"/>
  <c r="S82" i="5"/>
  <c r="U82" i="5"/>
  <c r="N85" i="5"/>
  <c r="O85" i="5"/>
  <c r="P85" i="5"/>
  <c r="Q85" i="5"/>
  <c r="R85" i="5"/>
  <c r="S85" i="5"/>
  <c r="U85" i="5"/>
  <c r="N17" i="5"/>
  <c r="O17" i="5"/>
  <c r="P17" i="5"/>
  <c r="Q17" i="5"/>
  <c r="R17" i="5"/>
  <c r="S17" i="5"/>
  <c r="U17" i="5"/>
  <c r="N23" i="5"/>
  <c r="O23" i="5"/>
  <c r="P23" i="5"/>
  <c r="Q23" i="5"/>
  <c r="R23" i="5"/>
  <c r="S23" i="5"/>
  <c r="U23" i="5"/>
  <c r="N88" i="5"/>
  <c r="O88" i="5"/>
  <c r="P88" i="5"/>
  <c r="Q88" i="5"/>
  <c r="R88" i="5"/>
  <c r="S88" i="5"/>
  <c r="U88" i="5"/>
  <c r="N12" i="5"/>
  <c r="O12" i="5"/>
  <c r="P12" i="5"/>
  <c r="Q12" i="5"/>
  <c r="R12" i="5"/>
  <c r="S12" i="5"/>
  <c r="U12" i="5"/>
  <c r="N21" i="5"/>
  <c r="O21" i="5"/>
  <c r="P21" i="5"/>
  <c r="Q21" i="5"/>
  <c r="R21" i="5"/>
  <c r="S21" i="5"/>
  <c r="U21" i="5"/>
  <c r="N75" i="5"/>
  <c r="O75" i="5"/>
  <c r="P75" i="5"/>
  <c r="Q75" i="5"/>
  <c r="R75" i="5"/>
  <c r="S75" i="5"/>
  <c r="U75" i="5"/>
  <c r="N94" i="5"/>
  <c r="O94" i="5"/>
  <c r="P94" i="5"/>
  <c r="Q94" i="5"/>
  <c r="R94" i="5"/>
  <c r="S94" i="5"/>
  <c r="U94" i="5"/>
  <c r="N14" i="5"/>
  <c r="O14" i="5"/>
  <c r="P14" i="5"/>
  <c r="Q14" i="5"/>
  <c r="R14" i="5"/>
  <c r="S14" i="5"/>
  <c r="U14" i="5"/>
  <c r="N51" i="5"/>
  <c r="O51" i="5"/>
  <c r="P51" i="5"/>
  <c r="Q51" i="5"/>
  <c r="R51" i="5"/>
  <c r="S51" i="5"/>
  <c r="U51" i="5"/>
  <c r="N47" i="5"/>
  <c r="O47" i="5"/>
  <c r="P47" i="5"/>
  <c r="Q47" i="5"/>
  <c r="R47" i="5"/>
  <c r="S47" i="5"/>
  <c r="U47" i="5"/>
  <c r="N45" i="5"/>
  <c r="O45" i="5"/>
  <c r="P45" i="5"/>
  <c r="Q45" i="5"/>
  <c r="R45" i="5"/>
  <c r="S45" i="5"/>
  <c r="U45" i="5"/>
  <c r="N78" i="5"/>
  <c r="O78" i="5"/>
  <c r="P78" i="5"/>
  <c r="Q78" i="5"/>
  <c r="R78" i="5"/>
  <c r="S78" i="5"/>
  <c r="U78" i="5"/>
  <c r="N69" i="5"/>
  <c r="O69" i="5"/>
  <c r="P69" i="5"/>
  <c r="Q69" i="5"/>
  <c r="R69" i="5"/>
  <c r="S69" i="5"/>
  <c r="U69" i="5"/>
  <c r="N63" i="5"/>
  <c r="O63" i="5"/>
  <c r="P63" i="5"/>
  <c r="Q63" i="5"/>
  <c r="R63" i="5"/>
  <c r="S63" i="5"/>
  <c r="U63" i="5"/>
  <c r="N77" i="5"/>
  <c r="O77" i="5"/>
  <c r="P77" i="5"/>
  <c r="Q77" i="5"/>
  <c r="R77" i="5"/>
  <c r="S77" i="5"/>
  <c r="U77" i="5"/>
  <c r="N80" i="5"/>
  <c r="O80" i="5"/>
  <c r="P80" i="5"/>
  <c r="Q80" i="5"/>
  <c r="R80" i="5"/>
  <c r="S80" i="5"/>
  <c r="U80" i="5"/>
  <c r="N30" i="5"/>
  <c r="O30" i="5"/>
  <c r="P30" i="5"/>
  <c r="Q30" i="5"/>
  <c r="R30" i="5"/>
  <c r="S30" i="5"/>
  <c r="U30" i="5"/>
  <c r="N40" i="5"/>
  <c r="O40" i="5"/>
  <c r="P40" i="5"/>
  <c r="Q40" i="5"/>
  <c r="R40" i="5"/>
  <c r="S40" i="5"/>
  <c r="U40" i="5"/>
  <c r="N5" i="5"/>
  <c r="O5" i="5"/>
  <c r="P5" i="5"/>
  <c r="Q5" i="5"/>
  <c r="R5" i="5"/>
  <c r="S5" i="5"/>
  <c r="U5" i="5"/>
  <c r="N8" i="5"/>
  <c r="O8" i="5"/>
  <c r="P8" i="5"/>
  <c r="Q8" i="5"/>
  <c r="R8" i="5"/>
  <c r="S8" i="5"/>
  <c r="U8" i="5"/>
  <c r="N27" i="5"/>
  <c r="O27" i="5"/>
  <c r="P27" i="5"/>
  <c r="Q27" i="5"/>
  <c r="R27" i="5"/>
  <c r="S27" i="5"/>
  <c r="U27" i="5"/>
  <c r="N55" i="5"/>
  <c r="O55" i="5"/>
  <c r="P55" i="5"/>
  <c r="Q55" i="5"/>
  <c r="R55" i="5"/>
  <c r="S55" i="5"/>
  <c r="U55" i="5"/>
  <c r="N34" i="5"/>
  <c r="O34" i="5"/>
  <c r="P34" i="5"/>
  <c r="Q34" i="5"/>
  <c r="R34" i="5"/>
  <c r="S34" i="5"/>
  <c r="U34" i="5"/>
  <c r="N49" i="5"/>
  <c r="O49" i="5"/>
  <c r="P49" i="5"/>
  <c r="Q49" i="5"/>
  <c r="R49" i="5"/>
  <c r="S49" i="5"/>
  <c r="U49" i="5"/>
  <c r="N7" i="5"/>
  <c r="O7" i="5"/>
  <c r="P7" i="5"/>
  <c r="Q7" i="5"/>
  <c r="R7" i="5"/>
  <c r="S7" i="5"/>
  <c r="U7" i="5"/>
  <c r="N41" i="5"/>
  <c r="O41" i="5"/>
  <c r="P41" i="5"/>
  <c r="Q41" i="5"/>
  <c r="R41" i="5"/>
  <c r="S41" i="5"/>
  <c r="U41" i="5"/>
  <c r="N74" i="5"/>
  <c r="O74" i="5"/>
  <c r="P74" i="5"/>
  <c r="Q74" i="5"/>
  <c r="R74" i="5"/>
  <c r="S74" i="5"/>
  <c r="U74" i="5"/>
  <c r="N52" i="5"/>
  <c r="O52" i="5"/>
  <c r="P52" i="5"/>
  <c r="Q52" i="5"/>
  <c r="R52" i="5"/>
  <c r="S52" i="5"/>
  <c r="U52" i="5"/>
  <c r="N57" i="5"/>
  <c r="O57" i="5"/>
  <c r="P57" i="5"/>
  <c r="Q57" i="5"/>
  <c r="R57" i="5"/>
  <c r="S57" i="5"/>
  <c r="U57" i="5"/>
  <c r="N73" i="5"/>
  <c r="O73" i="5"/>
  <c r="P73" i="5"/>
  <c r="Q73" i="5"/>
  <c r="R73" i="5"/>
  <c r="S73" i="5"/>
  <c r="U73" i="5"/>
  <c r="N71" i="5"/>
  <c r="O71" i="5"/>
  <c r="P71" i="5"/>
  <c r="Q71" i="5"/>
  <c r="R71" i="5"/>
  <c r="S71" i="5"/>
  <c r="U71" i="5"/>
  <c r="N20" i="5"/>
  <c r="O20" i="5"/>
  <c r="P20" i="5"/>
  <c r="Q20" i="5"/>
  <c r="R20" i="5"/>
  <c r="S20" i="5"/>
  <c r="U20" i="5"/>
  <c r="N72" i="5"/>
  <c r="O72" i="5"/>
  <c r="P72" i="5"/>
  <c r="Q72" i="5"/>
  <c r="R72" i="5"/>
  <c r="S72" i="5"/>
  <c r="U72" i="5"/>
  <c r="N44" i="5"/>
  <c r="O44" i="5"/>
  <c r="P44" i="5"/>
  <c r="Q44" i="5"/>
  <c r="R44" i="5"/>
  <c r="S44" i="5"/>
  <c r="U44" i="5"/>
  <c r="N42" i="5"/>
  <c r="O42" i="5"/>
  <c r="P42" i="5"/>
  <c r="Q42" i="5"/>
  <c r="R42" i="5"/>
  <c r="S42" i="5"/>
  <c r="U42" i="5"/>
  <c r="N33" i="5"/>
  <c r="O33" i="5"/>
  <c r="P33" i="5"/>
  <c r="Q33" i="5"/>
  <c r="R33" i="5"/>
  <c r="S33" i="5"/>
  <c r="U33" i="5"/>
  <c r="N59" i="5"/>
  <c r="O59" i="5"/>
  <c r="P59" i="5"/>
  <c r="Q59" i="5"/>
  <c r="R59" i="5"/>
  <c r="S59" i="5"/>
  <c r="U59" i="5"/>
  <c r="N3" i="5"/>
  <c r="O3" i="5"/>
  <c r="P3" i="5"/>
  <c r="Q3" i="5"/>
  <c r="R3" i="5"/>
  <c r="S3" i="5"/>
  <c r="U3" i="5"/>
  <c r="N35" i="5"/>
  <c r="O35" i="5"/>
  <c r="P35" i="5"/>
  <c r="Q35" i="5"/>
  <c r="R35" i="5"/>
  <c r="S35" i="5"/>
  <c r="U35" i="5"/>
  <c r="N32" i="5"/>
  <c r="O32" i="5"/>
  <c r="P32" i="5"/>
  <c r="Q32" i="5"/>
  <c r="R32" i="5"/>
  <c r="S32" i="5"/>
  <c r="U32" i="5"/>
  <c r="M32" i="5"/>
  <c r="L32" i="5"/>
  <c r="M35" i="5"/>
  <c r="L35" i="5"/>
  <c r="M3" i="5"/>
  <c r="L3" i="5"/>
  <c r="M59" i="5"/>
  <c r="L59" i="5"/>
  <c r="M33" i="5"/>
  <c r="L33" i="5"/>
  <c r="M42" i="5"/>
  <c r="L42" i="5"/>
  <c r="M44" i="5"/>
  <c r="L44" i="5"/>
  <c r="M72" i="5"/>
  <c r="L72" i="5"/>
  <c r="M20" i="5"/>
  <c r="L20" i="5"/>
  <c r="M71" i="5"/>
  <c r="L71" i="5"/>
  <c r="M73" i="5"/>
  <c r="L73" i="5"/>
  <c r="M57" i="5"/>
  <c r="L57" i="5"/>
  <c r="M52" i="5"/>
  <c r="L52" i="5"/>
  <c r="M74" i="5"/>
  <c r="L74" i="5"/>
  <c r="M41" i="5"/>
  <c r="L41" i="5"/>
  <c r="M7" i="5"/>
  <c r="L7" i="5"/>
  <c r="M49" i="5"/>
  <c r="L49" i="5"/>
  <c r="M34" i="5"/>
  <c r="L34" i="5"/>
  <c r="M55" i="5"/>
  <c r="L55" i="5"/>
  <c r="M27" i="5"/>
  <c r="L27" i="5"/>
  <c r="M8" i="5"/>
  <c r="L8" i="5"/>
  <c r="M5" i="5"/>
  <c r="L5" i="5"/>
  <c r="M40" i="5"/>
  <c r="L40" i="5"/>
  <c r="M30" i="5"/>
  <c r="L30" i="5"/>
  <c r="M80" i="5"/>
  <c r="L80" i="5"/>
  <c r="M77" i="5"/>
  <c r="L77" i="5"/>
  <c r="M63" i="5"/>
  <c r="L63" i="5"/>
  <c r="M69" i="5"/>
  <c r="L69" i="5"/>
  <c r="M78" i="5"/>
  <c r="L78" i="5"/>
  <c r="M45" i="5"/>
  <c r="L45" i="5"/>
  <c r="M47" i="5"/>
  <c r="L47" i="5"/>
  <c r="M51" i="5"/>
  <c r="L51" i="5"/>
  <c r="M14" i="5"/>
  <c r="L14" i="5"/>
  <c r="M94" i="5"/>
  <c r="L94" i="5"/>
  <c r="M75" i="5"/>
  <c r="L75" i="5"/>
  <c r="M21" i="5"/>
  <c r="L21" i="5"/>
  <c r="M12" i="5"/>
  <c r="L12" i="5"/>
  <c r="M88" i="5"/>
  <c r="L88" i="5"/>
  <c r="M23" i="5"/>
  <c r="L23" i="5"/>
  <c r="M17" i="5"/>
  <c r="L17" i="5"/>
  <c r="M85" i="5"/>
  <c r="L85" i="5"/>
  <c r="M82" i="5"/>
  <c r="L82" i="5"/>
  <c r="M61" i="5"/>
  <c r="L61" i="5"/>
  <c r="M92" i="5"/>
  <c r="L92" i="5"/>
  <c r="M84" i="5"/>
  <c r="L84" i="5"/>
  <c r="M68" i="5"/>
  <c r="L68" i="5"/>
  <c r="M95" i="5"/>
  <c r="L95" i="5"/>
  <c r="K95" i="5"/>
  <c r="K68" i="5"/>
  <c r="K84" i="5"/>
  <c r="K92" i="5"/>
  <c r="K61" i="5"/>
  <c r="K82" i="5"/>
  <c r="K85" i="5"/>
  <c r="K17" i="5"/>
  <c r="K23" i="5"/>
  <c r="K88" i="5"/>
  <c r="K12" i="5"/>
  <c r="K21" i="5"/>
  <c r="K75" i="5"/>
  <c r="K94" i="5"/>
  <c r="K14" i="5"/>
  <c r="K51" i="5"/>
  <c r="K47" i="5"/>
  <c r="K45" i="5"/>
  <c r="K78" i="5"/>
  <c r="K69" i="5"/>
  <c r="K63" i="5"/>
  <c r="K77" i="5"/>
  <c r="K80" i="5"/>
  <c r="K30" i="5"/>
  <c r="K40" i="5"/>
  <c r="K5" i="5"/>
  <c r="K8" i="5"/>
  <c r="K27" i="5"/>
  <c r="K55" i="5"/>
  <c r="K34" i="5"/>
  <c r="K7" i="5"/>
  <c r="K41" i="5"/>
  <c r="K74" i="5"/>
  <c r="K52" i="5"/>
  <c r="K57" i="5"/>
  <c r="K73" i="5"/>
  <c r="K71" i="5"/>
  <c r="K20" i="5"/>
  <c r="K72" i="5"/>
  <c r="K44" i="5"/>
  <c r="K42" i="5"/>
  <c r="K33" i="5"/>
  <c r="K59" i="5"/>
  <c r="K3" i="5"/>
  <c r="K35" i="5"/>
  <c r="K32" i="5"/>
  <c r="E95" i="5" l="1"/>
  <c r="E68" i="5"/>
  <c r="E84" i="5"/>
  <c r="E92" i="5"/>
  <c r="E61" i="5"/>
  <c r="E82" i="5"/>
  <c r="E85" i="5"/>
  <c r="E17" i="5"/>
  <c r="E23" i="5"/>
  <c r="E88" i="5"/>
  <c r="E12" i="5"/>
  <c r="E21" i="5"/>
  <c r="E75" i="5"/>
  <c r="E94" i="5"/>
  <c r="E14" i="5"/>
  <c r="E51" i="5"/>
  <c r="E47" i="5"/>
  <c r="E45" i="5"/>
  <c r="E78" i="5"/>
  <c r="E69" i="5"/>
  <c r="E63" i="5"/>
  <c r="E77" i="5"/>
  <c r="E80" i="5"/>
  <c r="E30" i="5"/>
  <c r="E40" i="5"/>
  <c r="E5" i="5"/>
  <c r="E8" i="5"/>
  <c r="E27" i="5"/>
  <c r="E55" i="5"/>
  <c r="E34" i="5"/>
  <c r="E49" i="5"/>
  <c r="E7" i="5"/>
  <c r="E41" i="5"/>
  <c r="E74" i="5"/>
  <c r="E52" i="5"/>
  <c r="E57" i="5"/>
  <c r="E73" i="5"/>
  <c r="E71" i="5"/>
  <c r="E20" i="5"/>
  <c r="E72" i="5"/>
  <c r="E44" i="5"/>
  <c r="E42" i="5"/>
  <c r="E33" i="5"/>
  <c r="E59" i="5"/>
  <c r="E3" i="5"/>
  <c r="E35" i="5"/>
  <c r="E32" i="5"/>
  <c r="E26" i="5"/>
  <c r="E39" i="5"/>
  <c r="E13" i="5"/>
  <c r="E36" i="5"/>
  <c r="E93" i="5"/>
  <c r="E31" i="5"/>
  <c r="E10" i="5"/>
  <c r="E87" i="5"/>
  <c r="E81" i="5"/>
  <c r="E86" i="5"/>
  <c r="E11" i="5"/>
  <c r="E29" i="5"/>
  <c r="E67" i="5"/>
  <c r="E56" i="5"/>
  <c r="E24" i="5"/>
  <c r="E83" i="5"/>
  <c r="E89" i="5"/>
  <c r="E48" i="5"/>
  <c r="E54" i="5"/>
  <c r="E19" i="5"/>
  <c r="E28" i="5"/>
  <c r="E46" i="5"/>
  <c r="E70" i="5"/>
  <c r="E9" i="5"/>
  <c r="E90" i="5"/>
  <c r="E22" i="5"/>
  <c r="E62" i="5"/>
  <c r="E18" i="5"/>
  <c r="E2" i="5"/>
  <c r="E53" i="5"/>
  <c r="E15" i="5"/>
  <c r="E60" i="5"/>
  <c r="E38" i="5"/>
  <c r="E4" i="5"/>
  <c r="E16" i="5"/>
  <c r="E43" i="5"/>
  <c r="E64" i="5"/>
  <c r="E66" i="5"/>
  <c r="E50" i="5"/>
  <c r="E65" i="5"/>
  <c r="E37" i="5"/>
  <c r="E58" i="5"/>
  <c r="E91" i="5"/>
  <c r="E76" i="5"/>
  <c r="E6" i="5"/>
  <c r="E25" i="5"/>
  <c r="E79" i="5"/>
  <c r="H95" i="5"/>
  <c r="H68" i="5"/>
  <c r="H84" i="5"/>
  <c r="H92" i="5"/>
  <c r="H61" i="5"/>
  <c r="H82" i="5"/>
  <c r="H85" i="5"/>
  <c r="H17" i="5"/>
  <c r="H23" i="5"/>
  <c r="H88" i="5"/>
  <c r="H12" i="5"/>
  <c r="H21" i="5"/>
  <c r="H75" i="5"/>
  <c r="H94" i="5"/>
  <c r="H14" i="5"/>
  <c r="H51" i="5"/>
  <c r="H47" i="5"/>
  <c r="H45" i="5"/>
  <c r="H78" i="5"/>
  <c r="H69" i="5"/>
  <c r="H63" i="5"/>
  <c r="H77" i="5"/>
  <c r="H80" i="5"/>
  <c r="H30" i="5"/>
  <c r="H40" i="5"/>
  <c r="H5" i="5"/>
  <c r="H8" i="5"/>
  <c r="H27" i="5"/>
  <c r="H55" i="5"/>
  <c r="H34" i="5"/>
  <c r="H7" i="5"/>
  <c r="H41" i="5"/>
  <c r="H74" i="5"/>
  <c r="H52" i="5"/>
  <c r="H57" i="5"/>
  <c r="H73" i="5"/>
  <c r="H71" i="5"/>
  <c r="H20" i="5"/>
  <c r="H72" i="5"/>
  <c r="H44" i="5"/>
  <c r="H42" i="5"/>
  <c r="H33" i="5"/>
  <c r="H59" i="5"/>
  <c r="H3" i="5"/>
  <c r="H35" i="5"/>
  <c r="H32" i="5"/>
  <c r="H26" i="5"/>
  <c r="H39" i="5"/>
  <c r="H13" i="5"/>
  <c r="H36" i="5"/>
  <c r="H93" i="5"/>
  <c r="H31" i="5"/>
  <c r="H10" i="5"/>
  <c r="H87" i="5"/>
  <c r="H81" i="5"/>
  <c r="H86" i="5"/>
  <c r="H11" i="5"/>
  <c r="H29" i="5"/>
  <c r="H67" i="5"/>
  <c r="H56" i="5"/>
  <c r="H24" i="5"/>
  <c r="H83" i="5"/>
  <c r="H89" i="5"/>
  <c r="H48" i="5"/>
  <c r="H54" i="5"/>
  <c r="H19" i="5"/>
  <c r="H28" i="5"/>
  <c r="H46" i="5"/>
  <c r="H70" i="5"/>
  <c r="H9" i="5"/>
  <c r="H90" i="5"/>
  <c r="H22" i="5"/>
  <c r="H62" i="5"/>
  <c r="H18" i="5"/>
  <c r="H2" i="5"/>
  <c r="H53" i="5"/>
  <c r="H15" i="5"/>
  <c r="H60" i="5"/>
  <c r="H38" i="5"/>
  <c r="H4" i="5"/>
  <c r="H16" i="5"/>
  <c r="H43" i="5"/>
  <c r="H64" i="5"/>
  <c r="H66" i="5"/>
  <c r="H50" i="5"/>
  <c r="H65" i="5"/>
  <c r="H37" i="5"/>
  <c r="H58" i="5"/>
  <c r="H91" i="5"/>
  <c r="H76" i="5"/>
  <c r="H6" i="5"/>
  <c r="H25" i="5"/>
  <c r="H79" i="5"/>
  <c r="G95" i="5"/>
  <c r="G68" i="5"/>
  <c r="G84" i="5"/>
  <c r="G92" i="5"/>
  <c r="G61" i="5"/>
  <c r="G82" i="5"/>
  <c r="G85" i="5"/>
  <c r="G17" i="5"/>
  <c r="G23" i="5"/>
  <c r="G88" i="5"/>
  <c r="G12" i="5"/>
  <c r="G21" i="5"/>
  <c r="G75" i="5"/>
  <c r="G94" i="5"/>
  <c r="G14" i="5"/>
  <c r="G51" i="5"/>
  <c r="G47" i="5"/>
  <c r="G45" i="5"/>
  <c r="G78" i="5"/>
  <c r="G69" i="5"/>
  <c r="G63" i="5"/>
  <c r="G77" i="5"/>
  <c r="G80" i="5"/>
  <c r="G30" i="5"/>
  <c r="G40" i="5"/>
  <c r="G5" i="5"/>
  <c r="G8" i="5"/>
  <c r="G27" i="5"/>
  <c r="G55" i="5"/>
  <c r="G34" i="5"/>
  <c r="G7" i="5"/>
  <c r="G41" i="5"/>
  <c r="G74" i="5"/>
  <c r="G52" i="5"/>
  <c r="G57" i="5"/>
  <c r="G73" i="5"/>
  <c r="G71" i="5"/>
  <c r="G20" i="5"/>
  <c r="G72" i="5"/>
  <c r="G44" i="5"/>
  <c r="G42" i="5"/>
  <c r="G33" i="5"/>
  <c r="G59" i="5"/>
  <c r="G3" i="5"/>
  <c r="G35" i="5"/>
  <c r="G32" i="5"/>
  <c r="G26" i="5"/>
  <c r="G39" i="5"/>
  <c r="G13" i="5"/>
  <c r="G36" i="5"/>
  <c r="G93" i="5"/>
  <c r="G31" i="5"/>
  <c r="G10" i="5"/>
  <c r="G87" i="5"/>
  <c r="G81" i="5"/>
  <c r="G86" i="5"/>
  <c r="G11" i="5"/>
  <c r="G29" i="5"/>
  <c r="G67" i="5"/>
  <c r="G56" i="5"/>
  <c r="G24" i="5"/>
  <c r="G83" i="5"/>
  <c r="G89" i="5"/>
  <c r="G48" i="5"/>
  <c r="G54" i="5"/>
  <c r="G19" i="5"/>
  <c r="G28" i="5"/>
  <c r="G46" i="5"/>
  <c r="G70" i="5"/>
  <c r="G9" i="5"/>
  <c r="G90" i="5"/>
  <c r="G22" i="5"/>
  <c r="G62" i="5"/>
  <c r="G18" i="5"/>
  <c r="G2" i="5"/>
  <c r="G53" i="5"/>
  <c r="G15" i="5"/>
  <c r="G60" i="5"/>
  <c r="G38" i="5"/>
  <c r="G4" i="5"/>
  <c r="G16" i="5"/>
  <c r="G43" i="5"/>
  <c r="G64" i="5"/>
  <c r="G66" i="5"/>
  <c r="G50" i="5"/>
  <c r="G65" i="5"/>
  <c r="G37" i="5"/>
  <c r="G58" i="5"/>
  <c r="G91" i="5"/>
  <c r="G76" i="5"/>
  <c r="G6" i="5"/>
  <c r="G25" i="5"/>
  <c r="G79" i="5"/>
  <c r="D95" i="5"/>
  <c r="D68" i="5"/>
  <c r="D84" i="5"/>
  <c r="D92" i="5"/>
  <c r="D61" i="5"/>
  <c r="D82" i="5"/>
  <c r="D85" i="5"/>
  <c r="D17" i="5"/>
  <c r="D23" i="5"/>
  <c r="D88" i="5"/>
  <c r="D12" i="5"/>
  <c r="D21" i="5"/>
  <c r="D75" i="5"/>
  <c r="D94" i="5"/>
  <c r="D14" i="5"/>
  <c r="D51" i="5"/>
  <c r="D47" i="5"/>
  <c r="D45" i="5"/>
  <c r="D78" i="5"/>
  <c r="D69" i="5"/>
  <c r="D63" i="5"/>
  <c r="D77" i="5"/>
  <c r="D80" i="5"/>
  <c r="D30" i="5"/>
  <c r="D40" i="5"/>
  <c r="D5" i="5"/>
  <c r="D8" i="5"/>
  <c r="D27" i="5"/>
  <c r="D55" i="5"/>
  <c r="D34" i="5"/>
  <c r="D49" i="5"/>
  <c r="D7" i="5"/>
  <c r="D41" i="5"/>
  <c r="D74" i="5"/>
  <c r="D52" i="5"/>
  <c r="D57" i="5"/>
  <c r="D73" i="5"/>
  <c r="D71" i="5"/>
  <c r="D20" i="5"/>
  <c r="D72" i="5"/>
  <c r="D44" i="5"/>
  <c r="D42" i="5"/>
  <c r="D33" i="5"/>
  <c r="D59" i="5"/>
  <c r="D3" i="5"/>
  <c r="D35" i="5"/>
  <c r="D32" i="5"/>
  <c r="B77" i="5"/>
  <c r="C77" i="5"/>
  <c r="B80" i="5"/>
  <c r="C80" i="5"/>
  <c r="B30" i="5"/>
  <c r="C30" i="5"/>
  <c r="B40" i="5"/>
  <c r="C40" i="5"/>
  <c r="B5" i="5"/>
  <c r="C5" i="5"/>
  <c r="B8" i="5"/>
  <c r="C8" i="5"/>
  <c r="B27" i="5"/>
  <c r="C27" i="5"/>
  <c r="B55" i="5"/>
  <c r="C55" i="5"/>
  <c r="B34" i="5"/>
  <c r="C34" i="5"/>
  <c r="B49" i="5"/>
  <c r="C49" i="5"/>
  <c r="B7" i="5"/>
  <c r="C7" i="5"/>
  <c r="B41" i="5"/>
  <c r="C41" i="5"/>
  <c r="B74" i="5"/>
  <c r="C74" i="5"/>
  <c r="B52" i="5"/>
  <c r="C52" i="5"/>
  <c r="B57" i="5"/>
  <c r="C57" i="5"/>
  <c r="B73" i="5"/>
  <c r="C73" i="5"/>
  <c r="B71" i="5"/>
  <c r="C71" i="5"/>
  <c r="B20" i="5"/>
  <c r="C20" i="5"/>
  <c r="B72" i="5"/>
  <c r="C72" i="5"/>
  <c r="B44" i="5"/>
  <c r="C44" i="5"/>
  <c r="B42" i="5"/>
  <c r="C42" i="5"/>
  <c r="B33" i="5"/>
  <c r="C33" i="5"/>
  <c r="B59" i="5"/>
  <c r="C59" i="5"/>
  <c r="B3" i="5"/>
  <c r="C3" i="5"/>
  <c r="B35" i="5"/>
  <c r="C35" i="5"/>
  <c r="B32" i="5"/>
  <c r="C32" i="5"/>
  <c r="C95" i="5" l="1"/>
  <c r="C68" i="5"/>
  <c r="C84" i="5"/>
  <c r="C92" i="5"/>
  <c r="C61" i="5"/>
  <c r="C82" i="5"/>
  <c r="C85" i="5"/>
  <c r="C17" i="5"/>
  <c r="C23" i="5"/>
  <c r="C88" i="5"/>
  <c r="C12" i="5"/>
  <c r="C21" i="5"/>
  <c r="C75" i="5"/>
  <c r="C94" i="5"/>
  <c r="C14" i="5"/>
  <c r="C51" i="5"/>
  <c r="C47" i="5"/>
  <c r="C45" i="5"/>
  <c r="C78" i="5"/>
  <c r="C69" i="5"/>
  <c r="C63" i="5"/>
  <c r="B95" i="5"/>
  <c r="B68" i="5"/>
  <c r="B84" i="5"/>
  <c r="B92" i="5"/>
  <c r="B61" i="5"/>
  <c r="B82" i="5"/>
  <c r="B85" i="5"/>
  <c r="B17" i="5"/>
  <c r="B23" i="5"/>
  <c r="B88" i="5"/>
  <c r="B12" i="5"/>
  <c r="B21" i="5"/>
  <c r="B75" i="5"/>
  <c r="B94" i="5"/>
  <c r="B14" i="5"/>
  <c r="B51" i="5"/>
  <c r="B47" i="5"/>
  <c r="B45" i="5"/>
  <c r="B78" i="5"/>
  <c r="B69" i="5"/>
  <c r="B63" i="5"/>
  <c r="S26" i="5" l="1"/>
  <c r="U26" i="5"/>
  <c r="S39" i="5"/>
  <c r="U39" i="5"/>
  <c r="S13" i="5"/>
  <c r="U13" i="5"/>
  <c r="S36" i="5"/>
  <c r="U36" i="5"/>
  <c r="S93" i="5"/>
  <c r="U93" i="5"/>
  <c r="S31" i="5"/>
  <c r="U31" i="5"/>
  <c r="S10" i="5"/>
  <c r="U10" i="5"/>
  <c r="S87" i="5"/>
  <c r="U87" i="5"/>
  <c r="S81" i="5"/>
  <c r="U81" i="5"/>
  <c r="S86" i="5"/>
  <c r="U86" i="5"/>
  <c r="S11" i="5"/>
  <c r="U11" i="5"/>
  <c r="S29" i="5"/>
  <c r="U29" i="5"/>
  <c r="S67" i="5"/>
  <c r="U67" i="5"/>
  <c r="S56" i="5"/>
  <c r="U56" i="5"/>
  <c r="S24" i="5"/>
  <c r="U24" i="5"/>
  <c r="S83" i="5"/>
  <c r="U83" i="5"/>
  <c r="S89" i="5"/>
  <c r="U89" i="5"/>
  <c r="S48" i="5"/>
  <c r="U48" i="5"/>
  <c r="S54" i="5"/>
  <c r="U54" i="5"/>
  <c r="S19" i="5"/>
  <c r="U19" i="5"/>
  <c r="S28" i="5"/>
  <c r="U28" i="5"/>
  <c r="S46" i="5"/>
  <c r="U46" i="5"/>
  <c r="S70" i="5"/>
  <c r="U70" i="5"/>
  <c r="S9" i="5"/>
  <c r="U9" i="5"/>
  <c r="S90" i="5"/>
  <c r="U90" i="5"/>
  <c r="S22" i="5"/>
  <c r="U22" i="5"/>
  <c r="S62" i="5"/>
  <c r="U62" i="5"/>
  <c r="S18" i="5"/>
  <c r="U18" i="5"/>
  <c r="S2" i="5"/>
  <c r="U2" i="5"/>
  <c r="S53" i="5"/>
  <c r="U53" i="5"/>
  <c r="S15" i="5"/>
  <c r="U15" i="5"/>
  <c r="S60" i="5"/>
  <c r="U60" i="5"/>
  <c r="S38" i="5"/>
  <c r="U38" i="5"/>
  <c r="S4" i="5"/>
  <c r="U4" i="5"/>
  <c r="S16" i="5"/>
  <c r="U16" i="5"/>
  <c r="S43" i="5"/>
  <c r="U43" i="5"/>
  <c r="S64" i="5"/>
  <c r="U64" i="5"/>
  <c r="S66" i="5"/>
  <c r="U66" i="5"/>
  <c r="S50" i="5"/>
  <c r="U50" i="5"/>
  <c r="S65" i="5"/>
  <c r="U65" i="5"/>
  <c r="S37" i="5"/>
  <c r="U37" i="5"/>
  <c r="S58" i="5"/>
  <c r="U58" i="5"/>
  <c r="S91" i="5"/>
  <c r="U91" i="5"/>
  <c r="S76" i="5"/>
  <c r="U76" i="5"/>
  <c r="S6" i="5"/>
  <c r="U6" i="5"/>
  <c r="S25" i="5"/>
  <c r="U25" i="5"/>
  <c r="U79" i="5"/>
  <c r="T79" i="5"/>
  <c r="S79" i="5"/>
  <c r="R26" i="5"/>
  <c r="R39" i="5"/>
  <c r="R13" i="5"/>
  <c r="R36" i="5"/>
  <c r="R93" i="5"/>
  <c r="R31" i="5"/>
  <c r="R10" i="5"/>
  <c r="R87" i="5"/>
  <c r="R81" i="5"/>
  <c r="R86" i="5"/>
  <c r="R11" i="5"/>
  <c r="R29" i="5"/>
  <c r="R67" i="5"/>
  <c r="R56" i="5"/>
  <c r="R24" i="5"/>
  <c r="R83" i="5"/>
  <c r="R89" i="5"/>
  <c r="R48" i="5"/>
  <c r="R54" i="5"/>
  <c r="R19" i="5"/>
  <c r="R28" i="5"/>
  <c r="R46" i="5"/>
  <c r="R70" i="5"/>
  <c r="R9" i="5"/>
  <c r="R90" i="5"/>
  <c r="R22" i="5"/>
  <c r="R62" i="5"/>
  <c r="R18" i="5"/>
  <c r="R2" i="5"/>
  <c r="R53" i="5"/>
  <c r="R15" i="5"/>
  <c r="R60" i="5"/>
  <c r="R38" i="5"/>
  <c r="R4" i="5"/>
  <c r="R16" i="5"/>
  <c r="R43" i="5"/>
  <c r="R64" i="5"/>
  <c r="R66" i="5"/>
  <c r="R50" i="5"/>
  <c r="R65" i="5"/>
  <c r="R37" i="5"/>
  <c r="R58" i="5"/>
  <c r="R91" i="5"/>
  <c r="R76" i="5"/>
  <c r="R6" i="5"/>
  <c r="R25" i="5"/>
  <c r="R79" i="5"/>
  <c r="Q26" i="5"/>
  <c r="Q39" i="5"/>
  <c r="Q13" i="5"/>
  <c r="Q36" i="5"/>
  <c r="Q93" i="5"/>
  <c r="Q31" i="5"/>
  <c r="Q10" i="5"/>
  <c r="Q87" i="5"/>
  <c r="Q81" i="5"/>
  <c r="Q86" i="5"/>
  <c r="Q11" i="5"/>
  <c r="Q29" i="5"/>
  <c r="Q67" i="5"/>
  <c r="Q56" i="5"/>
  <c r="Q24" i="5"/>
  <c r="Q83" i="5"/>
  <c r="Q89" i="5"/>
  <c r="Q48" i="5"/>
  <c r="Q54" i="5"/>
  <c r="Q19" i="5"/>
  <c r="Q28" i="5"/>
  <c r="Q46" i="5"/>
  <c r="Q70" i="5"/>
  <c r="Q9" i="5"/>
  <c r="Q90" i="5"/>
  <c r="Q22" i="5"/>
  <c r="Q62" i="5"/>
  <c r="Q18" i="5"/>
  <c r="Q2" i="5"/>
  <c r="Q53" i="5"/>
  <c r="Q15" i="5"/>
  <c r="Q60" i="5"/>
  <c r="Q38" i="5"/>
  <c r="Q4" i="5"/>
  <c r="Q16" i="5"/>
  <c r="Q43" i="5"/>
  <c r="Q64" i="5"/>
  <c r="Q66" i="5"/>
  <c r="Q50" i="5"/>
  <c r="Q65" i="5"/>
  <c r="Q37" i="5"/>
  <c r="Q58" i="5"/>
  <c r="Q91" i="5"/>
  <c r="Q76" i="5"/>
  <c r="Q6" i="5"/>
  <c r="Q25" i="5"/>
  <c r="Q79" i="5"/>
  <c r="P26" i="5"/>
  <c r="P39" i="5"/>
  <c r="P13" i="5"/>
  <c r="P36" i="5"/>
  <c r="P93" i="5"/>
  <c r="P31" i="5"/>
  <c r="P10" i="5"/>
  <c r="P87" i="5"/>
  <c r="P81" i="5"/>
  <c r="P86" i="5"/>
  <c r="P11" i="5"/>
  <c r="P29" i="5"/>
  <c r="P67" i="5"/>
  <c r="P56" i="5"/>
  <c r="P24" i="5"/>
  <c r="P83" i="5"/>
  <c r="P89" i="5"/>
  <c r="P48" i="5"/>
  <c r="P54" i="5"/>
  <c r="P19" i="5"/>
  <c r="P28" i="5"/>
  <c r="P46" i="5"/>
  <c r="P70" i="5"/>
  <c r="P9" i="5"/>
  <c r="P90" i="5"/>
  <c r="P22" i="5"/>
  <c r="P62" i="5"/>
  <c r="P18" i="5"/>
  <c r="P2" i="5"/>
  <c r="P53" i="5"/>
  <c r="P15" i="5"/>
  <c r="P60" i="5"/>
  <c r="P38" i="5"/>
  <c r="P4" i="5"/>
  <c r="P16" i="5"/>
  <c r="P43" i="5"/>
  <c r="P64" i="5"/>
  <c r="P66" i="5"/>
  <c r="P50" i="5"/>
  <c r="P65" i="5"/>
  <c r="P37" i="5"/>
  <c r="P58" i="5"/>
  <c r="P91" i="5"/>
  <c r="P76" i="5"/>
  <c r="P6" i="5"/>
  <c r="P25" i="5"/>
  <c r="P79" i="5"/>
  <c r="N26" i="5"/>
  <c r="N39" i="5"/>
  <c r="N13" i="5"/>
  <c r="N36" i="5"/>
  <c r="N93" i="5"/>
  <c r="N31" i="5"/>
  <c r="N10" i="5"/>
  <c r="N87" i="5"/>
  <c r="N81" i="5"/>
  <c r="N86" i="5"/>
  <c r="N11" i="5"/>
  <c r="N29" i="5"/>
  <c r="N67" i="5"/>
  <c r="N56" i="5"/>
  <c r="N24" i="5"/>
  <c r="N83" i="5"/>
  <c r="N89" i="5"/>
  <c r="N48" i="5"/>
  <c r="N54" i="5"/>
  <c r="N19" i="5"/>
  <c r="N28" i="5"/>
  <c r="N46" i="5"/>
  <c r="N70" i="5"/>
  <c r="N9" i="5"/>
  <c r="N90" i="5"/>
  <c r="N22" i="5"/>
  <c r="N62" i="5"/>
  <c r="N18" i="5"/>
  <c r="N2" i="5"/>
  <c r="N53" i="5"/>
  <c r="N15" i="5"/>
  <c r="N60" i="5"/>
  <c r="N38" i="5"/>
  <c r="N4" i="5"/>
  <c r="N16" i="5"/>
  <c r="N43" i="5"/>
  <c r="N64" i="5"/>
  <c r="N66" i="5"/>
  <c r="N50" i="5"/>
  <c r="N65" i="5"/>
  <c r="N37" i="5"/>
  <c r="N58" i="5"/>
  <c r="N91" i="5"/>
  <c r="N76" i="5"/>
  <c r="N6" i="5"/>
  <c r="N25" i="5"/>
  <c r="N79" i="5"/>
  <c r="O26" i="5"/>
  <c r="O39" i="5"/>
  <c r="O13" i="5"/>
  <c r="O36" i="5"/>
  <c r="O93" i="5"/>
  <c r="O31" i="5"/>
  <c r="O10" i="5"/>
  <c r="O87" i="5"/>
  <c r="O81" i="5"/>
  <c r="O86" i="5"/>
  <c r="O11" i="5"/>
  <c r="O29" i="5"/>
  <c r="O67" i="5"/>
  <c r="O56" i="5"/>
  <c r="O24" i="5"/>
  <c r="O83" i="5"/>
  <c r="O89" i="5"/>
  <c r="O48" i="5"/>
  <c r="O54" i="5"/>
  <c r="O19" i="5"/>
  <c r="O28" i="5"/>
  <c r="O46" i="5"/>
  <c r="O70" i="5"/>
  <c r="O9" i="5"/>
  <c r="O90" i="5"/>
  <c r="O22" i="5"/>
  <c r="O62" i="5"/>
  <c r="O18" i="5"/>
  <c r="O2" i="5"/>
  <c r="O53" i="5"/>
  <c r="O15" i="5"/>
  <c r="O60" i="5"/>
  <c r="O38" i="5"/>
  <c r="O4" i="5"/>
  <c r="O16" i="5"/>
  <c r="O43" i="5"/>
  <c r="O64" i="5"/>
  <c r="O66" i="5"/>
  <c r="O50" i="5"/>
  <c r="O65" i="5"/>
  <c r="O37" i="5"/>
  <c r="O58" i="5"/>
  <c r="O91" i="5"/>
  <c r="O76" i="5"/>
  <c r="O6" i="5"/>
  <c r="O25" i="5"/>
  <c r="O79" i="5"/>
  <c r="D46" i="5"/>
  <c r="K46" i="5"/>
  <c r="M26" i="5" l="1"/>
  <c r="M39" i="5"/>
  <c r="M13" i="5"/>
  <c r="M36" i="5"/>
  <c r="M93" i="5"/>
  <c r="M31" i="5"/>
  <c r="M10" i="5"/>
  <c r="M87" i="5"/>
  <c r="M81" i="5"/>
  <c r="M86" i="5"/>
  <c r="M11" i="5"/>
  <c r="M29" i="5"/>
  <c r="M67" i="5"/>
  <c r="M56" i="5"/>
  <c r="M24" i="5"/>
  <c r="M83" i="5"/>
  <c r="M89" i="5"/>
  <c r="M48" i="5"/>
  <c r="M54" i="5"/>
  <c r="M19" i="5"/>
  <c r="M28" i="5"/>
  <c r="M46" i="5"/>
  <c r="M70" i="5"/>
  <c r="M9" i="5"/>
  <c r="M90" i="5"/>
  <c r="M22" i="5"/>
  <c r="M62" i="5"/>
  <c r="M18" i="5"/>
  <c r="M2" i="5"/>
  <c r="M53" i="5"/>
  <c r="M15" i="5"/>
  <c r="M60" i="5"/>
  <c r="M38" i="5"/>
  <c r="M4" i="5"/>
  <c r="M16" i="5"/>
  <c r="M43" i="5"/>
  <c r="M64" i="5"/>
  <c r="M66" i="5"/>
  <c r="M50" i="5"/>
  <c r="M65" i="5"/>
  <c r="M37" i="5"/>
  <c r="M58" i="5"/>
  <c r="M91" i="5"/>
  <c r="M76" i="5"/>
  <c r="M6" i="5"/>
  <c r="M25" i="5"/>
  <c r="M79" i="5"/>
  <c r="L26" i="5"/>
  <c r="L39" i="5"/>
  <c r="L13" i="5"/>
  <c r="L36" i="5"/>
  <c r="L93" i="5"/>
  <c r="L31" i="5"/>
  <c r="L10" i="5"/>
  <c r="L87" i="5"/>
  <c r="L81" i="5"/>
  <c r="L86" i="5"/>
  <c r="L11" i="5"/>
  <c r="L29" i="5"/>
  <c r="L67" i="5"/>
  <c r="L56" i="5"/>
  <c r="L24" i="5"/>
  <c r="L83" i="5"/>
  <c r="L89" i="5"/>
  <c r="L48" i="5"/>
  <c r="L54" i="5"/>
  <c r="L19" i="5"/>
  <c r="L28" i="5"/>
  <c r="L46" i="5"/>
  <c r="L70" i="5"/>
  <c r="L9" i="5"/>
  <c r="L90" i="5"/>
  <c r="L22" i="5"/>
  <c r="L62" i="5"/>
  <c r="L18" i="5"/>
  <c r="L2" i="5"/>
  <c r="L53" i="5"/>
  <c r="L15" i="5"/>
  <c r="L60" i="5"/>
  <c r="L38" i="5"/>
  <c r="L4" i="5"/>
  <c r="L16" i="5"/>
  <c r="L43" i="5"/>
  <c r="L64" i="5"/>
  <c r="L66" i="5"/>
  <c r="L50" i="5"/>
  <c r="L65" i="5"/>
  <c r="L37" i="5"/>
  <c r="L58" i="5"/>
  <c r="L91" i="5"/>
  <c r="L76" i="5"/>
  <c r="L6" i="5"/>
  <c r="L25" i="5"/>
  <c r="L79" i="5"/>
  <c r="K19" i="5" l="1"/>
  <c r="B19" i="5" l="1"/>
  <c r="C19" i="5"/>
  <c r="D19" i="5"/>
  <c r="B26" i="5" l="1"/>
  <c r="C26" i="5"/>
  <c r="B39" i="5"/>
  <c r="C39" i="5"/>
  <c r="B13" i="5"/>
  <c r="C13" i="5"/>
  <c r="B36" i="5"/>
  <c r="C36" i="5"/>
  <c r="B93" i="5"/>
  <c r="C93" i="5"/>
  <c r="B31" i="5"/>
  <c r="C31" i="5"/>
  <c r="B10" i="5"/>
  <c r="C10" i="5"/>
  <c r="B87" i="5"/>
  <c r="C87" i="5"/>
  <c r="B81" i="5"/>
  <c r="C81" i="5"/>
  <c r="B86" i="5"/>
  <c r="C86" i="5"/>
  <c r="B11" i="5"/>
  <c r="C11" i="5"/>
  <c r="B29" i="5"/>
  <c r="C29" i="5"/>
  <c r="B67" i="5"/>
  <c r="C67" i="5"/>
  <c r="B56" i="5"/>
  <c r="C56" i="5"/>
  <c r="B24" i="5"/>
  <c r="C24" i="5"/>
  <c r="B83" i="5"/>
  <c r="C83" i="5"/>
  <c r="B89" i="5"/>
  <c r="C89" i="5"/>
  <c r="B48" i="5"/>
  <c r="C48" i="5"/>
  <c r="B54" i="5"/>
  <c r="C54" i="5"/>
  <c r="B28" i="5"/>
  <c r="C28" i="5"/>
  <c r="B46" i="5"/>
  <c r="C46" i="5"/>
  <c r="B70" i="5"/>
  <c r="C70" i="5"/>
  <c r="B9" i="5"/>
  <c r="C9" i="5"/>
  <c r="B90" i="5"/>
  <c r="C90" i="5"/>
  <c r="B22" i="5"/>
  <c r="C22" i="5"/>
  <c r="B62" i="5"/>
  <c r="C62" i="5"/>
  <c r="B18" i="5"/>
  <c r="C18" i="5"/>
  <c r="B2" i="5"/>
  <c r="C2" i="5"/>
  <c r="B53" i="5"/>
  <c r="C53" i="5"/>
  <c r="B15" i="5"/>
  <c r="C15" i="5"/>
  <c r="B60" i="5"/>
  <c r="C60" i="5"/>
  <c r="B38" i="5"/>
  <c r="C38" i="5"/>
  <c r="B4" i="5"/>
  <c r="C4" i="5"/>
  <c r="B16" i="5"/>
  <c r="C16" i="5"/>
  <c r="B43" i="5"/>
  <c r="C43" i="5"/>
  <c r="B64" i="5"/>
  <c r="C64" i="5"/>
  <c r="B66" i="5"/>
  <c r="C66" i="5"/>
  <c r="B50" i="5"/>
  <c r="C50" i="5"/>
  <c r="B65" i="5"/>
  <c r="C65" i="5"/>
  <c r="B37" i="5"/>
  <c r="C37" i="5"/>
  <c r="B58" i="5"/>
  <c r="C58" i="5"/>
  <c r="B91" i="5"/>
  <c r="C91" i="5"/>
  <c r="B76" i="5"/>
  <c r="C76" i="5"/>
  <c r="B6" i="5"/>
  <c r="C6" i="5"/>
  <c r="B25" i="5"/>
  <c r="C25" i="5"/>
  <c r="C79" i="5"/>
  <c r="B79" i="5"/>
  <c r="D26" i="5"/>
  <c r="D39" i="5"/>
  <c r="D13" i="5"/>
  <c r="D36" i="5"/>
  <c r="D93" i="5"/>
  <c r="D31" i="5"/>
  <c r="D10" i="5"/>
  <c r="D87" i="5"/>
  <c r="D81" i="5"/>
  <c r="D86" i="5"/>
  <c r="D11" i="5"/>
  <c r="D29" i="5"/>
  <c r="D67" i="5"/>
  <c r="D56" i="5"/>
  <c r="D24" i="5"/>
  <c r="D83" i="5"/>
  <c r="D89" i="5"/>
  <c r="D48" i="5"/>
  <c r="D54" i="5"/>
  <c r="D28" i="5"/>
  <c r="D70" i="5"/>
  <c r="D9" i="5"/>
  <c r="D90" i="5"/>
  <c r="D22" i="5"/>
  <c r="D62" i="5"/>
  <c r="D18" i="5"/>
  <c r="D2" i="5"/>
  <c r="D53" i="5"/>
  <c r="D15" i="5"/>
  <c r="D60" i="5"/>
  <c r="D38" i="5"/>
  <c r="D4" i="5"/>
  <c r="D16" i="5"/>
  <c r="D43" i="5"/>
  <c r="D64" i="5"/>
  <c r="D66" i="5"/>
  <c r="D50" i="5"/>
  <c r="D65" i="5"/>
  <c r="D37" i="5"/>
  <c r="D58" i="5"/>
  <c r="D91" i="5"/>
  <c r="D76" i="5"/>
  <c r="D6" i="5"/>
  <c r="D25" i="5"/>
  <c r="D79" i="5"/>
  <c r="M8" i="1"/>
  <c r="M7" i="1"/>
  <c r="M4" i="1"/>
  <c r="M6" i="1"/>
  <c r="M2" i="1"/>
  <c r="M3" i="1"/>
  <c r="M5" i="1"/>
  <c r="M10" i="1" l="1"/>
  <c r="K25" i="5"/>
  <c r="K26" i="5"/>
  <c r="K39" i="5"/>
  <c r="K13" i="5"/>
  <c r="K36" i="5"/>
  <c r="K93" i="5"/>
  <c r="K31" i="5"/>
  <c r="K10" i="5"/>
  <c r="K87" i="5"/>
  <c r="K81" i="5"/>
  <c r="K86" i="5"/>
  <c r="K11" i="5"/>
  <c r="K29" i="5"/>
  <c r="K67" i="5"/>
  <c r="K56" i="5"/>
  <c r="K24" i="5"/>
  <c r="K83" i="5"/>
  <c r="K89" i="5"/>
  <c r="K48" i="5"/>
  <c r="K54" i="5"/>
  <c r="K28" i="5"/>
  <c r="K70" i="5"/>
  <c r="K9" i="5"/>
  <c r="K90" i="5"/>
  <c r="K22" i="5"/>
  <c r="K62" i="5"/>
  <c r="K18" i="5"/>
  <c r="K2" i="5"/>
  <c r="K53" i="5"/>
  <c r="K15" i="5"/>
  <c r="K60" i="5"/>
  <c r="K38" i="5"/>
  <c r="K4" i="5"/>
  <c r="K16" i="5"/>
  <c r="K43" i="5"/>
  <c r="K64" i="5"/>
  <c r="K66" i="5"/>
  <c r="K50" i="5"/>
  <c r="K65" i="5"/>
  <c r="K37" i="5"/>
  <c r="K58" i="5"/>
  <c r="K91" i="5"/>
  <c r="K76" i="5"/>
  <c r="K6" i="5"/>
  <c r="K79" i="5"/>
</calcChain>
</file>

<file path=xl/sharedStrings.xml><?xml version="1.0" encoding="utf-8"?>
<sst xmlns="http://schemas.openxmlformats.org/spreadsheetml/2006/main" count="1657" uniqueCount="479">
  <si>
    <t>ID</t>
  </si>
  <si>
    <t>status</t>
  </si>
  <si>
    <t>assembled_reads</t>
  </si>
  <si>
    <t>aBufBuf1</t>
  </si>
  <si>
    <t>Out of memory!</t>
  </si>
  <si>
    <t>aDenEbr1</t>
  </si>
  <si>
    <t>aGeoSer1</t>
  </si>
  <si>
    <t>Cannot allocate memory</t>
  </si>
  <si>
    <t>aMicUni1</t>
  </si>
  <si>
    <t>aRanTem1</t>
  </si>
  <si>
    <t>aRhiBiv1</t>
  </si>
  <si>
    <t>bAcaChl1</t>
  </si>
  <si>
    <t>bAlcTor1</t>
  </si>
  <si>
    <t>bAquChr1</t>
  </si>
  <si>
    <t>bAytFul2</t>
  </si>
  <si>
    <t>bBalReg1</t>
  </si>
  <si>
    <t>bBucAby1</t>
  </si>
  <si>
    <t>bCalAnn1</t>
  </si>
  <si>
    <t>bCarCri1</t>
  </si>
  <si>
    <t>bCatUst1</t>
  </si>
  <si>
    <t>bChiLan1</t>
  </si>
  <si>
    <t>bCicMag1</t>
  </si>
  <si>
    <t>bCorMon1</t>
  </si>
  <si>
    <t>bCucCan1</t>
  </si>
  <si>
    <t>bCygOlo1</t>
  </si>
  <si>
    <t>bDryPub1</t>
  </si>
  <si>
    <t>bEriRub2</t>
  </si>
  <si>
    <t>bFalNau1</t>
  </si>
  <si>
    <t>bFalRus1</t>
  </si>
  <si>
    <t>Killed</t>
  </si>
  <si>
    <t>bGalGal1</t>
  </si>
  <si>
    <t>bGeoTri1</t>
  </si>
  <si>
    <t>bHemCom1</t>
  </si>
  <si>
    <t>bHirRus1</t>
  </si>
  <si>
    <t>bMelUnd1</t>
  </si>
  <si>
    <t>bMerNub1</t>
  </si>
  <si>
    <t>bNycGra1</t>
  </si>
  <si>
    <t>bPhoRub1</t>
  </si>
  <si>
    <t>bPluApr1</t>
  </si>
  <si>
    <t>bPogPus1</t>
  </si>
  <si>
    <t>bPteGut1</t>
  </si>
  <si>
    <t>bSteHir1</t>
  </si>
  <si>
    <t>bStrHab1</t>
  </si>
  <si>
    <t>bStrTur1</t>
  </si>
  <si>
    <t>bSylAtr1</t>
  </si>
  <si>
    <t>bSylBor1</t>
  </si>
  <si>
    <t>bTaeGut1</t>
  </si>
  <si>
    <t>bTaeGut2</t>
  </si>
  <si>
    <t>bTauEry1</t>
  </si>
  <si>
    <t>eAstRub1</t>
  </si>
  <si>
    <t>fAciRut3</t>
  </si>
  <si>
    <t>fAnaAna1</t>
  </si>
  <si>
    <t>fAnaTes1</t>
  </si>
  <si>
    <t>fAngAng1</t>
  </si>
  <si>
    <t>fAntMac1</t>
  </si>
  <si>
    <t>fAplTae1</t>
  </si>
  <si>
    <t>fArcCen1</t>
  </si>
  <si>
    <t>fAstCal1</t>
  </si>
  <si>
    <t>fChaCha1</t>
  </si>
  <si>
    <t>fCheRos1</t>
  </si>
  <si>
    <t>fCotGob3</t>
  </si>
  <si>
    <t>fCycLum1</t>
  </si>
  <si>
    <t>fDenClu1</t>
  </si>
  <si>
    <t>fDreSAT1</t>
  </si>
  <si>
    <t>fEcheNa1</t>
  </si>
  <si>
    <t>fEleEle1</t>
  </si>
  <si>
    <t>fErpCal1</t>
  </si>
  <si>
    <t>fEsoLuc1</t>
  </si>
  <si>
    <t>fGadMor1</t>
  </si>
  <si>
    <t>fGouWil2</t>
  </si>
  <si>
    <t>fHipHip1</t>
  </si>
  <si>
    <t>fMalNig1</t>
  </si>
  <si>
    <t>fMasArm1</t>
  </si>
  <si>
    <t>fMegCyp1</t>
  </si>
  <si>
    <t>fMelBoe1</t>
  </si>
  <si>
    <t>fMyrMur1</t>
  </si>
  <si>
    <t>fNotCel1</t>
  </si>
  <si>
    <t>fParRan2</t>
  </si>
  <si>
    <t>fPerMag1</t>
  </si>
  <si>
    <t>fPygNat1</t>
  </si>
  <si>
    <t>fSalaFa1</t>
  </si>
  <si>
    <t>fSalTru1</t>
  </si>
  <si>
    <t>fScaArg1</t>
  </si>
  <si>
    <t>fSclFor1</t>
  </si>
  <si>
    <t>fSebUmb1</t>
  </si>
  <si>
    <t>fSpaAur1</t>
  </si>
  <si>
    <t>fSphaOr1</t>
  </si>
  <si>
    <t>fSynAcu1</t>
  </si>
  <si>
    <t>fTakRub1</t>
  </si>
  <si>
    <t>fThaAma1</t>
  </si>
  <si>
    <t>fTraTra1</t>
  </si>
  <si>
    <t>fXenCan1</t>
  </si>
  <si>
    <t>fZeuFab1</t>
  </si>
  <si>
    <t>kPetMar1</t>
  </si>
  <si>
    <t>mArvAmp1</t>
  </si>
  <si>
    <t>mArvNil1</t>
  </si>
  <si>
    <t>mBalMus1</t>
  </si>
  <si>
    <t>mBosTau1</t>
  </si>
  <si>
    <t>mCalJac1</t>
  </si>
  <si>
    <t>mChoDid1</t>
  </si>
  <si>
    <t>mHomSap3</t>
  </si>
  <si>
    <t>mLemCat1</t>
  </si>
  <si>
    <t>mLutLut1</t>
  </si>
  <si>
    <t>mLynCan4</t>
  </si>
  <si>
    <t>mMusErm1</t>
  </si>
  <si>
    <t>mMyoMyo1</t>
  </si>
  <si>
    <t>mOrnAna1</t>
  </si>
  <si>
    <t>mPanTro1</t>
  </si>
  <si>
    <t>mPhoSin1</t>
  </si>
  <si>
    <t>mPhyDis1</t>
  </si>
  <si>
    <t>mPipKuh1</t>
  </si>
  <si>
    <t>mPipPip1</t>
  </si>
  <si>
    <t>mRatNor1</t>
  </si>
  <si>
    <t>mRhiFer1</t>
  </si>
  <si>
    <t>mSciCar1</t>
  </si>
  <si>
    <t>mSciVul1</t>
  </si>
  <si>
    <t>mTacAcu1</t>
  </si>
  <si>
    <t>mTamTet1</t>
  </si>
  <si>
    <t>mTriVul1</t>
  </si>
  <si>
    <t>mTurTru1</t>
  </si>
  <si>
    <t>mZalCal1</t>
  </si>
  <si>
    <t>rCheMyd1</t>
  </si>
  <si>
    <t>rDerCor1</t>
  </si>
  <si>
    <t>rGopEvg1</t>
  </si>
  <si>
    <t>rGopFla2</t>
  </si>
  <si>
    <t>rLacAgi1</t>
  </si>
  <si>
    <t>rThaEle1</t>
  </si>
  <si>
    <t>sAmbRad1</t>
  </si>
  <si>
    <t>sCarCar2</t>
  </si>
  <si>
    <t>sPriPec2</t>
  </si>
  <si>
    <t>sScyCan1</t>
  </si>
  <si>
    <t>Contig1</t>
  </si>
  <si>
    <t>Contig01+67567772</t>
  </si>
  <si>
    <t>Contig01+72903272</t>
  </si>
  <si>
    <t>Contig01+32722342</t>
  </si>
  <si>
    <t>Contig01+450396612</t>
  </si>
  <si>
    <t>Contig01+1044023602</t>
  </si>
  <si>
    <t>Contig01+526406391</t>
  </si>
  <si>
    <t>Contig01+113237721</t>
  </si>
  <si>
    <t>Contig09+13094</t>
  </si>
  <si>
    <t>Contig04+1626</t>
  </si>
  <si>
    <t>Contig01+1806165252</t>
  </si>
  <si>
    <t>Contig01+33857381</t>
  </si>
  <si>
    <t>Contig01+7503152</t>
  </si>
  <si>
    <t>Contig01+1705852</t>
  </si>
  <si>
    <t>Contig05+12808</t>
  </si>
  <si>
    <t>Contig02+18164</t>
  </si>
  <si>
    <t>Contig01+139047401</t>
  </si>
  <si>
    <t>Contig01+338222332</t>
  </si>
  <si>
    <t>Contig01+270410571</t>
  </si>
  <si>
    <t>Contig01+106787631</t>
  </si>
  <si>
    <t>Contig14+11880</t>
  </si>
  <si>
    <t>Contig04+0647991261</t>
  </si>
  <si>
    <t>Contig01+388165732</t>
  </si>
  <si>
    <t>Contig01+434542411</t>
  </si>
  <si>
    <t>Contig01+1281132</t>
  </si>
  <si>
    <t>Assembly</t>
  </si>
  <si>
    <t>Contig</t>
  </si>
  <si>
    <t>VGP length</t>
  </si>
  <si>
    <t>NOVOPlasty length</t>
  </si>
  <si>
    <t>N_ short mitoreads NOVOPlasty</t>
  </si>
  <si>
    <t>Memory issue</t>
  </si>
  <si>
    <t>Multiple contigs</t>
  </si>
  <si>
    <t>Circular</t>
  </si>
  <si>
    <t>Single contig</t>
  </si>
  <si>
    <t>Identity (%)</t>
  </si>
  <si>
    <t>Rounding</t>
  </si>
  <si>
    <t>Common name</t>
  </si>
  <si>
    <t>Platypus</t>
  </si>
  <si>
    <t>Kakapo</t>
  </si>
  <si>
    <t>Gyrfalcon</t>
  </si>
  <si>
    <t>Honeycomb rockfish</t>
  </si>
  <si>
    <t>Cow (Angus/Braham Hybrid)</t>
  </si>
  <si>
    <t>Chimpanzee</t>
  </si>
  <si>
    <t>Short-beaked echidna</t>
  </si>
  <si>
    <t>Anna's hummingbird</t>
  </si>
  <si>
    <t>Zebra Finch (male)</t>
  </si>
  <si>
    <t>Blue Whale</t>
  </si>
  <si>
    <t>Barn swallow</t>
  </si>
  <si>
    <t>Greater Mouse-Eared Bat</t>
  </si>
  <si>
    <t>Largescale Four-Eyed Fish</t>
  </si>
  <si>
    <t>Needlefish</t>
  </si>
  <si>
    <t>Red-bellied piranha</t>
  </si>
  <si>
    <t>Flier cichlid</t>
  </si>
  <si>
    <t>Indo-pacific tarpon</t>
  </si>
  <si>
    <t>Spotted scat</t>
  </si>
  <si>
    <t>Northern pike</t>
  </si>
  <si>
    <t>Warty Frogfish</t>
  </si>
  <si>
    <t>Boesman’s rainbowfish</t>
  </si>
  <si>
    <t>Zebrafish SAT strain</t>
  </si>
  <si>
    <t>Electric eel</t>
  </si>
  <si>
    <t>Linnaeus's Two Toed Sloth</t>
  </si>
  <si>
    <t>Kuhl's Pipistrelle</t>
  </si>
  <si>
    <t>Southern tamandua</t>
  </si>
  <si>
    <t>Copperband butterflyfish</t>
  </si>
  <si>
    <t>Greater Horseshoe Bat</t>
  </si>
  <si>
    <t>European eel</t>
  </si>
  <si>
    <t>Peladilla</t>
  </si>
  <si>
    <t>Green sea turtle</t>
  </si>
  <si>
    <t>Common Tern</t>
  </si>
  <si>
    <t>Chicken</t>
  </si>
  <si>
    <t>Carmine Bee-eater</t>
  </si>
  <si>
    <t>Red-fronted tinkerbird</t>
  </si>
  <si>
    <t>Swainson's thrush</t>
  </si>
  <si>
    <t>New Caledonian crow</t>
  </si>
  <si>
    <t>Grey crowned-crane</t>
  </si>
  <si>
    <t>Downy Woodpecker</t>
  </si>
  <si>
    <t>Budgerigar</t>
  </si>
  <si>
    <t>Rifleman</t>
  </si>
  <si>
    <t>Great white shark</t>
  </si>
  <si>
    <t>Common Cuckoo</t>
  </si>
  <si>
    <t>Lesser kestrel</t>
  </si>
  <si>
    <t>Red-legged Seriema</t>
  </si>
  <si>
    <t>Korean giant-fin mudskipper</t>
  </si>
  <si>
    <t>Sand lizard</t>
  </si>
  <si>
    <t>Lumpfish</t>
  </si>
  <si>
    <t>Leatherback Sea Turtle</t>
  </si>
  <si>
    <t>Goode's Thornscrub tortoise</t>
  </si>
  <si>
    <t>Yellow-throated Sandgrouse</t>
  </si>
  <si>
    <t>Bolson tortoise</t>
  </si>
  <si>
    <t>Hourglass Treefrog</t>
  </si>
  <si>
    <t>Spotty Wrasse</t>
  </si>
  <si>
    <t>Californian Sea Lion</t>
  </si>
  <si>
    <t>Sea Lamprey</t>
  </si>
  <si>
    <t>Stoat</t>
  </si>
  <si>
    <t>Common brushtail possum</t>
  </si>
  <si>
    <t>Nile rat</t>
  </si>
  <si>
    <t>Atlantic Halibut</t>
  </si>
  <si>
    <t>Smalltooth sawfish</t>
  </si>
  <si>
    <t>Human</t>
  </si>
  <si>
    <t>Bottlenose dolphin</t>
  </si>
  <si>
    <t>Ring-tailed lemur</t>
  </si>
  <si>
    <t>Mute Swan</t>
  </si>
  <si>
    <t>Thorny Skate</t>
  </si>
  <si>
    <t>Razorbill</t>
  </si>
  <si>
    <t>Common Yellowthroat</t>
  </si>
  <si>
    <t>Canada Lynx</t>
  </si>
  <si>
    <t>Whiskered Treeswift</t>
  </si>
  <si>
    <t>Vaquita</t>
  </si>
  <si>
    <t>Great Potoo</t>
  </si>
  <si>
    <t>Zebra Finch (female)</t>
  </si>
  <si>
    <t>Eurasian Golden Plover</t>
  </si>
  <si>
    <t>Common marmoset</t>
  </si>
  <si>
    <t>Maguari Stork</t>
  </si>
  <si>
    <t>Pale spear-nosed Bat</t>
  </si>
  <si>
    <t>Tufted Duck</t>
  </si>
  <si>
    <t>Abyssinian ground hornbill</t>
  </si>
  <si>
    <t>Lanced-tailed manakin</t>
  </si>
  <si>
    <t>American Flamingo</t>
  </si>
  <si>
    <t>Eurasian blackcap</t>
  </si>
  <si>
    <t>Garden Warbler</t>
  </si>
  <si>
    <t>Red-crested Turaco</t>
  </si>
  <si>
    <t>Western terrestrial garter snake</t>
  </si>
  <si>
    <t>Common pipistrelle</t>
  </si>
  <si>
    <t>Climbing perch</t>
  </si>
  <si>
    <t>European golden eagle</t>
  </si>
  <si>
    <t>Brown trout</t>
  </si>
  <si>
    <t>Common starfish</t>
  </si>
  <si>
    <t>Live sharksucker</t>
  </si>
  <si>
    <t>John dory</t>
  </si>
  <si>
    <t>Sterlet</t>
  </si>
  <si>
    <t>European common frog</t>
  </si>
  <si>
    <t>Japanese puffer (Torafugu)</t>
  </si>
  <si>
    <t>Eurasian red squirrel</t>
  </si>
  <si>
    <t>Tire track eel</t>
  </si>
  <si>
    <t>Atlantic horse mackerel</t>
  </si>
  <si>
    <t>Blunt-snouted clingfish</t>
  </si>
  <si>
    <t>Denticle herring</t>
  </si>
  <si>
    <t>Eastern happy</t>
  </si>
  <si>
    <t>Brown rat</t>
  </si>
  <si>
    <t>Gilthead seabream</t>
  </si>
  <si>
    <t>European Toad</t>
  </si>
  <si>
    <t>Grey squirrel</t>
  </si>
  <si>
    <t>Indian glassy fish</t>
  </si>
  <si>
    <t>Reedfish</t>
  </si>
  <si>
    <t>Two-lined caecilian</t>
  </si>
  <si>
    <t>Greater pipefish</t>
  </si>
  <si>
    <t>Gaboon caecilian</t>
  </si>
  <si>
    <t>Tiny Cayenne Caecilian</t>
  </si>
  <si>
    <t>Eurasian otter</t>
  </si>
  <si>
    <t>European robin</t>
  </si>
  <si>
    <t>European turtle dove</t>
  </si>
  <si>
    <t>Milkfish</t>
  </si>
  <si>
    <t>Channel bull blenny</t>
  </si>
  <si>
    <t>Atlantic cod</t>
  </si>
  <si>
    <t>Stoplight loosejaw</t>
  </si>
  <si>
    <t>Pinecone soldierfish</t>
  </si>
  <si>
    <t>Jewelled blenny</t>
  </si>
  <si>
    <t>Golden arowana</t>
  </si>
  <si>
    <t>Orbiculate cardinalfish</t>
  </si>
  <si>
    <t>Prehistoric monster fish</t>
  </si>
  <si>
    <t>Water vole</t>
  </si>
  <si>
    <t>Small-spotted catshark</t>
  </si>
  <si>
    <t>Latin name</t>
  </si>
  <si>
    <t>Bufo bufo</t>
  </si>
  <si>
    <t>Dendropsophus ebraccatus</t>
  </si>
  <si>
    <t>Geotrypetes seraphini</t>
  </si>
  <si>
    <t>Microcaecilia unicolor</t>
  </si>
  <si>
    <t>Rana temporaria</t>
  </si>
  <si>
    <t>Rhinatrema bivittatum</t>
  </si>
  <si>
    <t>Acanthisitta chloris</t>
  </si>
  <si>
    <t>Alca torda</t>
  </si>
  <si>
    <t>Aquila chrysaetos</t>
  </si>
  <si>
    <t>Aythya fuligula</t>
  </si>
  <si>
    <t>Balearica regulorum</t>
  </si>
  <si>
    <t>Bucorvus abyssinicus</t>
  </si>
  <si>
    <t>Calypte anna</t>
  </si>
  <si>
    <t>Cariama cristata</t>
  </si>
  <si>
    <t>Catharus ustulatus</t>
  </si>
  <si>
    <t>Chiroxiphia lanceolata</t>
  </si>
  <si>
    <t>Ciconia maguari</t>
  </si>
  <si>
    <t>Corvus moneduloides</t>
  </si>
  <si>
    <t>Cuculus canorus</t>
  </si>
  <si>
    <t>Cygnus olor</t>
  </si>
  <si>
    <t>Dryobates pubescens</t>
  </si>
  <si>
    <t>Erithacus rubecula</t>
  </si>
  <si>
    <t>Falco naumanni</t>
  </si>
  <si>
    <t>Falco rusticolus</t>
  </si>
  <si>
    <t>Gallus gallus</t>
  </si>
  <si>
    <t>Geothlypis trichas</t>
  </si>
  <si>
    <t>Hemiprocne comata</t>
  </si>
  <si>
    <t>Hirundo rustica</t>
  </si>
  <si>
    <t>Melopsittacus undulatus</t>
  </si>
  <si>
    <t>Merops nubicus</t>
  </si>
  <si>
    <t>Nyctibius grandis</t>
  </si>
  <si>
    <t>Phoenicopterus ruber</t>
  </si>
  <si>
    <t>Pluvialis apricaria</t>
  </si>
  <si>
    <t>Pogoniulus pusillus</t>
  </si>
  <si>
    <t>Pterocles gutturalis</t>
  </si>
  <si>
    <t>Sterna hirundo</t>
  </si>
  <si>
    <t>Strigops habroptilus</t>
  </si>
  <si>
    <t>Streptopelia turtur</t>
  </si>
  <si>
    <t>Sylvia atricapilla</t>
  </si>
  <si>
    <t>Sylvia borin</t>
  </si>
  <si>
    <t>Taeniopygia guttata</t>
  </si>
  <si>
    <t>Tauraco erythrolophus</t>
  </si>
  <si>
    <t>Asterias rubens</t>
  </si>
  <si>
    <t>Acipenser ruthenus</t>
  </si>
  <si>
    <t>Anableps anableps</t>
  </si>
  <si>
    <t>Anabas testudineus</t>
  </si>
  <si>
    <t>Anguilla anguilla</t>
  </si>
  <si>
    <t>Antennarius maculatus</t>
  </si>
  <si>
    <t>Aplochiton taeniatus</t>
  </si>
  <si>
    <t>Archocentrus centrarchus</t>
  </si>
  <si>
    <t>Astatotilapia calliptera</t>
  </si>
  <si>
    <t>Chanos chanos</t>
  </si>
  <si>
    <t>Chelmon rostratus</t>
  </si>
  <si>
    <t>Cottoperca gobio</t>
  </si>
  <si>
    <t>Cyclopterus lumpus</t>
  </si>
  <si>
    <t>Denticeps clupeoides</t>
  </si>
  <si>
    <t>Danio rerio</t>
  </si>
  <si>
    <t>Echeneis naucrates</t>
  </si>
  <si>
    <t>Electrophorus electricus</t>
  </si>
  <si>
    <t>Erpetoichthys calabaricus</t>
  </si>
  <si>
    <t>Esox lucius</t>
  </si>
  <si>
    <t>Gadus morhua</t>
  </si>
  <si>
    <t>Gouania willdenowi</t>
  </si>
  <si>
    <t>Hippoglossus hippoglossus</t>
  </si>
  <si>
    <t>Malacosteus niger</t>
  </si>
  <si>
    <t>Mastacembelus armatus</t>
  </si>
  <si>
    <t>Megalops cyprinoides</t>
  </si>
  <si>
    <t>Melanotaenia boesemani</t>
  </si>
  <si>
    <t>Myripristis murdjan</t>
  </si>
  <si>
    <t>Notolabrus celidotus</t>
  </si>
  <si>
    <t>Parambassis ranga</t>
  </si>
  <si>
    <t>Periophthalmus magnuspinnatus</t>
  </si>
  <si>
    <t>Pygocentrus nattereri</t>
  </si>
  <si>
    <t>Salarias fasciatus</t>
  </si>
  <si>
    <t>Salmo trutta</t>
  </si>
  <si>
    <t>Scatophagus argus</t>
  </si>
  <si>
    <t>Scleropages formosus</t>
  </si>
  <si>
    <t>Sebastes umbrosus</t>
  </si>
  <si>
    <t>Sparus aurata</t>
  </si>
  <si>
    <t>Sphaeramia orbicularis</t>
  </si>
  <si>
    <t>Syngnathus acus</t>
  </si>
  <si>
    <t>Takifugu rubripes</t>
  </si>
  <si>
    <t>Thalassophryne amazonica</t>
  </si>
  <si>
    <t>Trachurus trachurus</t>
  </si>
  <si>
    <t>Xenentodon cancila</t>
  </si>
  <si>
    <t>Zeus faber</t>
  </si>
  <si>
    <t>Petromyzon marinus</t>
  </si>
  <si>
    <t>Arvicola amphibius</t>
  </si>
  <si>
    <t>Arvicanthis niloticus</t>
  </si>
  <si>
    <t>Balaenoptera musculus</t>
  </si>
  <si>
    <t>Bos taurus</t>
  </si>
  <si>
    <t>Callithrix jacchus</t>
  </si>
  <si>
    <t>Choloepus didactylus</t>
  </si>
  <si>
    <t>Homo sapiens</t>
  </si>
  <si>
    <t>Lemur catta</t>
  </si>
  <si>
    <t>Lutra lutra</t>
  </si>
  <si>
    <t>Lynx canadensis</t>
  </si>
  <si>
    <t>Mustela erminea</t>
  </si>
  <si>
    <t>Myotis myotis</t>
  </si>
  <si>
    <t>Ornithorhynchus anatinus</t>
  </si>
  <si>
    <t>Pan troglodytes</t>
  </si>
  <si>
    <t>Phocoena sinus</t>
  </si>
  <si>
    <t>Phyllostomus discolor</t>
  </si>
  <si>
    <t>Pipistrellus kuhlii</t>
  </si>
  <si>
    <t>Pipistrellus pipistrellus</t>
  </si>
  <si>
    <t>Rattus norvegicus</t>
  </si>
  <si>
    <t>Rhinolophus ferrumequinum</t>
  </si>
  <si>
    <t>Sciurus carolinensis</t>
  </si>
  <si>
    <t>Sciurus vulgaris</t>
  </si>
  <si>
    <t>Tachyglossus aculeatus</t>
  </si>
  <si>
    <t>Tamandua tetradactyla</t>
  </si>
  <si>
    <t>Trichosurus vulpecula</t>
  </si>
  <si>
    <t>Tursiops truncatus</t>
  </si>
  <si>
    <t>Zalophus californianus</t>
  </si>
  <si>
    <t>Chelonia mydas</t>
  </si>
  <si>
    <t>Dermochelys coriacea</t>
  </si>
  <si>
    <t>Gopherus evgoodei</t>
  </si>
  <si>
    <t>Gopherus flavomarginatus</t>
  </si>
  <si>
    <t>Lacerta agilis</t>
  </si>
  <si>
    <t>Thamnophis elegans</t>
  </si>
  <si>
    <t>Amblyraja radiata</t>
  </si>
  <si>
    <t>Carcharodon carcharias</t>
  </si>
  <si>
    <t>Pristis pectinata</t>
  </si>
  <si>
    <t>Scyliorhinus canicula</t>
  </si>
  <si>
    <t>Identity no-IUPAC (%)</t>
  </si>
  <si>
    <t>mitoVGP</t>
  </si>
  <si>
    <t>yes</t>
  </si>
  <si>
    <t>no</t>
  </si>
  <si>
    <t>Contig01+734935451</t>
  </si>
  <si>
    <t>diff</t>
  </si>
  <si>
    <t>VGP</t>
  </si>
  <si>
    <t>NOVOplasty</t>
  </si>
  <si>
    <t>VGP_repeat</t>
  </si>
  <si>
    <t>NOVOplasty_repeat</t>
  </si>
  <si>
    <t>seq</t>
  </si>
  <si>
    <t>missing</t>
  </si>
  <si>
    <t>duplicated</t>
  </si>
  <si>
    <t xml:space="preserve"> missing count</t>
  </si>
  <si>
    <t>duplicated count</t>
  </si>
  <si>
    <t>NA</t>
  </si>
  <si>
    <t>cob trnT trnP nad6 trnE</t>
  </si>
  <si>
    <t>trnP cob trnT</t>
  </si>
  <si>
    <t>VGP_missing</t>
  </si>
  <si>
    <t>VGP_duplicated</t>
  </si>
  <si>
    <t>VGP_missing count</t>
  </si>
  <si>
    <t>VGP_duplicated count</t>
  </si>
  <si>
    <t>NOVOPlasty_missing</t>
  </si>
  <si>
    <t>NOVOPlasty_duplicated</t>
  </si>
  <si>
    <t>NOVOPlasty_missing count</t>
  </si>
  <si>
    <t>NOVOPlasty_duplicated count</t>
  </si>
  <si>
    <t>VGP dataset</t>
  </si>
  <si>
    <t>fat node</t>
  </si>
  <si>
    <t>initial failure</t>
  </si>
  <si>
    <t>length longest</t>
  </si>
  <si>
    <t>Contig03+321112232</t>
  </si>
  <si>
    <t>Contig03+14737</t>
  </si>
  <si>
    <t>Contig01+244026572</t>
  </si>
  <si>
    <t>Contig01+1979397191</t>
  </si>
  <si>
    <t>Contig08+2478869822</t>
  </si>
  <si>
    <t>Contig02+3372025311</t>
  </si>
  <si>
    <t>Contig01+1689660331</t>
  </si>
  <si>
    <t>Contig11+22513</t>
  </si>
  <si>
    <t>Contig01+3097799161</t>
  </si>
  <si>
    <t>Contig04+1053696352</t>
  </si>
  <si>
    <t>Contig01+64152522</t>
  </si>
  <si>
    <t>Contig01+1864249781</t>
  </si>
  <si>
    <t>Contig01+4305677052</t>
  </si>
  <si>
    <t>Contig01+125242622</t>
  </si>
  <si>
    <t>Contig01+1153240681</t>
  </si>
  <si>
    <t>Contig01+5023753552</t>
  </si>
  <si>
    <t>cob trnT trnL2 nad6 trnE</t>
  </si>
  <si>
    <t>nad1 trnL2</t>
  </si>
  <si>
    <t>trnR</t>
  </si>
  <si>
    <t>trnE</t>
  </si>
  <si>
    <t>trnS1</t>
  </si>
  <si>
    <t>trnL2</t>
  </si>
  <si>
    <t>trnK trnD</t>
  </si>
  <si>
    <t>trnG</t>
  </si>
  <si>
    <t>trnP nad6 trnE</t>
  </si>
  <si>
    <t>trnL1</t>
  </si>
  <si>
    <t>rrnL trnV</t>
  </si>
  <si>
    <t>trnP</t>
  </si>
  <si>
    <t>memory issue</t>
  </si>
  <si>
    <t>No similarity</t>
  </si>
  <si>
    <t>Multiple contigs, Killed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</si>
</sst>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0" borderId="0" xfId="0" applyFont="1"/>
    <xf numFmtId="0" fontId="3" fillId="0" borderId="0" xfId="0" applyFont="1"/>
    <xf numFmtId="0" fontId="0" fillId="0" borderId="0" xfId="0" applyFill="1"/>
    <xf numFmtId="0" fontId="5" fillId="0" borderId="0" xfId="0" applyFont="1"/>
    <xf numFmtId="0" fontId="2" fillId="0" borderId="0" xfId="0" applyFont="1" applyFill="1"/>
    <xf numFmtId="3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375E-462F-FB40-9636-843539048CA7}">
  <dimension ref="A1:M126"/>
  <sheetViews>
    <sheetView topLeftCell="A82" zoomScale="90" workbookViewId="0">
      <selection activeCell="H104" sqref="H104"/>
    </sheetView>
  </sheetViews>
  <sheetFormatPr baseColWidth="10" defaultRowHeight="16"/>
  <cols>
    <col min="1" max="1" width="11.5" bestFit="1" customWidth="1"/>
    <col min="2" max="2" width="31.1640625" bestFit="1" customWidth="1"/>
    <col min="3" max="3" width="28" bestFit="1" customWidth="1"/>
    <col min="4" max="4" width="22" bestFit="1" customWidth="1"/>
    <col min="5" max="5" width="16.33203125" customWidth="1"/>
    <col min="6" max="6" width="11.1640625" bestFit="1" customWidth="1"/>
    <col min="7" max="7" width="22" bestFit="1" customWidth="1"/>
    <col min="8" max="8" width="18.6640625" bestFit="1" customWidth="1"/>
    <col min="9" max="9" width="11.83203125" bestFit="1" customWidth="1"/>
    <col min="12" max="12" width="22" bestFit="1" customWidth="1"/>
    <col min="13" max="13" width="4.6640625" bestFit="1" customWidth="1"/>
  </cols>
  <sheetData>
    <row r="1" spans="1:13">
      <c r="A1" s="1" t="s">
        <v>0</v>
      </c>
      <c r="B1" s="1" t="s">
        <v>293</v>
      </c>
      <c r="C1" s="1" t="s">
        <v>167</v>
      </c>
      <c r="D1" s="1" t="s">
        <v>1</v>
      </c>
      <c r="E1" s="1" t="s">
        <v>447</v>
      </c>
      <c r="F1" s="1" t="s">
        <v>445</v>
      </c>
      <c r="G1" s="1" t="s">
        <v>446</v>
      </c>
      <c r="H1" s="1" t="s">
        <v>2</v>
      </c>
      <c r="I1" s="1" t="s">
        <v>419</v>
      </c>
    </row>
    <row r="2" spans="1:13">
      <c r="A2" s="6" t="s">
        <v>3</v>
      </c>
      <c r="B2" s="4" t="s">
        <v>294</v>
      </c>
      <c r="C2" t="s">
        <v>271</v>
      </c>
      <c r="D2" t="s">
        <v>4</v>
      </c>
      <c r="I2" t="s">
        <v>420</v>
      </c>
      <c r="L2" s="3" t="s">
        <v>163</v>
      </c>
      <c r="M2" s="3">
        <f t="shared" ref="M2:M9" si="0">COUNTIF(D$2:D$126,L2)</f>
        <v>61</v>
      </c>
    </row>
    <row r="3" spans="1:13">
      <c r="A3" t="s">
        <v>5</v>
      </c>
      <c r="B3" s="4" t="s">
        <v>295</v>
      </c>
      <c r="C3" t="s">
        <v>220</v>
      </c>
      <c r="D3" t="s">
        <v>162</v>
      </c>
      <c r="E3">
        <v>16250</v>
      </c>
      <c r="F3" t="s">
        <v>421</v>
      </c>
      <c r="H3">
        <v>80528</v>
      </c>
      <c r="I3" t="s">
        <v>420</v>
      </c>
      <c r="L3" s="3" t="s">
        <v>164</v>
      </c>
      <c r="M3" s="3">
        <f t="shared" si="0"/>
        <v>9</v>
      </c>
    </row>
    <row r="4" spans="1:13">
      <c r="A4" t="s">
        <v>6</v>
      </c>
      <c r="B4" s="4" t="s">
        <v>296</v>
      </c>
      <c r="C4" t="s">
        <v>277</v>
      </c>
      <c r="D4" t="s">
        <v>163</v>
      </c>
      <c r="E4">
        <v>16291</v>
      </c>
      <c r="F4" t="s">
        <v>420</v>
      </c>
      <c r="G4" t="s">
        <v>7</v>
      </c>
      <c r="H4">
        <v>1334632</v>
      </c>
      <c r="I4" t="s">
        <v>420</v>
      </c>
      <c r="L4" s="3" t="s">
        <v>162</v>
      </c>
      <c r="M4" s="3">
        <f t="shared" si="0"/>
        <v>48</v>
      </c>
    </row>
    <row r="5" spans="1:13">
      <c r="A5" t="s">
        <v>8</v>
      </c>
      <c r="B5" s="4" t="s">
        <v>297</v>
      </c>
      <c r="C5" t="s">
        <v>278</v>
      </c>
      <c r="D5" t="s">
        <v>163</v>
      </c>
      <c r="E5">
        <v>16007</v>
      </c>
      <c r="F5" t="s">
        <v>420</v>
      </c>
      <c r="G5" t="s">
        <v>7</v>
      </c>
      <c r="H5">
        <v>1952268</v>
      </c>
      <c r="I5" t="s">
        <v>420</v>
      </c>
      <c r="L5" s="2" t="s">
        <v>4</v>
      </c>
      <c r="M5" s="2">
        <f t="shared" si="0"/>
        <v>1</v>
      </c>
    </row>
    <row r="6" spans="1:13">
      <c r="A6" t="s">
        <v>9</v>
      </c>
      <c r="B6" s="4" t="s">
        <v>298</v>
      </c>
      <c r="C6" t="s">
        <v>261</v>
      </c>
      <c r="D6" t="s">
        <v>162</v>
      </c>
      <c r="E6">
        <v>2148</v>
      </c>
      <c r="F6" t="s">
        <v>420</v>
      </c>
      <c r="G6" t="s">
        <v>4</v>
      </c>
      <c r="H6">
        <v>123194</v>
      </c>
      <c r="I6" t="s">
        <v>420</v>
      </c>
      <c r="L6" s="2" t="s">
        <v>7</v>
      </c>
      <c r="M6" s="2">
        <f t="shared" si="0"/>
        <v>0</v>
      </c>
    </row>
    <row r="7" spans="1:13">
      <c r="A7" t="s">
        <v>10</v>
      </c>
      <c r="B7" s="4" t="s">
        <v>299</v>
      </c>
      <c r="C7" t="s">
        <v>275</v>
      </c>
      <c r="D7" t="s">
        <v>163</v>
      </c>
      <c r="E7">
        <v>16408</v>
      </c>
      <c r="F7" t="s">
        <v>420</v>
      </c>
      <c r="G7" t="s">
        <v>7</v>
      </c>
      <c r="H7">
        <v>893120</v>
      </c>
      <c r="I7" t="s">
        <v>420</v>
      </c>
      <c r="L7" s="2" t="s">
        <v>29</v>
      </c>
      <c r="M7" s="2">
        <f t="shared" si="0"/>
        <v>1</v>
      </c>
    </row>
    <row r="8" spans="1:13">
      <c r="A8" t="s">
        <v>11</v>
      </c>
      <c r="B8" s="4" t="s">
        <v>300</v>
      </c>
      <c r="C8" t="s">
        <v>208</v>
      </c>
      <c r="D8" t="s">
        <v>163</v>
      </c>
      <c r="E8">
        <v>16941</v>
      </c>
      <c r="F8" t="s">
        <v>421</v>
      </c>
      <c r="H8">
        <v>15864</v>
      </c>
      <c r="I8" t="s">
        <v>420</v>
      </c>
      <c r="L8" s="2" t="s">
        <v>161</v>
      </c>
      <c r="M8" s="2">
        <f t="shared" si="0"/>
        <v>2</v>
      </c>
    </row>
    <row r="9" spans="1:13">
      <c r="A9" t="s">
        <v>12</v>
      </c>
      <c r="B9" s="4" t="s">
        <v>301</v>
      </c>
      <c r="C9" t="s">
        <v>234</v>
      </c>
      <c r="D9" t="s">
        <v>162</v>
      </c>
      <c r="E9">
        <v>16679</v>
      </c>
      <c r="F9" t="s">
        <v>421</v>
      </c>
      <c r="H9">
        <v>1072744</v>
      </c>
      <c r="I9" t="s">
        <v>420</v>
      </c>
      <c r="L9" s="2" t="s">
        <v>477</v>
      </c>
      <c r="M9" s="2">
        <f t="shared" si="0"/>
        <v>3</v>
      </c>
    </row>
    <row r="10" spans="1:13">
      <c r="A10" t="s">
        <v>13</v>
      </c>
      <c r="B10" s="4" t="s">
        <v>302</v>
      </c>
      <c r="C10" t="s">
        <v>255</v>
      </c>
      <c r="D10" t="s">
        <v>162</v>
      </c>
      <c r="E10">
        <v>18265</v>
      </c>
      <c r="F10" t="s">
        <v>421</v>
      </c>
      <c r="H10">
        <v>95132</v>
      </c>
      <c r="I10" t="s">
        <v>420</v>
      </c>
      <c r="M10">
        <f>SUM(M2:M9)</f>
        <v>125</v>
      </c>
    </row>
    <row r="11" spans="1:13">
      <c r="A11" s="6" t="s">
        <v>14</v>
      </c>
      <c r="B11" s="4" t="s">
        <v>303</v>
      </c>
      <c r="C11" t="s">
        <v>245</v>
      </c>
      <c r="D11" t="s">
        <v>163</v>
      </c>
      <c r="E11">
        <v>16617</v>
      </c>
      <c r="F11" t="s">
        <v>420</v>
      </c>
      <c r="G11" t="s">
        <v>4</v>
      </c>
      <c r="H11">
        <v>42108</v>
      </c>
      <c r="I11" t="s">
        <v>421</v>
      </c>
    </row>
    <row r="12" spans="1:13">
      <c r="A12" t="s">
        <v>15</v>
      </c>
      <c r="B12" s="4" t="s">
        <v>304</v>
      </c>
      <c r="C12" t="s">
        <v>205</v>
      </c>
      <c r="D12" t="s">
        <v>162</v>
      </c>
      <c r="E12" s="6">
        <v>12422</v>
      </c>
      <c r="F12" t="s">
        <v>420</v>
      </c>
      <c r="G12" t="s">
        <v>4</v>
      </c>
      <c r="H12">
        <v>19312</v>
      </c>
      <c r="I12" t="s">
        <v>420</v>
      </c>
    </row>
    <row r="13" spans="1:13">
      <c r="A13" t="s">
        <v>16</v>
      </c>
      <c r="B13" s="4" t="s">
        <v>305</v>
      </c>
      <c r="C13" t="s">
        <v>246</v>
      </c>
      <c r="D13" t="s">
        <v>162</v>
      </c>
      <c r="E13">
        <v>15479</v>
      </c>
      <c r="F13" t="s">
        <v>421</v>
      </c>
      <c r="H13">
        <v>10170</v>
      </c>
      <c r="I13" t="s">
        <v>421</v>
      </c>
    </row>
    <row r="14" spans="1:13">
      <c r="A14" t="s">
        <v>17</v>
      </c>
      <c r="B14" s="4" t="s">
        <v>306</v>
      </c>
      <c r="C14" t="s">
        <v>175</v>
      </c>
      <c r="D14" t="s">
        <v>477</v>
      </c>
      <c r="E14">
        <v>2168</v>
      </c>
      <c r="F14" t="s">
        <v>421</v>
      </c>
      <c r="H14">
        <v>139340</v>
      </c>
      <c r="I14" t="s">
        <v>420</v>
      </c>
    </row>
    <row r="15" spans="1:13">
      <c r="A15" t="s">
        <v>18</v>
      </c>
      <c r="B15" s="4" t="s">
        <v>307</v>
      </c>
      <c r="C15" t="s">
        <v>212</v>
      </c>
      <c r="D15" t="s">
        <v>162</v>
      </c>
      <c r="E15" s="6">
        <v>6981</v>
      </c>
      <c r="F15" t="s">
        <v>420</v>
      </c>
      <c r="G15" t="s">
        <v>4</v>
      </c>
      <c r="H15">
        <v>42548</v>
      </c>
      <c r="I15" t="s">
        <v>420</v>
      </c>
    </row>
    <row r="16" spans="1:13">
      <c r="A16" t="s">
        <v>19</v>
      </c>
      <c r="B16" s="4" t="s">
        <v>308</v>
      </c>
      <c r="C16" t="s">
        <v>203</v>
      </c>
      <c r="D16" t="s">
        <v>162</v>
      </c>
      <c r="E16" s="6">
        <v>16493</v>
      </c>
      <c r="F16" t="s">
        <v>420</v>
      </c>
      <c r="G16" t="s">
        <v>4</v>
      </c>
      <c r="H16">
        <v>1475526</v>
      </c>
      <c r="I16" t="s">
        <v>420</v>
      </c>
    </row>
    <row r="17" spans="1:9">
      <c r="A17" t="s">
        <v>20</v>
      </c>
      <c r="B17" s="4" t="s">
        <v>309</v>
      </c>
      <c r="C17" t="s">
        <v>247</v>
      </c>
      <c r="D17" t="s">
        <v>162</v>
      </c>
      <c r="E17">
        <v>4996</v>
      </c>
      <c r="F17" t="s">
        <v>421</v>
      </c>
      <c r="H17">
        <v>733350</v>
      </c>
      <c r="I17" t="s">
        <v>421</v>
      </c>
    </row>
    <row r="18" spans="1:9">
      <c r="A18" t="s">
        <v>21</v>
      </c>
      <c r="B18" s="4" t="s">
        <v>310</v>
      </c>
      <c r="C18" t="s">
        <v>243</v>
      </c>
      <c r="D18" t="s">
        <v>162</v>
      </c>
      <c r="E18" s="6">
        <v>15165</v>
      </c>
      <c r="F18" t="s">
        <v>420</v>
      </c>
      <c r="G18" t="s">
        <v>4</v>
      </c>
      <c r="H18">
        <v>13736930</v>
      </c>
      <c r="I18" t="s">
        <v>420</v>
      </c>
    </row>
    <row r="19" spans="1:9">
      <c r="A19" t="s">
        <v>22</v>
      </c>
      <c r="B19" s="4" t="s">
        <v>311</v>
      </c>
      <c r="C19" t="s">
        <v>204</v>
      </c>
      <c r="D19" t="s">
        <v>162</v>
      </c>
      <c r="E19" s="6">
        <v>12127</v>
      </c>
      <c r="F19" s="6" t="s">
        <v>420</v>
      </c>
      <c r="G19" t="s">
        <v>4</v>
      </c>
      <c r="H19">
        <v>10770</v>
      </c>
      <c r="I19" t="s">
        <v>420</v>
      </c>
    </row>
    <row r="20" spans="1:9">
      <c r="A20" t="s">
        <v>23</v>
      </c>
      <c r="B20" s="4" t="s">
        <v>312</v>
      </c>
      <c r="C20" t="s">
        <v>210</v>
      </c>
      <c r="D20" t="s">
        <v>163</v>
      </c>
      <c r="E20">
        <v>17349</v>
      </c>
      <c r="F20" t="s">
        <v>420</v>
      </c>
      <c r="G20" t="s">
        <v>4</v>
      </c>
      <c r="H20">
        <v>13778</v>
      </c>
      <c r="I20" t="s">
        <v>420</v>
      </c>
    </row>
    <row r="21" spans="1:9">
      <c r="A21" t="s">
        <v>24</v>
      </c>
      <c r="B21" s="4" t="s">
        <v>313</v>
      </c>
      <c r="C21" t="s">
        <v>232</v>
      </c>
      <c r="D21" t="s">
        <v>163</v>
      </c>
      <c r="E21">
        <v>16732</v>
      </c>
      <c r="F21" t="s">
        <v>421</v>
      </c>
      <c r="H21">
        <v>809740</v>
      </c>
      <c r="I21" t="s">
        <v>420</v>
      </c>
    </row>
    <row r="22" spans="1:9">
      <c r="A22" t="s">
        <v>25</v>
      </c>
      <c r="B22" s="4" t="s">
        <v>314</v>
      </c>
      <c r="C22" t="s">
        <v>206</v>
      </c>
      <c r="D22" t="s">
        <v>163</v>
      </c>
      <c r="E22">
        <v>16844</v>
      </c>
      <c r="F22" t="s">
        <v>420</v>
      </c>
      <c r="G22" t="s">
        <v>4</v>
      </c>
      <c r="H22">
        <v>11902</v>
      </c>
      <c r="I22" t="s">
        <v>420</v>
      </c>
    </row>
    <row r="23" spans="1:9">
      <c r="A23" t="s">
        <v>26</v>
      </c>
      <c r="B23" s="4" t="s">
        <v>315</v>
      </c>
      <c r="C23" t="s">
        <v>280</v>
      </c>
      <c r="D23" t="s">
        <v>162</v>
      </c>
      <c r="E23">
        <v>226</v>
      </c>
      <c r="F23" t="s">
        <v>421</v>
      </c>
      <c r="H23">
        <v>30</v>
      </c>
      <c r="I23" t="s">
        <v>421</v>
      </c>
    </row>
    <row r="24" spans="1:9">
      <c r="A24" t="s">
        <v>27</v>
      </c>
      <c r="B24" s="4" t="s">
        <v>316</v>
      </c>
      <c r="C24" t="s">
        <v>211</v>
      </c>
      <c r="D24" t="s">
        <v>163</v>
      </c>
      <c r="E24">
        <v>17130</v>
      </c>
      <c r="F24" t="s">
        <v>420</v>
      </c>
      <c r="G24" t="s">
        <v>4</v>
      </c>
      <c r="H24">
        <v>30964</v>
      </c>
      <c r="I24" t="s">
        <v>420</v>
      </c>
    </row>
    <row r="25" spans="1:9">
      <c r="A25" t="s">
        <v>28</v>
      </c>
      <c r="B25" s="4" t="s">
        <v>317</v>
      </c>
      <c r="C25" t="s">
        <v>170</v>
      </c>
      <c r="D25" t="s">
        <v>162</v>
      </c>
      <c r="E25">
        <v>9750</v>
      </c>
      <c r="F25" t="s">
        <v>420</v>
      </c>
      <c r="G25" t="s">
        <v>29</v>
      </c>
      <c r="H25">
        <v>4754870</v>
      </c>
      <c r="I25" t="s">
        <v>420</v>
      </c>
    </row>
    <row r="26" spans="1:9">
      <c r="A26" t="s">
        <v>30</v>
      </c>
      <c r="B26" s="4" t="s">
        <v>318</v>
      </c>
      <c r="C26" t="s">
        <v>200</v>
      </c>
      <c r="D26" t="s">
        <v>162</v>
      </c>
      <c r="E26">
        <v>4328</v>
      </c>
      <c r="F26" t="s">
        <v>421</v>
      </c>
      <c r="H26">
        <v>3320</v>
      </c>
      <c r="I26" t="s">
        <v>420</v>
      </c>
    </row>
    <row r="27" spans="1:9">
      <c r="A27" t="s">
        <v>31</v>
      </c>
      <c r="B27" s="4" t="s">
        <v>319</v>
      </c>
      <c r="C27" t="s">
        <v>235</v>
      </c>
      <c r="D27" t="s">
        <v>163</v>
      </c>
      <c r="E27">
        <v>16813</v>
      </c>
      <c r="F27" t="s">
        <v>421</v>
      </c>
      <c r="H27">
        <v>1079786</v>
      </c>
      <c r="I27" t="s">
        <v>420</v>
      </c>
    </row>
    <row r="28" spans="1:9">
      <c r="A28" t="s">
        <v>32</v>
      </c>
      <c r="B28" s="4" t="s">
        <v>320</v>
      </c>
      <c r="C28" t="s">
        <v>237</v>
      </c>
      <c r="D28" t="s">
        <v>162</v>
      </c>
      <c r="E28">
        <v>22001</v>
      </c>
      <c r="F28" t="s">
        <v>421</v>
      </c>
      <c r="H28">
        <v>1958580</v>
      </c>
      <c r="I28" t="s">
        <v>420</v>
      </c>
    </row>
    <row r="29" spans="1:9">
      <c r="A29" t="s">
        <v>33</v>
      </c>
      <c r="B29" s="4" t="s">
        <v>321</v>
      </c>
      <c r="C29" t="s">
        <v>178</v>
      </c>
      <c r="D29" t="s">
        <v>162</v>
      </c>
      <c r="E29">
        <v>16195</v>
      </c>
      <c r="F29" t="s">
        <v>421</v>
      </c>
      <c r="H29">
        <v>1641700</v>
      </c>
      <c r="I29" t="s">
        <v>421</v>
      </c>
    </row>
    <row r="30" spans="1:9">
      <c r="A30" t="s">
        <v>34</v>
      </c>
      <c r="B30" s="4" t="s">
        <v>322</v>
      </c>
      <c r="C30" t="s">
        <v>207</v>
      </c>
      <c r="D30" t="s">
        <v>162</v>
      </c>
      <c r="E30">
        <v>11152</v>
      </c>
      <c r="F30" t="s">
        <v>421</v>
      </c>
      <c r="H30">
        <v>1763682</v>
      </c>
      <c r="I30" t="s">
        <v>420</v>
      </c>
    </row>
    <row r="31" spans="1:9">
      <c r="A31" t="s">
        <v>35</v>
      </c>
      <c r="B31" s="4" t="s">
        <v>323</v>
      </c>
      <c r="C31" t="s">
        <v>201</v>
      </c>
      <c r="D31" t="s">
        <v>162</v>
      </c>
      <c r="E31" s="6">
        <v>19042</v>
      </c>
      <c r="F31" t="s">
        <v>420</v>
      </c>
      <c r="G31" t="s">
        <v>29</v>
      </c>
      <c r="H31">
        <v>13544</v>
      </c>
      <c r="I31" t="s">
        <v>420</v>
      </c>
    </row>
    <row r="32" spans="1:9">
      <c r="A32" t="s">
        <v>36</v>
      </c>
      <c r="B32" s="4" t="s">
        <v>324</v>
      </c>
      <c r="C32" t="s">
        <v>239</v>
      </c>
      <c r="D32" t="s">
        <v>163</v>
      </c>
      <c r="E32">
        <v>17188</v>
      </c>
      <c r="F32" t="s">
        <v>420</v>
      </c>
      <c r="G32" t="s">
        <v>29</v>
      </c>
      <c r="H32">
        <v>2740992</v>
      </c>
      <c r="I32" t="s">
        <v>420</v>
      </c>
    </row>
    <row r="33" spans="1:9">
      <c r="A33" t="s">
        <v>37</v>
      </c>
      <c r="B33" s="4" t="s">
        <v>325</v>
      </c>
      <c r="C33" t="s">
        <v>248</v>
      </c>
      <c r="D33" t="s">
        <v>162</v>
      </c>
      <c r="E33">
        <v>11721</v>
      </c>
      <c r="F33" t="s">
        <v>421</v>
      </c>
      <c r="H33">
        <v>7024</v>
      </c>
      <c r="I33" t="s">
        <v>421</v>
      </c>
    </row>
    <row r="34" spans="1:9">
      <c r="A34" t="s">
        <v>38</v>
      </c>
      <c r="B34" s="4" t="s">
        <v>326</v>
      </c>
      <c r="C34" t="s">
        <v>241</v>
      </c>
      <c r="D34" t="s">
        <v>162</v>
      </c>
      <c r="E34">
        <v>15840</v>
      </c>
      <c r="F34" t="s">
        <v>421</v>
      </c>
      <c r="H34">
        <v>4354306</v>
      </c>
      <c r="I34" t="s">
        <v>420</v>
      </c>
    </row>
    <row r="35" spans="1:9">
      <c r="A35" t="s">
        <v>39</v>
      </c>
      <c r="B35" s="4" t="s">
        <v>327</v>
      </c>
      <c r="C35" t="s">
        <v>202</v>
      </c>
      <c r="D35" t="s">
        <v>162</v>
      </c>
      <c r="E35">
        <v>11334</v>
      </c>
      <c r="F35" t="s">
        <v>421</v>
      </c>
      <c r="H35">
        <v>6988</v>
      </c>
      <c r="I35" t="s">
        <v>420</v>
      </c>
    </row>
    <row r="36" spans="1:9">
      <c r="A36" t="s">
        <v>40</v>
      </c>
      <c r="B36" s="4" t="s">
        <v>328</v>
      </c>
      <c r="C36" t="s">
        <v>218</v>
      </c>
      <c r="D36" t="s">
        <v>164</v>
      </c>
      <c r="E36">
        <v>16297</v>
      </c>
      <c r="F36" t="s">
        <v>420</v>
      </c>
      <c r="G36" t="s">
        <v>29</v>
      </c>
      <c r="H36">
        <v>38756</v>
      </c>
      <c r="I36" t="s">
        <v>420</v>
      </c>
    </row>
    <row r="37" spans="1:9">
      <c r="A37" t="s">
        <v>41</v>
      </c>
      <c r="B37" s="4" t="s">
        <v>329</v>
      </c>
      <c r="C37" t="s">
        <v>199</v>
      </c>
      <c r="D37" t="s">
        <v>162</v>
      </c>
      <c r="E37" s="6">
        <v>3533</v>
      </c>
      <c r="F37" t="s">
        <v>420</v>
      </c>
      <c r="G37" t="s">
        <v>29</v>
      </c>
      <c r="H37">
        <v>2356</v>
      </c>
      <c r="I37" t="s">
        <v>420</v>
      </c>
    </row>
    <row r="38" spans="1:9">
      <c r="A38" t="s">
        <v>42</v>
      </c>
      <c r="B38" s="4" t="s">
        <v>330</v>
      </c>
      <c r="C38" t="s">
        <v>169</v>
      </c>
      <c r="D38" t="s">
        <v>162</v>
      </c>
      <c r="E38" s="6">
        <v>18151</v>
      </c>
      <c r="F38" t="s">
        <v>420</v>
      </c>
      <c r="G38" t="s">
        <v>29</v>
      </c>
      <c r="H38">
        <v>23382</v>
      </c>
      <c r="I38" t="s">
        <v>420</v>
      </c>
    </row>
    <row r="39" spans="1:9">
      <c r="A39" t="s">
        <v>43</v>
      </c>
      <c r="B39" s="4" t="s">
        <v>331</v>
      </c>
      <c r="C39" t="s">
        <v>281</v>
      </c>
      <c r="D39" t="s">
        <v>162</v>
      </c>
      <c r="E39">
        <v>3062</v>
      </c>
      <c r="F39" t="s">
        <v>421</v>
      </c>
      <c r="H39">
        <v>22732</v>
      </c>
      <c r="I39" t="s">
        <v>421</v>
      </c>
    </row>
    <row r="40" spans="1:9">
      <c r="A40" s="6" t="s">
        <v>44</v>
      </c>
      <c r="B40" s="4" t="s">
        <v>332</v>
      </c>
      <c r="C40" t="s">
        <v>249</v>
      </c>
      <c r="D40" t="s">
        <v>29</v>
      </c>
      <c r="I40" t="s">
        <v>421</v>
      </c>
    </row>
    <row r="41" spans="1:9">
      <c r="A41" t="s">
        <v>45</v>
      </c>
      <c r="B41" s="4" t="s">
        <v>333</v>
      </c>
      <c r="C41" t="s">
        <v>250</v>
      </c>
      <c r="D41" t="s">
        <v>162</v>
      </c>
      <c r="E41">
        <v>13322</v>
      </c>
      <c r="F41" t="s">
        <v>421</v>
      </c>
      <c r="H41">
        <v>183980</v>
      </c>
      <c r="I41" t="s">
        <v>421</v>
      </c>
    </row>
    <row r="42" spans="1:9">
      <c r="A42" t="s">
        <v>46</v>
      </c>
      <c r="B42" s="4" t="s">
        <v>334</v>
      </c>
      <c r="C42" t="s">
        <v>176</v>
      </c>
      <c r="D42" t="s">
        <v>162</v>
      </c>
      <c r="E42">
        <v>19362</v>
      </c>
      <c r="F42" t="s">
        <v>421</v>
      </c>
      <c r="H42">
        <v>1935204</v>
      </c>
      <c r="I42" t="s">
        <v>420</v>
      </c>
    </row>
    <row r="43" spans="1:9">
      <c r="A43" t="s">
        <v>47</v>
      </c>
      <c r="B43" s="4" t="s">
        <v>334</v>
      </c>
      <c r="C43" t="s">
        <v>240</v>
      </c>
      <c r="D43" t="s">
        <v>163</v>
      </c>
      <c r="E43">
        <v>16854</v>
      </c>
      <c r="F43" t="s">
        <v>421</v>
      </c>
      <c r="H43">
        <v>4155698</v>
      </c>
      <c r="I43" t="s">
        <v>420</v>
      </c>
    </row>
    <row r="44" spans="1:9">
      <c r="A44" t="s">
        <v>48</v>
      </c>
      <c r="B44" s="4" t="s">
        <v>335</v>
      </c>
      <c r="C44" t="s">
        <v>251</v>
      </c>
      <c r="D44" t="s">
        <v>162</v>
      </c>
      <c r="E44">
        <v>16825</v>
      </c>
      <c r="F44" t="s">
        <v>421</v>
      </c>
      <c r="H44">
        <v>10724</v>
      </c>
      <c r="I44" t="s">
        <v>421</v>
      </c>
    </row>
    <row r="45" spans="1:9">
      <c r="A45" t="s">
        <v>49</v>
      </c>
      <c r="B45" s="4" t="s">
        <v>336</v>
      </c>
      <c r="C45" t="s">
        <v>257</v>
      </c>
      <c r="D45" t="s">
        <v>163</v>
      </c>
      <c r="E45">
        <v>16418</v>
      </c>
      <c r="F45" t="s">
        <v>421</v>
      </c>
      <c r="H45">
        <v>140746</v>
      </c>
      <c r="I45" t="s">
        <v>420</v>
      </c>
    </row>
    <row r="46" spans="1:9">
      <c r="A46" t="s">
        <v>50</v>
      </c>
      <c r="B46" s="4" t="s">
        <v>337</v>
      </c>
      <c r="C46" t="s">
        <v>260</v>
      </c>
      <c r="D46" t="s">
        <v>163</v>
      </c>
      <c r="E46">
        <v>16545</v>
      </c>
      <c r="F46" t="s">
        <v>420</v>
      </c>
      <c r="G46" t="s">
        <v>7</v>
      </c>
      <c r="H46">
        <v>225612</v>
      </c>
      <c r="I46" t="s">
        <v>420</v>
      </c>
    </row>
    <row r="47" spans="1:9">
      <c r="A47" t="s">
        <v>51</v>
      </c>
      <c r="B47" s="4" t="s">
        <v>338</v>
      </c>
      <c r="C47" t="s">
        <v>180</v>
      </c>
      <c r="D47" t="s">
        <v>163</v>
      </c>
      <c r="E47">
        <v>16511</v>
      </c>
      <c r="F47" t="s">
        <v>421</v>
      </c>
      <c r="H47">
        <v>14980</v>
      </c>
      <c r="I47" t="s">
        <v>420</v>
      </c>
    </row>
    <row r="48" spans="1:9">
      <c r="A48" t="s">
        <v>52</v>
      </c>
      <c r="B48" s="4" t="s">
        <v>339</v>
      </c>
      <c r="C48" t="s">
        <v>254</v>
      </c>
      <c r="D48" t="s">
        <v>162</v>
      </c>
      <c r="E48">
        <v>17111</v>
      </c>
      <c r="F48" t="s">
        <v>421</v>
      </c>
      <c r="H48">
        <v>52866</v>
      </c>
      <c r="I48" t="s">
        <v>420</v>
      </c>
    </row>
    <row r="49" spans="1:9">
      <c r="A49" t="s">
        <v>53</v>
      </c>
      <c r="B49" s="4" t="s">
        <v>340</v>
      </c>
      <c r="C49" t="s">
        <v>196</v>
      </c>
      <c r="D49" t="s">
        <v>162</v>
      </c>
      <c r="E49">
        <v>16689</v>
      </c>
      <c r="F49" t="s">
        <v>421</v>
      </c>
      <c r="H49">
        <v>346666</v>
      </c>
      <c r="I49" t="s">
        <v>421</v>
      </c>
    </row>
    <row r="50" spans="1:9">
      <c r="A50" t="s">
        <v>54</v>
      </c>
      <c r="B50" s="4" t="s">
        <v>341</v>
      </c>
      <c r="C50" t="s">
        <v>187</v>
      </c>
      <c r="D50" t="s">
        <v>162</v>
      </c>
      <c r="E50">
        <v>14861</v>
      </c>
      <c r="F50" t="s">
        <v>421</v>
      </c>
      <c r="H50">
        <v>231326</v>
      </c>
      <c r="I50" t="s">
        <v>420</v>
      </c>
    </row>
    <row r="51" spans="1:9">
      <c r="A51" t="s">
        <v>55</v>
      </c>
      <c r="B51" s="4" t="s">
        <v>342</v>
      </c>
      <c r="C51" t="s">
        <v>197</v>
      </c>
      <c r="D51" t="s">
        <v>163</v>
      </c>
      <c r="E51">
        <v>16475</v>
      </c>
      <c r="F51" t="s">
        <v>421</v>
      </c>
      <c r="H51">
        <v>286562</v>
      </c>
      <c r="I51" t="s">
        <v>421</v>
      </c>
    </row>
    <row r="52" spans="1:9">
      <c r="A52" t="s">
        <v>56</v>
      </c>
      <c r="B52" s="4" t="s">
        <v>343</v>
      </c>
      <c r="C52" t="s">
        <v>183</v>
      </c>
      <c r="D52" t="s">
        <v>162</v>
      </c>
      <c r="E52">
        <v>9713</v>
      </c>
      <c r="F52" t="s">
        <v>421</v>
      </c>
      <c r="H52">
        <v>13778</v>
      </c>
      <c r="I52" t="s">
        <v>420</v>
      </c>
    </row>
    <row r="53" spans="1:9">
      <c r="A53" t="s">
        <v>57</v>
      </c>
      <c r="B53" s="4" t="s">
        <v>344</v>
      </c>
      <c r="C53" t="s">
        <v>268</v>
      </c>
      <c r="D53" t="s">
        <v>163</v>
      </c>
      <c r="E53">
        <v>16582</v>
      </c>
      <c r="F53" t="s">
        <v>421</v>
      </c>
      <c r="H53">
        <v>539710</v>
      </c>
      <c r="I53" t="s">
        <v>420</v>
      </c>
    </row>
    <row r="54" spans="1:9">
      <c r="A54" t="s">
        <v>58</v>
      </c>
      <c r="B54" s="4" t="s">
        <v>345</v>
      </c>
      <c r="C54" t="s">
        <v>282</v>
      </c>
      <c r="D54" t="s">
        <v>162</v>
      </c>
      <c r="E54">
        <v>1610</v>
      </c>
      <c r="F54" t="s">
        <v>421</v>
      </c>
      <c r="H54">
        <v>142</v>
      </c>
      <c r="I54" t="s">
        <v>421</v>
      </c>
    </row>
    <row r="55" spans="1:9">
      <c r="A55" t="s">
        <v>59</v>
      </c>
      <c r="B55" s="4" t="s">
        <v>346</v>
      </c>
      <c r="C55" t="s">
        <v>194</v>
      </c>
      <c r="D55" t="s">
        <v>163</v>
      </c>
      <c r="E55">
        <v>16523</v>
      </c>
      <c r="F55" t="s">
        <v>421</v>
      </c>
      <c r="H55">
        <v>809110</v>
      </c>
      <c r="I55" t="s">
        <v>420</v>
      </c>
    </row>
    <row r="56" spans="1:9">
      <c r="A56" t="s">
        <v>60</v>
      </c>
      <c r="B56" s="4" t="s">
        <v>347</v>
      </c>
      <c r="C56" t="s">
        <v>283</v>
      </c>
      <c r="D56" t="s">
        <v>162</v>
      </c>
      <c r="E56">
        <v>4850</v>
      </c>
      <c r="F56" t="s">
        <v>421</v>
      </c>
      <c r="H56">
        <v>3446</v>
      </c>
      <c r="I56" t="s">
        <v>421</v>
      </c>
    </row>
    <row r="57" spans="1:9">
      <c r="A57" t="s">
        <v>61</v>
      </c>
      <c r="B57" s="4" t="s">
        <v>348</v>
      </c>
      <c r="C57" t="s">
        <v>215</v>
      </c>
      <c r="D57" t="s">
        <v>164</v>
      </c>
      <c r="E57">
        <v>17293</v>
      </c>
      <c r="F57" t="s">
        <v>421</v>
      </c>
      <c r="H57">
        <v>64972</v>
      </c>
      <c r="I57" t="s">
        <v>420</v>
      </c>
    </row>
    <row r="58" spans="1:9">
      <c r="A58" t="s">
        <v>62</v>
      </c>
      <c r="B58" s="4" t="s">
        <v>349</v>
      </c>
      <c r="C58" t="s">
        <v>267</v>
      </c>
      <c r="D58" t="s">
        <v>163</v>
      </c>
      <c r="E58">
        <v>16881</v>
      </c>
      <c r="F58" t="s">
        <v>421</v>
      </c>
      <c r="H58">
        <v>535012</v>
      </c>
      <c r="I58" t="s">
        <v>420</v>
      </c>
    </row>
    <row r="59" spans="1:9">
      <c r="A59" t="s">
        <v>63</v>
      </c>
      <c r="B59" s="4" t="s">
        <v>350</v>
      </c>
      <c r="C59" t="s">
        <v>189</v>
      </c>
      <c r="D59" t="s">
        <v>163</v>
      </c>
      <c r="E59">
        <v>16596</v>
      </c>
      <c r="F59" t="s">
        <v>420</v>
      </c>
      <c r="G59" t="s">
        <v>7</v>
      </c>
      <c r="H59">
        <v>328900</v>
      </c>
      <c r="I59" t="s">
        <v>420</v>
      </c>
    </row>
    <row r="60" spans="1:9">
      <c r="A60" t="s">
        <v>64</v>
      </c>
      <c r="B60" s="4" t="s">
        <v>351</v>
      </c>
      <c r="C60" t="s">
        <v>258</v>
      </c>
      <c r="D60" t="s">
        <v>163</v>
      </c>
      <c r="E60">
        <v>16610</v>
      </c>
      <c r="F60" t="s">
        <v>421</v>
      </c>
      <c r="H60">
        <v>160318</v>
      </c>
      <c r="I60" t="s">
        <v>420</v>
      </c>
    </row>
    <row r="61" spans="1:9">
      <c r="A61" t="s">
        <v>65</v>
      </c>
      <c r="B61" s="4" t="s">
        <v>352</v>
      </c>
      <c r="C61" t="s">
        <v>190</v>
      </c>
      <c r="D61" t="s">
        <v>162</v>
      </c>
      <c r="E61">
        <v>16395</v>
      </c>
      <c r="F61" t="s">
        <v>421</v>
      </c>
      <c r="H61">
        <v>368514</v>
      </c>
      <c r="I61" t="s">
        <v>420</v>
      </c>
    </row>
    <row r="62" spans="1:9">
      <c r="A62" t="s">
        <v>66</v>
      </c>
      <c r="B62" s="4" t="s">
        <v>353</v>
      </c>
      <c r="C62" t="s">
        <v>274</v>
      </c>
      <c r="D62" t="s">
        <v>163</v>
      </c>
      <c r="E62">
        <v>16619</v>
      </c>
      <c r="F62" t="s">
        <v>420</v>
      </c>
      <c r="G62" t="s">
        <v>7</v>
      </c>
      <c r="H62">
        <v>743062</v>
      </c>
      <c r="I62" t="s">
        <v>420</v>
      </c>
    </row>
    <row r="63" spans="1:9">
      <c r="A63" t="s">
        <v>67</v>
      </c>
      <c r="B63" s="4" t="s">
        <v>354</v>
      </c>
      <c r="C63" t="s">
        <v>186</v>
      </c>
      <c r="D63" t="s">
        <v>164</v>
      </c>
      <c r="E63">
        <v>22003</v>
      </c>
      <c r="F63" t="s">
        <v>421</v>
      </c>
      <c r="H63">
        <v>121522</v>
      </c>
      <c r="I63" t="s">
        <v>420</v>
      </c>
    </row>
    <row r="64" spans="1:9">
      <c r="A64" t="s">
        <v>68</v>
      </c>
      <c r="B64" s="4" t="s">
        <v>355</v>
      </c>
      <c r="C64" t="s">
        <v>284</v>
      </c>
      <c r="D64" t="s">
        <v>163</v>
      </c>
      <c r="E64">
        <v>16655</v>
      </c>
      <c r="F64" t="s">
        <v>421</v>
      </c>
      <c r="H64">
        <v>50202</v>
      </c>
      <c r="I64" t="s">
        <v>421</v>
      </c>
    </row>
    <row r="65" spans="1:9">
      <c r="A65" t="s">
        <v>69</v>
      </c>
      <c r="B65" s="4" t="s">
        <v>356</v>
      </c>
      <c r="C65" t="s">
        <v>266</v>
      </c>
      <c r="D65" t="s">
        <v>162</v>
      </c>
      <c r="E65">
        <v>9335</v>
      </c>
      <c r="F65" t="s">
        <v>421</v>
      </c>
      <c r="H65">
        <v>645888</v>
      </c>
      <c r="I65" t="s">
        <v>420</v>
      </c>
    </row>
    <row r="66" spans="1:9">
      <c r="A66" t="s">
        <v>70</v>
      </c>
      <c r="B66" s="4" t="s">
        <v>357</v>
      </c>
      <c r="C66" t="s">
        <v>227</v>
      </c>
      <c r="D66" t="s">
        <v>163</v>
      </c>
      <c r="E66">
        <v>17180</v>
      </c>
      <c r="F66" t="s">
        <v>421</v>
      </c>
      <c r="H66">
        <v>180084</v>
      </c>
      <c r="I66" t="s">
        <v>420</v>
      </c>
    </row>
    <row r="67" spans="1:9">
      <c r="A67" t="s">
        <v>71</v>
      </c>
      <c r="B67" s="4" t="s">
        <v>358</v>
      </c>
      <c r="C67" t="s">
        <v>285</v>
      </c>
      <c r="D67" t="s">
        <v>162</v>
      </c>
      <c r="E67">
        <v>18867</v>
      </c>
      <c r="F67" t="s">
        <v>420</v>
      </c>
      <c r="G67" s="7" t="s">
        <v>7</v>
      </c>
      <c r="H67">
        <v>232022</v>
      </c>
      <c r="I67" t="s">
        <v>421</v>
      </c>
    </row>
    <row r="68" spans="1:9">
      <c r="A68" t="s">
        <v>72</v>
      </c>
      <c r="B68" s="4" t="s">
        <v>359</v>
      </c>
      <c r="C68" t="s">
        <v>264</v>
      </c>
      <c r="D68" t="s">
        <v>163</v>
      </c>
      <c r="E68">
        <v>16490</v>
      </c>
      <c r="F68" t="s">
        <v>421</v>
      </c>
      <c r="H68">
        <v>285938</v>
      </c>
      <c r="I68" t="s">
        <v>420</v>
      </c>
    </row>
    <row r="69" spans="1:9">
      <c r="A69" t="s">
        <v>73</v>
      </c>
      <c r="B69" s="4" t="s">
        <v>360</v>
      </c>
      <c r="C69" t="s">
        <v>184</v>
      </c>
      <c r="D69" t="s">
        <v>162</v>
      </c>
      <c r="E69">
        <v>17308</v>
      </c>
      <c r="F69" t="s">
        <v>421</v>
      </c>
      <c r="H69">
        <v>200108</v>
      </c>
      <c r="I69" t="s">
        <v>420</v>
      </c>
    </row>
    <row r="70" spans="1:9">
      <c r="A70" t="s">
        <v>74</v>
      </c>
      <c r="B70" s="4" t="s">
        <v>361</v>
      </c>
      <c r="C70" t="s">
        <v>188</v>
      </c>
      <c r="D70" t="s">
        <v>164</v>
      </c>
      <c r="E70">
        <v>22081</v>
      </c>
      <c r="F70" t="s">
        <v>421</v>
      </c>
      <c r="H70">
        <v>240296</v>
      </c>
      <c r="I70" t="s">
        <v>420</v>
      </c>
    </row>
    <row r="71" spans="1:9">
      <c r="A71" t="s">
        <v>75</v>
      </c>
      <c r="B71" s="4" t="s">
        <v>362</v>
      </c>
      <c r="C71" t="s">
        <v>286</v>
      </c>
      <c r="D71" t="s">
        <v>163</v>
      </c>
      <c r="E71">
        <v>16534</v>
      </c>
      <c r="F71" t="s">
        <v>420</v>
      </c>
      <c r="G71" t="s">
        <v>29</v>
      </c>
      <c r="H71">
        <v>258366</v>
      </c>
      <c r="I71" t="s">
        <v>421</v>
      </c>
    </row>
    <row r="72" spans="1:9">
      <c r="A72" t="s">
        <v>76</v>
      </c>
      <c r="B72" s="4" t="s">
        <v>363</v>
      </c>
      <c r="C72" t="s">
        <v>221</v>
      </c>
      <c r="D72" t="s">
        <v>163</v>
      </c>
      <c r="E72">
        <v>16525</v>
      </c>
      <c r="F72" t="s">
        <v>421</v>
      </c>
      <c r="H72">
        <v>203642</v>
      </c>
      <c r="I72" t="s">
        <v>420</v>
      </c>
    </row>
    <row r="73" spans="1:9">
      <c r="A73" t="s">
        <v>77</v>
      </c>
      <c r="B73" s="4" t="s">
        <v>364</v>
      </c>
      <c r="C73" t="s">
        <v>273</v>
      </c>
      <c r="D73" t="s">
        <v>164</v>
      </c>
      <c r="E73">
        <v>17703</v>
      </c>
      <c r="F73" t="s">
        <v>421</v>
      </c>
      <c r="H73">
        <v>44636</v>
      </c>
      <c r="I73" t="s">
        <v>420</v>
      </c>
    </row>
    <row r="74" spans="1:9">
      <c r="A74" t="s">
        <v>78</v>
      </c>
      <c r="B74" s="4" t="s">
        <v>365</v>
      </c>
      <c r="C74" t="s">
        <v>213</v>
      </c>
      <c r="D74" t="s">
        <v>163</v>
      </c>
      <c r="E74">
        <v>16496</v>
      </c>
      <c r="F74" t="s">
        <v>421</v>
      </c>
      <c r="H74">
        <v>48510</v>
      </c>
      <c r="I74" t="s">
        <v>420</v>
      </c>
    </row>
    <row r="75" spans="1:9">
      <c r="A75" t="s">
        <v>79</v>
      </c>
      <c r="B75" s="4" t="s">
        <v>366</v>
      </c>
      <c r="C75" t="s">
        <v>182</v>
      </c>
      <c r="D75" t="s">
        <v>163</v>
      </c>
      <c r="E75">
        <v>16708</v>
      </c>
      <c r="F75" t="s">
        <v>421</v>
      </c>
      <c r="H75">
        <v>94090</v>
      </c>
      <c r="I75" t="s">
        <v>420</v>
      </c>
    </row>
    <row r="76" spans="1:9">
      <c r="A76" t="s">
        <v>80</v>
      </c>
      <c r="B76" s="4" t="s">
        <v>367</v>
      </c>
      <c r="C76" t="s">
        <v>287</v>
      </c>
      <c r="D76" t="s">
        <v>163</v>
      </c>
      <c r="E76">
        <v>16496</v>
      </c>
      <c r="F76" t="s">
        <v>421</v>
      </c>
      <c r="H76">
        <v>305260</v>
      </c>
      <c r="I76" t="s">
        <v>421</v>
      </c>
    </row>
    <row r="77" spans="1:9">
      <c r="A77" t="s">
        <v>81</v>
      </c>
      <c r="B77" s="4" t="s">
        <v>368</v>
      </c>
      <c r="C77" t="s">
        <v>256</v>
      </c>
      <c r="D77" t="s">
        <v>163</v>
      </c>
      <c r="E77">
        <v>16677</v>
      </c>
      <c r="F77" t="s">
        <v>420</v>
      </c>
      <c r="G77" t="s">
        <v>7</v>
      </c>
      <c r="H77">
        <v>135088</v>
      </c>
      <c r="I77" t="s">
        <v>420</v>
      </c>
    </row>
    <row r="78" spans="1:9">
      <c r="A78" t="s">
        <v>82</v>
      </c>
      <c r="B78" s="4" t="s">
        <v>369</v>
      </c>
      <c r="C78" t="s">
        <v>185</v>
      </c>
      <c r="D78" t="s">
        <v>164</v>
      </c>
      <c r="E78">
        <v>22031</v>
      </c>
      <c r="F78" t="s">
        <v>421</v>
      </c>
      <c r="H78">
        <v>111800</v>
      </c>
      <c r="I78" t="s">
        <v>420</v>
      </c>
    </row>
    <row r="79" spans="1:9">
      <c r="A79" t="s">
        <v>83</v>
      </c>
      <c r="B79" s="4" t="s">
        <v>370</v>
      </c>
      <c r="C79" t="s">
        <v>288</v>
      </c>
      <c r="D79" t="s">
        <v>163</v>
      </c>
      <c r="E79">
        <v>17090</v>
      </c>
      <c r="F79" t="s">
        <v>421</v>
      </c>
      <c r="H79">
        <v>131914</v>
      </c>
      <c r="I79" t="s">
        <v>421</v>
      </c>
    </row>
    <row r="80" spans="1:9">
      <c r="A80" t="s">
        <v>84</v>
      </c>
      <c r="B80" s="4" t="s">
        <v>371</v>
      </c>
      <c r="C80" t="s">
        <v>171</v>
      </c>
      <c r="D80" t="s">
        <v>162</v>
      </c>
      <c r="E80">
        <v>17498</v>
      </c>
      <c r="F80" t="s">
        <v>421</v>
      </c>
      <c r="H80">
        <v>48018</v>
      </c>
      <c r="I80" t="s">
        <v>420</v>
      </c>
    </row>
    <row r="81" spans="1:9">
      <c r="A81" t="s">
        <v>85</v>
      </c>
      <c r="B81" s="4" t="s">
        <v>372</v>
      </c>
      <c r="C81" t="s">
        <v>270</v>
      </c>
      <c r="D81" t="s">
        <v>163</v>
      </c>
      <c r="E81">
        <v>16650</v>
      </c>
      <c r="F81" t="s">
        <v>421</v>
      </c>
      <c r="H81">
        <v>695358</v>
      </c>
      <c r="I81" t="s">
        <v>420</v>
      </c>
    </row>
    <row r="82" spans="1:9">
      <c r="A82" t="s">
        <v>86</v>
      </c>
      <c r="B82" s="4" t="s">
        <v>373</v>
      </c>
      <c r="C82" t="s">
        <v>289</v>
      </c>
      <c r="D82" t="s">
        <v>164</v>
      </c>
      <c r="E82">
        <v>22020</v>
      </c>
      <c r="F82" t="s">
        <v>421</v>
      </c>
      <c r="H82">
        <v>222960</v>
      </c>
      <c r="I82" t="s">
        <v>421</v>
      </c>
    </row>
    <row r="83" spans="1:9">
      <c r="A83" t="s">
        <v>87</v>
      </c>
      <c r="B83" s="4" t="s">
        <v>374</v>
      </c>
      <c r="C83" t="s">
        <v>276</v>
      </c>
      <c r="D83" t="s">
        <v>163</v>
      </c>
      <c r="E83">
        <v>16454</v>
      </c>
      <c r="F83" t="s">
        <v>421</v>
      </c>
      <c r="H83">
        <v>1501492</v>
      </c>
      <c r="I83" t="s">
        <v>420</v>
      </c>
    </row>
    <row r="84" spans="1:9">
      <c r="A84" t="s">
        <v>88</v>
      </c>
      <c r="B84" s="4" t="s">
        <v>375</v>
      </c>
      <c r="C84" t="s">
        <v>262</v>
      </c>
      <c r="D84" t="s">
        <v>163</v>
      </c>
      <c r="E84">
        <v>16448</v>
      </c>
      <c r="F84" t="s">
        <v>421</v>
      </c>
      <c r="H84">
        <v>265624</v>
      </c>
      <c r="I84" t="s">
        <v>420</v>
      </c>
    </row>
    <row r="85" spans="1:9">
      <c r="A85" t="s">
        <v>89</v>
      </c>
      <c r="B85" s="4" t="s">
        <v>376</v>
      </c>
      <c r="C85" t="s">
        <v>290</v>
      </c>
      <c r="D85" t="s">
        <v>162</v>
      </c>
      <c r="E85">
        <v>11393</v>
      </c>
      <c r="F85" t="s">
        <v>420</v>
      </c>
      <c r="G85" t="s">
        <v>7</v>
      </c>
      <c r="H85">
        <v>194382</v>
      </c>
      <c r="I85" t="s">
        <v>421</v>
      </c>
    </row>
    <row r="86" spans="1:9">
      <c r="A86" t="s">
        <v>90</v>
      </c>
      <c r="B86" s="4" t="s">
        <v>377</v>
      </c>
      <c r="C86" t="s">
        <v>265</v>
      </c>
      <c r="D86" t="s">
        <v>163</v>
      </c>
      <c r="E86">
        <v>16561</v>
      </c>
      <c r="F86" t="s">
        <v>421</v>
      </c>
      <c r="H86">
        <v>537744</v>
      </c>
      <c r="I86" t="s">
        <v>420</v>
      </c>
    </row>
    <row r="87" spans="1:9">
      <c r="A87" t="s">
        <v>91</v>
      </c>
      <c r="B87" s="4" t="s">
        <v>378</v>
      </c>
      <c r="C87" t="s">
        <v>181</v>
      </c>
      <c r="D87" t="s">
        <v>163</v>
      </c>
      <c r="E87">
        <v>16451</v>
      </c>
      <c r="F87" t="s">
        <v>421</v>
      </c>
      <c r="H87">
        <v>52294</v>
      </c>
      <c r="I87" t="s">
        <v>420</v>
      </c>
    </row>
    <row r="88" spans="1:9">
      <c r="A88" t="s">
        <v>92</v>
      </c>
      <c r="B88" s="4" t="s">
        <v>379</v>
      </c>
      <c r="C88" t="s">
        <v>259</v>
      </c>
      <c r="D88" t="s">
        <v>163</v>
      </c>
      <c r="E88">
        <v>16723</v>
      </c>
      <c r="F88" t="s">
        <v>421</v>
      </c>
      <c r="H88">
        <v>5936</v>
      </c>
      <c r="I88" t="s">
        <v>420</v>
      </c>
    </row>
    <row r="89" spans="1:9">
      <c r="A89" t="s">
        <v>93</v>
      </c>
      <c r="B89" s="4" t="s">
        <v>380</v>
      </c>
      <c r="C89" t="s">
        <v>223</v>
      </c>
      <c r="D89" t="s">
        <v>162</v>
      </c>
      <c r="E89">
        <v>16503</v>
      </c>
      <c r="F89" t="s">
        <v>421</v>
      </c>
      <c r="H89">
        <v>140810</v>
      </c>
      <c r="I89" t="s">
        <v>420</v>
      </c>
    </row>
    <row r="90" spans="1:9">
      <c r="A90" s="6" t="s">
        <v>94</v>
      </c>
      <c r="B90" s="4" t="s">
        <v>381</v>
      </c>
      <c r="C90" t="s">
        <v>291</v>
      </c>
      <c r="D90" t="s">
        <v>163</v>
      </c>
      <c r="E90">
        <v>16359</v>
      </c>
      <c r="F90" t="s">
        <v>420</v>
      </c>
      <c r="G90" t="s">
        <v>7</v>
      </c>
      <c r="H90">
        <v>31486</v>
      </c>
      <c r="I90" t="s">
        <v>421</v>
      </c>
    </row>
    <row r="91" spans="1:9">
      <c r="A91" t="s">
        <v>95</v>
      </c>
      <c r="B91" s="4" t="s">
        <v>382</v>
      </c>
      <c r="C91" t="s">
        <v>226</v>
      </c>
      <c r="D91" t="s">
        <v>163</v>
      </c>
      <c r="E91">
        <v>16269</v>
      </c>
      <c r="F91" t="s">
        <v>420</v>
      </c>
      <c r="G91" t="s">
        <v>7</v>
      </c>
      <c r="H91">
        <v>187460</v>
      </c>
      <c r="I91" t="s">
        <v>420</v>
      </c>
    </row>
    <row r="92" spans="1:9">
      <c r="A92" t="s">
        <v>96</v>
      </c>
      <c r="B92" s="4" t="s">
        <v>383</v>
      </c>
      <c r="C92" t="s">
        <v>177</v>
      </c>
      <c r="D92" t="s">
        <v>162</v>
      </c>
      <c r="E92">
        <v>16403</v>
      </c>
      <c r="F92" t="s">
        <v>420</v>
      </c>
      <c r="G92" t="s">
        <v>7</v>
      </c>
      <c r="H92">
        <v>1898552</v>
      </c>
      <c r="I92" t="s">
        <v>420</v>
      </c>
    </row>
    <row r="93" spans="1:9">
      <c r="A93" s="6" t="s">
        <v>97</v>
      </c>
      <c r="B93" s="4" t="s">
        <v>384</v>
      </c>
      <c r="C93" t="s">
        <v>172</v>
      </c>
      <c r="D93" t="s">
        <v>476</v>
      </c>
      <c r="F93" t="s">
        <v>420</v>
      </c>
      <c r="I93" t="s">
        <v>420</v>
      </c>
    </row>
    <row r="94" spans="1:9">
      <c r="A94" t="s">
        <v>98</v>
      </c>
      <c r="B94" s="4" t="s">
        <v>385</v>
      </c>
      <c r="C94" t="s">
        <v>242</v>
      </c>
      <c r="D94" t="s">
        <v>163</v>
      </c>
      <c r="E94">
        <v>16490</v>
      </c>
      <c r="F94" t="s">
        <v>420</v>
      </c>
      <c r="G94" t="s">
        <v>7</v>
      </c>
      <c r="H94">
        <v>8140976</v>
      </c>
      <c r="I94" t="s">
        <v>420</v>
      </c>
    </row>
    <row r="95" spans="1:9">
      <c r="A95" t="s">
        <v>99</v>
      </c>
      <c r="B95" s="4" t="s">
        <v>386</v>
      </c>
      <c r="C95" t="s">
        <v>191</v>
      </c>
      <c r="D95" t="s">
        <v>164</v>
      </c>
      <c r="E95">
        <v>22027</v>
      </c>
      <c r="F95" t="s">
        <v>420</v>
      </c>
      <c r="G95" t="s">
        <v>7</v>
      </c>
      <c r="H95">
        <v>440666</v>
      </c>
      <c r="I95" t="s">
        <v>420</v>
      </c>
    </row>
    <row r="96" spans="1:9">
      <c r="A96" t="s">
        <v>100</v>
      </c>
      <c r="B96" s="4" t="s">
        <v>387</v>
      </c>
      <c r="C96" t="s">
        <v>229</v>
      </c>
      <c r="D96" t="s">
        <v>162</v>
      </c>
      <c r="E96">
        <v>22005</v>
      </c>
      <c r="F96" t="s">
        <v>420</v>
      </c>
      <c r="G96" t="s">
        <v>7</v>
      </c>
      <c r="H96">
        <v>256962</v>
      </c>
      <c r="I96" t="s">
        <v>420</v>
      </c>
    </row>
    <row r="97" spans="1:9">
      <c r="A97" t="s">
        <v>101</v>
      </c>
      <c r="B97" s="4" t="s">
        <v>388</v>
      </c>
      <c r="C97" t="s">
        <v>231</v>
      </c>
      <c r="D97" t="s">
        <v>163</v>
      </c>
      <c r="E97">
        <v>16882</v>
      </c>
      <c r="F97" t="s">
        <v>420</v>
      </c>
      <c r="G97" t="s">
        <v>7</v>
      </c>
      <c r="H97">
        <v>820904</v>
      </c>
      <c r="I97" t="s">
        <v>420</v>
      </c>
    </row>
    <row r="98" spans="1:9">
      <c r="A98" t="s">
        <v>102</v>
      </c>
      <c r="B98" s="4" t="s">
        <v>389</v>
      </c>
      <c r="C98" t="s">
        <v>279</v>
      </c>
      <c r="D98" t="s">
        <v>163</v>
      </c>
      <c r="E98">
        <v>16515</v>
      </c>
      <c r="F98" t="s">
        <v>420</v>
      </c>
      <c r="G98" t="s">
        <v>7</v>
      </c>
      <c r="H98">
        <v>19015720</v>
      </c>
      <c r="I98" t="s">
        <v>420</v>
      </c>
    </row>
    <row r="99" spans="1:9">
      <c r="A99" s="6" t="s">
        <v>103</v>
      </c>
      <c r="B99" s="4" t="s">
        <v>390</v>
      </c>
      <c r="C99" t="s">
        <v>236</v>
      </c>
      <c r="D99" t="s">
        <v>161</v>
      </c>
      <c r="I99" t="s">
        <v>420</v>
      </c>
    </row>
    <row r="100" spans="1:9">
      <c r="A100" t="s">
        <v>104</v>
      </c>
      <c r="B100" s="4" t="s">
        <v>391</v>
      </c>
      <c r="C100" t="s">
        <v>224</v>
      </c>
      <c r="D100" t="s">
        <v>477</v>
      </c>
      <c r="E100">
        <v>10427</v>
      </c>
      <c r="F100" t="s">
        <v>420</v>
      </c>
      <c r="G100" t="s">
        <v>7</v>
      </c>
      <c r="H100">
        <v>13444</v>
      </c>
      <c r="I100" t="s">
        <v>420</v>
      </c>
    </row>
    <row r="101" spans="1:9">
      <c r="A101" t="s">
        <v>105</v>
      </c>
      <c r="B101" s="4" t="s">
        <v>392</v>
      </c>
      <c r="C101" t="s">
        <v>179</v>
      </c>
      <c r="D101" t="s">
        <v>162</v>
      </c>
      <c r="E101">
        <v>7672</v>
      </c>
      <c r="F101" t="s">
        <v>421</v>
      </c>
      <c r="H101">
        <v>3778</v>
      </c>
      <c r="I101" t="s">
        <v>420</v>
      </c>
    </row>
    <row r="102" spans="1:9" s="6" customFormat="1">
      <c r="A102" s="6" t="s">
        <v>106</v>
      </c>
      <c r="B102" s="8" t="s">
        <v>393</v>
      </c>
      <c r="C102" s="6" t="s">
        <v>168</v>
      </c>
      <c r="D102" s="6" t="s">
        <v>163</v>
      </c>
      <c r="E102" s="6">
        <v>16754</v>
      </c>
      <c r="F102" s="6" t="s">
        <v>420</v>
      </c>
      <c r="G102" s="6" t="s">
        <v>7</v>
      </c>
      <c r="H102" s="6">
        <v>13264146</v>
      </c>
      <c r="I102" s="6" t="s">
        <v>420</v>
      </c>
    </row>
    <row r="103" spans="1:9" s="6" customFormat="1">
      <c r="A103" s="6" t="s">
        <v>107</v>
      </c>
      <c r="B103" s="8" t="s">
        <v>394</v>
      </c>
      <c r="C103" s="6" t="s">
        <v>173</v>
      </c>
      <c r="D103" s="6" t="s">
        <v>163</v>
      </c>
      <c r="E103" s="9">
        <v>16556</v>
      </c>
      <c r="F103" s="6" t="s">
        <v>420</v>
      </c>
      <c r="G103" s="6" t="s">
        <v>161</v>
      </c>
      <c r="H103" s="9">
        <v>166202</v>
      </c>
      <c r="I103" s="6" t="s">
        <v>420</v>
      </c>
    </row>
    <row r="104" spans="1:9">
      <c r="A104" t="s">
        <v>108</v>
      </c>
      <c r="B104" s="4" t="s">
        <v>395</v>
      </c>
      <c r="C104" t="s">
        <v>238</v>
      </c>
      <c r="D104" t="s">
        <v>162</v>
      </c>
      <c r="E104">
        <v>22012</v>
      </c>
      <c r="F104" t="s">
        <v>420</v>
      </c>
      <c r="G104" t="s">
        <v>7</v>
      </c>
      <c r="H104">
        <v>2657980</v>
      </c>
      <c r="I104" t="s">
        <v>420</v>
      </c>
    </row>
    <row r="105" spans="1:9">
      <c r="A105" t="s">
        <v>109</v>
      </c>
      <c r="B105" s="4" t="s">
        <v>396</v>
      </c>
      <c r="C105" t="s">
        <v>244</v>
      </c>
      <c r="D105" t="s">
        <v>163</v>
      </c>
      <c r="E105">
        <v>16655</v>
      </c>
      <c r="F105" t="s">
        <v>420</v>
      </c>
      <c r="G105" t="s">
        <v>7</v>
      </c>
      <c r="H105">
        <v>11759126</v>
      </c>
      <c r="I105" t="s">
        <v>420</v>
      </c>
    </row>
    <row r="106" spans="1:9">
      <c r="A106" t="s">
        <v>110</v>
      </c>
      <c r="B106" s="4" t="s">
        <v>397</v>
      </c>
      <c r="C106" t="s">
        <v>192</v>
      </c>
      <c r="D106" t="s">
        <v>162</v>
      </c>
      <c r="E106">
        <v>16292</v>
      </c>
      <c r="F106" t="s">
        <v>421</v>
      </c>
      <c r="H106">
        <v>511214</v>
      </c>
      <c r="I106" t="s">
        <v>420</v>
      </c>
    </row>
    <row r="107" spans="1:9">
      <c r="A107" t="s">
        <v>111</v>
      </c>
      <c r="B107" s="4" t="s">
        <v>398</v>
      </c>
      <c r="C107" t="s">
        <v>253</v>
      </c>
      <c r="D107" t="s">
        <v>477</v>
      </c>
      <c r="E107">
        <v>253</v>
      </c>
      <c r="F107" t="s">
        <v>420</v>
      </c>
      <c r="G107" t="s">
        <v>478</v>
      </c>
      <c r="H107">
        <v>74</v>
      </c>
      <c r="I107" t="s">
        <v>420</v>
      </c>
    </row>
    <row r="108" spans="1:9">
      <c r="A108" t="s">
        <v>112</v>
      </c>
      <c r="B108" s="4" t="s">
        <v>399</v>
      </c>
      <c r="C108" t="s">
        <v>269</v>
      </c>
      <c r="D108" t="s">
        <v>163</v>
      </c>
      <c r="E108">
        <v>16313</v>
      </c>
      <c r="F108" t="s">
        <v>420</v>
      </c>
      <c r="G108" s="7" t="s">
        <v>7</v>
      </c>
      <c r="H108">
        <v>725818</v>
      </c>
      <c r="I108" t="s">
        <v>420</v>
      </c>
    </row>
    <row r="109" spans="1:9">
      <c r="A109" t="s">
        <v>113</v>
      </c>
      <c r="B109" s="4" t="s">
        <v>400</v>
      </c>
      <c r="C109" t="s">
        <v>195</v>
      </c>
      <c r="D109" t="s">
        <v>164</v>
      </c>
      <c r="E109">
        <v>22022</v>
      </c>
      <c r="F109" t="s">
        <v>421</v>
      </c>
      <c r="H109">
        <v>22763966</v>
      </c>
      <c r="I109" t="s">
        <v>420</v>
      </c>
    </row>
    <row r="110" spans="1:9">
      <c r="A110" t="s">
        <v>114</v>
      </c>
      <c r="B110" s="4" t="s">
        <v>401</v>
      </c>
      <c r="C110" t="s">
        <v>272</v>
      </c>
      <c r="D110" s="6" t="s">
        <v>163</v>
      </c>
      <c r="E110">
        <v>16533</v>
      </c>
      <c r="F110" t="s">
        <v>420</v>
      </c>
      <c r="G110" t="s">
        <v>7</v>
      </c>
      <c r="H110">
        <v>951240</v>
      </c>
      <c r="I110" t="s">
        <v>420</v>
      </c>
    </row>
    <row r="111" spans="1:9">
      <c r="A111" t="s">
        <v>115</v>
      </c>
      <c r="B111" s="4" t="s">
        <v>402</v>
      </c>
      <c r="C111" t="s">
        <v>263</v>
      </c>
      <c r="D111" s="6" t="s">
        <v>163</v>
      </c>
      <c r="E111">
        <v>16511</v>
      </c>
      <c r="F111" t="s">
        <v>420</v>
      </c>
      <c r="G111" t="s">
        <v>7</v>
      </c>
      <c r="H111">
        <v>305738</v>
      </c>
      <c r="I111" t="s">
        <v>420</v>
      </c>
    </row>
    <row r="112" spans="1:9">
      <c r="A112" t="s">
        <v>116</v>
      </c>
      <c r="B112" s="4" t="s">
        <v>403</v>
      </c>
      <c r="C112" t="s">
        <v>174</v>
      </c>
      <c r="D112" s="6" t="s">
        <v>163</v>
      </c>
      <c r="E112">
        <v>16378</v>
      </c>
      <c r="F112" t="s">
        <v>420</v>
      </c>
      <c r="G112" t="s">
        <v>7</v>
      </c>
      <c r="H112">
        <v>1072076</v>
      </c>
      <c r="I112" t="s">
        <v>420</v>
      </c>
    </row>
    <row r="113" spans="1:9">
      <c r="A113" t="s">
        <v>117</v>
      </c>
      <c r="B113" s="4" t="s">
        <v>404</v>
      </c>
      <c r="C113" t="s">
        <v>193</v>
      </c>
      <c r="D113" s="6" t="s">
        <v>163</v>
      </c>
      <c r="E113">
        <v>16394</v>
      </c>
      <c r="F113" t="s">
        <v>420</v>
      </c>
      <c r="G113" t="s">
        <v>7</v>
      </c>
      <c r="H113">
        <v>644366</v>
      </c>
      <c r="I113" t="s">
        <v>420</v>
      </c>
    </row>
    <row r="114" spans="1:9">
      <c r="A114" t="s">
        <v>118</v>
      </c>
      <c r="B114" s="4" t="s">
        <v>405</v>
      </c>
      <c r="C114" t="s">
        <v>225</v>
      </c>
      <c r="D114" s="6" t="s">
        <v>163</v>
      </c>
      <c r="E114">
        <v>17273</v>
      </c>
      <c r="F114" t="s">
        <v>420</v>
      </c>
      <c r="G114" t="s">
        <v>7</v>
      </c>
      <c r="H114">
        <v>190358</v>
      </c>
      <c r="I114" t="s">
        <v>420</v>
      </c>
    </row>
    <row r="115" spans="1:9">
      <c r="A115" t="s">
        <v>119</v>
      </c>
      <c r="B115" s="4" t="s">
        <v>406</v>
      </c>
      <c r="C115" t="s">
        <v>230</v>
      </c>
      <c r="D115" s="6" t="s">
        <v>163</v>
      </c>
      <c r="E115">
        <v>16389</v>
      </c>
      <c r="F115" t="s">
        <v>420</v>
      </c>
      <c r="G115" t="s">
        <v>7</v>
      </c>
      <c r="H115">
        <v>423798</v>
      </c>
      <c r="I115" t="s">
        <v>420</v>
      </c>
    </row>
    <row r="116" spans="1:9">
      <c r="A116" t="s">
        <v>120</v>
      </c>
      <c r="B116" s="4" t="s">
        <v>407</v>
      </c>
      <c r="C116" t="s">
        <v>222</v>
      </c>
      <c r="D116" t="s">
        <v>163</v>
      </c>
      <c r="E116">
        <v>16639</v>
      </c>
      <c r="F116" t="s">
        <v>420</v>
      </c>
      <c r="G116" t="s">
        <v>7</v>
      </c>
      <c r="H116">
        <v>131886</v>
      </c>
      <c r="I116" t="s">
        <v>420</v>
      </c>
    </row>
    <row r="117" spans="1:9">
      <c r="A117" t="s">
        <v>121</v>
      </c>
      <c r="B117" s="4" t="s">
        <v>408</v>
      </c>
      <c r="C117" t="s">
        <v>198</v>
      </c>
      <c r="D117" t="s">
        <v>163</v>
      </c>
      <c r="E117">
        <v>16505</v>
      </c>
      <c r="F117" t="s">
        <v>420</v>
      </c>
      <c r="G117" t="s">
        <v>29</v>
      </c>
      <c r="H117">
        <v>25958</v>
      </c>
      <c r="I117" t="s">
        <v>421</v>
      </c>
    </row>
    <row r="118" spans="1:9">
      <c r="A118" t="s">
        <v>122</v>
      </c>
      <c r="B118" s="4" t="s">
        <v>409</v>
      </c>
      <c r="C118" t="s">
        <v>216</v>
      </c>
      <c r="D118" t="s">
        <v>163</v>
      </c>
      <c r="E118">
        <v>16655</v>
      </c>
      <c r="F118" t="s">
        <v>420</v>
      </c>
      <c r="G118" t="s">
        <v>7</v>
      </c>
      <c r="H118">
        <v>47904</v>
      </c>
      <c r="I118" t="s">
        <v>420</v>
      </c>
    </row>
    <row r="119" spans="1:9">
      <c r="A119" t="s">
        <v>123</v>
      </c>
      <c r="B119" s="4" t="s">
        <v>410</v>
      </c>
      <c r="C119" t="s">
        <v>217</v>
      </c>
      <c r="D119" t="s">
        <v>163</v>
      </c>
      <c r="E119">
        <v>16781</v>
      </c>
      <c r="F119" t="s">
        <v>420</v>
      </c>
      <c r="G119" t="s">
        <v>7</v>
      </c>
      <c r="H119">
        <v>64178</v>
      </c>
      <c r="I119" t="s">
        <v>420</v>
      </c>
    </row>
    <row r="120" spans="1:9">
      <c r="A120" t="s">
        <v>124</v>
      </c>
      <c r="B120" s="4" t="s">
        <v>411</v>
      </c>
      <c r="C120" t="s">
        <v>219</v>
      </c>
      <c r="D120" t="s">
        <v>163</v>
      </c>
      <c r="E120">
        <v>16501</v>
      </c>
      <c r="F120" t="s">
        <v>420</v>
      </c>
      <c r="G120" t="s">
        <v>7</v>
      </c>
      <c r="H120">
        <v>67082</v>
      </c>
      <c r="I120" t="s">
        <v>420</v>
      </c>
    </row>
    <row r="121" spans="1:9">
      <c r="A121" t="s">
        <v>125</v>
      </c>
      <c r="B121" s="4" t="s">
        <v>412</v>
      </c>
      <c r="C121" t="s">
        <v>214</v>
      </c>
      <c r="D121" t="s">
        <v>163</v>
      </c>
      <c r="E121">
        <v>16988</v>
      </c>
      <c r="F121" t="s">
        <v>420</v>
      </c>
      <c r="G121" t="s">
        <v>433</v>
      </c>
      <c r="H121">
        <v>45074</v>
      </c>
      <c r="I121" t="s">
        <v>420</v>
      </c>
    </row>
    <row r="122" spans="1:9">
      <c r="A122" t="s">
        <v>126</v>
      </c>
      <c r="B122" s="4" t="s">
        <v>413</v>
      </c>
      <c r="C122" t="s">
        <v>252</v>
      </c>
      <c r="D122" t="s">
        <v>162</v>
      </c>
      <c r="E122">
        <v>315</v>
      </c>
      <c r="F122" t="s">
        <v>420</v>
      </c>
      <c r="G122" t="s">
        <v>7</v>
      </c>
      <c r="H122">
        <v>26824</v>
      </c>
      <c r="I122" t="s">
        <v>421</v>
      </c>
    </row>
    <row r="123" spans="1:9">
      <c r="A123" t="s">
        <v>127</v>
      </c>
      <c r="B123" s="4" t="s">
        <v>414</v>
      </c>
      <c r="C123" t="s">
        <v>233</v>
      </c>
      <c r="D123" t="s">
        <v>162</v>
      </c>
      <c r="E123">
        <v>22056</v>
      </c>
      <c r="F123" t="s">
        <v>420</v>
      </c>
      <c r="G123" t="s">
        <v>7</v>
      </c>
      <c r="H123">
        <v>1077396</v>
      </c>
      <c r="I123" t="s">
        <v>420</v>
      </c>
    </row>
    <row r="124" spans="1:9">
      <c r="A124" s="6" t="s">
        <v>128</v>
      </c>
      <c r="B124" s="4" t="s">
        <v>415</v>
      </c>
      <c r="C124" t="s">
        <v>209</v>
      </c>
      <c r="D124" s="6" t="s">
        <v>163</v>
      </c>
      <c r="E124">
        <v>16745</v>
      </c>
      <c r="F124" s="6" t="s">
        <v>420</v>
      </c>
      <c r="G124" t="s">
        <v>7</v>
      </c>
      <c r="H124">
        <v>23780</v>
      </c>
      <c r="I124" t="s">
        <v>420</v>
      </c>
    </row>
    <row r="125" spans="1:9">
      <c r="A125" s="6" t="s">
        <v>129</v>
      </c>
      <c r="B125" s="4" t="s">
        <v>416</v>
      </c>
      <c r="C125" t="s">
        <v>228</v>
      </c>
      <c r="D125" t="s">
        <v>163</v>
      </c>
      <c r="E125">
        <v>16803</v>
      </c>
      <c r="F125" s="6" t="s">
        <v>420</v>
      </c>
      <c r="G125" t="s">
        <v>29</v>
      </c>
      <c r="H125">
        <v>221468</v>
      </c>
      <c r="I125" t="s">
        <v>420</v>
      </c>
    </row>
    <row r="126" spans="1:9">
      <c r="A126" s="6" t="s">
        <v>130</v>
      </c>
      <c r="B126" s="4" t="s">
        <v>417</v>
      </c>
      <c r="C126" t="s">
        <v>292</v>
      </c>
      <c r="D126" t="s">
        <v>162</v>
      </c>
      <c r="E126">
        <v>16697</v>
      </c>
      <c r="F126" s="6" t="s">
        <v>420</v>
      </c>
      <c r="G126" t="s">
        <v>29</v>
      </c>
      <c r="H126">
        <v>46598</v>
      </c>
      <c r="I126" t="s">
        <v>421</v>
      </c>
    </row>
  </sheetData>
  <autoFilter ref="A1:I126" xr:uid="{D3FE6DB7-661B-AF4E-9A88-28C90579CB26}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670AA-34FA-F54B-A343-1A43D5319925}">
  <sheetPr filterMode="1"/>
  <dimension ref="A1:Y99"/>
  <sheetViews>
    <sheetView tabSelected="1" workbookViewId="0">
      <selection activeCell="H76" sqref="H76"/>
    </sheetView>
  </sheetViews>
  <sheetFormatPr baseColWidth="10" defaultRowHeight="16"/>
  <cols>
    <col min="1" max="1" width="11.5" customWidth="1"/>
    <col min="2" max="2" width="28.83203125" bestFit="1" customWidth="1"/>
    <col min="3" max="3" width="24.6640625" bestFit="1" customWidth="1"/>
    <col min="4" max="4" width="14.33203125" bestFit="1" customWidth="1"/>
    <col min="5" max="5" width="19.5" bestFit="1" customWidth="1"/>
    <col min="6" max="6" width="10.33203125" bestFit="1" customWidth="1"/>
    <col min="7" max="7" width="17.1640625" bestFit="1" customWidth="1"/>
    <col min="8" max="8" width="28.1640625" bestFit="1" customWidth="1"/>
    <col min="9" max="9" width="10.83203125" bestFit="1" customWidth="1"/>
    <col min="10" max="10" width="19.1640625" bestFit="1" customWidth="1"/>
    <col min="11" max="11" width="8.83203125" bestFit="1" customWidth="1"/>
    <col min="12" max="12" width="11" bestFit="1" customWidth="1"/>
    <col min="13" max="13" width="17.83203125" bestFit="1" customWidth="1"/>
    <col min="14" max="14" width="18.83203125" bestFit="1" customWidth="1"/>
    <col min="15" max="15" width="21" bestFit="1" customWidth="1"/>
    <col min="16" max="16" width="24" bestFit="1" customWidth="1"/>
    <col min="17" max="17" width="26.1640625" bestFit="1" customWidth="1"/>
    <col min="18" max="18" width="12" bestFit="1" customWidth="1"/>
    <col min="19" max="19" width="20.1640625" bestFit="1" customWidth="1"/>
    <col min="20" max="20" width="17.1640625" bestFit="1" customWidth="1"/>
    <col min="21" max="21" width="19.33203125" bestFit="1" customWidth="1"/>
    <col min="24" max="25" width="17.1640625" customWidth="1"/>
  </cols>
  <sheetData>
    <row r="1" spans="1:25">
      <c r="A1" s="1" t="s">
        <v>444</v>
      </c>
      <c r="B1" s="1" t="s">
        <v>293</v>
      </c>
      <c r="C1" s="1" t="s">
        <v>167</v>
      </c>
      <c r="D1" s="1" t="s">
        <v>156</v>
      </c>
      <c r="E1" s="1" t="s">
        <v>157</v>
      </c>
      <c r="F1" s="1" t="s">
        <v>158</v>
      </c>
      <c r="G1" s="1" t="s">
        <v>159</v>
      </c>
      <c r="H1" s="1" t="s">
        <v>160</v>
      </c>
      <c r="I1" s="1" t="s">
        <v>165</v>
      </c>
      <c r="J1" s="1" t="s">
        <v>418</v>
      </c>
      <c r="K1" s="1" t="s">
        <v>166</v>
      </c>
      <c r="L1" s="1" t="s">
        <v>426</v>
      </c>
      <c r="M1" s="1" t="s">
        <v>427</v>
      </c>
      <c r="N1" s="1" t="s">
        <v>440</v>
      </c>
      <c r="O1" s="1" t="s">
        <v>441</v>
      </c>
      <c r="P1" s="1" t="s">
        <v>442</v>
      </c>
      <c r="Q1" s="1" t="s">
        <v>443</v>
      </c>
      <c r="R1" s="1" t="s">
        <v>436</v>
      </c>
      <c r="S1" s="1" t="s">
        <v>437</v>
      </c>
      <c r="T1" s="1" t="s">
        <v>438</v>
      </c>
      <c r="U1" s="1" t="s">
        <v>439</v>
      </c>
      <c r="X1" s="1"/>
      <c r="Y1" s="1"/>
    </row>
    <row r="2" spans="1:25" hidden="1">
      <c r="A2" t="s">
        <v>74</v>
      </c>
      <c r="B2" s="5" t="str">
        <f>VLOOKUP(A2,Status!A:D,2,0)</f>
        <v>Melanotaenia boesemani</v>
      </c>
      <c r="C2" t="str">
        <f>VLOOKUP(A2,Status!A:D,3,0)</f>
        <v>Boesman’s rainbowfish</v>
      </c>
      <c r="D2" t="str">
        <f>VLOOKUP(A2,Status!A:D,4,0)</f>
        <v>Single contig</v>
      </c>
      <c r="E2" t="str">
        <f>VLOOKUP(A2,Identity!A:G,2,0)</f>
        <v>Contig01+72903272</v>
      </c>
      <c r="F2">
        <f>VLOOKUP(A2,Identity!$A:$E,3,0)</f>
        <v>16541</v>
      </c>
      <c r="G2">
        <f>VLOOKUP(A2,Status!A:E,5,0)</f>
        <v>22081</v>
      </c>
      <c r="H2">
        <f>VLOOKUP(A2,Status!A:H,8,0)</f>
        <v>240296</v>
      </c>
      <c r="I2">
        <f>IFERROR(VLOOKUP(A2,Identity!A:G,6,0),"")</f>
        <v>99.979900000000001</v>
      </c>
      <c r="J2">
        <f>IFERROR(VLOOKUP(A2,Identity!A:G,7,0),"")</f>
        <v>99.993399999999994</v>
      </c>
      <c r="K2">
        <f t="shared" ref="K2:K33" si="0">IF(J2&gt;100,100,J2)</f>
        <v>99.993399999999994</v>
      </c>
      <c r="L2" t="str">
        <f>IFERROR(VLOOKUP(A2,Repeats!$A:$D,2,0),"")</f>
        <v/>
      </c>
      <c r="M2" t="str">
        <f>IFERROR(VLOOKUP(A2,Repeats!$A:$D,3,0),"")</f>
        <v/>
      </c>
      <c r="N2" t="str">
        <f>IFERROR(VLOOKUP($A2,'Mis&amp;Dup_NOVOPlasty'!A:E,2,0),"")</f>
        <v/>
      </c>
      <c r="O2" t="str">
        <f>IFERROR(VLOOKUP($A2,'Mis&amp;Dup_NOVOPlasty'!A:E,3,0),"")</f>
        <v/>
      </c>
      <c r="P2" t="str">
        <f>IFERROR(VLOOKUP($A2,'Mis&amp;Dup_NOVOPlasty'!A:E,4,0),"")</f>
        <v/>
      </c>
      <c r="Q2" t="str">
        <f>IFERROR(VLOOKUP($A2,'Mis&amp;Dup_NOVOPlasty'!A:E,5,0),"")</f>
        <v/>
      </c>
      <c r="R2" t="str">
        <f>IFERROR(VLOOKUP($A2,'Mis&amp;Dup_VGP'!A:E,2,0),"")</f>
        <v>NA</v>
      </c>
      <c r="S2" t="str">
        <f>IFERROR(VLOOKUP($A2,'Mis&amp;Dup_VGP'!A:E,3,0),"")</f>
        <v>NA</v>
      </c>
      <c r="T2">
        <f>IFERROR(VLOOKUP($A2,'Mis&amp;Dup_VGP'!A:E,4,0),"")</f>
        <v>0</v>
      </c>
      <c r="U2">
        <f>IFERROR(VLOOKUP($A2,'Mis&amp;Dup_VGP'!A:E,5,0),"")</f>
        <v>0</v>
      </c>
    </row>
    <row r="3" spans="1:25">
      <c r="A3" t="s">
        <v>127</v>
      </c>
      <c r="B3" s="5" t="str">
        <f>VLOOKUP(A3,Status!A:D,2,0)</f>
        <v>Amblyraja radiata</v>
      </c>
      <c r="C3" t="str">
        <f>VLOOKUP(A3,Status!A:D,3,0)</f>
        <v>Thorny Skate</v>
      </c>
      <c r="D3" t="str">
        <f>VLOOKUP(A3,Status!A:D,4,0)</f>
        <v>Multiple contigs</v>
      </c>
      <c r="E3" t="str">
        <f>VLOOKUP(A3,Identity!A:G,2,0)</f>
        <v>Contig01+125242622</v>
      </c>
      <c r="F3">
        <f>VLOOKUP(A3,Identity!$A:$E,3,0)</f>
        <v>16785</v>
      </c>
      <c r="G3">
        <f>VLOOKUP(A3,Status!A:E,5,0)</f>
        <v>22056</v>
      </c>
      <c r="H3">
        <f>VLOOKUP(A3,Status!A:H,8,0)</f>
        <v>1077396</v>
      </c>
      <c r="I3">
        <f>IFERROR(VLOOKUP(A3,Identity!A:G,6,0),"")</f>
        <v>99.984800000000007</v>
      </c>
      <c r="J3">
        <f>IFERROR(VLOOKUP(A3,Identity!A:G,7,0),"")</f>
        <v>100.003</v>
      </c>
      <c r="K3">
        <f t="shared" si="0"/>
        <v>100</v>
      </c>
      <c r="L3" t="str">
        <f>IFERROR(VLOOKUP(A3,Repeats!$A:$D,2,0),"")</f>
        <v/>
      </c>
      <c r="M3" t="str">
        <f>IFERROR(VLOOKUP(A3,Repeats!$A:$D,3,0),"")</f>
        <v/>
      </c>
      <c r="N3" t="str">
        <f>IFERROR(VLOOKUP($A3,'Mis&amp;Dup_NOVOPlasty'!A:E,2,0),"")</f>
        <v/>
      </c>
      <c r="O3" t="str">
        <f>IFERROR(VLOOKUP($A3,'Mis&amp;Dup_NOVOPlasty'!A:E,3,0),"")</f>
        <v/>
      </c>
      <c r="P3" t="str">
        <f>IFERROR(VLOOKUP($A3,'Mis&amp;Dup_NOVOPlasty'!A:E,4,0),"")</f>
        <v/>
      </c>
      <c r="Q3" t="str">
        <f>IFERROR(VLOOKUP($A3,'Mis&amp;Dup_NOVOPlasty'!A:E,5,0),"")</f>
        <v/>
      </c>
      <c r="R3" t="str">
        <f>IFERROR(VLOOKUP($A3,'Mis&amp;Dup_VGP'!A:E,2,0),"")</f>
        <v>NA</v>
      </c>
      <c r="S3" t="str">
        <f>IFERROR(VLOOKUP($A3,'Mis&amp;Dup_VGP'!A:E,3,0),"")</f>
        <v>NA</v>
      </c>
      <c r="T3">
        <f>IFERROR(VLOOKUP($A3,'Mis&amp;Dup_VGP'!A:E,4,0),"")</f>
        <v>0</v>
      </c>
      <c r="U3">
        <f>IFERROR(VLOOKUP($A3,'Mis&amp;Dup_VGP'!A:E,5,0),"")</f>
        <v>0</v>
      </c>
    </row>
    <row r="4" spans="1:25" hidden="1">
      <c r="A4" t="s">
        <v>82</v>
      </c>
      <c r="B4" s="5" t="str">
        <f>VLOOKUP(A4,Status!A:D,2,0)</f>
        <v>Scatophagus argus</v>
      </c>
      <c r="C4" t="str">
        <f>VLOOKUP(A4,Status!A:D,3,0)</f>
        <v>Spotted scat</v>
      </c>
      <c r="D4" t="str">
        <f>VLOOKUP(A4,Status!A:D,4,0)</f>
        <v>Single contig</v>
      </c>
      <c r="E4" t="str">
        <f>VLOOKUP(A4,Identity!A:G,2,0)</f>
        <v>Contig01+450396612</v>
      </c>
      <c r="F4">
        <f>VLOOKUP(A4,Identity!$A:$E,3,0)</f>
        <v>16771</v>
      </c>
      <c r="G4">
        <f>VLOOKUP(A4,Status!A:E,5,0)</f>
        <v>22031</v>
      </c>
      <c r="H4">
        <f>VLOOKUP(A4,Status!A:H,8,0)</f>
        <v>111800</v>
      </c>
      <c r="I4">
        <f>IFERROR(VLOOKUP(A4,Identity!A:G,6,0),"")</f>
        <v>99.981800000000007</v>
      </c>
      <c r="J4">
        <f>IFERROR(VLOOKUP(A4,Identity!A:G,7,0),"")</f>
        <v>99.981800000000007</v>
      </c>
      <c r="K4">
        <f t="shared" si="0"/>
        <v>99.981800000000007</v>
      </c>
      <c r="L4" t="str">
        <f>IFERROR(VLOOKUP(A4,Repeats!$A:$D,2,0),"")</f>
        <v/>
      </c>
      <c r="M4" t="str">
        <f>IFERROR(VLOOKUP(A4,Repeats!$A:$D,3,0),"")</f>
        <v/>
      </c>
      <c r="N4" t="str">
        <f>IFERROR(VLOOKUP($A4,'Mis&amp;Dup_NOVOPlasty'!A:E,2,0),"")</f>
        <v/>
      </c>
      <c r="O4" t="str">
        <f>IFERROR(VLOOKUP($A4,'Mis&amp;Dup_NOVOPlasty'!A:E,3,0),"")</f>
        <v/>
      </c>
      <c r="P4" t="str">
        <f>IFERROR(VLOOKUP($A4,'Mis&amp;Dup_NOVOPlasty'!A:E,4,0),"")</f>
        <v/>
      </c>
      <c r="Q4" t="str">
        <f>IFERROR(VLOOKUP($A4,'Mis&amp;Dup_NOVOPlasty'!A:E,5,0),"")</f>
        <v/>
      </c>
      <c r="R4" t="str">
        <f>IFERROR(VLOOKUP($A4,'Mis&amp;Dup_VGP'!A:E,2,0),"")</f>
        <v>NA</v>
      </c>
      <c r="S4" t="str">
        <f>IFERROR(VLOOKUP($A4,'Mis&amp;Dup_VGP'!A:E,3,0),"")</f>
        <v>NA</v>
      </c>
      <c r="T4">
        <f>IFERROR(VLOOKUP($A4,'Mis&amp;Dup_VGP'!A:E,4,0),"")</f>
        <v>0</v>
      </c>
      <c r="U4">
        <f>IFERROR(VLOOKUP($A4,'Mis&amp;Dup_VGP'!A:E,5,0),"")</f>
        <v>0</v>
      </c>
    </row>
    <row r="5" spans="1:25" hidden="1">
      <c r="A5" t="s">
        <v>99</v>
      </c>
      <c r="B5" s="5" t="str">
        <f>VLOOKUP(A5,Status!A:D,2,0)</f>
        <v>Choloepus didactylus</v>
      </c>
      <c r="C5" t="str">
        <f>VLOOKUP(A5,Status!A:D,3,0)</f>
        <v>Linnaeus's Two Toed Sloth</v>
      </c>
      <c r="D5" t="str">
        <f>VLOOKUP(A5,Status!A:D,4,0)</f>
        <v>Single contig</v>
      </c>
      <c r="E5" t="str">
        <f>VLOOKUP(A5,Identity!A:G,2,0)</f>
        <v>Contig01+5023753552</v>
      </c>
      <c r="F5">
        <f>VLOOKUP(A5,Identity!$A:$E,3,0)</f>
        <v>16499</v>
      </c>
      <c r="G5">
        <f>VLOOKUP(A5,Status!A:E,5,0)</f>
        <v>22027</v>
      </c>
      <c r="H5">
        <f>VLOOKUP(A5,Status!A:H,8,0)</f>
        <v>440666</v>
      </c>
      <c r="I5">
        <f>IFERROR(VLOOKUP(A5,Identity!A:G,6,0),"")</f>
        <v>99.9482</v>
      </c>
      <c r="J5">
        <f>IFERROR(VLOOKUP(A5,Identity!A:G,7,0),"")</f>
        <v>99.952699999999993</v>
      </c>
      <c r="K5">
        <f t="shared" si="0"/>
        <v>99.952699999999993</v>
      </c>
      <c r="L5" t="str">
        <f>IFERROR(VLOOKUP(A5,Repeats!$A:$D,2,0),"")</f>
        <v/>
      </c>
      <c r="M5" t="str">
        <f>IFERROR(VLOOKUP(A5,Repeats!$A:$D,3,0),"")</f>
        <v/>
      </c>
      <c r="N5" t="str">
        <f>IFERROR(VLOOKUP($A5,'Mis&amp;Dup_NOVOPlasty'!A:E,2,0),"")</f>
        <v/>
      </c>
      <c r="O5" t="str">
        <f>IFERROR(VLOOKUP($A5,'Mis&amp;Dup_NOVOPlasty'!A:E,3,0),"")</f>
        <v/>
      </c>
      <c r="P5" t="str">
        <f>IFERROR(VLOOKUP($A5,'Mis&amp;Dup_NOVOPlasty'!A:E,4,0),"")</f>
        <v/>
      </c>
      <c r="Q5" t="str">
        <f>IFERROR(VLOOKUP($A5,'Mis&amp;Dup_NOVOPlasty'!A:E,5,0),"")</f>
        <v/>
      </c>
      <c r="R5" t="str">
        <f>IFERROR(VLOOKUP($A5,'Mis&amp;Dup_VGP'!A:E,2,0),"")</f>
        <v>NA</v>
      </c>
      <c r="S5" t="str">
        <f>IFERROR(VLOOKUP($A5,'Mis&amp;Dup_VGP'!A:E,3,0),"")</f>
        <v>NA</v>
      </c>
      <c r="T5">
        <f>IFERROR(VLOOKUP($A5,'Mis&amp;Dup_VGP'!A:E,4,0),"")</f>
        <v>0</v>
      </c>
      <c r="U5">
        <f>IFERROR(VLOOKUP($A5,'Mis&amp;Dup_VGP'!A:E,5,0),"")</f>
        <v>0</v>
      </c>
    </row>
    <row r="6" spans="1:25" hidden="1">
      <c r="A6" t="s">
        <v>113</v>
      </c>
      <c r="B6" s="5" t="str">
        <f>VLOOKUP(A6,Status!A:D,2,0)</f>
        <v>Rhinolophus ferrumequinum</v>
      </c>
      <c r="C6" t="str">
        <f>VLOOKUP(A6,Status!A:D,3,0)</f>
        <v>Greater Horseshoe Bat</v>
      </c>
      <c r="D6" t="str">
        <f>VLOOKUP(A6,Status!A:D,4,0)</f>
        <v>Single contig</v>
      </c>
      <c r="E6" t="str">
        <f>VLOOKUP(A6,Identity!A:G,2,0)</f>
        <v>Contig01+1044023602</v>
      </c>
      <c r="F6">
        <f>VLOOKUP(A6,Identity!$A:$E,3,0)</f>
        <v>16848</v>
      </c>
      <c r="G6">
        <f>VLOOKUP(A6,Status!A:E,5,0)</f>
        <v>22022</v>
      </c>
      <c r="H6">
        <f>VLOOKUP(A6,Status!A:H,8,0)</f>
        <v>22763966</v>
      </c>
      <c r="I6">
        <f>IFERROR(VLOOKUP(A6,Identity!A:G,6,0),"")</f>
        <v>99.983500000000006</v>
      </c>
      <c r="J6">
        <f>IFERROR(VLOOKUP(A6,Identity!A:G,7,0),"")</f>
        <v>99.983500000000006</v>
      </c>
      <c r="K6">
        <f t="shared" si="0"/>
        <v>99.983500000000006</v>
      </c>
      <c r="L6" t="str">
        <f>IFERROR(VLOOKUP(A6,Repeats!$A:$D,2,0),"")</f>
        <v/>
      </c>
      <c r="M6" t="str">
        <f>IFERROR(VLOOKUP(A6,Repeats!$A:$D,3,0),"")</f>
        <v/>
      </c>
      <c r="N6" t="str">
        <f>IFERROR(VLOOKUP($A6,'Mis&amp;Dup_NOVOPlasty'!A:E,2,0),"")</f>
        <v/>
      </c>
      <c r="O6" t="str">
        <f>IFERROR(VLOOKUP($A6,'Mis&amp;Dup_NOVOPlasty'!A:E,3,0),"")</f>
        <v/>
      </c>
      <c r="P6" t="str">
        <f>IFERROR(VLOOKUP($A6,'Mis&amp;Dup_NOVOPlasty'!A:E,4,0),"")</f>
        <v/>
      </c>
      <c r="Q6" t="str">
        <f>IFERROR(VLOOKUP($A6,'Mis&amp;Dup_NOVOPlasty'!A:E,5,0),"")</f>
        <v/>
      </c>
      <c r="R6" t="str">
        <f>IFERROR(VLOOKUP($A6,'Mis&amp;Dup_VGP'!A:E,2,0),"")</f>
        <v>NA</v>
      </c>
      <c r="S6" t="str">
        <f>IFERROR(VLOOKUP($A6,'Mis&amp;Dup_VGP'!A:E,3,0),"")</f>
        <v>NA</v>
      </c>
      <c r="T6">
        <f>IFERROR(VLOOKUP($A6,'Mis&amp;Dup_VGP'!A:E,4,0),"")</f>
        <v>0</v>
      </c>
      <c r="U6">
        <f>IFERROR(VLOOKUP($A6,'Mis&amp;Dup_VGP'!A:E,5,0),"")</f>
        <v>0</v>
      </c>
    </row>
    <row r="7" spans="1:25">
      <c r="A7" t="s">
        <v>108</v>
      </c>
      <c r="B7" s="5" t="str">
        <f>VLOOKUP(A7,Status!A:D,2,0)</f>
        <v>Phocoena sinus</v>
      </c>
      <c r="C7" t="str">
        <f>VLOOKUP(A7,Status!A:D,3,0)</f>
        <v>Vaquita</v>
      </c>
      <c r="D7" t="str">
        <f>VLOOKUP(A7,Status!A:D,4,0)</f>
        <v>Multiple contigs</v>
      </c>
      <c r="E7" t="str">
        <f>VLOOKUP(A7,Identity!A:G,2,0)</f>
        <v>Contig01+4305677052</v>
      </c>
      <c r="F7">
        <f>VLOOKUP(A7,Identity!$A:$E,3,0)</f>
        <v>16370</v>
      </c>
      <c r="G7">
        <f>VLOOKUP(A7,Status!A:E,5,0)</f>
        <v>22012</v>
      </c>
      <c r="H7">
        <f>VLOOKUP(A7,Status!A:H,8,0)</f>
        <v>2657980</v>
      </c>
      <c r="I7">
        <f>IFERROR(VLOOKUP(A7,Identity!A:G,6,0),"")</f>
        <v>99.3733</v>
      </c>
      <c r="J7">
        <f>IFERROR(VLOOKUP(A7,Identity!A:G,7,0),"")</f>
        <v>99.415800000000004</v>
      </c>
      <c r="K7">
        <f t="shared" si="0"/>
        <v>99.415800000000004</v>
      </c>
      <c r="L7" t="str">
        <f>IFERROR(VLOOKUP(A7,Repeats!$A:$D,2,0),"")</f>
        <v/>
      </c>
      <c r="M7" t="str">
        <f>IFERROR(VLOOKUP(A7,Repeats!$A:$D,3,0),"")</f>
        <v/>
      </c>
      <c r="N7" t="str">
        <f>IFERROR(VLOOKUP($A7,'Mis&amp;Dup_NOVOPlasty'!A:E,2,0),"")</f>
        <v/>
      </c>
      <c r="O7" t="str">
        <f>IFERROR(VLOOKUP($A7,'Mis&amp;Dup_NOVOPlasty'!A:E,3,0),"")</f>
        <v/>
      </c>
      <c r="P7" t="str">
        <f>IFERROR(VLOOKUP($A7,'Mis&amp;Dup_NOVOPlasty'!A:E,4,0),"")</f>
        <v/>
      </c>
      <c r="Q7" t="str">
        <f>IFERROR(VLOOKUP($A7,'Mis&amp;Dup_NOVOPlasty'!A:E,5,0),"")</f>
        <v/>
      </c>
      <c r="R7" t="str">
        <f>IFERROR(VLOOKUP($A7,'Mis&amp;Dup_VGP'!A:E,2,0),"")</f>
        <v>NA</v>
      </c>
      <c r="S7" t="str">
        <f>IFERROR(VLOOKUP($A7,'Mis&amp;Dup_VGP'!A:E,3,0),"")</f>
        <v>trnL2</v>
      </c>
      <c r="T7">
        <f>IFERROR(VLOOKUP($A7,'Mis&amp;Dup_VGP'!A:E,4,0),"")</f>
        <v>0</v>
      </c>
      <c r="U7">
        <f>IFERROR(VLOOKUP($A7,'Mis&amp;Dup_VGP'!A:E,5,0),"")</f>
        <v>1</v>
      </c>
    </row>
    <row r="8" spans="1:25">
      <c r="A8" t="s">
        <v>100</v>
      </c>
      <c r="B8" s="5" t="str">
        <f>VLOOKUP(A8,Status!A:D,2,0)</f>
        <v>Homo sapiens</v>
      </c>
      <c r="C8" t="str">
        <f>VLOOKUP(A8,Status!A:D,3,0)</f>
        <v>Human</v>
      </c>
      <c r="D8" t="str">
        <f>VLOOKUP(A8,Status!A:D,4,0)</f>
        <v>Multiple contigs</v>
      </c>
      <c r="E8" t="str">
        <f>VLOOKUP(A8,Identity!A:G,2,0)</f>
        <v>Contig01+1864249781</v>
      </c>
      <c r="F8">
        <f>VLOOKUP(A8,Identity!$A:$E,3,0)</f>
        <v>16566</v>
      </c>
      <c r="G8">
        <f>VLOOKUP(A8,Status!A:E,5,0)</f>
        <v>22005</v>
      </c>
      <c r="H8">
        <f>VLOOKUP(A8,Status!A:H,8,0)</f>
        <v>256962</v>
      </c>
      <c r="I8">
        <f>IFERROR(VLOOKUP(A8,Identity!A:G,6,0),"")</f>
        <v>99.995400000000004</v>
      </c>
      <c r="J8">
        <f>IFERROR(VLOOKUP(A8,Identity!A:G,7,0),"")</f>
        <v>100</v>
      </c>
      <c r="K8">
        <f t="shared" si="0"/>
        <v>100</v>
      </c>
      <c r="L8" t="str">
        <f>IFERROR(VLOOKUP(A8,Repeats!$A:$D,2,0),"")</f>
        <v/>
      </c>
      <c r="M8" t="str">
        <f>IFERROR(VLOOKUP(A8,Repeats!$A:$D,3,0),"")</f>
        <v/>
      </c>
      <c r="N8" t="str">
        <f>IFERROR(VLOOKUP($A8,'Mis&amp;Dup_NOVOPlasty'!A:E,2,0),"")</f>
        <v/>
      </c>
      <c r="O8" t="str">
        <f>IFERROR(VLOOKUP($A8,'Mis&amp;Dup_NOVOPlasty'!A:E,3,0),"")</f>
        <v/>
      </c>
      <c r="P8" t="str">
        <f>IFERROR(VLOOKUP($A8,'Mis&amp;Dup_NOVOPlasty'!A:E,4,0),"")</f>
        <v/>
      </c>
      <c r="Q8" t="str">
        <f>IFERROR(VLOOKUP($A8,'Mis&amp;Dup_NOVOPlasty'!A:E,5,0),"")</f>
        <v/>
      </c>
      <c r="R8" t="str">
        <f>IFERROR(VLOOKUP($A8,'Mis&amp;Dup_VGP'!A:E,2,0),"")</f>
        <v>NA</v>
      </c>
      <c r="S8" t="str">
        <f>IFERROR(VLOOKUP($A8,'Mis&amp;Dup_VGP'!A:E,3,0),"")</f>
        <v>NA</v>
      </c>
      <c r="T8">
        <f>IFERROR(VLOOKUP($A8,'Mis&amp;Dup_VGP'!A:E,4,0),"")</f>
        <v>0</v>
      </c>
      <c r="U8">
        <f>IFERROR(VLOOKUP($A8,'Mis&amp;Dup_VGP'!A:E,5,0),"")</f>
        <v>0</v>
      </c>
    </row>
    <row r="9" spans="1:25" hidden="1">
      <c r="A9" t="s">
        <v>67</v>
      </c>
      <c r="B9" s="5" t="str">
        <f>VLOOKUP(A9,Status!A:D,2,0)</f>
        <v>Esox lucius</v>
      </c>
      <c r="C9" t="str">
        <f>VLOOKUP(A9,Status!A:D,3,0)</f>
        <v>Northern pike</v>
      </c>
      <c r="D9" t="str">
        <f>VLOOKUP(A9,Status!A:D,4,0)</f>
        <v>Single contig</v>
      </c>
      <c r="E9" t="str">
        <f>VLOOKUP(A9,Identity!A:G,2,0)</f>
        <v>Contig01+67567772</v>
      </c>
      <c r="F9">
        <f>VLOOKUP(A9,Identity!$A:$E,3,0)</f>
        <v>17081</v>
      </c>
      <c r="G9">
        <f>VLOOKUP(A9,Status!A:E,5,0)</f>
        <v>22003</v>
      </c>
      <c r="H9">
        <f>VLOOKUP(A9,Status!A:H,8,0)</f>
        <v>121522</v>
      </c>
      <c r="I9">
        <f>IFERROR(VLOOKUP(A9,Identity!A:G,6,0),"")</f>
        <v>99.99</v>
      </c>
      <c r="J9">
        <f>IFERROR(VLOOKUP(A9,Identity!A:G,7,0),"")</f>
        <v>99.995900000000006</v>
      </c>
      <c r="K9">
        <f t="shared" si="0"/>
        <v>99.995900000000006</v>
      </c>
      <c r="L9" t="str">
        <f>IFERROR(VLOOKUP(A9,Repeats!$A:$D,2,0),"")</f>
        <v/>
      </c>
      <c r="M9" t="str">
        <f>IFERROR(VLOOKUP(A9,Repeats!$A:$D,3,0),"")</f>
        <v/>
      </c>
      <c r="N9" t="str">
        <f>IFERROR(VLOOKUP($A9,'Mis&amp;Dup_NOVOPlasty'!A:E,2,0),"")</f>
        <v/>
      </c>
      <c r="O9" t="str">
        <f>IFERROR(VLOOKUP($A9,'Mis&amp;Dup_NOVOPlasty'!A:E,3,0),"")</f>
        <v/>
      </c>
      <c r="P9" t="str">
        <f>IFERROR(VLOOKUP($A9,'Mis&amp;Dup_NOVOPlasty'!A:E,4,0),"")</f>
        <v/>
      </c>
      <c r="Q9" t="str">
        <f>IFERROR(VLOOKUP($A9,'Mis&amp;Dup_NOVOPlasty'!A:E,5,0),"")</f>
        <v/>
      </c>
      <c r="R9" t="str">
        <f>IFERROR(VLOOKUP($A9,'Mis&amp;Dup_VGP'!A:E,2,0),"")</f>
        <v>NA</v>
      </c>
      <c r="S9" t="str">
        <f>IFERROR(VLOOKUP($A9,'Mis&amp;Dup_VGP'!A:E,3,0),"")</f>
        <v>NA</v>
      </c>
      <c r="T9">
        <f>IFERROR(VLOOKUP($A9,'Mis&amp;Dup_VGP'!A:E,4,0),"")</f>
        <v>0</v>
      </c>
      <c r="U9">
        <f>IFERROR(VLOOKUP($A9,'Mis&amp;Dup_VGP'!A:E,5,0),"")</f>
        <v>0</v>
      </c>
    </row>
    <row r="10" spans="1:25">
      <c r="A10" t="s">
        <v>32</v>
      </c>
      <c r="B10" s="5" t="str">
        <f>VLOOKUP(A10,Status!A:D,2,0)</f>
        <v>Hemiprocne comata</v>
      </c>
      <c r="C10" t="str">
        <f>VLOOKUP(A10,Status!A:D,3,0)</f>
        <v>Whiskered Treeswift</v>
      </c>
      <c r="D10" t="str">
        <f>VLOOKUP(A10,Status!A:D,4,0)</f>
        <v>Multiple contigs</v>
      </c>
      <c r="E10" t="str">
        <f>VLOOKUP(A10,Identity!A:G,2,0)</f>
        <v>Contig04+1626</v>
      </c>
      <c r="F10">
        <f>VLOOKUP(A10,Identity!$A:$E,3,0)</f>
        <v>19122</v>
      </c>
      <c r="G10">
        <f>VLOOKUP(A10,Status!A:E,5,0)</f>
        <v>22001</v>
      </c>
      <c r="H10">
        <f>VLOOKUP(A10,Status!A:H,8,0)</f>
        <v>1958580</v>
      </c>
      <c r="I10">
        <f>IFERROR(VLOOKUP(A10,Identity!A:G,6,0),"")</f>
        <v>99.808099999999996</v>
      </c>
      <c r="J10">
        <f>IFERROR(VLOOKUP(A10,Identity!A:G,7,0),"")</f>
        <v>99.999200000000002</v>
      </c>
      <c r="K10">
        <f t="shared" si="0"/>
        <v>99.999200000000002</v>
      </c>
      <c r="L10" t="str">
        <f>IFERROR(VLOOKUP(A10,Repeats!$A:$D,2,0),"")</f>
        <v/>
      </c>
      <c r="M10" t="str">
        <f>IFERROR(VLOOKUP(A10,Repeats!$A:$D,3,0),"")</f>
        <v/>
      </c>
      <c r="N10" t="str">
        <f>IFERROR(VLOOKUP($A10,'Mis&amp;Dup_NOVOPlasty'!A:E,2,0),"")</f>
        <v/>
      </c>
      <c r="O10" t="str">
        <f>IFERROR(VLOOKUP($A10,'Mis&amp;Dup_NOVOPlasty'!A:E,3,0),"")</f>
        <v/>
      </c>
      <c r="P10" t="str">
        <f>IFERROR(VLOOKUP($A10,'Mis&amp;Dup_NOVOPlasty'!A:E,4,0),"")</f>
        <v/>
      </c>
      <c r="Q10" t="str">
        <f>IFERROR(VLOOKUP($A10,'Mis&amp;Dup_NOVOPlasty'!A:E,5,0),"")</f>
        <v/>
      </c>
      <c r="R10" t="str">
        <f>IFERROR(VLOOKUP($A10,'Mis&amp;Dup_VGP'!A:E,2,0),"")</f>
        <v>NA</v>
      </c>
      <c r="S10" t="str">
        <f>IFERROR(VLOOKUP($A10,'Mis&amp;Dup_VGP'!A:E,3,0),"")</f>
        <v>cob trnT trnP nad6 trnE</v>
      </c>
      <c r="T10">
        <f>IFERROR(VLOOKUP($A10,'Mis&amp;Dup_VGP'!A:E,4,0),"")</f>
        <v>0</v>
      </c>
      <c r="U10">
        <f>IFERROR(VLOOKUP($A10,'Mis&amp;Dup_VGP'!A:E,5,0),"")</f>
        <v>5</v>
      </c>
    </row>
    <row r="11" spans="1:25">
      <c r="A11" t="s">
        <v>46</v>
      </c>
      <c r="B11" s="5" t="str">
        <f>VLOOKUP(A11,Status!A:D,2,0)</f>
        <v>Taeniopygia guttata</v>
      </c>
      <c r="C11" t="str">
        <f>VLOOKUP(A11,Status!A:D,3,0)</f>
        <v>Zebra Finch (male)</v>
      </c>
      <c r="D11" t="str">
        <f>VLOOKUP(A11,Status!A:D,4,0)</f>
        <v>Multiple contigs</v>
      </c>
      <c r="E11" t="str">
        <f>VLOOKUP(A11,Identity!A:G,2,0)</f>
        <v>Contig01+7503152</v>
      </c>
      <c r="F11">
        <f>VLOOKUP(A11,Identity!$A:$E,3,0)</f>
        <v>16855</v>
      </c>
      <c r="G11">
        <f>VLOOKUP(A11,Status!A:E,5,0)</f>
        <v>19362</v>
      </c>
      <c r="H11">
        <f>VLOOKUP(A11,Status!A:H,8,0)</f>
        <v>1935204</v>
      </c>
      <c r="I11">
        <f>IFERROR(VLOOKUP(A11,Identity!A:G,6,0),"")</f>
        <v>99.982600000000005</v>
      </c>
      <c r="J11">
        <f>IFERROR(VLOOKUP(A11,Identity!A:G,7,0),"")</f>
        <v>100.107</v>
      </c>
      <c r="K11">
        <f t="shared" si="0"/>
        <v>100</v>
      </c>
      <c r="L11" t="str">
        <f>IFERROR(VLOOKUP(A11,Repeats!$A:$D,2,0),"")</f>
        <v/>
      </c>
      <c r="M11" t="str">
        <f>IFERROR(VLOOKUP(A11,Repeats!$A:$D,3,0),"")</f>
        <v/>
      </c>
      <c r="N11" t="str">
        <f>IFERROR(VLOOKUP($A11,'Mis&amp;Dup_NOVOPlasty'!A:E,2,0),"")</f>
        <v/>
      </c>
      <c r="O11" t="str">
        <f>IFERROR(VLOOKUP($A11,'Mis&amp;Dup_NOVOPlasty'!A:E,3,0),"")</f>
        <v/>
      </c>
      <c r="P11" t="str">
        <f>IFERROR(VLOOKUP($A11,'Mis&amp;Dup_NOVOPlasty'!A:E,4,0),"")</f>
        <v/>
      </c>
      <c r="Q11" t="str">
        <f>IFERROR(VLOOKUP($A11,'Mis&amp;Dup_NOVOPlasty'!A:E,5,0),"")</f>
        <v/>
      </c>
      <c r="R11" t="str">
        <f>IFERROR(VLOOKUP($A11,'Mis&amp;Dup_VGP'!A:E,2,0),"")</f>
        <v>NA</v>
      </c>
      <c r="S11" t="str">
        <f>IFERROR(VLOOKUP($A11,'Mis&amp;Dup_VGP'!A:E,3,0),"")</f>
        <v>NA</v>
      </c>
      <c r="T11">
        <f>IFERROR(VLOOKUP($A11,'Mis&amp;Dup_VGP'!A:E,4,0),"")</f>
        <v>0</v>
      </c>
      <c r="U11">
        <f>IFERROR(VLOOKUP($A11,'Mis&amp;Dup_VGP'!A:E,5,0),"")</f>
        <v>0</v>
      </c>
    </row>
    <row r="12" spans="1:25">
      <c r="A12" t="s">
        <v>35</v>
      </c>
      <c r="B12" s="5" t="str">
        <f>VLOOKUP(A12,Status!A:D,2,0)</f>
        <v>Merops nubicus</v>
      </c>
      <c r="C12" t="str">
        <f>VLOOKUP(A12,Status!A:D,3,0)</f>
        <v>Carmine Bee-eater</v>
      </c>
      <c r="D12" t="str">
        <f>VLOOKUP(A12,Status!A:D,4,0)</f>
        <v>Multiple contigs</v>
      </c>
      <c r="E12" t="str">
        <f>VLOOKUP(A12,Identity!A:G,2,0)</f>
        <v>Contig11+22513</v>
      </c>
      <c r="F12">
        <f>VLOOKUP(A12,Identity!$A:$E,3,0)</f>
        <v>18687</v>
      </c>
      <c r="G12">
        <f>VLOOKUP(A12,Status!A:E,5,0)</f>
        <v>19042</v>
      </c>
      <c r="H12">
        <f>VLOOKUP(A12,Status!A:H,8,0)</f>
        <v>13544</v>
      </c>
      <c r="I12">
        <f>IFERROR(VLOOKUP(A12,Identity!A:G,6,0),"")</f>
        <v>100</v>
      </c>
      <c r="J12">
        <f>IFERROR(VLOOKUP(A12,Identity!A:G,7,0),"")</f>
        <v>155.62899999999999</v>
      </c>
      <c r="K12">
        <f t="shared" si="0"/>
        <v>100</v>
      </c>
      <c r="L12" t="str">
        <f>IFERROR(VLOOKUP(A12,Repeats!$A:$D,2,0),"")</f>
        <v/>
      </c>
      <c r="M12" t="str">
        <f>IFERROR(VLOOKUP(A12,Repeats!$A:$D,3,0),"")</f>
        <v/>
      </c>
      <c r="N12" t="str">
        <f>IFERROR(VLOOKUP($A12,'Mis&amp;Dup_NOVOPlasty'!A:E,2,0),"")</f>
        <v/>
      </c>
      <c r="O12" t="str">
        <f>IFERROR(VLOOKUP($A12,'Mis&amp;Dup_NOVOPlasty'!A:E,3,0),"")</f>
        <v/>
      </c>
      <c r="P12" t="str">
        <f>IFERROR(VLOOKUP($A12,'Mis&amp;Dup_NOVOPlasty'!A:E,4,0),"")</f>
        <v/>
      </c>
      <c r="Q12" t="str">
        <f>IFERROR(VLOOKUP($A12,'Mis&amp;Dup_NOVOPlasty'!A:E,5,0),"")</f>
        <v/>
      </c>
      <c r="R12" t="str">
        <f>IFERROR(VLOOKUP($A12,'Mis&amp;Dup_VGP'!A:E,2,0),"")</f>
        <v>NA</v>
      </c>
      <c r="S12" t="str">
        <f>IFERROR(VLOOKUP($A12,'Mis&amp;Dup_VGP'!A:E,3,0),"")</f>
        <v>NA</v>
      </c>
      <c r="T12">
        <f>IFERROR(VLOOKUP($A12,'Mis&amp;Dup_VGP'!A:E,4,0),"")</f>
        <v>0</v>
      </c>
      <c r="U12">
        <f>IFERROR(VLOOKUP($A12,'Mis&amp;Dup_VGP'!A:E,5,0),"")</f>
        <v>0</v>
      </c>
    </row>
    <row r="13" spans="1:25">
      <c r="A13" t="s">
        <v>13</v>
      </c>
      <c r="B13" s="5" t="str">
        <f>VLOOKUP(A13,Status!A:D,2,0)</f>
        <v>Aquila chrysaetos</v>
      </c>
      <c r="C13" t="str">
        <f>VLOOKUP(A13,Status!A:D,3,0)</f>
        <v>European golden eagle</v>
      </c>
      <c r="D13" t="str">
        <f>VLOOKUP(A13,Status!A:D,4,0)</f>
        <v>Multiple contigs</v>
      </c>
      <c r="E13" t="str">
        <f>VLOOKUP(A13,Identity!A:G,2,0)</f>
        <v>Contig01+388165732</v>
      </c>
      <c r="F13">
        <f>VLOOKUP(A13,Identity!$A:$E,3,0)</f>
        <v>18265</v>
      </c>
      <c r="G13">
        <f>VLOOKUP(A13,Status!A:E,5,0)</f>
        <v>18265</v>
      </c>
      <c r="H13">
        <f>VLOOKUP(A13,Status!A:H,8,0)</f>
        <v>95132</v>
      </c>
      <c r="I13">
        <f>IFERROR(VLOOKUP(A13,Identity!A:G,6,0),"")</f>
        <v>99.856499999999997</v>
      </c>
      <c r="J13">
        <f>IFERROR(VLOOKUP(A13,Identity!A:G,7,0),"")</f>
        <v>99.976399999999998</v>
      </c>
      <c r="K13">
        <f t="shared" si="0"/>
        <v>99.976399999999998</v>
      </c>
      <c r="L13" t="str">
        <f>IFERROR(VLOOKUP(A13,Repeats!$A:$D,2,0),"")</f>
        <v/>
      </c>
      <c r="M13" t="str">
        <f>IFERROR(VLOOKUP(A13,Repeats!$A:$D,3,0),"")</f>
        <v/>
      </c>
      <c r="N13" t="str">
        <f>IFERROR(VLOOKUP($A13,'Mis&amp;Dup_NOVOPlasty'!A:E,2,0),"")</f>
        <v/>
      </c>
      <c r="O13" t="str">
        <f>IFERROR(VLOOKUP($A13,'Mis&amp;Dup_NOVOPlasty'!A:E,3,0),"")</f>
        <v/>
      </c>
      <c r="P13" t="str">
        <f>IFERROR(VLOOKUP($A13,'Mis&amp;Dup_NOVOPlasty'!A:E,4,0),"")</f>
        <v/>
      </c>
      <c r="Q13" t="str">
        <f>IFERROR(VLOOKUP($A13,'Mis&amp;Dup_NOVOPlasty'!A:E,5,0),"")</f>
        <v/>
      </c>
      <c r="R13" t="str">
        <f>IFERROR(VLOOKUP($A13,'Mis&amp;Dup_VGP'!A:E,2,0),"")</f>
        <v>NA</v>
      </c>
      <c r="S13" t="str">
        <f>IFERROR(VLOOKUP($A13,'Mis&amp;Dup_VGP'!A:E,3,0),"")</f>
        <v>NA</v>
      </c>
      <c r="T13">
        <f>IFERROR(VLOOKUP($A13,'Mis&amp;Dup_VGP'!A:E,4,0),"")</f>
        <v>0</v>
      </c>
      <c r="U13">
        <f>IFERROR(VLOOKUP($A13,'Mis&amp;Dup_VGP'!A:E,5,0),"")</f>
        <v>0</v>
      </c>
    </row>
    <row r="14" spans="1:25">
      <c r="A14" t="s">
        <v>42</v>
      </c>
      <c r="B14" s="5" t="str">
        <f>VLOOKUP(A14,Status!A:D,2,0)</f>
        <v>Strigops habroptilus</v>
      </c>
      <c r="C14" t="str">
        <f>VLOOKUP(A14,Status!A:D,3,0)</f>
        <v>Kakapo</v>
      </c>
      <c r="D14" t="str">
        <f>VLOOKUP(A14,Status!A:D,4,0)</f>
        <v>Multiple contigs</v>
      </c>
      <c r="E14" t="str">
        <f>VLOOKUP(A14,Identity!A:G,2,0)</f>
        <v>Contig04+1053696352</v>
      </c>
      <c r="F14">
        <f>VLOOKUP(A14,Identity!$A:$E,3,0)</f>
        <v>17830</v>
      </c>
      <c r="G14">
        <f>VLOOKUP(A14,Status!A:E,5,0)</f>
        <v>18151</v>
      </c>
      <c r="H14">
        <f>VLOOKUP(A14,Status!A:H,8,0)</f>
        <v>23382</v>
      </c>
      <c r="I14">
        <f>IFERROR(VLOOKUP(A14,Identity!A:G,6,0),"")</f>
        <v>99.35</v>
      </c>
      <c r="J14">
        <f>IFERROR(VLOOKUP(A14,Identity!A:G,7,0),"")</f>
        <v>110.318</v>
      </c>
      <c r="K14">
        <f t="shared" si="0"/>
        <v>100</v>
      </c>
      <c r="L14" t="str">
        <f>IFERROR(VLOOKUP(A14,Repeats!$A:$D,2,0),"")</f>
        <v/>
      </c>
      <c r="M14" t="str">
        <f>IFERROR(VLOOKUP(A14,Repeats!$A:$D,3,0),"")</f>
        <v/>
      </c>
      <c r="N14" t="str">
        <f>IFERROR(VLOOKUP($A14,'Mis&amp;Dup_NOVOPlasty'!A:E,2,0),"")</f>
        <v/>
      </c>
      <c r="O14" t="str">
        <f>IFERROR(VLOOKUP($A14,'Mis&amp;Dup_NOVOPlasty'!A:E,3,0),"")</f>
        <v/>
      </c>
      <c r="P14" t="str">
        <f>IFERROR(VLOOKUP($A14,'Mis&amp;Dup_NOVOPlasty'!A:E,4,0),"")</f>
        <v/>
      </c>
      <c r="Q14" t="str">
        <f>IFERROR(VLOOKUP($A14,'Mis&amp;Dup_NOVOPlasty'!A:E,5,0),"")</f>
        <v/>
      </c>
      <c r="R14" t="str">
        <f>IFERROR(VLOOKUP($A14,'Mis&amp;Dup_VGP'!A:E,2,0),"")</f>
        <v>NA</v>
      </c>
      <c r="S14" t="str">
        <f>IFERROR(VLOOKUP($A14,'Mis&amp;Dup_VGP'!A:E,3,0),"")</f>
        <v>NA</v>
      </c>
      <c r="T14">
        <f>IFERROR(VLOOKUP($A14,'Mis&amp;Dup_VGP'!A:E,4,0),"")</f>
        <v>0</v>
      </c>
      <c r="U14">
        <f>IFERROR(VLOOKUP($A14,'Mis&amp;Dup_VGP'!A:E,5,0),"")</f>
        <v>0</v>
      </c>
    </row>
    <row r="15" spans="1:25" hidden="1">
      <c r="A15" t="s">
        <v>77</v>
      </c>
      <c r="B15" s="5" t="str">
        <f>VLOOKUP(A15,Status!A:D,2,0)</f>
        <v>Parambassis ranga</v>
      </c>
      <c r="C15" t="str">
        <f>VLOOKUP(A15,Status!A:D,3,0)</f>
        <v>Indian glassy fish</v>
      </c>
      <c r="D15" t="str">
        <f>VLOOKUP(A15,Status!A:D,4,0)</f>
        <v>Single contig</v>
      </c>
      <c r="E15" t="str">
        <f>VLOOKUP(A15,Identity!A:G,2,0)</f>
        <v>Contig01+32722342</v>
      </c>
      <c r="F15">
        <f>VLOOKUP(A15,Identity!$A:$E,3,0)</f>
        <v>17024</v>
      </c>
      <c r="G15">
        <f>VLOOKUP(A15,Status!A:E,5,0)</f>
        <v>17703</v>
      </c>
      <c r="H15">
        <f>VLOOKUP(A15,Status!A:H,8,0)</f>
        <v>44636</v>
      </c>
      <c r="I15">
        <f>IFERROR(VLOOKUP(A15,Identity!A:G,6,0),"")</f>
        <v>100</v>
      </c>
      <c r="J15">
        <f>IFERROR(VLOOKUP(A15,Identity!A:G,7,0),"")</f>
        <v>100.012</v>
      </c>
      <c r="K15">
        <f t="shared" si="0"/>
        <v>100</v>
      </c>
      <c r="L15" t="str">
        <f>IFERROR(VLOOKUP(A15,Repeats!$A:$D,2,0),"")</f>
        <v/>
      </c>
      <c r="M15" t="str">
        <f>IFERROR(VLOOKUP(A15,Repeats!$A:$D,3,0),"")</f>
        <v/>
      </c>
      <c r="N15" t="str">
        <f>IFERROR(VLOOKUP($A15,'Mis&amp;Dup_NOVOPlasty'!A:E,2,0),"")</f>
        <v/>
      </c>
      <c r="O15" t="str">
        <f>IFERROR(VLOOKUP($A15,'Mis&amp;Dup_NOVOPlasty'!A:E,3,0),"")</f>
        <v/>
      </c>
      <c r="P15" t="str">
        <f>IFERROR(VLOOKUP($A15,'Mis&amp;Dup_NOVOPlasty'!A:E,4,0),"")</f>
        <v/>
      </c>
      <c r="Q15" t="str">
        <f>IFERROR(VLOOKUP($A15,'Mis&amp;Dup_NOVOPlasty'!A:E,5,0),"")</f>
        <v/>
      </c>
      <c r="R15" t="str">
        <f>IFERROR(VLOOKUP($A15,'Mis&amp;Dup_VGP'!A:E,2,0),"")</f>
        <v>NA</v>
      </c>
      <c r="S15" t="str">
        <f>IFERROR(VLOOKUP($A15,'Mis&amp;Dup_VGP'!A:E,3,0),"")</f>
        <v>NA</v>
      </c>
      <c r="T15">
        <f>IFERROR(VLOOKUP($A15,'Mis&amp;Dup_VGP'!A:E,4,0),"")</f>
        <v>0</v>
      </c>
      <c r="U15">
        <f>IFERROR(VLOOKUP($A15,'Mis&amp;Dup_VGP'!A:E,5,0),"")</f>
        <v>0</v>
      </c>
    </row>
    <row r="16" spans="1:25">
      <c r="A16" t="s">
        <v>84</v>
      </c>
      <c r="B16" s="5" t="str">
        <f>VLOOKUP(A16,Status!A:D,2,0)</f>
        <v>Sebastes umbrosus</v>
      </c>
      <c r="C16" t="str">
        <f>VLOOKUP(A16,Status!A:D,3,0)</f>
        <v>Honeycomb rockfish</v>
      </c>
      <c r="D16" t="str">
        <f>VLOOKUP(A16,Status!A:D,4,0)</f>
        <v>Multiple contigs</v>
      </c>
      <c r="E16" t="str">
        <f>VLOOKUP(A16,Identity!A:G,2,0)</f>
        <v>Contig01+270410571</v>
      </c>
      <c r="F16">
        <f>VLOOKUP(A16,Identity!$A:$E,3,0)</f>
        <v>17611</v>
      </c>
      <c r="G16">
        <f>VLOOKUP(A16,Status!A:E,5,0)</f>
        <v>17498</v>
      </c>
      <c r="H16">
        <f>VLOOKUP(A16,Status!A:H,8,0)</f>
        <v>48018</v>
      </c>
      <c r="I16">
        <f>IFERROR(VLOOKUP(A16,Identity!A:G,6,0),"")</f>
        <v>99.932100000000005</v>
      </c>
      <c r="J16">
        <f>IFERROR(VLOOKUP(A16,Identity!A:G,7,0),"")</f>
        <v>99.932100000000005</v>
      </c>
      <c r="K16">
        <f t="shared" si="0"/>
        <v>99.932100000000005</v>
      </c>
      <c r="L16" t="str">
        <f>IFERROR(VLOOKUP(A16,Repeats!$A:$D,2,0),"")</f>
        <v/>
      </c>
      <c r="M16" t="str">
        <f>IFERROR(VLOOKUP(A16,Repeats!$A:$D,3,0),"")</f>
        <v/>
      </c>
      <c r="N16" t="str">
        <f>IFERROR(VLOOKUP($A16,'Mis&amp;Dup_NOVOPlasty'!A:E,2,0),"")</f>
        <v/>
      </c>
      <c r="O16" t="str">
        <f>IFERROR(VLOOKUP($A16,'Mis&amp;Dup_NOVOPlasty'!A:E,3,0),"")</f>
        <v/>
      </c>
      <c r="P16" t="str">
        <f>IFERROR(VLOOKUP($A16,'Mis&amp;Dup_NOVOPlasty'!A:E,4,0),"")</f>
        <v/>
      </c>
      <c r="Q16" t="str">
        <f>IFERROR(VLOOKUP($A16,'Mis&amp;Dup_NOVOPlasty'!A:E,5,0),"")</f>
        <v/>
      </c>
      <c r="R16" t="str">
        <f>IFERROR(VLOOKUP($A16,'Mis&amp;Dup_VGP'!A:E,2,0),"")</f>
        <v>NA</v>
      </c>
      <c r="S16" t="str">
        <f>IFERROR(VLOOKUP($A16,'Mis&amp;Dup_VGP'!A:E,3,0),"")</f>
        <v>NA</v>
      </c>
      <c r="T16">
        <f>IFERROR(VLOOKUP($A16,'Mis&amp;Dup_VGP'!A:E,4,0),"")</f>
        <v>0</v>
      </c>
      <c r="U16">
        <f>IFERROR(VLOOKUP($A16,'Mis&amp;Dup_VGP'!A:E,5,0),"")</f>
        <v>0</v>
      </c>
    </row>
    <row r="17" spans="1:21" hidden="1">
      <c r="A17" t="s">
        <v>23</v>
      </c>
      <c r="B17" s="5" t="str">
        <f>VLOOKUP(A17,Status!A:D,2,0)</f>
        <v>Cuculus canorus</v>
      </c>
      <c r="C17" t="str">
        <f>VLOOKUP(A17,Status!A:D,3,0)</f>
        <v>Common Cuckoo</v>
      </c>
      <c r="D17" t="str">
        <f>VLOOKUP(A17,Status!A:D,4,0)</f>
        <v>Circular</v>
      </c>
      <c r="E17" t="str">
        <f>VLOOKUP(A17,Identity!A:G,2,0)</f>
        <v>Contig1</v>
      </c>
      <c r="F17">
        <f>VLOOKUP(A17,Identity!$A:$E,3,0)</f>
        <v>19698</v>
      </c>
      <c r="G17">
        <f>VLOOKUP(A17,Status!A:E,5,0)</f>
        <v>17349</v>
      </c>
      <c r="H17">
        <f>VLOOKUP(A17,Status!A:H,8,0)</f>
        <v>13778</v>
      </c>
      <c r="I17">
        <f>IFERROR(VLOOKUP(A17,Identity!A:G,6,0),"")</f>
        <v>96.345500000000001</v>
      </c>
      <c r="J17">
        <f>IFERROR(VLOOKUP(A17,Identity!A:G,7,0),"")</f>
        <v>96.419899999999998</v>
      </c>
      <c r="K17">
        <f t="shared" si="0"/>
        <v>96.419899999999998</v>
      </c>
      <c r="L17">
        <f>IFERROR(VLOOKUP(A17,Repeats!$A:$D,2,0),"")</f>
        <v>2497</v>
      </c>
      <c r="M17">
        <f>IFERROR(VLOOKUP(A17,Repeats!$A:$D,3,0),"")</f>
        <v>310</v>
      </c>
      <c r="N17" t="str">
        <f>IFERROR(VLOOKUP($A17,'Mis&amp;Dup_NOVOPlasty'!A:E,2,0),"")</f>
        <v>NA</v>
      </c>
      <c r="O17" t="str">
        <f>IFERROR(VLOOKUP($A17,'Mis&amp;Dup_NOVOPlasty'!A:E,3,0),"")</f>
        <v>NA</v>
      </c>
      <c r="P17">
        <f>IFERROR(VLOOKUP($A17,'Mis&amp;Dup_NOVOPlasty'!A:E,4,0),"")</f>
        <v>0</v>
      </c>
      <c r="Q17">
        <f>IFERROR(VLOOKUP($A17,'Mis&amp;Dup_NOVOPlasty'!A:E,5,0),"")</f>
        <v>0</v>
      </c>
      <c r="R17" t="str">
        <f>IFERROR(VLOOKUP($A17,'Mis&amp;Dup_VGP'!A:E,2,0),"")</f>
        <v>NA</v>
      </c>
      <c r="S17" t="str">
        <f>IFERROR(VLOOKUP($A17,'Mis&amp;Dup_VGP'!A:E,3,0),"")</f>
        <v>NA</v>
      </c>
      <c r="T17">
        <f>IFERROR(VLOOKUP($A17,'Mis&amp;Dup_VGP'!A:E,4,0),"")</f>
        <v>0</v>
      </c>
      <c r="U17">
        <f>IFERROR(VLOOKUP($A17,'Mis&amp;Dup_VGP'!A:E,5,0),"")</f>
        <v>0</v>
      </c>
    </row>
    <row r="18" spans="1:21">
      <c r="A18" t="s">
        <v>73</v>
      </c>
      <c r="B18" s="5" t="str">
        <f>VLOOKUP(A18,Status!A:D,2,0)</f>
        <v>Megalops cyprinoides</v>
      </c>
      <c r="C18" t="str">
        <f>VLOOKUP(A18,Status!A:D,3,0)</f>
        <v>Indo-pacific tarpon</v>
      </c>
      <c r="D18" t="str">
        <f>VLOOKUP(A18,Status!A:D,4,0)</f>
        <v>Multiple contigs</v>
      </c>
      <c r="E18" t="str">
        <f>VLOOKUP(A18,Identity!A:G,2,0)</f>
        <v>Contig01+338222332</v>
      </c>
      <c r="F18">
        <f>VLOOKUP(A18,Identity!$A:$E,3,0)</f>
        <v>17143</v>
      </c>
      <c r="G18">
        <f>VLOOKUP(A18,Status!A:E,5,0)</f>
        <v>17308</v>
      </c>
      <c r="H18">
        <f>VLOOKUP(A18,Status!A:H,8,0)</f>
        <v>200108</v>
      </c>
      <c r="I18">
        <f>IFERROR(VLOOKUP(A18,Identity!A:G,6,0),"")</f>
        <v>100</v>
      </c>
      <c r="J18">
        <f>IFERROR(VLOOKUP(A18,Identity!A:G,7,0),"")</f>
        <v>100</v>
      </c>
      <c r="K18">
        <f t="shared" si="0"/>
        <v>100</v>
      </c>
      <c r="L18" t="str">
        <f>IFERROR(VLOOKUP(A18,Repeats!$A:$D,2,0),"")</f>
        <v/>
      </c>
      <c r="M18" t="str">
        <f>IFERROR(VLOOKUP(A18,Repeats!$A:$D,3,0),"")</f>
        <v/>
      </c>
      <c r="N18" t="str">
        <f>IFERROR(VLOOKUP($A18,'Mis&amp;Dup_NOVOPlasty'!A:E,2,0),"")</f>
        <v/>
      </c>
      <c r="O18" t="str">
        <f>IFERROR(VLOOKUP($A18,'Mis&amp;Dup_NOVOPlasty'!A:E,3,0),"")</f>
        <v/>
      </c>
      <c r="P18" t="str">
        <f>IFERROR(VLOOKUP($A18,'Mis&amp;Dup_NOVOPlasty'!A:E,4,0),"")</f>
        <v/>
      </c>
      <c r="Q18" t="str">
        <f>IFERROR(VLOOKUP($A18,'Mis&amp;Dup_NOVOPlasty'!A:E,5,0),"")</f>
        <v/>
      </c>
      <c r="R18" t="str">
        <f>IFERROR(VLOOKUP($A18,'Mis&amp;Dup_VGP'!A:E,2,0),"")</f>
        <v>NA</v>
      </c>
      <c r="S18" t="str">
        <f>IFERROR(VLOOKUP($A18,'Mis&amp;Dup_VGP'!A:E,3,0),"")</f>
        <v>NA</v>
      </c>
      <c r="T18">
        <f>IFERROR(VLOOKUP($A18,'Mis&amp;Dup_VGP'!A:E,4,0),"")</f>
        <v>0</v>
      </c>
      <c r="U18">
        <f>IFERROR(VLOOKUP($A18,'Mis&amp;Dup_VGP'!A:E,5,0),"")</f>
        <v>0</v>
      </c>
    </row>
    <row r="19" spans="1:21" hidden="1">
      <c r="A19" t="s">
        <v>61</v>
      </c>
      <c r="B19" s="5" t="str">
        <f>VLOOKUP(A19,Status!A:D,2,0)</f>
        <v>Cyclopterus lumpus</v>
      </c>
      <c r="C19" t="str">
        <f>VLOOKUP(A19,Status!A:D,3,0)</f>
        <v>Lumpfish</v>
      </c>
      <c r="D19" t="str">
        <f>VLOOKUP(A19,Status!A:D,4,0)</f>
        <v>Single contig</v>
      </c>
      <c r="E19" t="str">
        <f>VLOOKUP(A19,Identity!A:G,2,0)</f>
        <v>Contig01+734935451</v>
      </c>
      <c r="F19">
        <f>VLOOKUP(A19,Identity!$A:$E,3,0)</f>
        <v>17282</v>
      </c>
      <c r="G19">
        <f>VLOOKUP(A19,Status!A:E,5,0)</f>
        <v>17293</v>
      </c>
      <c r="H19">
        <f>VLOOKUP(A19,Status!A:H,8,0)</f>
        <v>64972</v>
      </c>
      <c r="I19">
        <f>IFERROR(VLOOKUP(A19,Identity!A:G,6,0),"")</f>
        <v>99.978300000000004</v>
      </c>
      <c r="J19">
        <f>IFERROR(VLOOKUP(A19,Identity!A:G,7,0),"")</f>
        <v>99.995599999999996</v>
      </c>
      <c r="K19">
        <f t="shared" si="0"/>
        <v>99.995599999999996</v>
      </c>
      <c r="L19" t="str">
        <f>IFERROR(VLOOKUP(A19,Repeats!$A:$D,2,0),"")</f>
        <v/>
      </c>
      <c r="M19" t="str">
        <f>IFERROR(VLOOKUP(A19,Repeats!$A:$D,3,0),"")</f>
        <v/>
      </c>
      <c r="N19" t="str">
        <f>IFERROR(VLOOKUP($A19,'Mis&amp;Dup_NOVOPlasty'!A:E,2,0),"")</f>
        <v/>
      </c>
      <c r="O19" t="str">
        <f>IFERROR(VLOOKUP($A19,'Mis&amp;Dup_NOVOPlasty'!A:E,3,0),"")</f>
        <v/>
      </c>
      <c r="P19" t="str">
        <f>IFERROR(VLOOKUP($A19,'Mis&amp;Dup_NOVOPlasty'!A:E,4,0),"")</f>
        <v/>
      </c>
      <c r="Q19" t="str">
        <f>IFERROR(VLOOKUP($A19,'Mis&amp;Dup_NOVOPlasty'!A:E,5,0),"")</f>
        <v/>
      </c>
      <c r="R19" t="str">
        <f>IFERROR(VLOOKUP($A19,'Mis&amp;Dup_VGP'!A:E,2,0),"")</f>
        <v>NA</v>
      </c>
      <c r="S19" t="str">
        <f>IFERROR(VLOOKUP($A19,'Mis&amp;Dup_VGP'!A:E,3,0),"")</f>
        <v>trnL1</v>
      </c>
      <c r="T19">
        <f>IFERROR(VLOOKUP($A19,'Mis&amp;Dup_VGP'!A:E,4,0),"")</f>
        <v>0</v>
      </c>
      <c r="U19">
        <f>IFERROR(VLOOKUP($A19,'Mis&amp;Dup_VGP'!A:E,5,0),"")</f>
        <v>1</v>
      </c>
    </row>
    <row r="20" spans="1:21" hidden="1">
      <c r="A20" t="s">
        <v>118</v>
      </c>
      <c r="B20" s="5" t="str">
        <f>VLOOKUP(A20,Status!A:D,2,0)</f>
        <v>Trichosurus vulpecula</v>
      </c>
      <c r="C20" t="str">
        <f>VLOOKUP(A20,Status!A:D,3,0)</f>
        <v>Common brushtail possum</v>
      </c>
      <c r="D20" t="str">
        <f>VLOOKUP(A20,Status!A:D,4,0)</f>
        <v>Circular</v>
      </c>
      <c r="E20" t="str">
        <f>VLOOKUP(A20,Identity!A:G,2,0)</f>
        <v>Contig1</v>
      </c>
      <c r="F20">
        <f>VLOOKUP(A20,Identity!$A:$E,3,0)</f>
        <v>17277</v>
      </c>
      <c r="G20">
        <f>VLOOKUP(A20,Status!A:E,5,0)</f>
        <v>17273</v>
      </c>
      <c r="H20">
        <f>VLOOKUP(A20,Status!A:H,8,0)</f>
        <v>190358</v>
      </c>
      <c r="I20">
        <f>IFERROR(VLOOKUP(A20,Identity!A:G,6,0),"")</f>
        <v>99.980900000000005</v>
      </c>
      <c r="J20">
        <f>IFERROR(VLOOKUP(A20,Identity!A:G,7,0),"")</f>
        <v>99.980900000000005</v>
      </c>
      <c r="K20">
        <f t="shared" si="0"/>
        <v>99.980900000000005</v>
      </c>
      <c r="L20">
        <f>IFERROR(VLOOKUP(A20,Repeats!$A:$D,2,0),"")</f>
        <v>1154</v>
      </c>
      <c r="M20">
        <f>IFERROR(VLOOKUP(A20,Repeats!$A:$D,3,0),"")</f>
        <v>1149</v>
      </c>
      <c r="N20" t="str">
        <f>IFERROR(VLOOKUP($A20,'Mis&amp;Dup_NOVOPlasty'!A:E,2,0),"")</f>
        <v>trnK trnD</v>
      </c>
      <c r="O20" t="str">
        <f>IFERROR(VLOOKUP($A20,'Mis&amp;Dup_NOVOPlasty'!A:E,3,0),"")</f>
        <v>trnG</v>
      </c>
      <c r="P20">
        <f>IFERROR(VLOOKUP($A20,'Mis&amp;Dup_NOVOPlasty'!A:E,4,0),"")</f>
        <v>2</v>
      </c>
      <c r="Q20">
        <f>IFERROR(VLOOKUP($A20,'Mis&amp;Dup_NOVOPlasty'!A:E,5,0),"")</f>
        <v>1</v>
      </c>
      <c r="R20" t="str">
        <f>IFERROR(VLOOKUP($A20,'Mis&amp;Dup_VGP'!A:E,2,0),"")</f>
        <v>trnK trnD</v>
      </c>
      <c r="S20" t="str">
        <f>IFERROR(VLOOKUP($A20,'Mis&amp;Dup_VGP'!A:E,3,0),"")</f>
        <v>trnG</v>
      </c>
      <c r="T20">
        <f>IFERROR(VLOOKUP($A20,'Mis&amp;Dup_VGP'!A:E,4,0),"")</f>
        <v>2</v>
      </c>
      <c r="U20">
        <f>IFERROR(VLOOKUP($A20,'Mis&amp;Dup_VGP'!A:E,5,0),"")</f>
        <v>1</v>
      </c>
    </row>
    <row r="21" spans="1:21" hidden="1">
      <c r="A21" t="s">
        <v>36</v>
      </c>
      <c r="B21" s="5" t="str">
        <f>VLOOKUP(A21,Status!A:D,2,0)</f>
        <v>Nyctibius grandis</v>
      </c>
      <c r="C21" t="str">
        <f>VLOOKUP(A21,Status!A:D,3,0)</f>
        <v>Great Potoo</v>
      </c>
      <c r="D21" t="str">
        <f>VLOOKUP(A21,Status!A:D,4,0)</f>
        <v>Circular</v>
      </c>
      <c r="E21" t="str">
        <f>VLOOKUP(A21,Identity!A:G,2,0)</f>
        <v>Contig1</v>
      </c>
      <c r="F21">
        <f>VLOOKUP(A21,Identity!$A:$E,3,0)</f>
        <v>21413</v>
      </c>
      <c r="G21">
        <f>VLOOKUP(A21,Status!A:E,5,0)</f>
        <v>17188</v>
      </c>
      <c r="H21">
        <f>VLOOKUP(A21,Status!A:H,8,0)</f>
        <v>2740992</v>
      </c>
      <c r="I21">
        <f>IFERROR(VLOOKUP(A21,Identity!A:G,6,0),"")</f>
        <v>99.98</v>
      </c>
      <c r="J21">
        <f>IFERROR(VLOOKUP(A21,Identity!A:G,7,0),"")</f>
        <v>99.985500000000002</v>
      </c>
      <c r="K21">
        <f t="shared" si="0"/>
        <v>99.985500000000002</v>
      </c>
      <c r="L21">
        <f>IFERROR(VLOOKUP(A21,Repeats!$A:$D,2,0),"")</f>
        <v>3158</v>
      </c>
      <c r="M21">
        <f>IFERROR(VLOOKUP(A21,Repeats!$A:$D,3,0),"")</f>
        <v>290</v>
      </c>
      <c r="N21" t="str">
        <f>IFERROR(VLOOKUP($A21,'Mis&amp;Dup_NOVOPlasty'!A:E,2,0),"")</f>
        <v>NA</v>
      </c>
      <c r="O21" t="str">
        <f>IFERROR(VLOOKUP($A21,'Mis&amp;Dup_NOVOPlasty'!A:E,3,0),"")</f>
        <v>NA</v>
      </c>
      <c r="P21">
        <f>IFERROR(VLOOKUP($A21,'Mis&amp;Dup_NOVOPlasty'!A:E,4,0),"")</f>
        <v>0</v>
      </c>
      <c r="Q21">
        <f>IFERROR(VLOOKUP($A21,'Mis&amp;Dup_NOVOPlasty'!A:E,5,0),"")</f>
        <v>0</v>
      </c>
      <c r="R21" t="str">
        <f>IFERROR(VLOOKUP($A21,'Mis&amp;Dup_VGP'!A:E,2,0),"")</f>
        <v>NA</v>
      </c>
      <c r="S21" t="str">
        <f>IFERROR(VLOOKUP($A21,'Mis&amp;Dup_VGP'!A:E,3,0),"")</f>
        <v>NA</v>
      </c>
      <c r="T21">
        <f>IFERROR(VLOOKUP($A21,'Mis&amp;Dup_VGP'!A:E,4,0),"")</f>
        <v>0</v>
      </c>
      <c r="U21">
        <f>IFERROR(VLOOKUP($A21,'Mis&amp;Dup_VGP'!A:E,5,0),"")</f>
        <v>0</v>
      </c>
    </row>
    <row r="22" spans="1:21" hidden="1">
      <c r="A22" t="s">
        <v>70</v>
      </c>
      <c r="B22" s="5" t="str">
        <f>VLOOKUP(A22,Status!A:D,2,0)</f>
        <v>Hippoglossus hippoglossus</v>
      </c>
      <c r="C22" t="str">
        <f>VLOOKUP(A22,Status!A:D,3,0)</f>
        <v>Atlantic Halibut</v>
      </c>
      <c r="D22" t="str">
        <f>VLOOKUP(A22,Status!A:D,4,0)</f>
        <v>Circular</v>
      </c>
      <c r="E22" t="str">
        <f>VLOOKUP(A22,Identity!A:G,2,0)</f>
        <v>Contig1</v>
      </c>
      <c r="F22">
        <f>VLOOKUP(A22,Identity!$A:$E,3,0)</f>
        <v>17607</v>
      </c>
      <c r="G22">
        <f>VLOOKUP(A22,Status!A:E,5,0)</f>
        <v>17180</v>
      </c>
      <c r="H22">
        <f>VLOOKUP(A22,Status!A:H,8,0)</f>
        <v>180084</v>
      </c>
      <c r="I22">
        <f>IFERROR(VLOOKUP(A22,Identity!A:G,6,0),"")</f>
        <v>99.959500000000006</v>
      </c>
      <c r="J22">
        <f>IFERROR(VLOOKUP(A22,Identity!A:G,7,0),"")</f>
        <v>99.965299999999999</v>
      </c>
      <c r="K22">
        <f t="shared" si="0"/>
        <v>99.965299999999999</v>
      </c>
      <c r="L22">
        <f>IFERROR(VLOOKUP(A22,Repeats!$A:$D,2,0),"")</f>
        <v>880</v>
      </c>
      <c r="M22">
        <f>IFERROR(VLOOKUP(A22,Repeats!$A:$D,3,0),"")</f>
        <v>444</v>
      </c>
      <c r="N22" t="str">
        <f>IFERROR(VLOOKUP($A22,'Mis&amp;Dup_NOVOPlasty'!A:E,2,0),"")</f>
        <v>NA</v>
      </c>
      <c r="O22" t="str">
        <f>IFERROR(VLOOKUP($A22,'Mis&amp;Dup_NOVOPlasty'!A:E,3,0),"")</f>
        <v>NA</v>
      </c>
      <c r="P22">
        <f>IFERROR(VLOOKUP($A22,'Mis&amp;Dup_NOVOPlasty'!A:E,4,0),"")</f>
        <v>0</v>
      </c>
      <c r="Q22">
        <f>IFERROR(VLOOKUP($A22,'Mis&amp;Dup_NOVOPlasty'!A:E,5,0),"")</f>
        <v>0</v>
      </c>
      <c r="R22" t="str">
        <f>IFERROR(VLOOKUP($A22,'Mis&amp;Dup_VGP'!A:E,2,0),"")</f>
        <v>NA</v>
      </c>
      <c r="S22" t="str">
        <f>IFERROR(VLOOKUP($A22,'Mis&amp;Dup_VGP'!A:E,3,0),"")</f>
        <v>NA</v>
      </c>
      <c r="T22">
        <f>IFERROR(VLOOKUP($A22,'Mis&amp;Dup_VGP'!A:E,4,0),"")</f>
        <v>0</v>
      </c>
      <c r="U22">
        <f>IFERROR(VLOOKUP($A22,'Mis&amp;Dup_VGP'!A:E,5,0),"")</f>
        <v>0</v>
      </c>
    </row>
    <row r="23" spans="1:21" hidden="1">
      <c r="A23" t="s">
        <v>27</v>
      </c>
      <c r="B23" s="5" t="str">
        <f>VLOOKUP(A23,Status!A:D,2,0)</f>
        <v>Falco naumanni</v>
      </c>
      <c r="C23" t="str">
        <f>VLOOKUP(A23,Status!A:D,3,0)</f>
        <v>Lesser kestrel</v>
      </c>
      <c r="D23" t="str">
        <f>VLOOKUP(A23,Status!A:D,4,0)</f>
        <v>Circular</v>
      </c>
      <c r="E23" t="str">
        <f>VLOOKUP(A23,Identity!A:G,2,0)</f>
        <v>Contig1</v>
      </c>
      <c r="F23">
        <f>VLOOKUP(A23,Identity!$A:$E,3,0)</f>
        <v>17652</v>
      </c>
      <c r="G23">
        <f>VLOOKUP(A23,Status!A:E,5,0)</f>
        <v>17130</v>
      </c>
      <c r="H23">
        <f>VLOOKUP(A23,Status!A:H,8,0)</f>
        <v>30964</v>
      </c>
      <c r="I23">
        <f>IFERROR(VLOOKUP(A23,Identity!A:G,6,0),"")</f>
        <v>99.894900000000007</v>
      </c>
      <c r="J23">
        <f>IFERROR(VLOOKUP(A23,Identity!A:G,7,0),"")</f>
        <v>99.900599999999997</v>
      </c>
      <c r="K23">
        <f t="shared" si="0"/>
        <v>99.900599999999997</v>
      </c>
      <c r="L23">
        <f>IFERROR(VLOOKUP(A23,Repeats!$A:$D,2,0),"")</f>
        <v>789</v>
      </c>
      <c r="M23">
        <f>IFERROR(VLOOKUP(A23,Repeats!$A:$D,3,0),"")</f>
        <v>324</v>
      </c>
      <c r="N23" t="str">
        <f>IFERROR(VLOOKUP($A23,'Mis&amp;Dup_NOVOPlasty'!A:E,2,0),"")</f>
        <v>NA</v>
      </c>
      <c r="O23" t="str">
        <f>IFERROR(VLOOKUP($A23,'Mis&amp;Dup_NOVOPlasty'!A:E,3,0),"")</f>
        <v>NA</v>
      </c>
      <c r="P23">
        <f>IFERROR(VLOOKUP($A23,'Mis&amp;Dup_NOVOPlasty'!A:E,4,0),"")</f>
        <v>0</v>
      </c>
      <c r="Q23">
        <f>IFERROR(VLOOKUP($A23,'Mis&amp;Dup_NOVOPlasty'!A:E,5,0),"")</f>
        <v>0</v>
      </c>
      <c r="R23" t="str">
        <f>IFERROR(VLOOKUP($A23,'Mis&amp;Dup_VGP'!A:E,2,0),"")</f>
        <v>NA</v>
      </c>
      <c r="S23" t="str">
        <f>IFERROR(VLOOKUP($A23,'Mis&amp;Dup_VGP'!A:E,3,0),"")</f>
        <v>NA</v>
      </c>
      <c r="T23">
        <f>IFERROR(VLOOKUP($A23,'Mis&amp;Dup_VGP'!A:E,4,0),"")</f>
        <v>0</v>
      </c>
      <c r="U23">
        <f>IFERROR(VLOOKUP($A23,'Mis&amp;Dup_VGP'!A:E,5,0),"")</f>
        <v>0</v>
      </c>
    </row>
    <row r="24" spans="1:21">
      <c r="A24" t="s">
        <v>52</v>
      </c>
      <c r="B24" s="5" t="str">
        <f>VLOOKUP(A24,Status!A:D,2,0)</f>
        <v>Anabas testudineus</v>
      </c>
      <c r="C24" t="str">
        <f>VLOOKUP(A24,Status!A:D,3,0)</f>
        <v>Climbing perch</v>
      </c>
      <c r="D24" t="str">
        <f>VLOOKUP(A24,Status!A:D,4,0)</f>
        <v>Multiple contigs</v>
      </c>
      <c r="E24" t="str">
        <f>VLOOKUP(A24,Identity!A:G,2,0)</f>
        <v>Contig01+1705852</v>
      </c>
      <c r="F24">
        <f>VLOOKUP(A24,Identity!$A:$E,3,0)</f>
        <v>17111</v>
      </c>
      <c r="G24">
        <f>VLOOKUP(A24,Status!A:E,5,0)</f>
        <v>17111</v>
      </c>
      <c r="H24">
        <f>VLOOKUP(A24,Status!A:H,8,0)</f>
        <v>52866</v>
      </c>
      <c r="I24">
        <f>IFERROR(VLOOKUP(A24,Identity!A:G,6,0),"")</f>
        <v>99.848399999999998</v>
      </c>
      <c r="J24">
        <f>IFERROR(VLOOKUP(A24,Identity!A:G,7,0),"")</f>
        <v>99.882499999999993</v>
      </c>
      <c r="K24">
        <f t="shared" si="0"/>
        <v>99.882499999999993</v>
      </c>
      <c r="L24" t="str">
        <f>IFERROR(VLOOKUP(A24,Repeats!$A:$D,2,0),"")</f>
        <v/>
      </c>
      <c r="M24" t="str">
        <f>IFERROR(VLOOKUP(A24,Repeats!$A:$D,3,0),"")</f>
        <v/>
      </c>
      <c r="N24" t="str">
        <f>IFERROR(VLOOKUP($A24,'Mis&amp;Dup_NOVOPlasty'!A:E,2,0),"")</f>
        <v/>
      </c>
      <c r="O24" t="str">
        <f>IFERROR(VLOOKUP($A24,'Mis&amp;Dup_NOVOPlasty'!A:E,3,0),"")</f>
        <v/>
      </c>
      <c r="P24" t="str">
        <f>IFERROR(VLOOKUP($A24,'Mis&amp;Dup_NOVOPlasty'!A:E,4,0),"")</f>
        <v/>
      </c>
      <c r="Q24" t="str">
        <f>IFERROR(VLOOKUP($A24,'Mis&amp;Dup_NOVOPlasty'!A:E,5,0),"")</f>
        <v/>
      </c>
      <c r="R24" t="str">
        <f>IFERROR(VLOOKUP($A24,'Mis&amp;Dup_VGP'!A:E,2,0),"")</f>
        <v>NA</v>
      </c>
      <c r="S24" t="str">
        <f>IFERROR(VLOOKUP($A24,'Mis&amp;Dup_VGP'!A:E,3,0),"")</f>
        <v>nad1 trnL2</v>
      </c>
      <c r="T24">
        <f>IFERROR(VLOOKUP($A24,'Mis&amp;Dup_VGP'!A:E,4,0),"")</f>
        <v>0</v>
      </c>
      <c r="U24">
        <f>IFERROR(VLOOKUP($A24,'Mis&amp;Dup_VGP'!A:E,5,0),"")</f>
        <v>2</v>
      </c>
    </row>
    <row r="25" spans="1:21" hidden="1">
      <c r="A25" t="s">
        <v>125</v>
      </c>
      <c r="B25" s="5" t="str">
        <f>VLOOKUP(A25,Status!A:D,2,0)</f>
        <v>Lacerta agilis</v>
      </c>
      <c r="C25" t="str">
        <f>VLOOKUP(A25,Status!A:D,3,0)</f>
        <v>Sand lizard</v>
      </c>
      <c r="D25" t="str">
        <f>VLOOKUP(A25,Status!A:D,4,0)</f>
        <v>Circular</v>
      </c>
      <c r="E25" t="str">
        <f>VLOOKUP(A25,Identity!A:G,2,0)</f>
        <v>Contig1</v>
      </c>
      <c r="F25">
        <f>VLOOKUP(A25,Identity!$A:$E,3,0)</f>
        <v>19093</v>
      </c>
      <c r="G25">
        <f>VLOOKUP(A25,Status!A:E,5,0)</f>
        <v>16988</v>
      </c>
      <c r="H25">
        <f>VLOOKUP(A25,Status!A:H,8,0)</f>
        <v>45074</v>
      </c>
      <c r="I25">
        <f>IFERROR(VLOOKUP(A25,Identity!A:G,6,0),"")</f>
        <v>99.988699999999994</v>
      </c>
      <c r="J25">
        <f>IFERROR(VLOOKUP(A25,Identity!A:G,7,0),"")</f>
        <v>99.988699999999994</v>
      </c>
      <c r="K25">
        <f t="shared" si="0"/>
        <v>99.988699999999994</v>
      </c>
      <c r="L25">
        <f>IFERROR(VLOOKUP(A25,Repeats!$A:$D,2,0),"")</f>
        <v>888</v>
      </c>
      <c r="M25">
        <f>IFERROR(VLOOKUP(A25,Repeats!$A:$D,3,0),"")</f>
        <v>670</v>
      </c>
      <c r="N25" t="str">
        <f>IFERROR(VLOOKUP($A25,'Mis&amp;Dup_NOVOPlasty'!A:E,2,0),"")</f>
        <v>NA</v>
      </c>
      <c r="O25" t="str">
        <f>IFERROR(VLOOKUP($A25,'Mis&amp;Dup_NOVOPlasty'!A:E,3,0),"")</f>
        <v>NA</v>
      </c>
      <c r="P25">
        <f>IFERROR(VLOOKUP($A25,'Mis&amp;Dup_NOVOPlasty'!A:E,4,0),"")</f>
        <v>0</v>
      </c>
      <c r="Q25">
        <f>IFERROR(VLOOKUP($A25,'Mis&amp;Dup_NOVOPlasty'!A:E,5,0),"")</f>
        <v>0</v>
      </c>
      <c r="R25" t="str">
        <f>IFERROR(VLOOKUP($A25,'Mis&amp;Dup_VGP'!A:E,2,0),"")</f>
        <v>NA</v>
      </c>
      <c r="S25" t="str">
        <f>IFERROR(VLOOKUP($A25,'Mis&amp;Dup_VGP'!A:E,3,0),"")</f>
        <v>trnP cob trnT</v>
      </c>
      <c r="T25">
        <f>IFERROR(VLOOKUP($A25,'Mis&amp;Dup_VGP'!A:E,4,0),"")</f>
        <v>0</v>
      </c>
      <c r="U25">
        <f>IFERROR(VLOOKUP($A25,'Mis&amp;Dup_VGP'!A:E,5,0),"")</f>
        <v>3</v>
      </c>
    </row>
    <row r="26" spans="1:21" hidden="1">
      <c r="A26" t="s">
        <v>11</v>
      </c>
      <c r="B26" s="5" t="str">
        <f>VLOOKUP(A26,Status!A:D,2,0)</f>
        <v>Acanthisitta chloris</v>
      </c>
      <c r="C26" t="str">
        <f>VLOOKUP(A26,Status!A:D,3,0)</f>
        <v>Rifleman</v>
      </c>
      <c r="D26" t="str">
        <f>VLOOKUP(A26,Status!A:D,4,0)</f>
        <v>Circular</v>
      </c>
      <c r="E26" t="str">
        <f>VLOOKUP(A26,Identity!A:G,2,0)</f>
        <v>Contig1</v>
      </c>
      <c r="F26">
        <f>VLOOKUP(A26,Identity!$A:$E,3,0)</f>
        <v>19029</v>
      </c>
      <c r="G26">
        <f>VLOOKUP(A26,Status!A:E,5,0)</f>
        <v>16941</v>
      </c>
      <c r="H26">
        <f>VLOOKUP(A26,Status!A:H,8,0)</f>
        <v>15864</v>
      </c>
      <c r="I26">
        <f>IFERROR(VLOOKUP(A26,Identity!A:G,6,0),"")</f>
        <v>99.823700000000002</v>
      </c>
      <c r="J26">
        <f>IFERROR(VLOOKUP(A26,Identity!A:G,7,0),"")</f>
        <v>99.861099999999993</v>
      </c>
      <c r="K26">
        <f t="shared" si="0"/>
        <v>99.861099999999993</v>
      </c>
      <c r="L26">
        <f>IFERROR(VLOOKUP(A26,Repeats!$A:$D,2,0),"")</f>
        <v>479</v>
      </c>
      <c r="M26">
        <f>IFERROR(VLOOKUP(A26,Repeats!$A:$D,3,0),"")</f>
        <v>340</v>
      </c>
      <c r="N26" t="str">
        <f>IFERROR(VLOOKUP($A26,'Mis&amp;Dup_NOVOPlasty'!A:E,2,0),"")</f>
        <v>NA</v>
      </c>
      <c r="O26" t="str">
        <f>IFERROR(VLOOKUP($A26,'Mis&amp;Dup_NOVOPlasty'!A:E,3,0),"")</f>
        <v>NA</v>
      </c>
      <c r="P26">
        <f>IFERROR(VLOOKUP($A26,'Mis&amp;Dup_NOVOPlasty'!A:E,4,0),"")</f>
        <v>0</v>
      </c>
      <c r="Q26">
        <f>IFERROR(VLOOKUP($A26,'Mis&amp;Dup_NOVOPlasty'!A:E,5,0),"")</f>
        <v>0</v>
      </c>
      <c r="R26" t="str">
        <f>IFERROR(VLOOKUP($A26,'Mis&amp;Dup_VGP'!A:E,2,0),"")</f>
        <v>NA</v>
      </c>
      <c r="S26" t="str">
        <f>IFERROR(VLOOKUP($A26,'Mis&amp;Dup_VGP'!A:E,3,0),"")</f>
        <v>cob trnT trnP nad6 trnE</v>
      </c>
      <c r="T26">
        <f>IFERROR(VLOOKUP($A26,'Mis&amp;Dup_VGP'!A:E,4,0),"")</f>
        <v>0</v>
      </c>
      <c r="U26">
        <f>IFERROR(VLOOKUP($A26,'Mis&amp;Dup_VGP'!A:E,5,0),"")</f>
        <v>5</v>
      </c>
    </row>
    <row r="27" spans="1:21" hidden="1">
      <c r="A27" t="s">
        <v>101</v>
      </c>
      <c r="B27" s="5" t="str">
        <f>VLOOKUP(A27,Status!A:D,2,0)</f>
        <v>Lemur catta</v>
      </c>
      <c r="C27" t="str">
        <f>VLOOKUP(A27,Status!A:D,3,0)</f>
        <v>Ring-tailed lemur</v>
      </c>
      <c r="D27" t="str">
        <f>VLOOKUP(A27,Status!A:D,4,0)</f>
        <v>Circular</v>
      </c>
      <c r="E27" t="str">
        <f>VLOOKUP(A27,Identity!A:G,2,0)</f>
        <v>Contig1</v>
      </c>
      <c r="F27">
        <f>VLOOKUP(A27,Identity!$A:$E,3,0)</f>
        <v>17086</v>
      </c>
      <c r="G27">
        <f>VLOOKUP(A27,Status!A:E,5,0)</f>
        <v>16882</v>
      </c>
      <c r="H27">
        <f>VLOOKUP(A27,Status!A:H,8,0)</f>
        <v>820904</v>
      </c>
      <c r="I27">
        <f>IFERROR(VLOOKUP(A27,Identity!A:G,6,0),"")</f>
        <v>99.940700000000007</v>
      </c>
      <c r="J27">
        <f>IFERROR(VLOOKUP(A27,Identity!A:G,7,0),"")</f>
        <v>99.952500000000001</v>
      </c>
      <c r="K27">
        <f t="shared" si="0"/>
        <v>99.952500000000001</v>
      </c>
      <c r="L27">
        <f>IFERROR(VLOOKUP(A27,Repeats!$A:$D,2,0),"")</f>
        <v>646</v>
      </c>
      <c r="M27">
        <f>IFERROR(VLOOKUP(A27,Repeats!$A:$D,3,0),"")</f>
        <v>430</v>
      </c>
      <c r="N27" t="str">
        <f>IFERROR(VLOOKUP($A27,'Mis&amp;Dup_NOVOPlasty'!A:E,2,0),"")</f>
        <v>NA</v>
      </c>
      <c r="O27" t="str">
        <f>IFERROR(VLOOKUP($A27,'Mis&amp;Dup_NOVOPlasty'!A:E,3,0),"")</f>
        <v>NA</v>
      </c>
      <c r="P27">
        <f>IFERROR(VLOOKUP($A27,'Mis&amp;Dup_NOVOPlasty'!A:E,4,0),"")</f>
        <v>0</v>
      </c>
      <c r="Q27">
        <f>IFERROR(VLOOKUP($A27,'Mis&amp;Dup_NOVOPlasty'!A:E,5,0),"")</f>
        <v>0</v>
      </c>
      <c r="R27" t="str">
        <f>IFERROR(VLOOKUP($A27,'Mis&amp;Dup_VGP'!A:E,2,0),"")</f>
        <v>NA</v>
      </c>
      <c r="S27" t="str">
        <f>IFERROR(VLOOKUP($A27,'Mis&amp;Dup_VGP'!A:E,3,0),"")</f>
        <v>NA</v>
      </c>
      <c r="T27">
        <f>IFERROR(VLOOKUP($A27,'Mis&amp;Dup_VGP'!A:E,4,0),"")</f>
        <v>0</v>
      </c>
      <c r="U27">
        <f>IFERROR(VLOOKUP($A27,'Mis&amp;Dup_VGP'!A:E,5,0),"")</f>
        <v>0</v>
      </c>
    </row>
    <row r="28" spans="1:21" hidden="1">
      <c r="A28" t="s">
        <v>62</v>
      </c>
      <c r="B28" s="5" t="str">
        <f>VLOOKUP(A28,Status!A:D,2,0)</f>
        <v>Denticeps clupeoides</v>
      </c>
      <c r="C28" t="str">
        <f>VLOOKUP(A28,Status!A:D,3,0)</f>
        <v>Denticle herring</v>
      </c>
      <c r="D28" t="str">
        <f>VLOOKUP(A28,Status!A:D,4,0)</f>
        <v>Circular</v>
      </c>
      <c r="E28" t="str">
        <f>VLOOKUP(A28,Identity!A:G,2,0)</f>
        <v>Contig1</v>
      </c>
      <c r="F28">
        <f>VLOOKUP(A28,Identity!$A:$E,3,0)</f>
        <v>16916</v>
      </c>
      <c r="G28">
        <f>VLOOKUP(A28,Status!A:E,5,0)</f>
        <v>16881</v>
      </c>
      <c r="H28">
        <f>VLOOKUP(A28,Status!A:H,8,0)</f>
        <v>535012</v>
      </c>
      <c r="I28">
        <f>IFERROR(VLOOKUP(A28,Identity!A:G,6,0),"")</f>
        <v>100</v>
      </c>
      <c r="J28">
        <f>IFERROR(VLOOKUP(A28,Identity!A:G,7,0),"")</f>
        <v>100</v>
      </c>
      <c r="K28">
        <f t="shared" si="0"/>
        <v>100</v>
      </c>
      <c r="L28">
        <f>IFERROR(VLOOKUP(A28,Repeats!$A:$D,2,0),"")</f>
        <v>875</v>
      </c>
      <c r="M28">
        <f>IFERROR(VLOOKUP(A28,Repeats!$A:$D,3,0),"")</f>
        <v>833</v>
      </c>
      <c r="N28" t="str">
        <f>IFERROR(VLOOKUP($A28,'Mis&amp;Dup_NOVOPlasty'!A:E,2,0),"")</f>
        <v>NA</v>
      </c>
      <c r="O28" t="str">
        <f>IFERROR(VLOOKUP($A28,'Mis&amp;Dup_NOVOPlasty'!A:E,3,0),"")</f>
        <v>NA</v>
      </c>
      <c r="P28">
        <f>IFERROR(VLOOKUP($A28,'Mis&amp;Dup_NOVOPlasty'!A:E,4,0),"")</f>
        <v>0</v>
      </c>
      <c r="Q28">
        <f>IFERROR(VLOOKUP($A28,'Mis&amp;Dup_NOVOPlasty'!A:E,5,0),"")</f>
        <v>0</v>
      </c>
      <c r="R28" t="str">
        <f>IFERROR(VLOOKUP($A28,'Mis&amp;Dup_VGP'!A:E,2,0),"")</f>
        <v>NA</v>
      </c>
      <c r="S28" t="str">
        <f>IFERROR(VLOOKUP($A28,'Mis&amp;Dup_VGP'!A:E,3,0),"")</f>
        <v>NA</v>
      </c>
      <c r="T28">
        <f>IFERROR(VLOOKUP($A28,'Mis&amp;Dup_VGP'!A:E,4,0),"")</f>
        <v>0</v>
      </c>
      <c r="U28">
        <f>IFERROR(VLOOKUP($A28,'Mis&amp;Dup_VGP'!A:E,5,0),"")</f>
        <v>0</v>
      </c>
    </row>
    <row r="29" spans="1:21" hidden="1">
      <c r="A29" t="s">
        <v>47</v>
      </c>
      <c r="B29" s="5" t="str">
        <f>VLOOKUP(A29,Status!A:D,2,0)</f>
        <v>Taeniopygia guttata</v>
      </c>
      <c r="C29" t="str">
        <f>VLOOKUP(A29,Status!A:D,3,0)</f>
        <v>Zebra Finch (female)</v>
      </c>
      <c r="D29" t="str">
        <f>VLOOKUP(A29,Status!A:D,4,0)</f>
        <v>Circular</v>
      </c>
      <c r="E29" t="str">
        <f>VLOOKUP(A29,Identity!A:G,2,0)</f>
        <v>Contig1</v>
      </c>
      <c r="F29">
        <f>VLOOKUP(A29,Identity!$A:$E,3,0)</f>
        <v>16856</v>
      </c>
      <c r="G29">
        <f>VLOOKUP(A29,Status!A:E,5,0)</f>
        <v>16854</v>
      </c>
      <c r="H29">
        <f>VLOOKUP(A29,Status!A:H,8,0)</f>
        <v>4155698</v>
      </c>
      <c r="I29">
        <f>IFERROR(VLOOKUP(A29,Identity!A:G,6,0),"")</f>
        <v>99.9893</v>
      </c>
      <c r="J29">
        <f>IFERROR(VLOOKUP(A29,Identity!A:G,7,0),"")</f>
        <v>99.9893</v>
      </c>
      <c r="K29">
        <f t="shared" si="0"/>
        <v>99.9893</v>
      </c>
      <c r="L29">
        <f>IFERROR(VLOOKUP(A29,Repeats!$A:$D,2,0),"")</f>
        <v>301</v>
      </c>
      <c r="M29">
        <f>IFERROR(VLOOKUP(A29,Repeats!$A:$D,3,0),"")</f>
        <v>299</v>
      </c>
      <c r="N29" t="str">
        <f>IFERROR(VLOOKUP($A29,'Mis&amp;Dup_NOVOPlasty'!A:E,2,0),"")</f>
        <v>NA</v>
      </c>
      <c r="O29" t="str">
        <f>IFERROR(VLOOKUP($A29,'Mis&amp;Dup_NOVOPlasty'!A:E,3,0),"")</f>
        <v>NA</v>
      </c>
      <c r="P29">
        <f>IFERROR(VLOOKUP($A29,'Mis&amp;Dup_NOVOPlasty'!A:E,4,0),"")</f>
        <v>0</v>
      </c>
      <c r="Q29">
        <f>IFERROR(VLOOKUP($A29,'Mis&amp;Dup_NOVOPlasty'!A:E,5,0),"")</f>
        <v>0</v>
      </c>
      <c r="R29" t="str">
        <f>IFERROR(VLOOKUP($A29,'Mis&amp;Dup_VGP'!A:E,2,0),"")</f>
        <v>NA</v>
      </c>
      <c r="S29" t="str">
        <f>IFERROR(VLOOKUP($A29,'Mis&amp;Dup_VGP'!A:E,3,0),"")</f>
        <v>NA</v>
      </c>
      <c r="T29">
        <f>IFERROR(VLOOKUP($A29,'Mis&amp;Dup_VGP'!A:E,4,0),"")</f>
        <v>0</v>
      </c>
      <c r="U29">
        <f>IFERROR(VLOOKUP($A29,'Mis&amp;Dup_VGP'!A:E,5,0),"")</f>
        <v>0</v>
      </c>
    </row>
    <row r="30" spans="1:21" hidden="1">
      <c r="A30" t="s">
        <v>25</v>
      </c>
      <c r="B30" s="5" t="str">
        <f>VLOOKUP(A30,Status!A:D,2,0)</f>
        <v>Dryobates pubescens</v>
      </c>
      <c r="C30" t="str">
        <f>VLOOKUP(A30,Status!A:D,3,0)</f>
        <v>Downy Woodpecker</v>
      </c>
      <c r="D30" t="str">
        <f>VLOOKUP(A30,Status!A:D,4,0)</f>
        <v>Circular</v>
      </c>
      <c r="E30" t="str">
        <f>VLOOKUP(A30,Identity!A:G,2,0)</f>
        <v>Contig1</v>
      </c>
      <c r="F30">
        <f>VLOOKUP(A30,Identity!$A:$E,3,0)</f>
        <v>16842</v>
      </c>
      <c r="G30">
        <f>VLOOKUP(A30,Status!A:E,5,0)</f>
        <v>16844</v>
      </c>
      <c r="H30">
        <f>VLOOKUP(A30,Status!A:H,8,0)</f>
        <v>11902</v>
      </c>
      <c r="I30">
        <f>IFERROR(VLOOKUP(A30,Identity!A:G,6,0),"")</f>
        <v>99.978300000000004</v>
      </c>
      <c r="J30">
        <f>IFERROR(VLOOKUP(A30,Identity!A:G,7,0),"")</f>
        <v>100.002</v>
      </c>
      <c r="K30">
        <f t="shared" si="0"/>
        <v>100</v>
      </c>
      <c r="L30">
        <f>IFERROR(VLOOKUP(A30,Repeats!$A:$D,2,0),"")</f>
        <v>531</v>
      </c>
      <c r="M30">
        <f>IFERROR(VLOOKUP(A30,Repeats!$A:$D,3,0),"")</f>
        <v>526</v>
      </c>
      <c r="N30" t="str">
        <f>IFERROR(VLOOKUP($A30,'Mis&amp;Dup_NOVOPlasty'!A:E,2,0),"")</f>
        <v>NA</v>
      </c>
      <c r="O30" t="str">
        <f>IFERROR(VLOOKUP($A30,'Mis&amp;Dup_NOVOPlasty'!A:E,3,0),"")</f>
        <v>NA</v>
      </c>
      <c r="P30">
        <f>IFERROR(VLOOKUP($A30,'Mis&amp;Dup_NOVOPlasty'!A:E,4,0),"")</f>
        <v>0</v>
      </c>
      <c r="Q30">
        <f>IFERROR(VLOOKUP($A30,'Mis&amp;Dup_NOVOPlasty'!A:E,5,0),"")</f>
        <v>0</v>
      </c>
      <c r="R30" t="str">
        <f>IFERROR(VLOOKUP($A30,'Mis&amp;Dup_VGP'!A:E,2,0),"")</f>
        <v>NA</v>
      </c>
      <c r="S30" t="str">
        <f>IFERROR(VLOOKUP($A30,'Mis&amp;Dup_VGP'!A:E,3,0),"")</f>
        <v>NA</v>
      </c>
      <c r="T30">
        <f>IFERROR(VLOOKUP($A30,'Mis&amp;Dup_VGP'!A:E,4,0),"")</f>
        <v>0</v>
      </c>
      <c r="U30">
        <f>IFERROR(VLOOKUP($A30,'Mis&amp;Dup_VGP'!A:E,5,0),"")</f>
        <v>0</v>
      </c>
    </row>
    <row r="31" spans="1:21" hidden="1">
      <c r="A31" t="s">
        <v>31</v>
      </c>
      <c r="B31" s="5" t="str">
        <f>VLOOKUP(A31,Status!A:D,2,0)</f>
        <v>Geothlypis trichas</v>
      </c>
      <c r="C31" t="str">
        <f>VLOOKUP(A31,Status!A:D,3,0)</f>
        <v>Common Yellowthroat</v>
      </c>
      <c r="D31" t="str">
        <f>VLOOKUP(A31,Status!A:D,4,0)</f>
        <v>Circular</v>
      </c>
      <c r="E31" t="str">
        <f>VLOOKUP(A31,Identity!A:G,2,0)</f>
        <v>Contig1</v>
      </c>
      <c r="F31">
        <f>VLOOKUP(A31,Identity!$A:$E,3,0)</f>
        <v>16814</v>
      </c>
      <c r="G31">
        <f>VLOOKUP(A31,Status!A:E,5,0)</f>
        <v>16813</v>
      </c>
      <c r="H31">
        <f>VLOOKUP(A31,Status!A:H,8,0)</f>
        <v>1079786</v>
      </c>
      <c r="I31">
        <f>IFERROR(VLOOKUP(A31,Identity!A:G,6,0),"")</f>
        <v>99.99</v>
      </c>
      <c r="J31">
        <f>IFERROR(VLOOKUP(A31,Identity!A:G,7,0),"")</f>
        <v>99.99</v>
      </c>
      <c r="K31">
        <f t="shared" si="0"/>
        <v>99.99</v>
      </c>
      <c r="L31">
        <f>IFERROR(VLOOKUP(A31,Repeats!$A:$D,2,0),"")</f>
        <v>186</v>
      </c>
      <c r="M31">
        <f>IFERROR(VLOOKUP(A31,Repeats!$A:$D,3,0),"")</f>
        <v>185</v>
      </c>
      <c r="N31" t="str">
        <f>IFERROR(VLOOKUP($A31,'Mis&amp;Dup_NOVOPlasty'!A:E,2,0),"")</f>
        <v>NA</v>
      </c>
      <c r="O31" t="str">
        <f>IFERROR(VLOOKUP($A31,'Mis&amp;Dup_NOVOPlasty'!A:E,3,0),"")</f>
        <v>NA</v>
      </c>
      <c r="P31">
        <f>IFERROR(VLOOKUP($A31,'Mis&amp;Dup_NOVOPlasty'!A:E,4,0),"")</f>
        <v>0</v>
      </c>
      <c r="Q31">
        <f>IFERROR(VLOOKUP($A31,'Mis&amp;Dup_NOVOPlasty'!A:E,5,0),"")</f>
        <v>0</v>
      </c>
      <c r="R31" t="str">
        <f>IFERROR(VLOOKUP($A31,'Mis&amp;Dup_VGP'!A:E,2,0),"")</f>
        <v>NA</v>
      </c>
      <c r="S31" t="str">
        <f>IFERROR(VLOOKUP($A31,'Mis&amp;Dup_VGP'!A:E,3,0),"")</f>
        <v>NA</v>
      </c>
      <c r="T31">
        <f>IFERROR(VLOOKUP($A31,'Mis&amp;Dup_VGP'!A:E,4,0),"")</f>
        <v>0</v>
      </c>
      <c r="U31">
        <f>IFERROR(VLOOKUP($A31,'Mis&amp;Dup_VGP'!A:E,5,0),"")</f>
        <v>0</v>
      </c>
    </row>
    <row r="32" spans="1:21" hidden="1">
      <c r="A32" t="s">
        <v>129</v>
      </c>
      <c r="B32" s="5" t="str">
        <f>VLOOKUP(A32,Status!A:D,2,0)</f>
        <v>Pristis pectinata</v>
      </c>
      <c r="C32" t="str">
        <f>VLOOKUP(A32,Status!A:D,3,0)</f>
        <v>Smalltooth sawfish</v>
      </c>
      <c r="D32" t="str">
        <f>VLOOKUP(A32,Status!A:D,4,0)</f>
        <v>Circular</v>
      </c>
      <c r="E32" t="str">
        <f>VLOOKUP(A32,Identity!A:G,2,0)</f>
        <v>Contig1</v>
      </c>
      <c r="F32">
        <f>VLOOKUP(A32,Identity!$A:$E,3,0)</f>
        <v>16803</v>
      </c>
      <c r="G32">
        <f>VLOOKUP(A32,Status!A:E,5,0)</f>
        <v>16803</v>
      </c>
      <c r="H32">
        <f>VLOOKUP(A32,Status!A:H,8,0)</f>
        <v>221468</v>
      </c>
      <c r="I32">
        <f>IFERROR(VLOOKUP(A32,Identity!A:G,6,0),"")</f>
        <v>100</v>
      </c>
      <c r="J32">
        <f>IFERROR(VLOOKUP(A32,Identity!A:G,7,0),"")</f>
        <v>100</v>
      </c>
      <c r="K32">
        <f t="shared" si="0"/>
        <v>100</v>
      </c>
      <c r="L32">
        <f>IFERROR(VLOOKUP(A32,Repeats!$A:$D,2,0),"")</f>
        <v>168</v>
      </c>
      <c r="M32">
        <f>IFERROR(VLOOKUP(A32,Repeats!$A:$D,3,0),"")</f>
        <v>168</v>
      </c>
      <c r="N32" t="str">
        <f>IFERROR(VLOOKUP($A32,'Mis&amp;Dup_NOVOPlasty'!A:E,2,0),"")</f>
        <v>NA</v>
      </c>
      <c r="O32" t="str">
        <f>IFERROR(VLOOKUP($A32,'Mis&amp;Dup_NOVOPlasty'!A:E,3,0),"")</f>
        <v>NA</v>
      </c>
      <c r="P32">
        <f>IFERROR(VLOOKUP($A32,'Mis&amp;Dup_NOVOPlasty'!A:E,4,0),"")</f>
        <v>0</v>
      </c>
      <c r="Q32">
        <f>IFERROR(VLOOKUP($A32,'Mis&amp;Dup_NOVOPlasty'!A:E,5,0),"")</f>
        <v>0</v>
      </c>
      <c r="R32" t="str">
        <f>IFERROR(VLOOKUP($A32,'Mis&amp;Dup_VGP'!A:E,2,0),"")</f>
        <v>NA</v>
      </c>
      <c r="S32" t="str">
        <f>IFERROR(VLOOKUP($A32,'Mis&amp;Dup_VGP'!A:E,3,0),"")</f>
        <v>NA</v>
      </c>
      <c r="T32">
        <f>IFERROR(VLOOKUP($A32,'Mis&amp;Dup_VGP'!A:E,4,0),"")</f>
        <v>0</v>
      </c>
      <c r="U32">
        <f>IFERROR(VLOOKUP($A32,'Mis&amp;Dup_VGP'!A:E,5,0),"")</f>
        <v>0</v>
      </c>
    </row>
    <row r="33" spans="1:21" hidden="1">
      <c r="A33" t="s">
        <v>123</v>
      </c>
      <c r="B33" s="5" t="str">
        <f>VLOOKUP(A33,Status!A:D,2,0)</f>
        <v>Gopherus evgoodei</v>
      </c>
      <c r="C33" t="str">
        <f>VLOOKUP(A33,Status!A:D,3,0)</f>
        <v>Goode's Thornscrub tortoise</v>
      </c>
      <c r="D33" t="str">
        <f>VLOOKUP(A33,Status!A:D,4,0)</f>
        <v>Circular</v>
      </c>
      <c r="E33" t="str">
        <f>VLOOKUP(A33,Identity!A:G,2,0)</f>
        <v>Contig1</v>
      </c>
      <c r="F33">
        <f>VLOOKUP(A33,Identity!$A:$E,3,0)</f>
        <v>16845</v>
      </c>
      <c r="G33">
        <f>VLOOKUP(A33,Status!A:E,5,0)</f>
        <v>16781</v>
      </c>
      <c r="H33">
        <f>VLOOKUP(A33,Status!A:H,8,0)</f>
        <v>64178</v>
      </c>
      <c r="I33">
        <f>IFERROR(VLOOKUP(A33,Identity!A:G,6,0),"")</f>
        <v>99.95</v>
      </c>
      <c r="J33">
        <f>IFERROR(VLOOKUP(A33,Identity!A:G,7,0),"")</f>
        <v>99.95</v>
      </c>
      <c r="K33">
        <f t="shared" si="0"/>
        <v>99.95</v>
      </c>
      <c r="L33">
        <f>IFERROR(VLOOKUP(A33,Repeats!$A:$D,2,0),"")</f>
        <v>567</v>
      </c>
      <c r="M33">
        <f>IFERROR(VLOOKUP(A33,Repeats!$A:$D,3,0),"")</f>
        <v>503</v>
      </c>
      <c r="N33" t="str">
        <f>IFERROR(VLOOKUP($A33,'Mis&amp;Dup_NOVOPlasty'!A:E,2,0),"")</f>
        <v>NA</v>
      </c>
      <c r="O33" t="str">
        <f>IFERROR(VLOOKUP($A33,'Mis&amp;Dup_NOVOPlasty'!A:E,3,0),"")</f>
        <v>NA</v>
      </c>
      <c r="P33">
        <f>IFERROR(VLOOKUP($A33,'Mis&amp;Dup_NOVOPlasty'!A:E,4,0),"")</f>
        <v>0</v>
      </c>
      <c r="Q33">
        <f>IFERROR(VLOOKUP($A33,'Mis&amp;Dup_NOVOPlasty'!A:E,5,0),"")</f>
        <v>0</v>
      </c>
      <c r="R33" t="str">
        <f>IFERROR(VLOOKUP($A33,'Mis&amp;Dup_VGP'!A:E,2,0),"")</f>
        <v>NA</v>
      </c>
      <c r="S33" t="str">
        <f>IFERROR(VLOOKUP($A33,'Mis&amp;Dup_VGP'!A:E,3,0),"")</f>
        <v>NA</v>
      </c>
      <c r="T33">
        <f>IFERROR(VLOOKUP($A33,'Mis&amp;Dup_VGP'!A:E,4,0),"")</f>
        <v>0</v>
      </c>
      <c r="U33">
        <f>IFERROR(VLOOKUP($A33,'Mis&amp;Dup_VGP'!A:E,5,0),"")</f>
        <v>0</v>
      </c>
    </row>
    <row r="34" spans="1:21" hidden="1">
      <c r="A34" t="s">
        <v>106</v>
      </c>
      <c r="B34" s="5" t="str">
        <f>VLOOKUP(A34,Status!A:D,2,0)</f>
        <v>Ornithorhynchus anatinus</v>
      </c>
      <c r="C34" t="str">
        <f>VLOOKUP(A34,Status!A:D,3,0)</f>
        <v>Platypus</v>
      </c>
      <c r="D34" t="str">
        <f>VLOOKUP(A34,Status!A:D,4,0)</f>
        <v>Circular</v>
      </c>
      <c r="E34" t="str">
        <f>VLOOKUP(A34,Identity!A:G,2,0)</f>
        <v>Contig1</v>
      </c>
      <c r="F34">
        <f>VLOOKUP(A34,Identity!$A:$E,3,0)</f>
        <v>16841</v>
      </c>
      <c r="G34">
        <f>VLOOKUP(A34,Status!A:E,5,0)</f>
        <v>16754</v>
      </c>
      <c r="H34">
        <f>VLOOKUP(A34,Status!A:H,8,0)</f>
        <v>13264146</v>
      </c>
      <c r="I34">
        <f>IFERROR(VLOOKUP(A34,Identity!A:G,6,0),"")</f>
        <v>99.954700000000003</v>
      </c>
      <c r="J34">
        <f>IFERROR(VLOOKUP(A34,Identity!A:G,7,0),"")</f>
        <v>99.984499999999997</v>
      </c>
      <c r="K34">
        <f t="shared" ref="K34:K65" si="1">IF(J34&gt;100,100,J34)</f>
        <v>99.984499999999997</v>
      </c>
      <c r="L34">
        <f>IFERROR(VLOOKUP(A34,Repeats!$A:$D,2,0),"")</f>
        <v>1107</v>
      </c>
      <c r="M34">
        <f>IFERROR(VLOOKUP(A34,Repeats!$A:$D,3,0),"")</f>
        <v>1004</v>
      </c>
      <c r="N34" t="str">
        <f>IFERROR(VLOOKUP($A34,'Mis&amp;Dup_NOVOPlasty'!A:E,2,0),"")</f>
        <v>NA</v>
      </c>
      <c r="O34" t="str">
        <f>IFERROR(VLOOKUP($A34,'Mis&amp;Dup_NOVOPlasty'!A:E,3,0),"")</f>
        <v>NA</v>
      </c>
      <c r="P34">
        <f>IFERROR(VLOOKUP($A34,'Mis&amp;Dup_NOVOPlasty'!A:E,4,0),"")</f>
        <v>0</v>
      </c>
      <c r="Q34">
        <f>IFERROR(VLOOKUP($A34,'Mis&amp;Dup_NOVOPlasty'!A:E,5,0),"")</f>
        <v>0</v>
      </c>
      <c r="R34" t="str">
        <f>IFERROR(VLOOKUP($A34,'Mis&amp;Dup_VGP'!A:E,2,0),"")</f>
        <v>NA</v>
      </c>
      <c r="S34" t="str">
        <f>IFERROR(VLOOKUP($A34,'Mis&amp;Dup_VGP'!A:E,3,0),"")</f>
        <v>NA</v>
      </c>
      <c r="T34">
        <f>IFERROR(VLOOKUP($A34,'Mis&amp;Dup_VGP'!A:E,4,0),"")</f>
        <v>0</v>
      </c>
      <c r="U34">
        <f>IFERROR(VLOOKUP($A34,'Mis&amp;Dup_VGP'!A:E,5,0),"")</f>
        <v>0</v>
      </c>
    </row>
    <row r="35" spans="1:21" hidden="1">
      <c r="A35" t="s">
        <v>128</v>
      </c>
      <c r="B35" s="5" t="str">
        <f>VLOOKUP(A35,Status!A:D,2,0)</f>
        <v>Carcharodon carcharias</v>
      </c>
      <c r="C35" t="str">
        <f>VLOOKUP(A35,Status!A:D,3,0)</f>
        <v>Great white shark</v>
      </c>
      <c r="D35" t="str">
        <f>VLOOKUP(A35,Status!A:D,4,0)</f>
        <v>Circular</v>
      </c>
      <c r="E35" t="str">
        <f>VLOOKUP(A35,Identity!A:G,2,0)</f>
        <v>Contig1</v>
      </c>
      <c r="F35">
        <f>VLOOKUP(A35,Identity!$A:$E,3,0)</f>
        <v>16745</v>
      </c>
      <c r="G35">
        <f>VLOOKUP(A35,Status!A:E,5,0)</f>
        <v>16745</v>
      </c>
      <c r="H35">
        <f>VLOOKUP(A35,Status!A:H,8,0)</f>
        <v>23780</v>
      </c>
      <c r="I35">
        <f>IFERROR(VLOOKUP(A35,Identity!A:G,6,0),"")</f>
        <v>100</v>
      </c>
      <c r="J35">
        <f>IFERROR(VLOOKUP(A35,Identity!A:G,7,0),"")</f>
        <v>100</v>
      </c>
      <c r="K35">
        <f t="shared" si="1"/>
        <v>100</v>
      </c>
      <c r="L35">
        <f>IFERROR(VLOOKUP(A35,Repeats!$A:$D,2,0),"")</f>
        <v>414</v>
      </c>
      <c r="M35">
        <f>IFERROR(VLOOKUP(A35,Repeats!$A:$D,3,0),"")</f>
        <v>414</v>
      </c>
      <c r="N35" t="str">
        <f>IFERROR(VLOOKUP($A35,'Mis&amp;Dup_NOVOPlasty'!A:E,2,0),"")</f>
        <v>NA</v>
      </c>
      <c r="O35" t="str">
        <f>IFERROR(VLOOKUP($A35,'Mis&amp;Dup_NOVOPlasty'!A:E,3,0),"")</f>
        <v>NA</v>
      </c>
      <c r="P35">
        <f>IFERROR(VLOOKUP($A35,'Mis&amp;Dup_NOVOPlasty'!A:E,4,0),"")</f>
        <v>0</v>
      </c>
      <c r="Q35">
        <f>IFERROR(VLOOKUP($A35,'Mis&amp;Dup_NOVOPlasty'!A:E,5,0),"")</f>
        <v>0</v>
      </c>
      <c r="R35" t="str">
        <f>IFERROR(VLOOKUP($A35,'Mis&amp;Dup_VGP'!A:E,2,0),"")</f>
        <v>NA</v>
      </c>
      <c r="S35" t="str">
        <f>IFERROR(VLOOKUP($A35,'Mis&amp;Dup_VGP'!A:E,3,0),"")</f>
        <v>NA</v>
      </c>
      <c r="T35">
        <f>IFERROR(VLOOKUP($A35,'Mis&amp;Dup_VGP'!A:E,4,0),"")</f>
        <v>0</v>
      </c>
      <c r="U35">
        <f>IFERROR(VLOOKUP($A35,'Mis&amp;Dup_VGP'!A:E,5,0),"")</f>
        <v>0</v>
      </c>
    </row>
    <row r="36" spans="1:21" hidden="1">
      <c r="A36" t="s">
        <v>24</v>
      </c>
      <c r="B36" s="5" t="str">
        <f>VLOOKUP(A36,Status!A:D,2,0)</f>
        <v>Cygnus olor</v>
      </c>
      <c r="C36" t="str">
        <f>VLOOKUP(A36,Status!A:D,3,0)</f>
        <v>Mute Swan</v>
      </c>
      <c r="D36" t="str">
        <f>VLOOKUP(A36,Status!A:D,4,0)</f>
        <v>Circular</v>
      </c>
      <c r="E36" t="str">
        <f>VLOOKUP(A36,Identity!A:G,2,0)</f>
        <v>Contig1</v>
      </c>
      <c r="F36">
        <f>VLOOKUP(A36,Identity!$A:$E,3,0)</f>
        <v>16733</v>
      </c>
      <c r="G36">
        <f>VLOOKUP(A36,Status!A:E,5,0)</f>
        <v>16732</v>
      </c>
      <c r="H36">
        <f>VLOOKUP(A36,Status!A:H,8,0)</f>
        <v>809740</v>
      </c>
      <c r="I36">
        <f>IFERROR(VLOOKUP(A36,Identity!A:G,6,0),"")</f>
        <v>99.973399999999998</v>
      </c>
      <c r="J36">
        <f>IFERROR(VLOOKUP(A36,Identity!A:G,7,0),"")</f>
        <v>99.979399999999998</v>
      </c>
      <c r="K36">
        <f t="shared" si="1"/>
        <v>99.979399999999998</v>
      </c>
      <c r="L36">
        <f>IFERROR(VLOOKUP(A36,Repeats!$A:$D,2,0),"")</f>
        <v>235</v>
      </c>
      <c r="M36">
        <f>IFERROR(VLOOKUP(A36,Repeats!$A:$D,3,0),"")</f>
        <v>233</v>
      </c>
      <c r="N36" t="str">
        <f>IFERROR(VLOOKUP($A36,'Mis&amp;Dup_NOVOPlasty'!A:E,2,0),"")</f>
        <v>NA</v>
      </c>
      <c r="O36" t="str">
        <f>IFERROR(VLOOKUP($A36,'Mis&amp;Dup_NOVOPlasty'!A:E,3,0),"")</f>
        <v>NA</v>
      </c>
      <c r="P36">
        <f>IFERROR(VLOOKUP($A36,'Mis&amp;Dup_NOVOPlasty'!A:E,4,0),"")</f>
        <v>0</v>
      </c>
      <c r="Q36">
        <f>IFERROR(VLOOKUP($A36,'Mis&amp;Dup_NOVOPlasty'!A:E,5,0),"")</f>
        <v>0</v>
      </c>
      <c r="R36" t="str">
        <f>IFERROR(VLOOKUP($A36,'Mis&amp;Dup_VGP'!A:E,2,0),"")</f>
        <v>NA</v>
      </c>
      <c r="S36" t="str">
        <f>IFERROR(VLOOKUP($A36,'Mis&amp;Dup_VGP'!A:E,3,0),"")</f>
        <v>NA</v>
      </c>
      <c r="T36">
        <f>IFERROR(VLOOKUP($A36,'Mis&amp;Dup_VGP'!A:E,4,0),"")</f>
        <v>0</v>
      </c>
      <c r="U36">
        <f>IFERROR(VLOOKUP($A36,'Mis&amp;Dup_VGP'!A:E,5,0),"")</f>
        <v>0</v>
      </c>
    </row>
    <row r="37" spans="1:21" hidden="1">
      <c r="A37" t="s">
        <v>92</v>
      </c>
      <c r="B37" s="5" t="str">
        <f>VLOOKUP(A37,Status!A:D,2,0)</f>
        <v>Zeus faber</v>
      </c>
      <c r="C37" t="str">
        <f>VLOOKUP(A37,Status!A:D,3,0)</f>
        <v>John dory</v>
      </c>
      <c r="D37" t="str">
        <f>VLOOKUP(A37,Status!A:D,4,0)</f>
        <v>Circular</v>
      </c>
      <c r="E37" t="str">
        <f>VLOOKUP(A37,Identity!A:G,2,0)</f>
        <v>Contig1</v>
      </c>
      <c r="F37">
        <f>VLOOKUP(A37,Identity!$A:$E,3,0)</f>
        <v>16722</v>
      </c>
      <c r="G37">
        <f>VLOOKUP(A37,Status!A:E,5,0)</f>
        <v>16723</v>
      </c>
      <c r="H37">
        <f>VLOOKUP(A37,Status!A:H,8,0)</f>
        <v>5936</v>
      </c>
      <c r="I37">
        <f>IFERROR(VLOOKUP(A37,Identity!A:G,6,0),"")</f>
        <v>99.994500000000002</v>
      </c>
      <c r="J37">
        <f>IFERROR(VLOOKUP(A37,Identity!A:G,7,0),"")</f>
        <v>99.994500000000002</v>
      </c>
      <c r="K37">
        <f t="shared" si="1"/>
        <v>99.994500000000002</v>
      </c>
      <c r="L37">
        <f>IFERROR(VLOOKUP(A37,Repeats!$A:$D,2,0),"")</f>
        <v>407</v>
      </c>
      <c r="M37">
        <f>IFERROR(VLOOKUP(A37,Repeats!$A:$D,3,0),"")</f>
        <v>407</v>
      </c>
      <c r="N37" t="str">
        <f>IFERROR(VLOOKUP($A37,'Mis&amp;Dup_NOVOPlasty'!A:E,2,0),"")</f>
        <v>NA</v>
      </c>
      <c r="O37" t="str">
        <f>IFERROR(VLOOKUP($A37,'Mis&amp;Dup_NOVOPlasty'!A:E,3,0),"")</f>
        <v>NA</v>
      </c>
      <c r="P37">
        <f>IFERROR(VLOOKUP($A37,'Mis&amp;Dup_NOVOPlasty'!A:E,4,0),"")</f>
        <v>0</v>
      </c>
      <c r="Q37">
        <f>IFERROR(VLOOKUP($A37,'Mis&amp;Dup_NOVOPlasty'!A:E,5,0),"")</f>
        <v>0</v>
      </c>
      <c r="R37" t="str">
        <f>IFERROR(VLOOKUP($A37,'Mis&amp;Dup_VGP'!A:E,2,0),"")</f>
        <v>NA</v>
      </c>
      <c r="S37" t="str">
        <f>IFERROR(VLOOKUP($A37,'Mis&amp;Dup_VGP'!A:E,3,0),"")</f>
        <v>NA</v>
      </c>
      <c r="T37">
        <f>IFERROR(VLOOKUP($A37,'Mis&amp;Dup_VGP'!A:E,4,0),"")</f>
        <v>0</v>
      </c>
      <c r="U37">
        <f>IFERROR(VLOOKUP($A37,'Mis&amp;Dup_VGP'!A:E,5,0),"")</f>
        <v>0</v>
      </c>
    </row>
    <row r="38" spans="1:21" hidden="1">
      <c r="A38" t="s">
        <v>79</v>
      </c>
      <c r="B38" s="5" t="str">
        <f>VLOOKUP(A38,Status!A:D,2,0)</f>
        <v>Pygocentrus nattereri</v>
      </c>
      <c r="C38" t="str">
        <f>VLOOKUP(A38,Status!A:D,3,0)</f>
        <v>Red-bellied piranha</v>
      </c>
      <c r="D38" t="str">
        <f>VLOOKUP(A38,Status!A:D,4,0)</f>
        <v>Circular</v>
      </c>
      <c r="E38" t="str">
        <f>VLOOKUP(A38,Identity!A:G,2,0)</f>
        <v>Contig1</v>
      </c>
      <c r="F38">
        <f>VLOOKUP(A38,Identity!$A:$E,3,0)</f>
        <v>16708</v>
      </c>
      <c r="G38">
        <f>VLOOKUP(A38,Status!A:E,5,0)</f>
        <v>16708</v>
      </c>
      <c r="H38">
        <f>VLOOKUP(A38,Status!A:H,8,0)</f>
        <v>94090</v>
      </c>
      <c r="I38">
        <f>IFERROR(VLOOKUP(A38,Identity!A:G,6,0),"")</f>
        <v>100</v>
      </c>
      <c r="J38">
        <f>IFERROR(VLOOKUP(A38,Identity!A:G,7,0),"")</f>
        <v>100</v>
      </c>
      <c r="K38">
        <f t="shared" si="1"/>
        <v>100</v>
      </c>
      <c r="L38">
        <f>IFERROR(VLOOKUP(A38,Repeats!$A:$D,2,0),"")</f>
        <v>275</v>
      </c>
      <c r="M38">
        <f>IFERROR(VLOOKUP(A38,Repeats!$A:$D,3,0),"")</f>
        <v>275</v>
      </c>
      <c r="N38" t="str">
        <f>IFERROR(VLOOKUP($A38,'Mis&amp;Dup_NOVOPlasty'!A:E,2,0),"")</f>
        <v>NA</v>
      </c>
      <c r="O38" t="str">
        <f>IFERROR(VLOOKUP($A38,'Mis&amp;Dup_NOVOPlasty'!A:E,3,0),"")</f>
        <v>NA</v>
      </c>
      <c r="P38">
        <f>IFERROR(VLOOKUP($A38,'Mis&amp;Dup_NOVOPlasty'!A:E,4,0),"")</f>
        <v>0</v>
      </c>
      <c r="Q38">
        <f>IFERROR(VLOOKUP($A38,'Mis&amp;Dup_NOVOPlasty'!A:E,5,0),"")</f>
        <v>0</v>
      </c>
      <c r="R38" t="str">
        <f>IFERROR(VLOOKUP($A38,'Mis&amp;Dup_VGP'!A:E,2,0),"")</f>
        <v>NA</v>
      </c>
      <c r="S38" t="str">
        <f>IFERROR(VLOOKUP($A38,'Mis&amp;Dup_VGP'!A:E,3,0),"")</f>
        <v>NA</v>
      </c>
      <c r="T38">
        <f>IFERROR(VLOOKUP($A38,'Mis&amp;Dup_VGP'!A:E,4,0),"")</f>
        <v>0</v>
      </c>
      <c r="U38">
        <f>IFERROR(VLOOKUP($A38,'Mis&amp;Dup_VGP'!A:E,5,0),"")</f>
        <v>0</v>
      </c>
    </row>
    <row r="39" spans="1:21">
      <c r="A39" t="s">
        <v>12</v>
      </c>
      <c r="B39" s="5" t="str">
        <f>VLOOKUP(A39,Status!A:D,2,0)</f>
        <v>Alca torda</v>
      </c>
      <c r="C39" t="str">
        <f>VLOOKUP(A39,Status!A:D,3,0)</f>
        <v>Razorbill</v>
      </c>
      <c r="D39" t="str">
        <f>VLOOKUP(A39,Status!A:D,4,0)</f>
        <v>Multiple contigs</v>
      </c>
      <c r="E39" t="str">
        <f>VLOOKUP(A39,Identity!A:G,2,0)</f>
        <v>Contig01+113237721</v>
      </c>
      <c r="F39">
        <f>VLOOKUP(A39,Identity!$A:$E,3,0)</f>
        <v>19110</v>
      </c>
      <c r="G39">
        <f>VLOOKUP(A39,Status!A:E,5,0)</f>
        <v>16679</v>
      </c>
      <c r="H39">
        <f>VLOOKUP(A39,Status!A:H,8,0)</f>
        <v>1072744</v>
      </c>
      <c r="I39">
        <f>IFERROR(VLOOKUP(A39,Identity!A:G,6,0),"")</f>
        <v>99.500299999999996</v>
      </c>
      <c r="J39">
        <f>IFERROR(VLOOKUP(A39,Identity!A:G,7,0),"")</f>
        <v>99.537400000000005</v>
      </c>
      <c r="K39">
        <f t="shared" si="1"/>
        <v>99.537400000000005</v>
      </c>
      <c r="L39" t="str">
        <f>IFERROR(VLOOKUP(A39,Repeats!$A:$D,2,0),"")</f>
        <v/>
      </c>
      <c r="M39" t="str">
        <f>IFERROR(VLOOKUP(A39,Repeats!$A:$D,3,0),"")</f>
        <v/>
      </c>
      <c r="N39" t="str">
        <f>IFERROR(VLOOKUP($A39,'Mis&amp;Dup_NOVOPlasty'!A:E,2,0),"")</f>
        <v/>
      </c>
      <c r="O39" t="str">
        <f>IFERROR(VLOOKUP($A39,'Mis&amp;Dup_NOVOPlasty'!A:E,3,0),"")</f>
        <v/>
      </c>
      <c r="P39" t="str">
        <f>IFERROR(VLOOKUP($A39,'Mis&amp;Dup_NOVOPlasty'!A:E,4,0),"")</f>
        <v/>
      </c>
      <c r="Q39" t="str">
        <f>IFERROR(VLOOKUP($A39,'Mis&amp;Dup_NOVOPlasty'!A:E,5,0),"")</f>
        <v/>
      </c>
      <c r="R39" t="str">
        <f>IFERROR(VLOOKUP($A39,'Mis&amp;Dup_VGP'!A:E,2,0),"")</f>
        <v>NA</v>
      </c>
      <c r="S39" t="str">
        <f>IFERROR(VLOOKUP($A39,'Mis&amp;Dup_VGP'!A:E,3,0),"")</f>
        <v>cob trnT trnP nad6 trnE</v>
      </c>
      <c r="T39">
        <f>IFERROR(VLOOKUP($A39,'Mis&amp;Dup_VGP'!A:E,4,0),"")</f>
        <v>0</v>
      </c>
      <c r="U39">
        <f>IFERROR(VLOOKUP($A39,'Mis&amp;Dup_VGP'!A:E,5,0),"")</f>
        <v>5</v>
      </c>
    </row>
    <row r="40" spans="1:21" hidden="1">
      <c r="A40" t="s">
        <v>81</v>
      </c>
      <c r="B40" s="5" t="str">
        <f>VLOOKUP(A40,Status!A:D,2,0)</f>
        <v>Salmo trutta</v>
      </c>
      <c r="C40" t="str">
        <f>VLOOKUP(A40,Status!A:D,3,0)</f>
        <v>Brown trout</v>
      </c>
      <c r="D40" t="str">
        <f>VLOOKUP(A40,Status!A:D,4,0)</f>
        <v>Circular</v>
      </c>
      <c r="E40" t="str">
        <f>VLOOKUP(A40,Identity!A:G,2,0)</f>
        <v>Contig1</v>
      </c>
      <c r="F40">
        <f>VLOOKUP(A40,Identity!$A:$E,3,0)</f>
        <v>16677</v>
      </c>
      <c r="G40">
        <f>VLOOKUP(A40,Status!A:E,5,0)</f>
        <v>16677</v>
      </c>
      <c r="H40">
        <f>VLOOKUP(A40,Status!A:H,8,0)</f>
        <v>135088</v>
      </c>
      <c r="I40">
        <f>IFERROR(VLOOKUP(A40,Identity!A:G,6,0),"")</f>
        <v>99.994900000000001</v>
      </c>
      <c r="J40">
        <f>IFERROR(VLOOKUP(A40,Identity!A:G,7,0),"")</f>
        <v>100.001</v>
      </c>
      <c r="K40">
        <f t="shared" si="1"/>
        <v>100</v>
      </c>
      <c r="L40">
        <f>IFERROR(VLOOKUP(A40,Repeats!$A:$D,2,0),"")</f>
        <v>89</v>
      </c>
      <c r="M40">
        <f>IFERROR(VLOOKUP(A40,Repeats!$A:$D,3,0),"")</f>
        <v>89</v>
      </c>
      <c r="N40" t="str">
        <f>IFERROR(VLOOKUP($A40,'Mis&amp;Dup_NOVOPlasty'!A:E,2,0),"")</f>
        <v>NA</v>
      </c>
      <c r="O40" t="str">
        <f>IFERROR(VLOOKUP($A40,'Mis&amp;Dup_NOVOPlasty'!A:E,3,0),"")</f>
        <v>NA</v>
      </c>
      <c r="P40">
        <f>IFERROR(VLOOKUP($A40,'Mis&amp;Dup_NOVOPlasty'!A:E,4,0),"")</f>
        <v>0</v>
      </c>
      <c r="Q40">
        <f>IFERROR(VLOOKUP($A40,'Mis&amp;Dup_NOVOPlasty'!A:E,5,0),"")</f>
        <v>0</v>
      </c>
      <c r="R40" t="str">
        <f>IFERROR(VLOOKUP($A40,'Mis&amp;Dup_VGP'!A:E,2,0),"")</f>
        <v>NA</v>
      </c>
      <c r="S40" t="str">
        <f>IFERROR(VLOOKUP($A40,'Mis&amp;Dup_VGP'!A:E,3,0),"")</f>
        <v>NA</v>
      </c>
      <c r="T40">
        <f>IFERROR(VLOOKUP($A40,'Mis&amp;Dup_VGP'!A:E,4,0),"")</f>
        <v>0</v>
      </c>
      <c r="U40">
        <f>IFERROR(VLOOKUP($A40,'Mis&amp;Dup_VGP'!A:E,5,0),"")</f>
        <v>0</v>
      </c>
    </row>
    <row r="41" spans="1:21" hidden="1">
      <c r="A41" t="s">
        <v>109</v>
      </c>
      <c r="B41" s="5" t="str">
        <f>VLOOKUP(A41,Status!A:D,2,0)</f>
        <v>Phyllostomus discolor</v>
      </c>
      <c r="C41" t="str">
        <f>VLOOKUP(A41,Status!A:D,3,0)</f>
        <v>Pale spear-nosed Bat</v>
      </c>
      <c r="D41" t="str">
        <f>VLOOKUP(A41,Status!A:D,4,0)</f>
        <v>Circular</v>
      </c>
      <c r="E41" t="str">
        <f>VLOOKUP(A41,Identity!A:G,2,0)</f>
        <v>Contig1</v>
      </c>
      <c r="F41">
        <f>VLOOKUP(A41,Identity!$A:$E,3,0)</f>
        <v>16692</v>
      </c>
      <c r="G41">
        <f>VLOOKUP(A41,Status!A:E,5,0)</f>
        <v>16655</v>
      </c>
      <c r="H41">
        <f>VLOOKUP(A41,Status!A:H,8,0)</f>
        <v>11759126</v>
      </c>
      <c r="I41">
        <f>IFERROR(VLOOKUP(A41,Identity!A:G,6,0),"")</f>
        <v>99.994500000000002</v>
      </c>
      <c r="J41">
        <f>IFERROR(VLOOKUP(A41,Identity!A:G,7,0),"")</f>
        <v>99.994500000000002</v>
      </c>
      <c r="K41">
        <f t="shared" si="1"/>
        <v>99.994500000000002</v>
      </c>
      <c r="L41">
        <f>IFERROR(VLOOKUP(A41,Repeats!$A:$D,2,0),"")</f>
        <v>242</v>
      </c>
      <c r="M41">
        <f>IFERROR(VLOOKUP(A41,Repeats!$A:$D,3,0),"")</f>
        <v>206</v>
      </c>
      <c r="N41" t="str">
        <f>IFERROR(VLOOKUP($A41,'Mis&amp;Dup_NOVOPlasty'!A:E,2,0),"")</f>
        <v>NA</v>
      </c>
      <c r="O41" t="str">
        <f>IFERROR(VLOOKUP($A41,'Mis&amp;Dup_NOVOPlasty'!A:E,3,0),"")</f>
        <v>NA</v>
      </c>
      <c r="P41">
        <f>IFERROR(VLOOKUP($A41,'Mis&amp;Dup_NOVOPlasty'!A:E,4,0),"")</f>
        <v>0</v>
      </c>
      <c r="Q41">
        <f>IFERROR(VLOOKUP($A41,'Mis&amp;Dup_NOVOPlasty'!A:E,5,0),"")</f>
        <v>0</v>
      </c>
      <c r="R41" t="str">
        <f>IFERROR(VLOOKUP($A41,'Mis&amp;Dup_VGP'!A:E,2,0),"")</f>
        <v>NA</v>
      </c>
      <c r="S41" t="str">
        <f>IFERROR(VLOOKUP($A41,'Mis&amp;Dup_VGP'!A:E,3,0),"")</f>
        <v>NA</v>
      </c>
      <c r="T41">
        <f>IFERROR(VLOOKUP($A41,'Mis&amp;Dup_VGP'!A:E,4,0),"")</f>
        <v>0</v>
      </c>
      <c r="U41">
        <f>IFERROR(VLOOKUP($A41,'Mis&amp;Dup_VGP'!A:E,5,0),"")</f>
        <v>0</v>
      </c>
    </row>
    <row r="42" spans="1:21" hidden="1">
      <c r="A42" t="s">
        <v>122</v>
      </c>
      <c r="B42" s="5" t="str">
        <f>VLOOKUP(A42,Status!A:D,2,0)</f>
        <v>Dermochelys coriacea</v>
      </c>
      <c r="C42" t="str">
        <f>VLOOKUP(A42,Status!A:D,3,0)</f>
        <v>Leatherback Sea Turtle</v>
      </c>
      <c r="D42" t="str">
        <f>VLOOKUP(A42,Status!A:D,4,0)</f>
        <v>Circular</v>
      </c>
      <c r="E42" t="str">
        <f>VLOOKUP(A42,Identity!A:G,2,0)</f>
        <v>Contig1</v>
      </c>
      <c r="F42">
        <f>VLOOKUP(A42,Identity!$A:$E,3,0)</f>
        <v>16625</v>
      </c>
      <c r="G42">
        <f>VLOOKUP(A42,Status!A:E,5,0)</f>
        <v>16655</v>
      </c>
      <c r="H42">
        <f>VLOOKUP(A42,Status!A:H,8,0)</f>
        <v>47904</v>
      </c>
      <c r="I42">
        <f>IFERROR(VLOOKUP(A42,Identity!A:G,6,0),"")</f>
        <v>100</v>
      </c>
      <c r="J42">
        <f>IFERROR(VLOOKUP(A42,Identity!A:G,7,0),"")</f>
        <v>100</v>
      </c>
      <c r="K42">
        <f t="shared" si="1"/>
        <v>100</v>
      </c>
      <c r="L42">
        <f>IFERROR(VLOOKUP(A42,Repeats!$A:$D,2,0),"")</f>
        <v>708</v>
      </c>
      <c r="M42">
        <f>IFERROR(VLOOKUP(A42,Repeats!$A:$D,3,0),"")</f>
        <v>737</v>
      </c>
      <c r="N42" t="str">
        <f>IFERROR(VLOOKUP($A42,'Mis&amp;Dup_NOVOPlasty'!A:E,2,0),"")</f>
        <v>NA</v>
      </c>
      <c r="O42" t="str">
        <f>IFERROR(VLOOKUP($A42,'Mis&amp;Dup_NOVOPlasty'!A:E,3,0),"")</f>
        <v>NA</v>
      </c>
      <c r="P42">
        <f>IFERROR(VLOOKUP($A42,'Mis&amp;Dup_NOVOPlasty'!A:E,4,0),"")</f>
        <v>0</v>
      </c>
      <c r="Q42">
        <f>IFERROR(VLOOKUP($A42,'Mis&amp;Dup_NOVOPlasty'!A:E,5,0),"")</f>
        <v>0</v>
      </c>
      <c r="R42" t="str">
        <f>IFERROR(VLOOKUP($A42,'Mis&amp;Dup_VGP'!A:E,2,0),"")</f>
        <v>NA</v>
      </c>
      <c r="S42" t="str">
        <f>IFERROR(VLOOKUP($A42,'Mis&amp;Dup_VGP'!A:E,3,0),"")</f>
        <v>NA</v>
      </c>
      <c r="T42">
        <f>IFERROR(VLOOKUP($A42,'Mis&amp;Dup_VGP'!A:E,4,0),"")</f>
        <v>0</v>
      </c>
      <c r="U42">
        <f>IFERROR(VLOOKUP($A42,'Mis&amp;Dup_VGP'!A:E,5,0),"")</f>
        <v>0</v>
      </c>
    </row>
    <row r="43" spans="1:21" hidden="1">
      <c r="A43" t="s">
        <v>85</v>
      </c>
      <c r="B43" s="5" t="str">
        <f>VLOOKUP(A43,Status!A:D,2,0)</f>
        <v>Sparus aurata</v>
      </c>
      <c r="C43" t="str">
        <f>VLOOKUP(A43,Status!A:D,3,0)</f>
        <v>Gilthead seabream</v>
      </c>
      <c r="D43" t="str">
        <f>VLOOKUP(A43,Status!A:D,4,0)</f>
        <v>Circular</v>
      </c>
      <c r="E43" t="str">
        <f>VLOOKUP(A43,Identity!A:G,2,0)</f>
        <v>Contig1</v>
      </c>
      <c r="F43">
        <f>VLOOKUP(A43,Identity!$A:$E,3,0)</f>
        <v>16652</v>
      </c>
      <c r="G43">
        <f>VLOOKUP(A43,Status!A:E,5,0)</f>
        <v>16650</v>
      </c>
      <c r="H43">
        <f>VLOOKUP(A43,Status!A:H,8,0)</f>
        <v>695358</v>
      </c>
      <c r="I43">
        <f>IFERROR(VLOOKUP(A43,Identity!A:G,6,0),"")</f>
        <v>99.985900000000001</v>
      </c>
      <c r="J43">
        <f>IFERROR(VLOOKUP(A43,Identity!A:G,7,0),"")</f>
        <v>99.985900000000001</v>
      </c>
      <c r="K43">
        <f t="shared" si="1"/>
        <v>99.985900000000001</v>
      </c>
      <c r="L43">
        <f>IFERROR(VLOOKUP(A43,Repeats!$A:$D,2,0),"")</f>
        <v>134</v>
      </c>
      <c r="M43">
        <f>IFERROR(VLOOKUP(A43,Repeats!$A:$D,3,0),"")</f>
        <v>134</v>
      </c>
      <c r="N43" t="str">
        <f>IFERROR(VLOOKUP($A43,'Mis&amp;Dup_NOVOPlasty'!A:E,2,0),"")</f>
        <v>NA</v>
      </c>
      <c r="O43" t="str">
        <f>IFERROR(VLOOKUP($A43,'Mis&amp;Dup_NOVOPlasty'!A:E,3,0),"")</f>
        <v>NA</v>
      </c>
      <c r="P43">
        <f>IFERROR(VLOOKUP($A43,'Mis&amp;Dup_NOVOPlasty'!A:E,4,0),"")</f>
        <v>0</v>
      </c>
      <c r="Q43">
        <f>IFERROR(VLOOKUP($A43,'Mis&amp;Dup_NOVOPlasty'!A:E,5,0),"")</f>
        <v>0</v>
      </c>
      <c r="R43" t="str">
        <f>IFERROR(VLOOKUP($A43,'Mis&amp;Dup_VGP'!A:E,2,0),"")</f>
        <v>NA</v>
      </c>
      <c r="S43" t="str">
        <f>IFERROR(VLOOKUP($A43,'Mis&amp;Dup_VGP'!A:E,3,0),"")</f>
        <v>NA</v>
      </c>
      <c r="T43">
        <f>IFERROR(VLOOKUP($A43,'Mis&amp;Dup_VGP'!A:E,4,0),"")</f>
        <v>0</v>
      </c>
      <c r="U43">
        <f>IFERROR(VLOOKUP($A43,'Mis&amp;Dup_VGP'!A:E,5,0),"")</f>
        <v>0</v>
      </c>
    </row>
    <row r="44" spans="1:21" hidden="1">
      <c r="A44" t="s">
        <v>120</v>
      </c>
      <c r="B44" s="5" t="str">
        <f>VLOOKUP(A44,Status!A:D,2,0)</f>
        <v>Zalophus californianus</v>
      </c>
      <c r="C44" t="str">
        <f>VLOOKUP(A44,Status!A:D,3,0)</f>
        <v>Californian Sea Lion</v>
      </c>
      <c r="D44" t="str">
        <f>VLOOKUP(A44,Status!A:D,4,0)</f>
        <v>Circular</v>
      </c>
      <c r="E44" t="str">
        <f>VLOOKUP(A44,Identity!A:G,2,0)</f>
        <v>Contig1</v>
      </c>
      <c r="F44">
        <f>VLOOKUP(A44,Identity!$A:$E,3,0)</f>
        <v>16715</v>
      </c>
      <c r="G44">
        <f>VLOOKUP(A44,Status!A:E,5,0)</f>
        <v>16639</v>
      </c>
      <c r="H44">
        <f>VLOOKUP(A44,Status!A:H,8,0)</f>
        <v>131886</v>
      </c>
      <c r="I44">
        <f>IFERROR(VLOOKUP(A44,Identity!A:G,6,0),"")</f>
        <v>99.903899999999993</v>
      </c>
      <c r="J44">
        <f>IFERROR(VLOOKUP(A44,Identity!A:G,7,0),"")</f>
        <v>99.903899999999993</v>
      </c>
      <c r="K44">
        <f t="shared" si="1"/>
        <v>99.903899999999993</v>
      </c>
      <c r="L44">
        <f>IFERROR(VLOOKUP(A44,Repeats!$A:$D,2,0),"")</f>
        <v>598</v>
      </c>
      <c r="M44">
        <f>IFERROR(VLOOKUP(A44,Repeats!$A:$D,3,0),"")</f>
        <v>518</v>
      </c>
      <c r="N44" t="str">
        <f>IFERROR(VLOOKUP($A44,'Mis&amp;Dup_NOVOPlasty'!A:E,2,0),"")</f>
        <v>NA</v>
      </c>
      <c r="O44" t="str">
        <f>IFERROR(VLOOKUP($A44,'Mis&amp;Dup_NOVOPlasty'!A:E,3,0),"")</f>
        <v>NA</v>
      </c>
      <c r="P44">
        <f>IFERROR(VLOOKUP($A44,'Mis&amp;Dup_NOVOPlasty'!A:E,4,0),"")</f>
        <v>0</v>
      </c>
      <c r="Q44">
        <f>IFERROR(VLOOKUP($A44,'Mis&amp;Dup_NOVOPlasty'!A:E,5,0),"")</f>
        <v>0</v>
      </c>
      <c r="R44" t="str">
        <f>IFERROR(VLOOKUP($A44,'Mis&amp;Dup_VGP'!A:E,2,0),"")</f>
        <v>NA</v>
      </c>
      <c r="S44" t="str">
        <f>IFERROR(VLOOKUP($A44,'Mis&amp;Dup_VGP'!A:E,3,0),"")</f>
        <v>NA</v>
      </c>
      <c r="T44">
        <f>IFERROR(VLOOKUP($A44,'Mis&amp;Dup_VGP'!A:E,4,0),"")</f>
        <v>0</v>
      </c>
      <c r="U44">
        <f>IFERROR(VLOOKUP($A44,'Mis&amp;Dup_VGP'!A:E,5,0),"")</f>
        <v>0</v>
      </c>
    </row>
    <row r="45" spans="1:21" hidden="1">
      <c r="A45" t="s">
        <v>66</v>
      </c>
      <c r="B45" s="5" t="str">
        <f>VLOOKUP(A45,Status!A:D,2,0)</f>
        <v>Erpetoichthys calabaricus</v>
      </c>
      <c r="C45" t="str">
        <f>VLOOKUP(A45,Status!A:D,3,0)</f>
        <v>Reedfish</v>
      </c>
      <c r="D45" t="str">
        <f>VLOOKUP(A45,Status!A:D,4,0)</f>
        <v>Circular</v>
      </c>
      <c r="E45" t="str">
        <f>VLOOKUP(A45,Identity!A:G,2,0)</f>
        <v>Contig1</v>
      </c>
      <c r="F45">
        <f>VLOOKUP(A45,Identity!$A:$E,3,0)</f>
        <v>16619</v>
      </c>
      <c r="G45">
        <f>VLOOKUP(A45,Status!A:E,5,0)</f>
        <v>16619</v>
      </c>
      <c r="H45">
        <f>VLOOKUP(A45,Status!A:H,8,0)</f>
        <v>743062</v>
      </c>
      <c r="I45">
        <f>IFERROR(VLOOKUP(A45,Identity!A:G,6,0),"")</f>
        <v>99.9696</v>
      </c>
      <c r="J45">
        <f>IFERROR(VLOOKUP(A45,Identity!A:G,7,0),"")</f>
        <v>99.999700000000004</v>
      </c>
      <c r="K45">
        <f t="shared" si="1"/>
        <v>99.999700000000004</v>
      </c>
      <c r="L45">
        <f>IFERROR(VLOOKUP(A45,Repeats!$A:$D,2,0),"")</f>
        <v>805</v>
      </c>
      <c r="M45">
        <f>IFERROR(VLOOKUP(A45,Repeats!$A:$D,3,0),"")</f>
        <v>805</v>
      </c>
      <c r="N45" t="str">
        <f>IFERROR(VLOOKUP($A45,'Mis&amp;Dup_NOVOPlasty'!A:E,2,0),"")</f>
        <v>NA</v>
      </c>
      <c r="O45" t="str">
        <f>IFERROR(VLOOKUP($A45,'Mis&amp;Dup_NOVOPlasty'!A:E,3,0),"")</f>
        <v>NA</v>
      </c>
      <c r="P45">
        <f>IFERROR(VLOOKUP($A45,'Mis&amp;Dup_NOVOPlasty'!A:E,4,0),"")</f>
        <v>0</v>
      </c>
      <c r="Q45">
        <f>IFERROR(VLOOKUP($A45,'Mis&amp;Dup_NOVOPlasty'!A:E,5,0),"")</f>
        <v>0</v>
      </c>
      <c r="R45" t="str">
        <f>IFERROR(VLOOKUP($A45,'Mis&amp;Dup_VGP'!A:E,2,0),"")</f>
        <v>NA</v>
      </c>
      <c r="S45" t="str">
        <f>IFERROR(VLOOKUP($A45,'Mis&amp;Dup_VGP'!A:E,3,0),"")</f>
        <v>NA</v>
      </c>
      <c r="T45">
        <f>IFERROR(VLOOKUP($A45,'Mis&amp;Dup_VGP'!A:E,4,0),"")</f>
        <v>0</v>
      </c>
      <c r="U45">
        <f>IFERROR(VLOOKUP($A45,'Mis&amp;Dup_VGP'!A:E,5,0),"")</f>
        <v>0</v>
      </c>
    </row>
    <row r="46" spans="1:21" hidden="1">
      <c r="A46" t="s">
        <v>64</v>
      </c>
      <c r="B46" s="5" t="str">
        <f>VLOOKUP(A46,Status!A:D,2,0)</f>
        <v>Echeneis naucrates</v>
      </c>
      <c r="C46" t="str">
        <f>VLOOKUP(A46,Status!A:D,3,0)</f>
        <v>Live sharksucker</v>
      </c>
      <c r="D46" t="str">
        <f>VLOOKUP(A46,Status!A:D,4,0)</f>
        <v>Circular</v>
      </c>
      <c r="E46" t="str">
        <f>VLOOKUP(A46,Identity!A:G,2,0)</f>
        <v>Contig1</v>
      </c>
      <c r="F46">
        <f>VLOOKUP(A46,Identity!$A:$E,3,0)</f>
        <v>16610</v>
      </c>
      <c r="G46">
        <f>VLOOKUP(A46,Status!A:E,5,0)</f>
        <v>16610</v>
      </c>
      <c r="H46">
        <f>VLOOKUP(A46,Status!A:H,8,0)</f>
        <v>160318</v>
      </c>
      <c r="I46">
        <f>IFERROR(VLOOKUP(A46,Identity!A:G,6,0),"")</f>
        <v>100</v>
      </c>
      <c r="J46">
        <f>IFERROR(VLOOKUP(A46,Identity!A:G,7,0),"")</f>
        <v>100</v>
      </c>
      <c r="K46">
        <f t="shared" si="1"/>
        <v>100</v>
      </c>
      <c r="L46">
        <f>IFERROR(VLOOKUP(A46,Repeats!$A:$D,2,0),"")</f>
        <v>366</v>
      </c>
      <c r="M46">
        <f>IFERROR(VLOOKUP(A46,Repeats!$A:$D,3,0),"")</f>
        <v>366</v>
      </c>
      <c r="N46" t="str">
        <f>IFERROR(VLOOKUP($A46,'Mis&amp;Dup_NOVOPlasty'!A:E,2,0),"")</f>
        <v>NA</v>
      </c>
      <c r="O46" t="str">
        <f>IFERROR(VLOOKUP($A46,'Mis&amp;Dup_NOVOPlasty'!A:E,3,0),"")</f>
        <v>NA</v>
      </c>
      <c r="P46">
        <f>IFERROR(VLOOKUP($A46,'Mis&amp;Dup_NOVOPlasty'!A:E,4,0),"")</f>
        <v>0</v>
      </c>
      <c r="Q46">
        <f>IFERROR(VLOOKUP($A46,'Mis&amp;Dup_NOVOPlasty'!A:E,5,0),"")</f>
        <v>0</v>
      </c>
      <c r="R46" t="str">
        <f>IFERROR(VLOOKUP($A46,'Mis&amp;Dup_VGP'!A:E,2,0),"")</f>
        <v>NA</v>
      </c>
      <c r="S46" t="str">
        <f>IFERROR(VLOOKUP($A46,'Mis&amp;Dup_VGP'!A:E,3,0),"")</f>
        <v>NA</v>
      </c>
      <c r="T46">
        <f>IFERROR(VLOOKUP($A46,'Mis&amp;Dup_VGP'!A:E,4,0),"")</f>
        <v>0</v>
      </c>
      <c r="U46">
        <f>IFERROR(VLOOKUP($A46,'Mis&amp;Dup_VGP'!A:E,5,0),"")</f>
        <v>0</v>
      </c>
    </row>
    <row r="47" spans="1:21" hidden="1">
      <c r="A47" t="s">
        <v>63</v>
      </c>
      <c r="B47" s="5" t="str">
        <f>VLOOKUP(A47,Status!A:D,2,0)</f>
        <v>Danio rerio</v>
      </c>
      <c r="C47" t="str">
        <f>VLOOKUP(A47,Status!A:D,3,0)</f>
        <v>Zebrafish SAT strain</v>
      </c>
      <c r="D47" t="str">
        <f>VLOOKUP(A47,Status!A:D,4,0)</f>
        <v>Circular</v>
      </c>
      <c r="E47" t="str">
        <f>VLOOKUP(A47,Identity!A:G,2,0)</f>
        <v>Contig1</v>
      </c>
      <c r="F47">
        <f>VLOOKUP(A47,Identity!$A:$E,3,0)</f>
        <v>16596</v>
      </c>
      <c r="G47">
        <f>VLOOKUP(A47,Status!A:E,5,0)</f>
        <v>16596</v>
      </c>
      <c r="H47">
        <f>VLOOKUP(A47,Status!A:H,8,0)</f>
        <v>328900</v>
      </c>
      <c r="I47">
        <f>IFERROR(VLOOKUP(A47,Identity!A:G,6,0),"")</f>
        <v>100</v>
      </c>
      <c r="J47">
        <f>IFERROR(VLOOKUP(A47,Identity!A:G,7,0),"")</f>
        <v>100</v>
      </c>
      <c r="K47">
        <f t="shared" si="1"/>
        <v>100</v>
      </c>
      <c r="L47">
        <f>IFERROR(VLOOKUP(A47,Repeats!$A:$D,2,0),"")</f>
        <v>384</v>
      </c>
      <c r="M47">
        <f>IFERROR(VLOOKUP(A47,Repeats!$A:$D,3,0),"")</f>
        <v>384</v>
      </c>
      <c r="N47" t="str">
        <f>IFERROR(VLOOKUP($A47,'Mis&amp;Dup_NOVOPlasty'!A:E,2,0),"")</f>
        <v>NA</v>
      </c>
      <c r="O47" t="str">
        <f>IFERROR(VLOOKUP($A47,'Mis&amp;Dup_NOVOPlasty'!A:E,3,0),"")</f>
        <v>NA</v>
      </c>
      <c r="P47">
        <f>IFERROR(VLOOKUP($A47,'Mis&amp;Dup_NOVOPlasty'!A:E,4,0),"")</f>
        <v>0</v>
      </c>
      <c r="Q47">
        <f>IFERROR(VLOOKUP($A47,'Mis&amp;Dup_NOVOPlasty'!A:E,5,0),"")</f>
        <v>0</v>
      </c>
      <c r="R47" t="str">
        <f>IFERROR(VLOOKUP($A47,'Mis&amp;Dup_VGP'!A:E,2,0),"")</f>
        <v>NA</v>
      </c>
      <c r="S47" t="str">
        <f>IFERROR(VLOOKUP($A47,'Mis&amp;Dup_VGP'!A:E,3,0),"")</f>
        <v>NA</v>
      </c>
      <c r="T47">
        <f>IFERROR(VLOOKUP($A47,'Mis&amp;Dup_VGP'!A:E,4,0),"")</f>
        <v>0</v>
      </c>
      <c r="U47">
        <f>IFERROR(VLOOKUP($A47,'Mis&amp;Dup_VGP'!A:E,5,0),"")</f>
        <v>0</v>
      </c>
    </row>
    <row r="48" spans="1:21" hidden="1">
      <c r="A48" t="s">
        <v>57</v>
      </c>
      <c r="B48" s="5" t="str">
        <f>VLOOKUP(A48,Status!A:D,2,0)</f>
        <v>Astatotilapia calliptera</v>
      </c>
      <c r="C48" t="str">
        <f>VLOOKUP(A48,Status!A:D,3,0)</f>
        <v>Eastern happy</v>
      </c>
      <c r="D48" t="str">
        <f>VLOOKUP(A48,Status!A:D,4,0)</f>
        <v>Circular</v>
      </c>
      <c r="E48" t="str">
        <f>VLOOKUP(A48,Identity!A:G,2,0)</f>
        <v>Contig1</v>
      </c>
      <c r="F48">
        <f>VLOOKUP(A48,Identity!$A:$E,3,0)</f>
        <v>16582</v>
      </c>
      <c r="G48">
        <f>VLOOKUP(A48,Status!A:E,5,0)</f>
        <v>16582</v>
      </c>
      <c r="H48">
        <f>VLOOKUP(A48,Status!A:H,8,0)</f>
        <v>539710</v>
      </c>
      <c r="I48">
        <f>IFERROR(VLOOKUP(A48,Identity!A:G,6,0),"")</f>
        <v>100</v>
      </c>
      <c r="J48">
        <f>IFERROR(VLOOKUP(A48,Identity!A:G,7,0),"")</f>
        <v>100</v>
      </c>
      <c r="K48">
        <f t="shared" si="1"/>
        <v>100</v>
      </c>
      <c r="L48">
        <f>IFERROR(VLOOKUP(A48,Repeats!$A:$D,2,0),"")</f>
        <v>210</v>
      </c>
      <c r="M48">
        <f>IFERROR(VLOOKUP(A48,Repeats!$A:$D,3,0),"")</f>
        <v>210</v>
      </c>
      <c r="N48" t="str">
        <f>IFERROR(VLOOKUP($A48,'Mis&amp;Dup_NOVOPlasty'!A:E,2,0),"")</f>
        <v>NA</v>
      </c>
      <c r="O48" t="str">
        <f>IFERROR(VLOOKUP($A48,'Mis&amp;Dup_NOVOPlasty'!A:E,3,0),"")</f>
        <v>NA</v>
      </c>
      <c r="P48">
        <f>IFERROR(VLOOKUP($A48,'Mis&amp;Dup_NOVOPlasty'!A:E,4,0),"")</f>
        <v>0</v>
      </c>
      <c r="Q48">
        <f>IFERROR(VLOOKUP($A48,'Mis&amp;Dup_NOVOPlasty'!A:E,5,0),"")</f>
        <v>0</v>
      </c>
      <c r="R48" t="str">
        <f>IFERROR(VLOOKUP($A48,'Mis&amp;Dup_VGP'!A:E,2,0),"")</f>
        <v>NA</v>
      </c>
      <c r="S48" t="str">
        <f>IFERROR(VLOOKUP($A48,'Mis&amp;Dup_VGP'!A:E,3,0),"")</f>
        <v>NA</v>
      </c>
      <c r="T48">
        <f>IFERROR(VLOOKUP($A48,'Mis&amp;Dup_VGP'!A:E,4,0),"")</f>
        <v>0</v>
      </c>
      <c r="U48">
        <f>IFERROR(VLOOKUP($A48,'Mis&amp;Dup_VGP'!A:E,5,0),"")</f>
        <v>0</v>
      </c>
    </row>
    <row r="49" spans="1:21" hidden="1">
      <c r="A49" t="s">
        <v>107</v>
      </c>
      <c r="B49" s="5" t="str">
        <f>VLOOKUP(A49,Status!A:D,2,0)</f>
        <v>Pan troglodytes</v>
      </c>
      <c r="C49" t="str">
        <f>VLOOKUP(A49,Status!A:D,3,0)</f>
        <v>Chimpanzee</v>
      </c>
      <c r="D49" t="str">
        <f>VLOOKUP(A49,Status!A:D,4,0)</f>
        <v>Circular</v>
      </c>
      <c r="E49" t="str">
        <f>VLOOKUP(A49,Identity!A:G,2,0)</f>
        <v>Contig1</v>
      </c>
      <c r="F49">
        <f>VLOOKUP(A49,Identity!$A:$E,3,0)</f>
        <v>16556</v>
      </c>
      <c r="G49">
        <f>VLOOKUP(A49,Status!A:E,5,0)</f>
        <v>16556</v>
      </c>
      <c r="H49">
        <f>VLOOKUP(A49,Status!A:H,8,0)</f>
        <v>166202</v>
      </c>
      <c r="I49">
        <f>IFERROR(VLOOKUP(A49,Identity!A:G,6,0),"")</f>
        <v>100</v>
      </c>
      <c r="J49">
        <f>IFERROR(VLOOKUP(A49,Identity!A:G,7,0),"")</f>
        <v>100</v>
      </c>
      <c r="K49">
        <f t="shared" si="1"/>
        <v>100</v>
      </c>
      <c r="L49">
        <f>IFERROR(VLOOKUP(A49,Repeats!$A:$D,2,0),"")</f>
        <v>63</v>
      </c>
      <c r="M49">
        <f>IFERROR(VLOOKUP(A49,Repeats!$A:$D,3,0),"")</f>
        <v>63</v>
      </c>
      <c r="N49" t="str">
        <f>IFERROR(VLOOKUP($A49,'Mis&amp;Dup_NOVOPlasty'!A:E,2,0),"")</f>
        <v>NA</v>
      </c>
      <c r="O49" t="str">
        <f>IFERROR(VLOOKUP($A49,'Mis&amp;Dup_NOVOPlasty'!A:E,3,0),"")</f>
        <v>NA</v>
      </c>
      <c r="P49">
        <f>IFERROR(VLOOKUP($A49,'Mis&amp;Dup_NOVOPlasty'!A:E,4,0),"")</f>
        <v>0</v>
      </c>
      <c r="Q49">
        <f>IFERROR(VLOOKUP($A49,'Mis&amp;Dup_NOVOPlasty'!A:E,5,0),"")</f>
        <v>0</v>
      </c>
      <c r="R49" t="str">
        <f>IFERROR(VLOOKUP($A49,'Mis&amp;Dup_VGP'!A:E,2,0),"")</f>
        <v>NA</v>
      </c>
      <c r="S49" t="str">
        <f>IFERROR(VLOOKUP($A49,'Mis&amp;Dup_VGP'!A:E,3,0),"")</f>
        <v>NA</v>
      </c>
      <c r="T49">
        <f>IFERROR(VLOOKUP($A49,'Mis&amp;Dup_VGP'!A:E,4,0),"")</f>
        <v>0</v>
      </c>
      <c r="U49">
        <f>IFERROR(VLOOKUP($A49,'Mis&amp;Dup_VGP'!A:E,5,0),"")</f>
        <v>0</v>
      </c>
    </row>
    <row r="50" spans="1:21" hidden="1">
      <c r="A50" t="s">
        <v>90</v>
      </c>
      <c r="B50" s="5" t="str">
        <f>VLOOKUP(A50,Status!A:D,2,0)</f>
        <v>Trachurus trachurus</v>
      </c>
      <c r="C50" t="str">
        <f>VLOOKUP(A50,Status!A:D,3,0)</f>
        <v>Atlantic horse mackerel</v>
      </c>
      <c r="D50" t="str">
        <f>VLOOKUP(A50,Status!A:D,4,0)</f>
        <v>Circular</v>
      </c>
      <c r="E50" t="str">
        <f>VLOOKUP(A50,Identity!A:G,2,0)</f>
        <v>Contig1</v>
      </c>
      <c r="F50">
        <f>VLOOKUP(A50,Identity!$A:$E,3,0)</f>
        <v>16561</v>
      </c>
      <c r="G50">
        <f>VLOOKUP(A50,Status!A:E,5,0)</f>
        <v>16561</v>
      </c>
      <c r="H50">
        <f>VLOOKUP(A50,Status!A:H,8,0)</f>
        <v>537744</v>
      </c>
      <c r="I50">
        <f>IFERROR(VLOOKUP(A50,Identity!A:G,6,0),"")</f>
        <v>100</v>
      </c>
      <c r="J50">
        <f>IFERROR(VLOOKUP(A50,Identity!A:G,7,0),"")</f>
        <v>100</v>
      </c>
      <c r="K50">
        <f t="shared" si="1"/>
        <v>100</v>
      </c>
      <c r="L50">
        <f>IFERROR(VLOOKUP(A50,Repeats!$A:$D,2,0),"")</f>
        <v>164</v>
      </c>
      <c r="M50">
        <f>IFERROR(VLOOKUP(A50,Repeats!$A:$D,3,0),"")</f>
        <v>164</v>
      </c>
      <c r="N50" t="str">
        <f>IFERROR(VLOOKUP($A50,'Mis&amp;Dup_NOVOPlasty'!A:E,2,0),"")</f>
        <v>NA</v>
      </c>
      <c r="O50" t="str">
        <f>IFERROR(VLOOKUP($A50,'Mis&amp;Dup_NOVOPlasty'!A:E,3,0),"")</f>
        <v>NA</v>
      </c>
      <c r="P50">
        <f>IFERROR(VLOOKUP($A50,'Mis&amp;Dup_NOVOPlasty'!A:E,4,0),"")</f>
        <v>0</v>
      </c>
      <c r="Q50">
        <f>IFERROR(VLOOKUP($A50,'Mis&amp;Dup_NOVOPlasty'!A:E,5,0),"")</f>
        <v>0</v>
      </c>
      <c r="R50" t="str">
        <f>IFERROR(VLOOKUP($A50,'Mis&amp;Dup_VGP'!A:E,2,0),"")</f>
        <v>NA</v>
      </c>
      <c r="S50" t="str">
        <f>IFERROR(VLOOKUP($A50,'Mis&amp;Dup_VGP'!A:E,3,0),"")</f>
        <v>NA</v>
      </c>
      <c r="T50">
        <f>IFERROR(VLOOKUP($A50,'Mis&amp;Dup_VGP'!A:E,4,0),"")</f>
        <v>0</v>
      </c>
      <c r="U50">
        <f>IFERROR(VLOOKUP($A50,'Mis&amp;Dup_VGP'!A:E,5,0),"")</f>
        <v>0</v>
      </c>
    </row>
    <row r="51" spans="1:21" hidden="1">
      <c r="A51" t="s">
        <v>50</v>
      </c>
      <c r="B51" s="5" t="str">
        <f>VLOOKUP(A51,Status!A:D,2,0)</f>
        <v>Acipenser ruthenus</v>
      </c>
      <c r="C51" t="str">
        <f>VLOOKUP(A51,Status!A:D,3,0)</f>
        <v>Sterlet</v>
      </c>
      <c r="D51" t="str">
        <f>VLOOKUP(A51,Status!A:D,4,0)</f>
        <v>Circular</v>
      </c>
      <c r="E51" t="str">
        <f>VLOOKUP(A51,Identity!A:G,2,0)</f>
        <v>Contig1</v>
      </c>
      <c r="F51">
        <f>VLOOKUP(A51,Identity!$A:$E,3,0)</f>
        <v>16706</v>
      </c>
      <c r="G51">
        <f>VLOOKUP(A51,Status!A:E,5,0)</f>
        <v>16545</v>
      </c>
      <c r="H51">
        <f>VLOOKUP(A51,Status!A:H,8,0)</f>
        <v>225612</v>
      </c>
      <c r="I51">
        <f>IFERROR(VLOOKUP(A51,Identity!A:G,6,0),"")</f>
        <v>99.990600000000001</v>
      </c>
      <c r="J51">
        <f>IFERROR(VLOOKUP(A51,Identity!A:G,7,0),"")</f>
        <v>99.996600000000001</v>
      </c>
      <c r="K51">
        <f t="shared" si="1"/>
        <v>99.996600000000001</v>
      </c>
      <c r="L51">
        <f>IFERROR(VLOOKUP(A51,Repeats!$A:$D,2,0),"")</f>
        <v>79</v>
      </c>
      <c r="M51">
        <f>IFERROR(VLOOKUP(A51,Repeats!$A:$D,3,0),"")</f>
        <v>79</v>
      </c>
      <c r="N51" t="str">
        <f>IFERROR(VLOOKUP($A51,'Mis&amp;Dup_NOVOPlasty'!A:E,2,0),"")</f>
        <v>NA</v>
      </c>
      <c r="O51" t="str">
        <f>IFERROR(VLOOKUP($A51,'Mis&amp;Dup_NOVOPlasty'!A:E,3,0),"")</f>
        <v>NA</v>
      </c>
      <c r="P51">
        <f>IFERROR(VLOOKUP($A51,'Mis&amp;Dup_NOVOPlasty'!A:E,4,0),"")</f>
        <v>0</v>
      </c>
      <c r="Q51">
        <f>IFERROR(VLOOKUP($A51,'Mis&amp;Dup_NOVOPlasty'!A:E,5,0),"")</f>
        <v>0</v>
      </c>
      <c r="R51" t="str">
        <f>IFERROR(VLOOKUP($A51,'Mis&amp;Dup_VGP'!A:E,2,0),"")</f>
        <v>NA</v>
      </c>
      <c r="S51" t="str">
        <f>IFERROR(VLOOKUP($A51,'Mis&amp;Dup_VGP'!A:E,3,0),"")</f>
        <v>NA</v>
      </c>
      <c r="T51">
        <f>IFERROR(VLOOKUP($A51,'Mis&amp;Dup_VGP'!A:E,4,0),"")</f>
        <v>0</v>
      </c>
      <c r="U51">
        <f>IFERROR(VLOOKUP($A51,'Mis&amp;Dup_VGP'!A:E,5,0),"")</f>
        <v>0</v>
      </c>
    </row>
    <row r="52" spans="1:21" hidden="1">
      <c r="A52" t="s">
        <v>114</v>
      </c>
      <c r="B52" s="5" t="str">
        <f>VLOOKUP(A52,Status!A:D,2,0)</f>
        <v>Sciurus carolinensis</v>
      </c>
      <c r="C52" t="str">
        <f>VLOOKUP(A52,Status!A:D,3,0)</f>
        <v>Grey squirrel</v>
      </c>
      <c r="D52" t="str">
        <f>VLOOKUP(A52,Status!A:D,4,0)</f>
        <v>Circular</v>
      </c>
      <c r="E52" t="str">
        <f>VLOOKUP(A52,Identity!A:G,2,0)</f>
        <v>Contig1</v>
      </c>
      <c r="F52">
        <f>VLOOKUP(A52,Identity!$A:$E,3,0)</f>
        <v>16533</v>
      </c>
      <c r="G52">
        <f>VLOOKUP(A52,Status!A:E,5,0)</f>
        <v>16533</v>
      </c>
      <c r="H52">
        <f>VLOOKUP(A52,Status!A:H,8,0)</f>
        <v>951240</v>
      </c>
      <c r="I52">
        <f>IFERROR(VLOOKUP(A52,Identity!A:G,6,0),"")</f>
        <v>100</v>
      </c>
      <c r="J52">
        <f>IFERROR(VLOOKUP(A52,Identity!A:G,7,0),"")</f>
        <v>100</v>
      </c>
      <c r="K52">
        <f t="shared" si="1"/>
        <v>100</v>
      </c>
      <c r="L52">
        <f>IFERROR(VLOOKUP(A52,Repeats!$A:$D,2,0),"")</f>
        <v>477</v>
      </c>
      <c r="M52">
        <f>IFERROR(VLOOKUP(A52,Repeats!$A:$D,3,0),"")</f>
        <v>477</v>
      </c>
      <c r="N52" t="str">
        <f>IFERROR(VLOOKUP($A52,'Mis&amp;Dup_NOVOPlasty'!A:E,2,0),"")</f>
        <v>NA</v>
      </c>
      <c r="O52" t="str">
        <f>IFERROR(VLOOKUP($A52,'Mis&amp;Dup_NOVOPlasty'!A:E,3,0),"")</f>
        <v>NA</v>
      </c>
      <c r="P52">
        <f>IFERROR(VLOOKUP($A52,'Mis&amp;Dup_NOVOPlasty'!A:E,4,0),"")</f>
        <v>0</v>
      </c>
      <c r="Q52">
        <f>IFERROR(VLOOKUP($A52,'Mis&amp;Dup_NOVOPlasty'!A:E,5,0),"")</f>
        <v>0</v>
      </c>
      <c r="R52" t="str">
        <f>IFERROR(VLOOKUP($A52,'Mis&amp;Dup_VGP'!A:E,2,0),"")</f>
        <v>NA</v>
      </c>
      <c r="S52" t="str">
        <f>IFERROR(VLOOKUP($A52,'Mis&amp;Dup_VGP'!A:E,3,0),"")</f>
        <v>NA</v>
      </c>
      <c r="T52">
        <f>IFERROR(VLOOKUP($A52,'Mis&amp;Dup_VGP'!A:E,4,0),"")</f>
        <v>0</v>
      </c>
      <c r="U52">
        <f>IFERROR(VLOOKUP($A52,'Mis&amp;Dup_VGP'!A:E,5,0),"")</f>
        <v>0</v>
      </c>
    </row>
    <row r="53" spans="1:21" hidden="1">
      <c r="A53" t="s">
        <v>76</v>
      </c>
      <c r="B53" s="5" t="str">
        <f>VLOOKUP(A53,Status!A:D,2,0)</f>
        <v>Notolabrus celidotus</v>
      </c>
      <c r="C53" t="str">
        <f>VLOOKUP(A53,Status!A:D,3,0)</f>
        <v>Spotty Wrasse</v>
      </c>
      <c r="D53" t="str">
        <f>VLOOKUP(A53,Status!A:D,4,0)</f>
        <v>Circular</v>
      </c>
      <c r="E53" t="str">
        <f>VLOOKUP(A53,Identity!A:G,2,0)</f>
        <v>Contig1</v>
      </c>
      <c r="F53">
        <f>VLOOKUP(A53,Identity!$A:$E,3,0)</f>
        <v>16525</v>
      </c>
      <c r="G53">
        <f>VLOOKUP(A53,Status!A:E,5,0)</f>
        <v>16525</v>
      </c>
      <c r="H53">
        <f>VLOOKUP(A53,Status!A:H,8,0)</f>
        <v>203642</v>
      </c>
      <c r="I53">
        <f>IFERROR(VLOOKUP(A53,Identity!A:G,6,0),"")</f>
        <v>100</v>
      </c>
      <c r="J53">
        <f>IFERROR(VLOOKUP(A53,Identity!A:G,7,0),"")</f>
        <v>100</v>
      </c>
      <c r="K53">
        <f t="shared" si="1"/>
        <v>100</v>
      </c>
      <c r="L53">
        <f>IFERROR(VLOOKUP(A53,Repeats!$A:$D,2,0),"")</f>
        <v>77</v>
      </c>
      <c r="M53">
        <f>IFERROR(VLOOKUP(A53,Repeats!$A:$D,3,0),"")</f>
        <v>77</v>
      </c>
      <c r="N53" t="str">
        <f>IFERROR(VLOOKUP($A53,'Mis&amp;Dup_NOVOPlasty'!A:E,2,0),"")</f>
        <v>NA</v>
      </c>
      <c r="O53" t="str">
        <f>IFERROR(VLOOKUP($A53,'Mis&amp;Dup_NOVOPlasty'!A:E,3,0),"")</f>
        <v>NA</v>
      </c>
      <c r="P53">
        <f>IFERROR(VLOOKUP($A53,'Mis&amp;Dup_NOVOPlasty'!A:E,4,0),"")</f>
        <v>0</v>
      </c>
      <c r="Q53">
        <f>IFERROR(VLOOKUP($A53,'Mis&amp;Dup_NOVOPlasty'!A:E,5,0),"")</f>
        <v>0</v>
      </c>
      <c r="R53" t="str">
        <f>IFERROR(VLOOKUP($A53,'Mis&amp;Dup_VGP'!A:E,2,0),"")</f>
        <v>NA</v>
      </c>
      <c r="S53" t="str">
        <f>IFERROR(VLOOKUP($A53,'Mis&amp;Dup_VGP'!A:E,3,0),"")</f>
        <v>NA</v>
      </c>
      <c r="T53">
        <f>IFERROR(VLOOKUP($A53,'Mis&amp;Dup_VGP'!A:E,4,0),"")</f>
        <v>0</v>
      </c>
      <c r="U53">
        <f>IFERROR(VLOOKUP($A53,'Mis&amp;Dup_VGP'!A:E,5,0),"")</f>
        <v>0</v>
      </c>
    </row>
    <row r="54" spans="1:21" hidden="1">
      <c r="A54" t="s">
        <v>59</v>
      </c>
      <c r="B54" s="5" t="str">
        <f>VLOOKUP(A54,Status!A:D,2,0)</f>
        <v>Chelmon rostratus</v>
      </c>
      <c r="C54" t="str">
        <f>VLOOKUP(A54,Status!A:D,3,0)</f>
        <v>Copperband butterflyfish</v>
      </c>
      <c r="D54" t="str">
        <f>VLOOKUP(A54,Status!A:D,4,0)</f>
        <v>Circular</v>
      </c>
      <c r="E54" t="str">
        <f>VLOOKUP(A54,Identity!A:G,2,0)</f>
        <v>Contig1</v>
      </c>
      <c r="F54">
        <f>VLOOKUP(A54,Identity!$A:$E,3,0)</f>
        <v>16523</v>
      </c>
      <c r="G54">
        <f>VLOOKUP(A54,Status!A:E,5,0)</f>
        <v>16523</v>
      </c>
      <c r="H54">
        <f>VLOOKUP(A54,Status!A:H,8,0)</f>
        <v>809110</v>
      </c>
      <c r="I54">
        <f>IFERROR(VLOOKUP(A54,Identity!A:G,6,0),"")</f>
        <v>100</v>
      </c>
      <c r="J54">
        <f>IFERROR(VLOOKUP(A54,Identity!A:G,7,0),"")</f>
        <v>100</v>
      </c>
      <c r="K54">
        <f t="shared" si="1"/>
        <v>100</v>
      </c>
      <c r="L54">
        <f>IFERROR(VLOOKUP(A54,Repeats!$A:$D,2,0),"")</f>
        <v>552</v>
      </c>
      <c r="M54">
        <f>IFERROR(VLOOKUP(A54,Repeats!$A:$D,3,0),"")</f>
        <v>552</v>
      </c>
      <c r="N54" t="str">
        <f>IFERROR(VLOOKUP($A54,'Mis&amp;Dup_NOVOPlasty'!A:E,2,0),"")</f>
        <v>NA</v>
      </c>
      <c r="O54" t="str">
        <f>IFERROR(VLOOKUP($A54,'Mis&amp;Dup_NOVOPlasty'!A:E,3,0),"")</f>
        <v>NA</v>
      </c>
      <c r="P54">
        <f>IFERROR(VLOOKUP($A54,'Mis&amp;Dup_NOVOPlasty'!A:E,4,0),"")</f>
        <v>0</v>
      </c>
      <c r="Q54">
        <f>IFERROR(VLOOKUP($A54,'Mis&amp;Dup_NOVOPlasty'!A:E,5,0),"")</f>
        <v>0</v>
      </c>
      <c r="R54" t="str">
        <f>IFERROR(VLOOKUP($A54,'Mis&amp;Dup_VGP'!A:E,2,0),"")</f>
        <v>NA</v>
      </c>
      <c r="S54" t="str">
        <f>IFERROR(VLOOKUP($A54,'Mis&amp;Dup_VGP'!A:E,3,0),"")</f>
        <v>NA</v>
      </c>
      <c r="T54">
        <f>IFERROR(VLOOKUP($A54,'Mis&amp;Dup_VGP'!A:E,4,0),"")</f>
        <v>0</v>
      </c>
      <c r="U54">
        <f>IFERROR(VLOOKUP($A54,'Mis&amp;Dup_VGP'!A:E,5,0),"")</f>
        <v>0</v>
      </c>
    </row>
    <row r="55" spans="1:21" hidden="1">
      <c r="A55" t="s">
        <v>102</v>
      </c>
      <c r="B55" s="5" t="str">
        <f>VLOOKUP(A55,Status!A:D,2,0)</f>
        <v>Lutra lutra</v>
      </c>
      <c r="C55" t="str">
        <f>VLOOKUP(A55,Status!A:D,3,0)</f>
        <v>Eurasian otter</v>
      </c>
      <c r="D55" t="str">
        <f>VLOOKUP(A55,Status!A:D,4,0)</f>
        <v>Circular</v>
      </c>
      <c r="E55" t="str">
        <f>VLOOKUP(A55,Identity!A:G,2,0)</f>
        <v>Contig1</v>
      </c>
      <c r="F55">
        <f>VLOOKUP(A55,Identity!$A:$E,3,0)</f>
        <v>16536</v>
      </c>
      <c r="G55">
        <f>VLOOKUP(A55,Status!A:E,5,0)</f>
        <v>16515</v>
      </c>
      <c r="H55">
        <f>VLOOKUP(A55,Status!A:H,8,0)</f>
        <v>19015720</v>
      </c>
      <c r="I55">
        <f>IFERROR(VLOOKUP(A55,Identity!A:G,6,0),"")</f>
        <v>99.86</v>
      </c>
      <c r="J55">
        <f>IFERROR(VLOOKUP(A55,Identity!A:G,7,0),"")</f>
        <v>99.86</v>
      </c>
      <c r="K55">
        <f t="shared" si="1"/>
        <v>99.86</v>
      </c>
      <c r="L55">
        <f>IFERROR(VLOOKUP(A55,Repeats!$A:$D,2,0),"")</f>
        <v>10</v>
      </c>
      <c r="M55">
        <f>IFERROR(VLOOKUP(A55,Repeats!$A:$D,3,0),"")</f>
        <v>10</v>
      </c>
      <c r="N55" t="str">
        <f>IFERROR(VLOOKUP($A55,'Mis&amp;Dup_NOVOPlasty'!A:E,2,0),"")</f>
        <v>NA</v>
      </c>
      <c r="O55" t="str">
        <f>IFERROR(VLOOKUP($A55,'Mis&amp;Dup_NOVOPlasty'!A:E,3,0),"")</f>
        <v>NA</v>
      </c>
      <c r="P55">
        <f>IFERROR(VLOOKUP($A55,'Mis&amp;Dup_NOVOPlasty'!A:E,4,0),"")</f>
        <v>0</v>
      </c>
      <c r="Q55">
        <f>IFERROR(VLOOKUP($A55,'Mis&amp;Dup_NOVOPlasty'!A:E,5,0),"")</f>
        <v>0</v>
      </c>
      <c r="R55" t="str">
        <f>IFERROR(VLOOKUP($A55,'Mis&amp;Dup_VGP'!A:E,2,0),"")</f>
        <v>NA</v>
      </c>
      <c r="S55" t="str">
        <f>IFERROR(VLOOKUP($A55,'Mis&amp;Dup_VGP'!A:E,3,0),"")</f>
        <v>NA</v>
      </c>
      <c r="T55">
        <f>IFERROR(VLOOKUP($A55,'Mis&amp;Dup_VGP'!A:E,4,0),"")</f>
        <v>0</v>
      </c>
      <c r="U55">
        <f>IFERROR(VLOOKUP($A55,'Mis&amp;Dup_VGP'!A:E,5,0),"")</f>
        <v>0</v>
      </c>
    </row>
    <row r="56" spans="1:21" hidden="1">
      <c r="A56" t="s">
        <v>51</v>
      </c>
      <c r="B56" s="5" t="str">
        <f>VLOOKUP(A56,Status!A:D,2,0)</f>
        <v>Anableps anableps</v>
      </c>
      <c r="C56" t="str">
        <f>VLOOKUP(A56,Status!A:D,3,0)</f>
        <v>Largescale Four-Eyed Fish</v>
      </c>
      <c r="D56" t="str">
        <f>VLOOKUP(A56,Status!A:D,4,0)</f>
        <v>Circular</v>
      </c>
      <c r="E56" t="str">
        <f>VLOOKUP(A56,Identity!A:G,2,0)</f>
        <v>Contig1</v>
      </c>
      <c r="F56">
        <f>VLOOKUP(A56,Identity!$A:$E,3,0)</f>
        <v>16511</v>
      </c>
      <c r="G56">
        <f>VLOOKUP(A56,Status!A:E,5,0)</f>
        <v>16511</v>
      </c>
      <c r="H56">
        <f>VLOOKUP(A56,Status!A:H,8,0)</f>
        <v>14980</v>
      </c>
      <c r="I56">
        <f>IFERROR(VLOOKUP(A56,Identity!A:G,6,0),"")</f>
        <v>99.995000000000005</v>
      </c>
      <c r="J56">
        <f>IFERROR(VLOOKUP(A56,Identity!A:G,7,0),"")</f>
        <v>100.001</v>
      </c>
      <c r="K56">
        <f t="shared" si="1"/>
        <v>100</v>
      </c>
      <c r="L56">
        <f>IFERROR(VLOOKUP(A56,Repeats!$A:$D,2,0),"")</f>
        <v>146</v>
      </c>
      <c r="M56">
        <f>IFERROR(VLOOKUP(A56,Repeats!$A:$D,3,0),"")</f>
        <v>146</v>
      </c>
      <c r="N56" t="str">
        <f>IFERROR(VLOOKUP($A56,'Mis&amp;Dup_NOVOPlasty'!A:E,2,0),"")</f>
        <v>NA</v>
      </c>
      <c r="O56" t="str">
        <f>IFERROR(VLOOKUP($A56,'Mis&amp;Dup_NOVOPlasty'!A:E,3,0),"")</f>
        <v>NA</v>
      </c>
      <c r="P56">
        <f>IFERROR(VLOOKUP($A56,'Mis&amp;Dup_NOVOPlasty'!A:E,4,0),"")</f>
        <v>0</v>
      </c>
      <c r="Q56">
        <f>IFERROR(VLOOKUP($A56,'Mis&amp;Dup_NOVOPlasty'!A:E,5,0),"")</f>
        <v>0</v>
      </c>
      <c r="R56" t="str">
        <f>IFERROR(VLOOKUP($A56,'Mis&amp;Dup_VGP'!A:E,2,0),"")</f>
        <v>NA</v>
      </c>
      <c r="S56" t="str">
        <f>IFERROR(VLOOKUP($A56,'Mis&amp;Dup_VGP'!A:E,3,0),"")</f>
        <v>NA</v>
      </c>
      <c r="T56">
        <f>IFERROR(VLOOKUP($A56,'Mis&amp;Dup_VGP'!A:E,4,0),"")</f>
        <v>0</v>
      </c>
      <c r="U56">
        <f>IFERROR(VLOOKUP($A56,'Mis&amp;Dup_VGP'!A:E,5,0),"")</f>
        <v>0</v>
      </c>
    </row>
    <row r="57" spans="1:21" hidden="1">
      <c r="A57" t="s">
        <v>115</v>
      </c>
      <c r="B57" s="5" t="str">
        <f>VLOOKUP(A57,Status!A:D,2,0)</f>
        <v>Sciurus vulgaris</v>
      </c>
      <c r="C57" t="str">
        <f>VLOOKUP(A57,Status!A:D,3,0)</f>
        <v>Eurasian red squirrel</v>
      </c>
      <c r="D57" t="str">
        <f>VLOOKUP(A57,Status!A:D,4,0)</f>
        <v>Circular</v>
      </c>
      <c r="E57" t="str">
        <f>VLOOKUP(A57,Identity!A:G,2,0)</f>
        <v>Contig1</v>
      </c>
      <c r="F57">
        <f>VLOOKUP(A57,Identity!$A:$E,3,0)</f>
        <v>16511</v>
      </c>
      <c r="G57">
        <f>VLOOKUP(A57,Status!A:E,5,0)</f>
        <v>16511</v>
      </c>
      <c r="H57">
        <f>VLOOKUP(A57,Status!A:H,8,0)</f>
        <v>305738</v>
      </c>
      <c r="I57">
        <f>IFERROR(VLOOKUP(A57,Identity!A:G,6,0),"")</f>
        <v>100</v>
      </c>
      <c r="J57">
        <f>IFERROR(VLOOKUP(A57,Identity!A:G,7,0),"")</f>
        <v>100</v>
      </c>
      <c r="K57">
        <f t="shared" si="1"/>
        <v>100</v>
      </c>
      <c r="L57">
        <f>IFERROR(VLOOKUP(A57,Repeats!$A:$D,2,0),"")</f>
        <v>424</v>
      </c>
      <c r="M57">
        <f>IFERROR(VLOOKUP(A57,Repeats!$A:$D,3,0),"")</f>
        <v>424</v>
      </c>
      <c r="N57" t="str">
        <f>IFERROR(VLOOKUP($A57,'Mis&amp;Dup_NOVOPlasty'!A:E,2,0),"")</f>
        <v>NA</v>
      </c>
      <c r="O57" t="str">
        <f>IFERROR(VLOOKUP($A57,'Mis&amp;Dup_NOVOPlasty'!A:E,3,0),"")</f>
        <v>NA</v>
      </c>
      <c r="P57">
        <f>IFERROR(VLOOKUP($A57,'Mis&amp;Dup_NOVOPlasty'!A:E,4,0),"")</f>
        <v>0</v>
      </c>
      <c r="Q57">
        <f>IFERROR(VLOOKUP($A57,'Mis&amp;Dup_NOVOPlasty'!A:E,5,0),"")</f>
        <v>0</v>
      </c>
      <c r="R57" t="str">
        <f>IFERROR(VLOOKUP($A57,'Mis&amp;Dup_VGP'!A:E,2,0),"")</f>
        <v>NA</v>
      </c>
      <c r="S57" t="str">
        <f>IFERROR(VLOOKUP($A57,'Mis&amp;Dup_VGP'!A:E,3,0),"")</f>
        <v>NA</v>
      </c>
      <c r="T57">
        <f>IFERROR(VLOOKUP($A57,'Mis&amp;Dup_VGP'!A:E,4,0),"")</f>
        <v>0</v>
      </c>
      <c r="U57">
        <f>IFERROR(VLOOKUP($A57,'Mis&amp;Dup_VGP'!A:E,5,0),"")</f>
        <v>0</v>
      </c>
    </row>
    <row r="58" spans="1:21">
      <c r="A58" t="s">
        <v>93</v>
      </c>
      <c r="B58" s="5" t="str">
        <f>VLOOKUP(A58,Status!A:D,2,0)</f>
        <v>Petromyzon marinus</v>
      </c>
      <c r="C58" t="str">
        <f>VLOOKUP(A58,Status!A:D,3,0)</f>
        <v>Sea Lamprey</v>
      </c>
      <c r="D58" t="str">
        <f>VLOOKUP(A58,Status!A:D,4,0)</f>
        <v>Multiple contigs</v>
      </c>
      <c r="E58" t="str">
        <f>VLOOKUP(A58,Identity!A:G,2,0)</f>
        <v>Contig01+1281132</v>
      </c>
      <c r="F58">
        <f>VLOOKUP(A58,Identity!$A:$E,3,0)</f>
        <v>16230</v>
      </c>
      <c r="G58">
        <f>VLOOKUP(A58,Status!A:E,5,0)</f>
        <v>16503</v>
      </c>
      <c r="H58">
        <f>VLOOKUP(A58,Status!A:H,8,0)</f>
        <v>140810</v>
      </c>
      <c r="I58">
        <f>IFERROR(VLOOKUP(A58,Identity!A:G,6,0),"")</f>
        <v>99.990799999999993</v>
      </c>
      <c r="J58">
        <f>IFERROR(VLOOKUP(A58,Identity!A:G,7,0),"")</f>
        <v>100.003</v>
      </c>
      <c r="K58">
        <f t="shared" si="1"/>
        <v>100</v>
      </c>
      <c r="L58" t="str">
        <f>IFERROR(VLOOKUP(A58,Repeats!$A:$D,2,0),"")</f>
        <v/>
      </c>
      <c r="M58" t="str">
        <f>IFERROR(VLOOKUP(A58,Repeats!$A:$D,3,0),"")</f>
        <v/>
      </c>
      <c r="N58" t="str">
        <f>IFERROR(VLOOKUP($A58,'Mis&amp;Dup_NOVOPlasty'!A:E,2,0),"")</f>
        <v/>
      </c>
      <c r="O58" t="str">
        <f>IFERROR(VLOOKUP($A58,'Mis&amp;Dup_NOVOPlasty'!A:E,3,0),"")</f>
        <v/>
      </c>
      <c r="P58" t="str">
        <f>IFERROR(VLOOKUP($A58,'Mis&amp;Dup_NOVOPlasty'!A:E,4,0),"")</f>
        <v/>
      </c>
      <c r="Q58" t="str">
        <f>IFERROR(VLOOKUP($A58,'Mis&amp;Dup_NOVOPlasty'!A:E,5,0),"")</f>
        <v/>
      </c>
      <c r="R58" t="str">
        <f>IFERROR(VLOOKUP($A58,'Mis&amp;Dup_VGP'!A:E,2,0),"")</f>
        <v>NA</v>
      </c>
      <c r="S58" t="str">
        <f>IFERROR(VLOOKUP($A58,'Mis&amp;Dup_VGP'!A:E,3,0),"")</f>
        <v>NA</v>
      </c>
      <c r="T58">
        <f>IFERROR(VLOOKUP($A58,'Mis&amp;Dup_VGP'!A:E,4,0),"")</f>
        <v>0</v>
      </c>
      <c r="U58">
        <f>IFERROR(VLOOKUP($A58,'Mis&amp;Dup_VGP'!A:E,5,0),"")</f>
        <v>0</v>
      </c>
    </row>
    <row r="59" spans="1:21" hidden="1">
      <c r="A59" t="s">
        <v>124</v>
      </c>
      <c r="B59" s="5" t="str">
        <f>VLOOKUP(A59,Status!A:D,2,0)</f>
        <v>Gopherus flavomarginatus</v>
      </c>
      <c r="C59" t="str">
        <f>VLOOKUP(A59,Status!A:D,3,0)</f>
        <v>Bolson tortoise</v>
      </c>
      <c r="D59" t="str">
        <f>VLOOKUP(A59,Status!A:D,4,0)</f>
        <v>Circular</v>
      </c>
      <c r="E59" t="str">
        <f>VLOOKUP(A59,Identity!A:G,2,0)</f>
        <v>Contig1</v>
      </c>
      <c r="F59">
        <f>VLOOKUP(A59,Identity!$A:$E,3,0)</f>
        <v>16501</v>
      </c>
      <c r="G59">
        <f>VLOOKUP(A59,Status!A:E,5,0)</f>
        <v>16501</v>
      </c>
      <c r="H59">
        <f>VLOOKUP(A59,Status!A:H,8,0)</f>
        <v>67082</v>
      </c>
      <c r="I59">
        <f>IFERROR(VLOOKUP(A59,Identity!A:G,6,0),"")</f>
        <v>100</v>
      </c>
      <c r="J59">
        <f>IFERROR(VLOOKUP(A59,Identity!A:G,7,0),"")</f>
        <v>100</v>
      </c>
      <c r="K59">
        <f t="shared" si="1"/>
        <v>100</v>
      </c>
      <c r="L59">
        <f>IFERROR(VLOOKUP(A59,Repeats!$A:$D,2,0),"")</f>
        <v>637</v>
      </c>
      <c r="M59">
        <f>IFERROR(VLOOKUP(A59,Repeats!$A:$D,3,0),"")</f>
        <v>637</v>
      </c>
      <c r="N59" t="str">
        <f>IFERROR(VLOOKUP($A59,'Mis&amp;Dup_NOVOPlasty'!A:E,2,0),"")</f>
        <v>NA</v>
      </c>
      <c r="O59" t="str">
        <f>IFERROR(VLOOKUP($A59,'Mis&amp;Dup_NOVOPlasty'!A:E,3,0),"")</f>
        <v>NA</v>
      </c>
      <c r="P59">
        <f>IFERROR(VLOOKUP($A59,'Mis&amp;Dup_NOVOPlasty'!A:E,4,0),"")</f>
        <v>0</v>
      </c>
      <c r="Q59">
        <f>IFERROR(VLOOKUP($A59,'Mis&amp;Dup_NOVOPlasty'!A:E,5,0),"")</f>
        <v>0</v>
      </c>
      <c r="R59" t="str">
        <f>IFERROR(VLOOKUP($A59,'Mis&amp;Dup_VGP'!A:E,2,0),"")</f>
        <v>NA</v>
      </c>
      <c r="S59" t="str">
        <f>IFERROR(VLOOKUP($A59,'Mis&amp;Dup_VGP'!A:E,3,0),"")</f>
        <v>NA</v>
      </c>
      <c r="T59">
        <f>IFERROR(VLOOKUP($A59,'Mis&amp;Dup_VGP'!A:E,4,0),"")</f>
        <v>0</v>
      </c>
      <c r="U59">
        <f>IFERROR(VLOOKUP($A59,'Mis&amp;Dup_VGP'!A:E,5,0),"")</f>
        <v>0</v>
      </c>
    </row>
    <row r="60" spans="1:21" hidden="1">
      <c r="A60" t="s">
        <v>78</v>
      </c>
      <c r="B60" s="5" t="str">
        <f>VLOOKUP(A60,Status!A:D,2,0)</f>
        <v>Periophthalmus magnuspinnatus</v>
      </c>
      <c r="C60" t="str">
        <f>VLOOKUP(A60,Status!A:D,3,0)</f>
        <v>Korean giant-fin mudskipper</v>
      </c>
      <c r="D60" t="str">
        <f>VLOOKUP(A60,Status!A:D,4,0)</f>
        <v>Circular</v>
      </c>
      <c r="E60" t="str">
        <f>VLOOKUP(A60,Identity!A:G,2,0)</f>
        <v>Contig1</v>
      </c>
      <c r="F60">
        <f>VLOOKUP(A60,Identity!$A:$E,3,0)</f>
        <v>16496</v>
      </c>
      <c r="G60">
        <f>VLOOKUP(A60,Status!A:E,5,0)</f>
        <v>16496</v>
      </c>
      <c r="H60">
        <f>VLOOKUP(A60,Status!A:H,8,0)</f>
        <v>48510</v>
      </c>
      <c r="I60">
        <f>IFERROR(VLOOKUP(A60,Identity!A:G,6,0),"")</f>
        <v>100</v>
      </c>
      <c r="J60">
        <f>IFERROR(VLOOKUP(A60,Identity!A:G,7,0),"")</f>
        <v>100</v>
      </c>
      <c r="K60">
        <f t="shared" si="1"/>
        <v>100</v>
      </c>
      <c r="L60">
        <f>IFERROR(VLOOKUP(A60,Repeats!$A:$D,2,0),"")</f>
        <v>173</v>
      </c>
      <c r="M60">
        <f>IFERROR(VLOOKUP(A60,Repeats!$A:$D,3,0),"")</f>
        <v>173</v>
      </c>
      <c r="N60" t="str">
        <f>IFERROR(VLOOKUP($A60,'Mis&amp;Dup_NOVOPlasty'!A:E,2,0),"")</f>
        <v>NA</v>
      </c>
      <c r="O60" t="str">
        <f>IFERROR(VLOOKUP($A60,'Mis&amp;Dup_NOVOPlasty'!A:E,3,0),"")</f>
        <v>NA</v>
      </c>
      <c r="P60">
        <f>IFERROR(VLOOKUP($A60,'Mis&amp;Dup_NOVOPlasty'!A:E,4,0),"")</f>
        <v>0</v>
      </c>
      <c r="Q60">
        <f>IFERROR(VLOOKUP($A60,'Mis&amp;Dup_NOVOPlasty'!A:E,5,0),"")</f>
        <v>0</v>
      </c>
      <c r="R60" t="str">
        <f>IFERROR(VLOOKUP($A60,'Mis&amp;Dup_VGP'!A:E,2,0),"")</f>
        <v>NA</v>
      </c>
      <c r="S60" t="str">
        <f>IFERROR(VLOOKUP($A60,'Mis&amp;Dup_VGP'!A:E,3,0),"")</f>
        <v>NA</v>
      </c>
      <c r="T60">
        <f>IFERROR(VLOOKUP($A60,'Mis&amp;Dup_VGP'!A:E,4,0),"")</f>
        <v>0</v>
      </c>
      <c r="U60">
        <f>IFERROR(VLOOKUP($A60,'Mis&amp;Dup_VGP'!A:E,5,0),"")</f>
        <v>0</v>
      </c>
    </row>
    <row r="61" spans="1:21">
      <c r="A61" t="s">
        <v>19</v>
      </c>
      <c r="B61" s="5" t="str">
        <f>VLOOKUP(A61,Status!A:D,2,0)</f>
        <v>Catharus ustulatus</v>
      </c>
      <c r="C61" t="str">
        <f>VLOOKUP(A61,Status!A:D,3,0)</f>
        <v>Swainson's thrush</v>
      </c>
      <c r="D61" t="str">
        <f>VLOOKUP(A61,Status!A:D,4,0)</f>
        <v>Multiple contigs</v>
      </c>
      <c r="E61" t="str">
        <f>VLOOKUP(A61,Identity!A:G,2,0)</f>
        <v>Contig01+1979397191</v>
      </c>
      <c r="F61">
        <f>VLOOKUP(A61,Identity!$A:$E,3,0)</f>
        <v>18726</v>
      </c>
      <c r="G61">
        <f>VLOOKUP(A61,Status!A:E,5,0)</f>
        <v>16493</v>
      </c>
      <c r="H61">
        <f>VLOOKUP(A61,Status!A:H,8,0)</f>
        <v>1475526</v>
      </c>
      <c r="I61">
        <f>IFERROR(VLOOKUP(A61,Identity!A:G,6,0),"")</f>
        <v>99.904399999999995</v>
      </c>
      <c r="J61">
        <f>IFERROR(VLOOKUP(A61,Identity!A:G,7,0),"")</f>
        <v>100.416</v>
      </c>
      <c r="K61">
        <f t="shared" si="1"/>
        <v>100</v>
      </c>
      <c r="L61" t="str">
        <f>IFERROR(VLOOKUP(A61,Repeats!$A:$D,2,0),"")</f>
        <v/>
      </c>
      <c r="M61" t="str">
        <f>IFERROR(VLOOKUP(A61,Repeats!$A:$D,3,0),"")</f>
        <v/>
      </c>
      <c r="N61" t="str">
        <f>IFERROR(VLOOKUP($A61,'Mis&amp;Dup_NOVOPlasty'!A:E,2,0),"")</f>
        <v/>
      </c>
      <c r="O61" t="str">
        <f>IFERROR(VLOOKUP($A61,'Mis&amp;Dup_NOVOPlasty'!A:E,3,0),"")</f>
        <v/>
      </c>
      <c r="P61" t="str">
        <f>IFERROR(VLOOKUP($A61,'Mis&amp;Dup_NOVOPlasty'!A:E,4,0),"")</f>
        <v/>
      </c>
      <c r="Q61" t="str">
        <f>IFERROR(VLOOKUP($A61,'Mis&amp;Dup_NOVOPlasty'!A:E,5,0),"")</f>
        <v/>
      </c>
      <c r="R61" t="str">
        <f>IFERROR(VLOOKUP($A61,'Mis&amp;Dup_VGP'!A:E,2,0),"")</f>
        <v>NA</v>
      </c>
      <c r="S61" t="str">
        <f>IFERROR(VLOOKUP($A61,'Mis&amp;Dup_VGP'!A:E,3,0),"")</f>
        <v>trnP nad6 trnE</v>
      </c>
      <c r="T61">
        <f>IFERROR(VLOOKUP($A61,'Mis&amp;Dup_VGP'!A:E,4,0),"")</f>
        <v>0</v>
      </c>
      <c r="U61">
        <f>IFERROR(VLOOKUP($A61,'Mis&amp;Dup_VGP'!A:E,5,0),"")</f>
        <v>3</v>
      </c>
    </row>
    <row r="62" spans="1:21" hidden="1">
      <c r="A62" t="s">
        <v>72</v>
      </c>
      <c r="B62" s="5" t="str">
        <f>VLOOKUP(A62,Status!A:D,2,0)</f>
        <v>Mastacembelus armatus</v>
      </c>
      <c r="C62" t="str">
        <f>VLOOKUP(A62,Status!A:D,3,0)</f>
        <v>Tire track eel</v>
      </c>
      <c r="D62" t="str">
        <f>VLOOKUP(A62,Status!A:D,4,0)</f>
        <v>Circular</v>
      </c>
      <c r="E62" t="str">
        <f>VLOOKUP(A62,Identity!A:G,2,0)</f>
        <v>Contig1</v>
      </c>
      <c r="F62">
        <f>VLOOKUP(A62,Identity!$A:$E,3,0)</f>
        <v>16490</v>
      </c>
      <c r="G62">
        <f>VLOOKUP(A62,Status!A:E,5,0)</f>
        <v>16490</v>
      </c>
      <c r="H62">
        <f>VLOOKUP(A62,Status!A:H,8,0)</f>
        <v>285938</v>
      </c>
      <c r="I62">
        <f>IFERROR(VLOOKUP(A62,Identity!A:G,6,0),"")</f>
        <v>100</v>
      </c>
      <c r="J62">
        <f>IFERROR(VLOOKUP(A62,Identity!A:G,7,0),"")</f>
        <v>100</v>
      </c>
      <c r="K62">
        <f t="shared" si="1"/>
        <v>100</v>
      </c>
      <c r="L62">
        <f>IFERROR(VLOOKUP(A62,Repeats!$A:$D,2,0),"")</f>
        <v>365</v>
      </c>
      <c r="M62">
        <f>IFERROR(VLOOKUP(A62,Repeats!$A:$D,3,0),"")</f>
        <v>365</v>
      </c>
      <c r="N62" t="str">
        <f>IFERROR(VLOOKUP($A62,'Mis&amp;Dup_NOVOPlasty'!A:E,2,0),"")</f>
        <v>NA</v>
      </c>
      <c r="O62" t="str">
        <f>IFERROR(VLOOKUP($A62,'Mis&amp;Dup_NOVOPlasty'!A:E,3,0),"")</f>
        <v>NA</v>
      </c>
      <c r="P62">
        <f>IFERROR(VLOOKUP($A62,'Mis&amp;Dup_NOVOPlasty'!A:E,4,0),"")</f>
        <v>0</v>
      </c>
      <c r="Q62">
        <f>IFERROR(VLOOKUP($A62,'Mis&amp;Dup_NOVOPlasty'!A:E,5,0),"")</f>
        <v>0</v>
      </c>
      <c r="R62" t="str">
        <f>IFERROR(VLOOKUP($A62,'Mis&amp;Dup_VGP'!A:E,2,0),"")</f>
        <v>NA</v>
      </c>
      <c r="S62" t="str">
        <f>IFERROR(VLOOKUP($A62,'Mis&amp;Dup_VGP'!A:E,3,0),"")</f>
        <v>NA</v>
      </c>
      <c r="T62">
        <f>IFERROR(VLOOKUP($A62,'Mis&amp;Dup_VGP'!A:E,4,0),"")</f>
        <v>0</v>
      </c>
      <c r="U62">
        <f>IFERROR(VLOOKUP($A62,'Mis&amp;Dup_VGP'!A:E,5,0),"")</f>
        <v>0</v>
      </c>
    </row>
    <row r="63" spans="1:21" hidden="1">
      <c r="A63" t="s">
        <v>98</v>
      </c>
      <c r="B63" s="5" t="str">
        <f>VLOOKUP(A63,Status!A:D,2,0)</f>
        <v>Callithrix jacchus</v>
      </c>
      <c r="C63" t="str">
        <f>VLOOKUP(A63,Status!A:D,3,0)</f>
        <v>Common marmoset</v>
      </c>
      <c r="D63" t="str">
        <f>VLOOKUP(A63,Status!A:D,4,0)</f>
        <v>Circular</v>
      </c>
      <c r="E63" t="str">
        <f>VLOOKUP(A63,Identity!A:G,2,0)</f>
        <v>Contig1</v>
      </c>
      <c r="F63">
        <f>VLOOKUP(A63,Identity!$A:$E,3,0)</f>
        <v>16489</v>
      </c>
      <c r="G63">
        <f>VLOOKUP(A63,Status!A:E,5,0)</f>
        <v>16490</v>
      </c>
      <c r="H63">
        <f>VLOOKUP(A63,Status!A:H,8,0)</f>
        <v>8140976</v>
      </c>
      <c r="I63">
        <f>IFERROR(VLOOKUP(A63,Identity!A:G,6,0),"")</f>
        <v>99.994900000000001</v>
      </c>
      <c r="J63">
        <f>IFERROR(VLOOKUP(A63,Identity!A:G,7,0),"")</f>
        <v>99.994900000000001</v>
      </c>
      <c r="K63">
        <f t="shared" si="1"/>
        <v>99.994900000000001</v>
      </c>
      <c r="L63">
        <f>IFERROR(VLOOKUP(A63,Repeats!$A:$D,2,0),"")</f>
        <v>238</v>
      </c>
      <c r="M63">
        <f>IFERROR(VLOOKUP(A63,Repeats!$A:$D,3,0),"")</f>
        <v>238</v>
      </c>
      <c r="N63" t="str">
        <f>IFERROR(VLOOKUP($A63,'Mis&amp;Dup_NOVOPlasty'!A:E,2,0),"")</f>
        <v>trnR</v>
      </c>
      <c r="O63" t="str">
        <f>IFERROR(VLOOKUP($A63,'Mis&amp;Dup_NOVOPlasty'!A:E,3,0),"")</f>
        <v>NA</v>
      </c>
      <c r="P63">
        <f>IFERROR(VLOOKUP($A63,'Mis&amp;Dup_NOVOPlasty'!A:E,4,0),"")</f>
        <v>1</v>
      </c>
      <c r="Q63">
        <f>IFERROR(VLOOKUP($A63,'Mis&amp;Dup_NOVOPlasty'!A:E,5,0),"")</f>
        <v>0</v>
      </c>
      <c r="R63" t="str">
        <f>IFERROR(VLOOKUP($A63,'Mis&amp;Dup_VGP'!A:E,2,0),"")</f>
        <v>trnR</v>
      </c>
      <c r="S63" t="str">
        <f>IFERROR(VLOOKUP($A63,'Mis&amp;Dup_VGP'!A:E,3,0),"")</f>
        <v>NA</v>
      </c>
      <c r="T63">
        <f>IFERROR(VLOOKUP($A63,'Mis&amp;Dup_VGP'!A:E,4,0),"")</f>
        <v>1</v>
      </c>
      <c r="U63">
        <f>IFERROR(VLOOKUP($A63,'Mis&amp;Dup_VGP'!A:E,5,0),"")</f>
        <v>0</v>
      </c>
    </row>
    <row r="64" spans="1:21" hidden="1">
      <c r="A64" t="s">
        <v>87</v>
      </c>
      <c r="B64" s="5" t="str">
        <f>VLOOKUP(A64,Status!A:D,2,0)</f>
        <v>Syngnathus acus</v>
      </c>
      <c r="C64" t="str">
        <f>VLOOKUP(A64,Status!A:D,3,0)</f>
        <v>Greater pipefish</v>
      </c>
      <c r="D64" t="str">
        <f>VLOOKUP(A64,Status!A:D,4,0)</f>
        <v>Circular</v>
      </c>
      <c r="E64" t="str">
        <f>VLOOKUP(A64,Identity!A:G,2,0)</f>
        <v>Contig1</v>
      </c>
      <c r="F64">
        <f>VLOOKUP(A64,Identity!$A:$E,3,0)</f>
        <v>16454</v>
      </c>
      <c r="G64">
        <f>VLOOKUP(A64,Status!A:E,5,0)</f>
        <v>16454</v>
      </c>
      <c r="H64">
        <f>VLOOKUP(A64,Status!A:H,8,0)</f>
        <v>1501492</v>
      </c>
      <c r="I64">
        <f>IFERROR(VLOOKUP(A64,Identity!A:G,6,0),"")</f>
        <v>100</v>
      </c>
      <c r="J64">
        <f>IFERROR(VLOOKUP(A64,Identity!A:G,7,0),"")</f>
        <v>100</v>
      </c>
      <c r="K64">
        <f t="shared" si="1"/>
        <v>100</v>
      </c>
      <c r="L64">
        <f>IFERROR(VLOOKUP(A64,Repeats!$A:$D,2,0),"")</f>
        <v>43</v>
      </c>
      <c r="M64">
        <f>IFERROR(VLOOKUP(A64,Repeats!$A:$D,3,0),"")</f>
        <v>43</v>
      </c>
      <c r="N64" t="str">
        <f>IFERROR(VLOOKUP($A64,'Mis&amp;Dup_NOVOPlasty'!A:E,2,0),"")</f>
        <v>NA</v>
      </c>
      <c r="O64" t="str">
        <f>IFERROR(VLOOKUP($A64,'Mis&amp;Dup_NOVOPlasty'!A:E,3,0),"")</f>
        <v>NA</v>
      </c>
      <c r="P64">
        <f>IFERROR(VLOOKUP($A64,'Mis&amp;Dup_NOVOPlasty'!A:E,4,0),"")</f>
        <v>0</v>
      </c>
      <c r="Q64">
        <f>IFERROR(VLOOKUP($A64,'Mis&amp;Dup_NOVOPlasty'!A:E,5,0),"")</f>
        <v>0</v>
      </c>
      <c r="R64" t="str">
        <f>IFERROR(VLOOKUP($A64,'Mis&amp;Dup_VGP'!A:E,2,0),"")</f>
        <v>NA</v>
      </c>
      <c r="S64" t="str">
        <f>IFERROR(VLOOKUP($A64,'Mis&amp;Dup_VGP'!A:E,3,0),"")</f>
        <v>NA</v>
      </c>
      <c r="T64">
        <f>IFERROR(VLOOKUP($A64,'Mis&amp;Dup_VGP'!A:E,4,0),"")</f>
        <v>0</v>
      </c>
      <c r="U64">
        <f>IFERROR(VLOOKUP($A64,'Mis&amp;Dup_VGP'!A:E,5,0),"")</f>
        <v>0</v>
      </c>
    </row>
    <row r="65" spans="1:21" hidden="1">
      <c r="A65" t="s">
        <v>91</v>
      </c>
      <c r="B65" s="5" t="str">
        <f>VLOOKUP(A65,Status!A:D,2,0)</f>
        <v>Xenentodon cancila</v>
      </c>
      <c r="C65" t="str">
        <f>VLOOKUP(A65,Status!A:D,3,0)</f>
        <v>Needlefish</v>
      </c>
      <c r="D65" t="str">
        <f>VLOOKUP(A65,Status!A:D,4,0)</f>
        <v>Circular</v>
      </c>
      <c r="E65" t="str">
        <f>VLOOKUP(A65,Identity!A:G,2,0)</f>
        <v>Contig1</v>
      </c>
      <c r="F65">
        <f>VLOOKUP(A65,Identity!$A:$E,3,0)</f>
        <v>16452</v>
      </c>
      <c r="G65">
        <f>VLOOKUP(A65,Status!A:E,5,0)</f>
        <v>16451</v>
      </c>
      <c r="H65">
        <f>VLOOKUP(A65,Status!A:H,8,0)</f>
        <v>52294</v>
      </c>
      <c r="I65">
        <f>IFERROR(VLOOKUP(A65,Identity!A:G,6,0),"")</f>
        <v>99.994699999999995</v>
      </c>
      <c r="J65">
        <f>IFERROR(VLOOKUP(A65,Identity!A:G,7,0),"")</f>
        <v>100.001</v>
      </c>
      <c r="K65">
        <f t="shared" si="1"/>
        <v>100</v>
      </c>
      <c r="L65">
        <f>IFERROR(VLOOKUP(A65,Repeats!$A:$D,2,0),"")</f>
        <v>147</v>
      </c>
      <c r="M65">
        <f>IFERROR(VLOOKUP(A65,Repeats!$A:$D,3,0),"")</f>
        <v>147</v>
      </c>
      <c r="N65" t="str">
        <f>IFERROR(VLOOKUP($A65,'Mis&amp;Dup_NOVOPlasty'!A:E,2,0),"")</f>
        <v>NA</v>
      </c>
      <c r="O65" t="str">
        <f>IFERROR(VLOOKUP($A65,'Mis&amp;Dup_NOVOPlasty'!A:E,3,0),"")</f>
        <v>NA</v>
      </c>
      <c r="P65">
        <f>IFERROR(VLOOKUP($A65,'Mis&amp;Dup_NOVOPlasty'!A:E,4,0),"")</f>
        <v>0</v>
      </c>
      <c r="Q65">
        <f>IFERROR(VLOOKUP($A65,'Mis&amp;Dup_NOVOPlasty'!A:E,5,0),"")</f>
        <v>0</v>
      </c>
      <c r="R65" t="str">
        <f>IFERROR(VLOOKUP($A65,'Mis&amp;Dup_VGP'!A:E,2,0),"")</f>
        <v>NA</v>
      </c>
      <c r="S65" t="str">
        <f>IFERROR(VLOOKUP($A65,'Mis&amp;Dup_VGP'!A:E,3,0),"")</f>
        <v>NA</v>
      </c>
      <c r="T65">
        <f>IFERROR(VLOOKUP($A65,'Mis&amp;Dup_VGP'!A:E,4,0),"")</f>
        <v>0</v>
      </c>
      <c r="U65">
        <f>IFERROR(VLOOKUP($A65,'Mis&amp;Dup_VGP'!A:E,5,0),"")</f>
        <v>0</v>
      </c>
    </row>
    <row r="66" spans="1:21" hidden="1">
      <c r="A66" t="s">
        <v>88</v>
      </c>
      <c r="B66" s="5" t="str">
        <f>VLOOKUP(A66,Status!A:D,2,0)</f>
        <v>Takifugu rubripes</v>
      </c>
      <c r="C66" t="str">
        <f>VLOOKUP(A66,Status!A:D,3,0)</f>
        <v>Japanese puffer (Torafugu)</v>
      </c>
      <c r="D66" t="str">
        <f>VLOOKUP(A66,Status!A:D,4,0)</f>
        <v>Circular</v>
      </c>
      <c r="E66" t="str">
        <f>VLOOKUP(A66,Identity!A:G,2,0)</f>
        <v>Contig1</v>
      </c>
      <c r="F66">
        <f>VLOOKUP(A66,Identity!$A:$E,3,0)</f>
        <v>16448</v>
      </c>
      <c r="G66">
        <f>VLOOKUP(A66,Status!A:E,5,0)</f>
        <v>16448</v>
      </c>
      <c r="H66">
        <f>VLOOKUP(A66,Status!A:H,8,0)</f>
        <v>265624</v>
      </c>
      <c r="I66">
        <f>IFERROR(VLOOKUP(A66,Identity!A:G,6,0),"")</f>
        <v>99.994600000000005</v>
      </c>
      <c r="J66">
        <f>IFERROR(VLOOKUP(A66,Identity!A:G,7,0),"")</f>
        <v>100.001</v>
      </c>
      <c r="K66">
        <f t="shared" ref="K66:K95" si="2">IF(J66&gt;100,100,J66)</f>
        <v>100</v>
      </c>
      <c r="L66">
        <f>IFERROR(VLOOKUP(A66,Repeats!$A:$D,2,0),"")</f>
        <v>152</v>
      </c>
      <c r="M66">
        <f>IFERROR(VLOOKUP(A66,Repeats!$A:$D,3,0),"")</f>
        <v>152</v>
      </c>
      <c r="N66" t="str">
        <f>IFERROR(VLOOKUP($A66,'Mis&amp;Dup_NOVOPlasty'!A:E,2,0),"")</f>
        <v>NA</v>
      </c>
      <c r="O66" t="str">
        <f>IFERROR(VLOOKUP($A66,'Mis&amp;Dup_NOVOPlasty'!A:E,3,0),"")</f>
        <v>NA</v>
      </c>
      <c r="P66">
        <f>IFERROR(VLOOKUP($A66,'Mis&amp;Dup_NOVOPlasty'!A:E,4,0),"")</f>
        <v>0</v>
      </c>
      <c r="Q66">
        <f>IFERROR(VLOOKUP($A66,'Mis&amp;Dup_NOVOPlasty'!A:E,5,0),"")</f>
        <v>0</v>
      </c>
      <c r="R66" t="str">
        <f>IFERROR(VLOOKUP($A66,'Mis&amp;Dup_VGP'!A:E,2,0),"")</f>
        <v>NA</v>
      </c>
      <c r="S66" t="str">
        <f>IFERROR(VLOOKUP($A66,'Mis&amp;Dup_VGP'!A:E,3,0),"")</f>
        <v>NA</v>
      </c>
      <c r="T66">
        <f>IFERROR(VLOOKUP($A66,'Mis&amp;Dup_VGP'!A:E,4,0),"")</f>
        <v>0</v>
      </c>
      <c r="U66">
        <f>IFERROR(VLOOKUP($A66,'Mis&amp;Dup_VGP'!A:E,5,0),"")</f>
        <v>0</v>
      </c>
    </row>
    <row r="67" spans="1:21" hidden="1">
      <c r="A67" t="s">
        <v>49</v>
      </c>
      <c r="B67" s="5" t="str">
        <f>VLOOKUP(A67,Status!A:D,2,0)</f>
        <v>Asterias rubens</v>
      </c>
      <c r="C67" t="str">
        <f>VLOOKUP(A67,Status!A:D,3,0)</f>
        <v>Common starfish</v>
      </c>
      <c r="D67" t="str">
        <f>VLOOKUP(A67,Status!A:D,4,0)</f>
        <v>Circular</v>
      </c>
      <c r="E67" t="str">
        <f>VLOOKUP(A67,Identity!A:G,2,0)</f>
        <v>Contig1</v>
      </c>
      <c r="F67">
        <f>VLOOKUP(A67,Identity!$A:$E,3,0)</f>
        <v>16418</v>
      </c>
      <c r="G67">
        <f>VLOOKUP(A67,Status!A:E,5,0)</f>
        <v>16418</v>
      </c>
      <c r="H67">
        <f>VLOOKUP(A67,Status!A:H,8,0)</f>
        <v>140746</v>
      </c>
      <c r="I67">
        <f>IFERROR(VLOOKUP(A67,Identity!A:G,6,0),"")</f>
        <v>100</v>
      </c>
      <c r="J67">
        <f>IFERROR(VLOOKUP(A67,Identity!A:G,7,0),"")</f>
        <v>100</v>
      </c>
      <c r="K67">
        <f t="shared" si="2"/>
        <v>100</v>
      </c>
      <c r="L67">
        <f>IFERROR(VLOOKUP(A67,Repeats!$A:$D,2,0),"")</f>
        <v>1504</v>
      </c>
      <c r="M67">
        <f>IFERROR(VLOOKUP(A67,Repeats!$A:$D,3,0),"")</f>
        <v>1504</v>
      </c>
      <c r="N67" t="str">
        <f>IFERROR(VLOOKUP($A67,'Mis&amp;Dup_NOVOPlasty'!A:E,2,0),"")</f>
        <v>NA</v>
      </c>
      <c r="O67" t="str">
        <f>IFERROR(VLOOKUP($A67,'Mis&amp;Dup_NOVOPlasty'!A:E,3,0),"")</f>
        <v>NA</v>
      </c>
      <c r="P67">
        <f>IFERROR(VLOOKUP($A67,'Mis&amp;Dup_NOVOPlasty'!A:E,4,0),"")</f>
        <v>0</v>
      </c>
      <c r="Q67">
        <f>IFERROR(VLOOKUP($A67,'Mis&amp;Dup_NOVOPlasty'!A:E,5,0),"")</f>
        <v>0</v>
      </c>
      <c r="R67" t="str">
        <f>IFERROR(VLOOKUP($A67,'Mis&amp;Dup_VGP'!A:E,2,0),"")</f>
        <v>NA</v>
      </c>
      <c r="S67" t="str">
        <f>IFERROR(VLOOKUP($A67,'Mis&amp;Dup_VGP'!A:E,3,0),"")</f>
        <v>NA</v>
      </c>
      <c r="T67">
        <f>IFERROR(VLOOKUP($A67,'Mis&amp;Dup_VGP'!A:E,4,0),"")</f>
        <v>0</v>
      </c>
      <c r="U67">
        <f>IFERROR(VLOOKUP($A67,'Mis&amp;Dup_VGP'!A:E,5,0),"")</f>
        <v>0</v>
      </c>
    </row>
    <row r="68" spans="1:21" hidden="1">
      <c r="A68" t="s">
        <v>10</v>
      </c>
      <c r="B68" s="5" t="str">
        <f>VLOOKUP(A68,Status!A:D,2,0)</f>
        <v>Rhinatrema bivittatum</v>
      </c>
      <c r="C68" t="str">
        <f>VLOOKUP(A68,Status!A:D,3,0)</f>
        <v>Two-lined caecilian</v>
      </c>
      <c r="D68" t="str">
        <f>VLOOKUP(A68,Status!A:D,4,0)</f>
        <v>Circular</v>
      </c>
      <c r="E68" t="str">
        <f>VLOOKUP(A68,Identity!A:G,2,0)</f>
        <v>Contig1</v>
      </c>
      <c r="F68">
        <f>VLOOKUP(A68,Identity!$A:$E,3,0)</f>
        <v>16407</v>
      </c>
      <c r="G68">
        <f>VLOOKUP(A68,Status!A:E,5,0)</f>
        <v>16408</v>
      </c>
      <c r="H68">
        <f>VLOOKUP(A68,Status!A:H,8,0)</f>
        <v>893120</v>
      </c>
      <c r="I68">
        <f>IFERROR(VLOOKUP(A68,Identity!A:G,6,0),"")</f>
        <v>99.99</v>
      </c>
      <c r="J68">
        <f>IFERROR(VLOOKUP(A68,Identity!A:G,7,0),"")</f>
        <v>99.996099999999998</v>
      </c>
      <c r="K68">
        <f t="shared" si="2"/>
        <v>99.996099999999998</v>
      </c>
      <c r="L68">
        <f>IFERROR(VLOOKUP(A68,Repeats!$A:$D,2,0),"")</f>
        <v>537</v>
      </c>
      <c r="M68">
        <f>IFERROR(VLOOKUP(A68,Repeats!$A:$D,3,0),"")</f>
        <v>539</v>
      </c>
      <c r="N68" t="str">
        <f>IFERROR(VLOOKUP($A68,'Mis&amp;Dup_NOVOPlasty'!A:E,2,0),"")</f>
        <v>NA</v>
      </c>
      <c r="O68" t="str">
        <f>IFERROR(VLOOKUP($A68,'Mis&amp;Dup_NOVOPlasty'!A:E,3,0),"")</f>
        <v>NA</v>
      </c>
      <c r="P68">
        <f>IFERROR(VLOOKUP($A68,'Mis&amp;Dup_NOVOPlasty'!A:E,4,0),"")</f>
        <v>0</v>
      </c>
      <c r="Q68">
        <f>IFERROR(VLOOKUP($A68,'Mis&amp;Dup_NOVOPlasty'!A:E,5,0),"")</f>
        <v>0</v>
      </c>
      <c r="R68" t="str">
        <f>IFERROR(VLOOKUP($A68,'Mis&amp;Dup_VGP'!A:E,2,0),"")</f>
        <v>NA</v>
      </c>
      <c r="S68" t="str">
        <f>IFERROR(VLOOKUP($A68,'Mis&amp;Dup_VGP'!A:E,3,0),"")</f>
        <v>NA</v>
      </c>
      <c r="T68">
        <f>IFERROR(VLOOKUP($A68,'Mis&amp;Dup_VGP'!A:E,4,0),"")</f>
        <v>0</v>
      </c>
      <c r="U68">
        <f>IFERROR(VLOOKUP($A68,'Mis&amp;Dup_VGP'!A:E,5,0),"")</f>
        <v>0</v>
      </c>
    </row>
    <row r="69" spans="1:21">
      <c r="A69" t="s">
        <v>96</v>
      </c>
      <c r="B69" s="5" t="str">
        <f>VLOOKUP(A69,Status!A:D,2,0)</f>
        <v>Balaenoptera musculus</v>
      </c>
      <c r="C69" t="str">
        <f>VLOOKUP(A69,Status!A:D,3,0)</f>
        <v>Blue Whale</v>
      </c>
      <c r="D69" t="str">
        <f>VLOOKUP(A69,Status!A:D,4,0)</f>
        <v>Multiple contigs</v>
      </c>
      <c r="E69" t="str">
        <f>VLOOKUP(A69,Identity!A:G,2,0)</f>
        <v>Contig01+64152522</v>
      </c>
      <c r="F69">
        <f>VLOOKUP(A69,Identity!$A:$E,3,0)</f>
        <v>16403</v>
      </c>
      <c r="G69">
        <f>VLOOKUP(A69,Status!A:E,5,0)</f>
        <v>16403</v>
      </c>
      <c r="H69">
        <f>VLOOKUP(A69,Status!A:H,8,0)</f>
        <v>1898552</v>
      </c>
      <c r="I69">
        <f>IFERROR(VLOOKUP(A69,Identity!A:G,6,0),"")</f>
        <v>99.9863</v>
      </c>
      <c r="J69">
        <f>IFERROR(VLOOKUP(A69,Identity!A:G,7,0),"")</f>
        <v>100.017</v>
      </c>
      <c r="K69">
        <f t="shared" si="2"/>
        <v>100</v>
      </c>
      <c r="L69" t="str">
        <f>IFERROR(VLOOKUP(A69,Repeats!$A:$D,2,0),"")</f>
        <v/>
      </c>
      <c r="M69" t="str">
        <f>IFERROR(VLOOKUP(A69,Repeats!$A:$D,3,0),"")</f>
        <v/>
      </c>
      <c r="N69" t="str">
        <f>IFERROR(VLOOKUP($A69,'Mis&amp;Dup_NOVOPlasty'!A:E,2,0),"")</f>
        <v/>
      </c>
      <c r="O69" t="str">
        <f>IFERROR(VLOOKUP($A69,'Mis&amp;Dup_NOVOPlasty'!A:E,3,0),"")</f>
        <v/>
      </c>
      <c r="P69" t="str">
        <f>IFERROR(VLOOKUP($A69,'Mis&amp;Dup_NOVOPlasty'!A:E,4,0),"")</f>
        <v/>
      </c>
      <c r="Q69" t="str">
        <f>IFERROR(VLOOKUP($A69,'Mis&amp;Dup_NOVOPlasty'!A:E,5,0),"")</f>
        <v/>
      </c>
      <c r="R69" t="str">
        <f>IFERROR(VLOOKUP($A69,'Mis&amp;Dup_VGP'!A:E,2,0),"")</f>
        <v>NA</v>
      </c>
      <c r="S69" t="str">
        <f>IFERROR(VLOOKUP($A69,'Mis&amp;Dup_VGP'!A:E,3,0),"")</f>
        <v>NA</v>
      </c>
      <c r="T69">
        <f>IFERROR(VLOOKUP($A69,'Mis&amp;Dup_VGP'!A:E,4,0),"")</f>
        <v>0</v>
      </c>
      <c r="U69">
        <f>IFERROR(VLOOKUP($A69,'Mis&amp;Dup_VGP'!A:E,5,0),"")</f>
        <v>0</v>
      </c>
    </row>
    <row r="70" spans="1:21">
      <c r="A70" t="s">
        <v>65</v>
      </c>
      <c r="B70" s="5" t="str">
        <f>VLOOKUP(A70,Status!A:D,2,0)</f>
        <v>Electrophorus electricus</v>
      </c>
      <c r="C70" t="str">
        <f>VLOOKUP(A70,Status!A:D,3,0)</f>
        <v>Electric eel</v>
      </c>
      <c r="D70" t="str">
        <f>VLOOKUP(A70,Status!A:D,4,0)</f>
        <v>Multiple contigs</v>
      </c>
      <c r="E70" t="str">
        <f>VLOOKUP(A70,Identity!A:G,2,0)</f>
        <v>Contig01+139047401</v>
      </c>
      <c r="F70">
        <f>VLOOKUP(A70,Identity!$A:$E,3,0)</f>
        <v>17309</v>
      </c>
      <c r="G70">
        <f>VLOOKUP(A70,Status!A:E,5,0)</f>
        <v>16395</v>
      </c>
      <c r="H70">
        <f>VLOOKUP(A70,Status!A:H,8,0)</f>
        <v>368514</v>
      </c>
      <c r="I70">
        <f>IFERROR(VLOOKUP(A70,Identity!A:G,6,0),"")</f>
        <v>99.930199999999999</v>
      </c>
      <c r="J70">
        <f>IFERROR(VLOOKUP(A70,Identity!A:G,7,0),"")</f>
        <v>99.936300000000003</v>
      </c>
      <c r="K70">
        <f t="shared" si="2"/>
        <v>99.936300000000003</v>
      </c>
      <c r="L70" t="str">
        <f>IFERROR(VLOOKUP(A70,Repeats!$A:$D,2,0),"")</f>
        <v/>
      </c>
      <c r="M70" t="str">
        <f>IFERROR(VLOOKUP(A70,Repeats!$A:$D,3,0),"")</f>
        <v/>
      </c>
      <c r="N70" t="str">
        <f>IFERROR(VLOOKUP($A70,'Mis&amp;Dup_NOVOPlasty'!A:E,2,0),"")</f>
        <v/>
      </c>
      <c r="O70" t="str">
        <f>IFERROR(VLOOKUP($A70,'Mis&amp;Dup_NOVOPlasty'!A:E,3,0),"")</f>
        <v/>
      </c>
      <c r="P70" t="str">
        <f>IFERROR(VLOOKUP($A70,'Mis&amp;Dup_NOVOPlasty'!A:E,4,0),"")</f>
        <v/>
      </c>
      <c r="Q70" t="str">
        <f>IFERROR(VLOOKUP($A70,'Mis&amp;Dup_NOVOPlasty'!A:E,5,0),"")</f>
        <v/>
      </c>
      <c r="R70" t="str">
        <f>IFERROR(VLOOKUP($A70,'Mis&amp;Dup_VGP'!A:E,2,0),"")</f>
        <v>NA</v>
      </c>
      <c r="S70" t="str">
        <f>IFERROR(VLOOKUP($A70,'Mis&amp;Dup_VGP'!A:E,3,0),"")</f>
        <v>NA</v>
      </c>
      <c r="T70">
        <f>IFERROR(VLOOKUP($A70,'Mis&amp;Dup_VGP'!A:E,4,0),"")</f>
        <v>0</v>
      </c>
      <c r="U70">
        <f>IFERROR(VLOOKUP($A70,'Mis&amp;Dup_VGP'!A:E,5,0),"")</f>
        <v>0</v>
      </c>
    </row>
    <row r="71" spans="1:21" hidden="1">
      <c r="A71" t="s">
        <v>117</v>
      </c>
      <c r="B71" s="5" t="str">
        <f>VLOOKUP(A71,Status!A:D,2,0)</f>
        <v>Tamandua tetradactyla</v>
      </c>
      <c r="C71" t="str">
        <f>VLOOKUP(A71,Status!A:D,3,0)</f>
        <v>Southern tamandua</v>
      </c>
      <c r="D71" t="str">
        <f>VLOOKUP(A71,Status!A:D,4,0)</f>
        <v>Circular</v>
      </c>
      <c r="E71" t="str">
        <f>VLOOKUP(A71,Identity!A:G,2,0)</f>
        <v>Contig1</v>
      </c>
      <c r="F71">
        <f>VLOOKUP(A71,Identity!$A:$E,3,0)</f>
        <v>16394</v>
      </c>
      <c r="G71">
        <f>VLOOKUP(A71,Status!A:E,5,0)</f>
        <v>16394</v>
      </c>
      <c r="H71">
        <f>VLOOKUP(A71,Status!A:H,8,0)</f>
        <v>644366</v>
      </c>
      <c r="I71">
        <f>IFERROR(VLOOKUP(A71,Identity!A:G,6,0),"")</f>
        <v>100</v>
      </c>
      <c r="J71">
        <f>IFERROR(VLOOKUP(A71,Identity!A:G,7,0),"")</f>
        <v>100</v>
      </c>
      <c r="K71">
        <f t="shared" si="2"/>
        <v>100</v>
      </c>
      <c r="L71">
        <f>IFERROR(VLOOKUP(A71,Repeats!$A:$D,2,0),"")</f>
        <v>387</v>
      </c>
      <c r="M71">
        <f>IFERROR(VLOOKUP(A71,Repeats!$A:$D,3,0),"")</f>
        <v>387</v>
      </c>
      <c r="N71" t="str">
        <f>IFERROR(VLOOKUP($A71,'Mis&amp;Dup_NOVOPlasty'!A:E,2,0),"")</f>
        <v>trnS1</v>
      </c>
      <c r="O71" t="str">
        <f>IFERROR(VLOOKUP($A71,'Mis&amp;Dup_NOVOPlasty'!A:E,3,0),"")</f>
        <v>trnL2</v>
      </c>
      <c r="P71">
        <f>IFERROR(VLOOKUP($A71,'Mis&amp;Dup_NOVOPlasty'!A:E,4,0),"")</f>
        <v>1</v>
      </c>
      <c r="Q71">
        <f>IFERROR(VLOOKUP($A71,'Mis&amp;Dup_NOVOPlasty'!A:E,5,0),"")</f>
        <v>1</v>
      </c>
      <c r="R71" t="str">
        <f>IFERROR(VLOOKUP($A71,'Mis&amp;Dup_VGP'!A:E,2,0),"")</f>
        <v>trnS1</v>
      </c>
      <c r="S71" t="str">
        <f>IFERROR(VLOOKUP($A71,'Mis&amp;Dup_VGP'!A:E,3,0),"")</f>
        <v>trnL2</v>
      </c>
      <c r="T71">
        <f>IFERROR(VLOOKUP($A71,'Mis&amp;Dup_VGP'!A:E,4,0),"")</f>
        <v>1</v>
      </c>
      <c r="U71">
        <f>IFERROR(VLOOKUP($A71,'Mis&amp;Dup_VGP'!A:E,5,0),"")</f>
        <v>1</v>
      </c>
    </row>
    <row r="72" spans="1:21" hidden="1">
      <c r="A72" t="s">
        <v>119</v>
      </c>
      <c r="B72" s="5" t="str">
        <f>VLOOKUP(A72,Status!A:D,2,0)</f>
        <v>Tursiops truncatus</v>
      </c>
      <c r="C72" t="str">
        <f>VLOOKUP(A72,Status!A:D,3,0)</f>
        <v>Bottlenose dolphin</v>
      </c>
      <c r="D72" t="str">
        <f>VLOOKUP(A72,Status!A:D,4,0)</f>
        <v>Circular</v>
      </c>
      <c r="E72" t="str">
        <f>VLOOKUP(A72,Identity!A:G,2,0)</f>
        <v>Contig1</v>
      </c>
      <c r="F72">
        <f>VLOOKUP(A72,Identity!$A:$E,3,0)</f>
        <v>16389</v>
      </c>
      <c r="G72">
        <f>VLOOKUP(A72,Status!A:E,5,0)</f>
        <v>16389</v>
      </c>
      <c r="H72">
        <f>VLOOKUP(A72,Status!A:H,8,0)</f>
        <v>423798</v>
      </c>
      <c r="I72">
        <f>IFERROR(VLOOKUP(A72,Identity!A:G,6,0),"")</f>
        <v>100</v>
      </c>
      <c r="J72">
        <f>IFERROR(VLOOKUP(A72,Identity!A:G,7,0),"")</f>
        <v>100</v>
      </c>
      <c r="K72">
        <f t="shared" si="2"/>
        <v>100</v>
      </c>
      <c r="L72">
        <f>IFERROR(VLOOKUP(A72,Repeats!$A:$D,2,0),"")</f>
        <v>261</v>
      </c>
      <c r="M72">
        <f>IFERROR(VLOOKUP(A72,Repeats!$A:$D,3,0),"")</f>
        <v>261</v>
      </c>
      <c r="N72" t="str">
        <f>IFERROR(VLOOKUP($A72,'Mis&amp;Dup_NOVOPlasty'!A:E,2,0),"")</f>
        <v>NA</v>
      </c>
      <c r="O72" t="str">
        <f>IFERROR(VLOOKUP($A72,'Mis&amp;Dup_NOVOPlasty'!A:E,3,0),"")</f>
        <v>NA</v>
      </c>
      <c r="P72">
        <f>IFERROR(VLOOKUP($A72,'Mis&amp;Dup_NOVOPlasty'!A:E,4,0),"")</f>
        <v>0</v>
      </c>
      <c r="Q72">
        <f>IFERROR(VLOOKUP($A72,'Mis&amp;Dup_NOVOPlasty'!A:E,5,0),"")</f>
        <v>0</v>
      </c>
      <c r="R72" t="str">
        <f>IFERROR(VLOOKUP($A72,'Mis&amp;Dup_VGP'!A:E,2,0),"")</f>
        <v>NA</v>
      </c>
      <c r="S72" t="str">
        <f>IFERROR(VLOOKUP($A72,'Mis&amp;Dup_VGP'!A:E,3,0),"")</f>
        <v>NA</v>
      </c>
      <c r="T72">
        <f>IFERROR(VLOOKUP($A72,'Mis&amp;Dup_VGP'!A:E,4,0),"")</f>
        <v>0</v>
      </c>
      <c r="U72">
        <f>IFERROR(VLOOKUP($A72,'Mis&amp;Dup_VGP'!A:E,5,0),"")</f>
        <v>0</v>
      </c>
    </row>
    <row r="73" spans="1:21" hidden="1">
      <c r="A73" t="s">
        <v>116</v>
      </c>
      <c r="B73" s="5" t="str">
        <f>VLOOKUP(A73,Status!A:D,2,0)</f>
        <v>Tachyglossus aculeatus</v>
      </c>
      <c r="C73" t="str">
        <f>VLOOKUP(A73,Status!A:D,3,0)</f>
        <v>Short-beaked echidna</v>
      </c>
      <c r="D73" t="str">
        <f>VLOOKUP(A73,Status!A:D,4,0)</f>
        <v>Circular</v>
      </c>
      <c r="E73" t="str">
        <f>VLOOKUP(A73,Identity!A:G,2,0)</f>
        <v>Contig1</v>
      </c>
      <c r="F73">
        <f>VLOOKUP(A73,Identity!$A:$E,3,0)</f>
        <v>16381</v>
      </c>
      <c r="G73">
        <f>VLOOKUP(A73,Status!A:E,5,0)</f>
        <v>16378</v>
      </c>
      <c r="H73">
        <f>VLOOKUP(A73,Status!A:H,8,0)</f>
        <v>1072076</v>
      </c>
      <c r="I73">
        <f>IFERROR(VLOOKUP(A73,Identity!A:G,6,0),"")</f>
        <v>99.980199999999996</v>
      </c>
      <c r="J73">
        <f>IFERROR(VLOOKUP(A73,Identity!A:G,7,0),"")</f>
        <v>99.980199999999996</v>
      </c>
      <c r="K73">
        <f t="shared" si="2"/>
        <v>99.980199999999996</v>
      </c>
      <c r="L73">
        <f>IFERROR(VLOOKUP(A73,Repeats!$A:$D,2,0),"")</f>
        <v>191</v>
      </c>
      <c r="M73">
        <f>IFERROR(VLOOKUP(A73,Repeats!$A:$D,3,0),"")</f>
        <v>179</v>
      </c>
      <c r="N73" t="str">
        <f>IFERROR(VLOOKUP($A73,'Mis&amp;Dup_NOVOPlasty'!A:E,2,0),"")</f>
        <v>NA</v>
      </c>
      <c r="O73" t="str">
        <f>IFERROR(VLOOKUP($A73,'Mis&amp;Dup_NOVOPlasty'!A:E,3,0),"")</f>
        <v>NA</v>
      </c>
      <c r="P73">
        <f>IFERROR(VLOOKUP($A73,'Mis&amp;Dup_NOVOPlasty'!A:E,4,0),"")</f>
        <v>0</v>
      </c>
      <c r="Q73">
        <f>IFERROR(VLOOKUP($A73,'Mis&amp;Dup_NOVOPlasty'!A:E,5,0),"")</f>
        <v>0</v>
      </c>
      <c r="R73" t="str">
        <f>IFERROR(VLOOKUP($A73,'Mis&amp;Dup_VGP'!A:E,2,0),"")</f>
        <v>NA</v>
      </c>
      <c r="S73" t="str">
        <f>IFERROR(VLOOKUP($A73,'Mis&amp;Dup_VGP'!A:E,3,0),"")</f>
        <v>NA</v>
      </c>
      <c r="T73">
        <f>IFERROR(VLOOKUP($A73,'Mis&amp;Dup_VGP'!A:E,4,0),"")</f>
        <v>0</v>
      </c>
      <c r="U73">
        <f>IFERROR(VLOOKUP($A73,'Mis&amp;Dup_VGP'!A:E,5,0),"")</f>
        <v>0</v>
      </c>
    </row>
    <row r="74" spans="1:21" hidden="1">
      <c r="A74" t="s">
        <v>112</v>
      </c>
      <c r="B74" s="5" t="str">
        <f>VLOOKUP(A74,Status!A:D,2,0)</f>
        <v>Rattus norvegicus</v>
      </c>
      <c r="C74" t="str">
        <f>VLOOKUP(A74,Status!A:D,3,0)</f>
        <v>Brown rat</v>
      </c>
      <c r="D74" t="str">
        <f>VLOOKUP(A74,Status!A:D,4,0)</f>
        <v>Circular</v>
      </c>
      <c r="E74" t="str">
        <f>VLOOKUP(A74,Identity!A:G,2,0)</f>
        <v>Contig1</v>
      </c>
      <c r="F74">
        <f>VLOOKUP(A74,Identity!$A:$E,3,0)</f>
        <v>16313</v>
      </c>
      <c r="G74">
        <f>VLOOKUP(A74,Status!A:E,5,0)</f>
        <v>16313</v>
      </c>
      <c r="H74">
        <f>VLOOKUP(A74,Status!A:H,8,0)</f>
        <v>725818</v>
      </c>
      <c r="I74">
        <f>IFERROR(VLOOKUP(A74,Identity!A:G,6,0),"")</f>
        <v>100</v>
      </c>
      <c r="J74">
        <f>IFERROR(VLOOKUP(A74,Identity!A:G,7,0),"")</f>
        <v>100</v>
      </c>
      <c r="K74">
        <f t="shared" si="2"/>
        <v>100</v>
      </c>
      <c r="L74">
        <f>IFERROR(VLOOKUP(A74,Repeats!$A:$D,2,0),"")</f>
        <v>511</v>
      </c>
      <c r="M74">
        <f>IFERROR(VLOOKUP(A74,Repeats!$A:$D,3,0),"")</f>
        <v>511</v>
      </c>
      <c r="N74" t="str">
        <f>IFERROR(VLOOKUP($A74,'Mis&amp;Dup_NOVOPlasty'!A:E,2,0),"")</f>
        <v>NA</v>
      </c>
      <c r="O74" t="str">
        <f>IFERROR(VLOOKUP($A74,'Mis&amp;Dup_NOVOPlasty'!A:E,3,0),"")</f>
        <v>NA</v>
      </c>
      <c r="P74">
        <f>IFERROR(VLOOKUP($A74,'Mis&amp;Dup_NOVOPlasty'!A:E,4,0),"")</f>
        <v>0</v>
      </c>
      <c r="Q74">
        <f>IFERROR(VLOOKUP($A74,'Mis&amp;Dup_NOVOPlasty'!A:E,5,0),"")</f>
        <v>0</v>
      </c>
      <c r="R74" t="str">
        <f>IFERROR(VLOOKUP($A74,'Mis&amp;Dup_VGP'!A:E,2,0),"")</f>
        <v>NA</v>
      </c>
      <c r="S74" t="str">
        <f>IFERROR(VLOOKUP($A74,'Mis&amp;Dup_VGP'!A:E,3,0),"")</f>
        <v>NA</v>
      </c>
      <c r="T74">
        <f>IFERROR(VLOOKUP($A74,'Mis&amp;Dup_VGP'!A:E,4,0),"")</f>
        <v>0</v>
      </c>
      <c r="U74">
        <f>IFERROR(VLOOKUP($A74,'Mis&amp;Dup_VGP'!A:E,5,0),"")</f>
        <v>0</v>
      </c>
    </row>
    <row r="75" spans="1:21" hidden="1">
      <c r="A75" t="s">
        <v>40</v>
      </c>
      <c r="B75" s="5" t="str">
        <f>VLOOKUP(A75,Status!A:D,2,0)</f>
        <v>Pterocles gutturalis</v>
      </c>
      <c r="C75" t="str">
        <f>VLOOKUP(A75,Status!A:D,3,0)</f>
        <v>Yellow-throated Sandgrouse</v>
      </c>
      <c r="D75" t="str">
        <f>VLOOKUP(A75,Status!A:D,4,0)</f>
        <v>Single contig</v>
      </c>
      <c r="E75" t="str">
        <f>VLOOKUP(A75,Identity!A:G,2,0)</f>
        <v>Contig01+1153240681</v>
      </c>
      <c r="F75">
        <f>VLOOKUP(A75,Identity!$A:$E,3,0)</f>
        <v>24468</v>
      </c>
      <c r="G75">
        <f>VLOOKUP(A75,Status!A:E,5,0)</f>
        <v>16297</v>
      </c>
      <c r="H75">
        <f>VLOOKUP(A75,Status!A:H,8,0)</f>
        <v>38756</v>
      </c>
      <c r="I75">
        <f>IFERROR(VLOOKUP(A75,Identity!A:G,6,0),"")</f>
        <v>99.965800000000002</v>
      </c>
      <c r="J75">
        <f>IFERROR(VLOOKUP(A75,Identity!A:G,7,0),"")</f>
        <v>99.965800000000002</v>
      </c>
      <c r="K75">
        <f t="shared" si="2"/>
        <v>99.965800000000002</v>
      </c>
      <c r="L75" t="str">
        <f>IFERROR(VLOOKUP(A75,Repeats!$A:$D,2,0),"")</f>
        <v/>
      </c>
      <c r="M75" t="str">
        <f>IFERROR(VLOOKUP(A75,Repeats!$A:$D,3,0),"")</f>
        <v/>
      </c>
      <c r="N75" t="str">
        <f>IFERROR(VLOOKUP($A75,'Mis&amp;Dup_NOVOPlasty'!A:E,2,0),"")</f>
        <v/>
      </c>
      <c r="O75" t="str">
        <f>IFERROR(VLOOKUP($A75,'Mis&amp;Dup_NOVOPlasty'!A:E,3,0),"")</f>
        <v/>
      </c>
      <c r="P75" t="str">
        <f>IFERROR(VLOOKUP($A75,'Mis&amp;Dup_NOVOPlasty'!A:E,4,0),"")</f>
        <v/>
      </c>
      <c r="Q75" t="str">
        <f>IFERROR(VLOOKUP($A75,'Mis&amp;Dup_NOVOPlasty'!A:E,5,0),"")</f>
        <v/>
      </c>
      <c r="R75" t="str">
        <f>IFERROR(VLOOKUP($A75,'Mis&amp;Dup_VGP'!A:E,2,0),"")</f>
        <v>NA</v>
      </c>
      <c r="S75" t="str">
        <f>IFERROR(VLOOKUP($A75,'Mis&amp;Dup_VGP'!A:E,3,0),"")</f>
        <v>NA</v>
      </c>
      <c r="T75">
        <f>IFERROR(VLOOKUP($A75,'Mis&amp;Dup_VGP'!A:E,4,0),"")</f>
        <v>0</v>
      </c>
      <c r="U75">
        <f>IFERROR(VLOOKUP($A75,'Mis&amp;Dup_VGP'!A:E,5,0),"")</f>
        <v>0</v>
      </c>
    </row>
    <row r="76" spans="1:21">
      <c r="A76" t="s">
        <v>110</v>
      </c>
      <c r="B76" s="5" t="str">
        <f>VLOOKUP(A76,Status!A:D,2,0)</f>
        <v>Pipistrellus kuhlii</v>
      </c>
      <c r="C76" t="str">
        <f>VLOOKUP(A76,Status!A:D,3,0)</f>
        <v>Kuhl's Pipistrelle</v>
      </c>
      <c r="D76" t="str">
        <f>VLOOKUP(A76,Status!A:D,4,0)</f>
        <v>Multiple contigs</v>
      </c>
      <c r="E76" t="str">
        <f>VLOOKUP(A76,Identity!A:G,2,0)</f>
        <v>Contig01+106787631</v>
      </c>
      <c r="F76">
        <f>VLOOKUP(A76,Identity!$A:$E,3,0)</f>
        <v>17207</v>
      </c>
      <c r="G76">
        <f>VLOOKUP(A76,Status!A:E,5,0)</f>
        <v>16292</v>
      </c>
      <c r="H76">
        <f>VLOOKUP(A76,Status!A:H,8,0)</f>
        <v>511214</v>
      </c>
      <c r="I76">
        <f>IFERROR(VLOOKUP(A76,Identity!A:G,6,0),"")</f>
        <v>99.896600000000007</v>
      </c>
      <c r="J76">
        <f>IFERROR(VLOOKUP(A76,Identity!A:G,7,0),"")</f>
        <v>99.896600000000007</v>
      </c>
      <c r="K76">
        <f t="shared" si="2"/>
        <v>99.896600000000007</v>
      </c>
      <c r="L76" t="str">
        <f>IFERROR(VLOOKUP(A76,Repeats!$A:$D,2,0),"")</f>
        <v/>
      </c>
      <c r="M76" t="str">
        <f>IFERROR(VLOOKUP(A76,Repeats!$A:$D,3,0),"")</f>
        <v/>
      </c>
      <c r="N76" t="str">
        <f>IFERROR(VLOOKUP($A76,'Mis&amp;Dup_NOVOPlasty'!A:E,2,0),"")</f>
        <v/>
      </c>
      <c r="O76" t="str">
        <f>IFERROR(VLOOKUP($A76,'Mis&amp;Dup_NOVOPlasty'!A:E,3,0),"")</f>
        <v/>
      </c>
      <c r="P76" t="str">
        <f>IFERROR(VLOOKUP($A76,'Mis&amp;Dup_NOVOPlasty'!A:E,4,0),"")</f>
        <v/>
      </c>
      <c r="Q76" t="str">
        <f>IFERROR(VLOOKUP($A76,'Mis&amp;Dup_NOVOPlasty'!A:E,5,0),"")</f>
        <v/>
      </c>
      <c r="R76" t="str">
        <f>IFERROR(VLOOKUP($A76,'Mis&amp;Dup_VGP'!A:E,2,0),"")</f>
        <v>NA</v>
      </c>
      <c r="S76" t="str">
        <f>IFERROR(VLOOKUP($A76,'Mis&amp;Dup_VGP'!A:E,3,0),"")</f>
        <v>NA</v>
      </c>
      <c r="T76">
        <f>IFERROR(VLOOKUP($A76,'Mis&amp;Dup_VGP'!A:E,4,0),"")</f>
        <v>0</v>
      </c>
      <c r="U76">
        <f>IFERROR(VLOOKUP($A76,'Mis&amp;Dup_VGP'!A:E,5,0),"")</f>
        <v>0</v>
      </c>
    </row>
    <row r="77" spans="1:21" hidden="1">
      <c r="A77" t="s">
        <v>6</v>
      </c>
      <c r="B77" s="5" t="str">
        <f>VLOOKUP(A77,Status!A:D,2,0)</f>
        <v>Geotrypetes seraphini</v>
      </c>
      <c r="C77" t="str">
        <f>VLOOKUP(A77,Status!A:D,3,0)</f>
        <v>Gaboon caecilian</v>
      </c>
      <c r="D77" t="str">
        <f>VLOOKUP(A77,Status!A:D,4,0)</f>
        <v>Circular</v>
      </c>
      <c r="E77" t="str">
        <f>VLOOKUP(A77,Identity!A:G,2,0)</f>
        <v>Contig1</v>
      </c>
      <c r="F77">
        <f>VLOOKUP(A77,Identity!$A:$E,3,0)</f>
        <v>16291</v>
      </c>
      <c r="G77">
        <f>VLOOKUP(A77,Status!A:E,5,0)</f>
        <v>16291</v>
      </c>
      <c r="H77">
        <f>VLOOKUP(A77,Status!A:H,8,0)</f>
        <v>1334632</v>
      </c>
      <c r="I77">
        <f>IFERROR(VLOOKUP(A77,Identity!A:G,6,0),"")</f>
        <v>99.994799999999998</v>
      </c>
      <c r="J77">
        <f>IFERROR(VLOOKUP(A77,Identity!A:G,7,0),"")</f>
        <v>100.001</v>
      </c>
      <c r="K77">
        <f t="shared" si="2"/>
        <v>100</v>
      </c>
      <c r="L77">
        <f>IFERROR(VLOOKUP(A77,Repeats!$A:$D,2,0),"")</f>
        <v>1492</v>
      </c>
      <c r="M77">
        <f>IFERROR(VLOOKUP(A77,Repeats!$A:$D,3,0),"")</f>
        <v>1492</v>
      </c>
      <c r="N77" t="str">
        <f>IFERROR(VLOOKUP($A77,'Mis&amp;Dup_NOVOPlasty'!A:E,2,0),"")</f>
        <v>NA</v>
      </c>
      <c r="O77" t="str">
        <f>IFERROR(VLOOKUP($A77,'Mis&amp;Dup_NOVOPlasty'!A:E,3,0),"")</f>
        <v>NA</v>
      </c>
      <c r="P77">
        <f>IFERROR(VLOOKUP($A77,'Mis&amp;Dup_NOVOPlasty'!A:E,4,0),"")</f>
        <v>0</v>
      </c>
      <c r="Q77">
        <f>IFERROR(VLOOKUP($A77,'Mis&amp;Dup_NOVOPlasty'!A:E,5,0),"")</f>
        <v>0</v>
      </c>
      <c r="R77" t="str">
        <f>IFERROR(VLOOKUP($A77,'Mis&amp;Dup_VGP'!A:E,2,0),"")</f>
        <v>NA</v>
      </c>
      <c r="S77" t="str">
        <f>IFERROR(VLOOKUP($A77,'Mis&amp;Dup_VGP'!A:E,3,0),"")</f>
        <v>NA</v>
      </c>
      <c r="T77">
        <f>IFERROR(VLOOKUP($A77,'Mis&amp;Dup_VGP'!A:E,4,0),"")</f>
        <v>0</v>
      </c>
      <c r="U77">
        <f>IFERROR(VLOOKUP($A77,'Mis&amp;Dup_VGP'!A:E,5,0),"")</f>
        <v>0</v>
      </c>
    </row>
    <row r="78" spans="1:21" hidden="1">
      <c r="A78" t="s">
        <v>95</v>
      </c>
      <c r="B78" s="5" t="str">
        <f>VLOOKUP(A78,Status!A:D,2,0)</f>
        <v>Arvicanthis niloticus</v>
      </c>
      <c r="C78" t="str">
        <f>VLOOKUP(A78,Status!A:D,3,0)</f>
        <v>Nile rat</v>
      </c>
      <c r="D78" t="str">
        <f>VLOOKUP(A78,Status!A:D,4,0)</f>
        <v>Circular</v>
      </c>
      <c r="E78" t="str">
        <f>VLOOKUP(A78,Identity!A:G,2,0)</f>
        <v>Contig1</v>
      </c>
      <c r="F78">
        <f>VLOOKUP(A78,Identity!$A:$E,3,0)</f>
        <v>16269</v>
      </c>
      <c r="G78">
        <f>VLOOKUP(A78,Status!A:E,5,0)</f>
        <v>16269</v>
      </c>
      <c r="H78">
        <f>VLOOKUP(A78,Status!A:H,8,0)</f>
        <v>187460</v>
      </c>
      <c r="I78">
        <f>IFERROR(VLOOKUP(A78,Identity!A:G,6,0),"")</f>
        <v>100</v>
      </c>
      <c r="J78">
        <f>IFERROR(VLOOKUP(A78,Identity!A:G,7,0),"")</f>
        <v>100</v>
      </c>
      <c r="K78">
        <f t="shared" si="2"/>
        <v>100</v>
      </c>
      <c r="L78">
        <f>IFERROR(VLOOKUP(A78,Repeats!$A:$D,2,0),"")</f>
        <v>1117</v>
      </c>
      <c r="M78">
        <f>IFERROR(VLOOKUP(A78,Repeats!$A:$D,3,0),"")</f>
        <v>1117</v>
      </c>
      <c r="N78" t="str">
        <f>IFERROR(VLOOKUP($A78,'Mis&amp;Dup_NOVOPlasty'!A:E,2,0),"")</f>
        <v>NA</v>
      </c>
      <c r="O78" t="str">
        <f>IFERROR(VLOOKUP($A78,'Mis&amp;Dup_NOVOPlasty'!A:E,3,0),"")</f>
        <v>NA</v>
      </c>
      <c r="P78">
        <f>IFERROR(VLOOKUP($A78,'Mis&amp;Dup_NOVOPlasty'!A:E,4,0),"")</f>
        <v>0</v>
      </c>
      <c r="Q78">
        <f>IFERROR(VLOOKUP($A78,'Mis&amp;Dup_NOVOPlasty'!A:E,5,0),"")</f>
        <v>0</v>
      </c>
      <c r="R78" t="str">
        <f>IFERROR(VLOOKUP($A78,'Mis&amp;Dup_VGP'!A:E,2,0),"")</f>
        <v>NA</v>
      </c>
      <c r="S78" t="str">
        <f>IFERROR(VLOOKUP($A78,'Mis&amp;Dup_VGP'!A:E,3,0),"")</f>
        <v>NA</v>
      </c>
      <c r="T78">
        <f>IFERROR(VLOOKUP($A78,'Mis&amp;Dup_VGP'!A:E,4,0),"")</f>
        <v>0</v>
      </c>
      <c r="U78">
        <f>IFERROR(VLOOKUP($A78,'Mis&amp;Dup_VGP'!A:E,5,0),"")</f>
        <v>0</v>
      </c>
    </row>
    <row r="79" spans="1:21">
      <c r="A79" t="s">
        <v>5</v>
      </c>
      <c r="B79" s="5" t="str">
        <f>VLOOKUP(A79,Status!A:D,2,0)</f>
        <v>Dendropsophus ebraccatus</v>
      </c>
      <c r="C79" t="str">
        <f>VLOOKUP(A79,Status!A:D,3,0)</f>
        <v>Hourglass Treefrog</v>
      </c>
      <c r="D79" t="str">
        <f>VLOOKUP(A79,Status!A:D,4,0)</f>
        <v>Multiple contigs</v>
      </c>
      <c r="E79" t="str">
        <f>VLOOKUP(A79,Identity!A:G,2,0)</f>
        <v>Contig01+526406391</v>
      </c>
      <c r="F79">
        <f>VLOOKUP(A79,Identity!$A:$E,3,0)</f>
        <v>19264</v>
      </c>
      <c r="G79">
        <f>VLOOKUP(A79,Status!A:E,5,0)</f>
        <v>16250</v>
      </c>
      <c r="H79">
        <f>VLOOKUP(A79,Status!A:H,8,0)</f>
        <v>80528</v>
      </c>
      <c r="I79">
        <f>IFERROR(VLOOKUP(A79,Identity!A:G,6,0),"")</f>
        <v>99.947999999999993</v>
      </c>
      <c r="J79">
        <f>IFERROR(VLOOKUP(A79,Identity!A:G,7,0),"")</f>
        <v>100.021</v>
      </c>
      <c r="K79">
        <f t="shared" si="2"/>
        <v>100</v>
      </c>
      <c r="L79" t="str">
        <f>IFERROR(VLOOKUP(A79,Repeats!$A:$D,2,0),"")</f>
        <v/>
      </c>
      <c r="M79" t="str">
        <f>IFERROR(VLOOKUP(A79,Repeats!$A:$D,3,0),"")</f>
        <v/>
      </c>
      <c r="N79" t="str">
        <f>IFERROR(VLOOKUP($A79,'Mis&amp;Dup_NOVOPlasty'!A:E,2,0),"")</f>
        <v/>
      </c>
      <c r="O79" t="str">
        <f>IFERROR(VLOOKUP($A79,'Mis&amp;Dup_NOVOPlasty'!A:E,3,0),"")</f>
        <v/>
      </c>
      <c r="P79" t="str">
        <f>IFERROR(VLOOKUP($A79,'Mis&amp;Dup_NOVOPlasty'!A:E,4,0),"")</f>
        <v/>
      </c>
      <c r="Q79" t="str">
        <f>IFERROR(VLOOKUP($A79,'Mis&amp;Dup_NOVOPlasty'!A:E,5,0),"")</f>
        <v/>
      </c>
      <c r="R79" t="str">
        <f>IFERROR(VLOOKUP($A79,'Mis&amp;Dup_VGP'!A:E,2,0),"")</f>
        <v>NA</v>
      </c>
      <c r="S79" t="str">
        <f>IFERROR(VLOOKUP($A79,'Mis&amp;Dup_VGP'!A:E,3,0),"")</f>
        <v>NA</v>
      </c>
      <c r="T79">
        <f>IFERROR(VLOOKUP($A79,'Mis&amp;Dup_VGP'!A:E,5,0),"")</f>
        <v>0</v>
      </c>
      <c r="U79">
        <f>IFERROR(VLOOKUP($A79,'Mis&amp;Dup_VGP'!A:E,5,0),"")</f>
        <v>0</v>
      </c>
    </row>
    <row r="80" spans="1:21" hidden="1">
      <c r="A80" t="s">
        <v>8</v>
      </c>
      <c r="B80" s="5" t="str">
        <f>VLOOKUP(A80,Status!A:D,2,0)</f>
        <v>Microcaecilia unicolor</v>
      </c>
      <c r="C80" t="str">
        <f>VLOOKUP(A80,Status!A:D,3,0)</f>
        <v>Tiny Cayenne Caecilian</v>
      </c>
      <c r="D80" t="str">
        <f>VLOOKUP(A80,Status!A:D,4,0)</f>
        <v>Circular</v>
      </c>
      <c r="E80" t="str">
        <f>VLOOKUP(A80,Identity!A:G,2,0)</f>
        <v>Contig1</v>
      </c>
      <c r="F80">
        <f>VLOOKUP(A80,Identity!$A:$E,3,0)</f>
        <v>16008</v>
      </c>
      <c r="G80">
        <f>VLOOKUP(A80,Status!A:E,5,0)</f>
        <v>16007</v>
      </c>
      <c r="H80">
        <f>VLOOKUP(A80,Status!A:H,8,0)</f>
        <v>1952268</v>
      </c>
      <c r="I80">
        <f>IFERROR(VLOOKUP(A80,Identity!A:G,6,0),"")</f>
        <v>99.994799999999998</v>
      </c>
      <c r="J80">
        <f>IFERROR(VLOOKUP(A80,Identity!A:G,7,0),"")</f>
        <v>99.994799999999998</v>
      </c>
      <c r="K80">
        <f t="shared" si="2"/>
        <v>99.994799999999998</v>
      </c>
      <c r="L80">
        <f>IFERROR(VLOOKUP(A80,Repeats!$A:$D,2,0),"")</f>
        <v>700</v>
      </c>
      <c r="M80">
        <f>IFERROR(VLOOKUP(A80,Repeats!$A:$D,3,0),"")</f>
        <v>700</v>
      </c>
      <c r="N80" t="str">
        <f>IFERROR(VLOOKUP($A80,'Mis&amp;Dup_NOVOPlasty'!A:E,2,0),"")</f>
        <v>NA</v>
      </c>
      <c r="O80" t="str">
        <f>IFERROR(VLOOKUP($A80,'Mis&amp;Dup_NOVOPlasty'!A:E,3,0),"")</f>
        <v>NA</v>
      </c>
      <c r="P80">
        <f>IFERROR(VLOOKUP($A80,'Mis&amp;Dup_NOVOPlasty'!A:E,4,0),"")</f>
        <v>0</v>
      </c>
      <c r="Q80">
        <f>IFERROR(VLOOKUP($A80,'Mis&amp;Dup_NOVOPlasty'!A:E,5,0),"")</f>
        <v>0</v>
      </c>
      <c r="R80" t="str">
        <f>IFERROR(VLOOKUP($A80,'Mis&amp;Dup_VGP'!A:E,2,0),"")</f>
        <v>NA</v>
      </c>
      <c r="S80" t="str">
        <f>IFERROR(VLOOKUP($A80,'Mis&amp;Dup_VGP'!A:E,3,0),"")</f>
        <v>NA</v>
      </c>
      <c r="T80">
        <f>IFERROR(VLOOKUP($A80,'Mis&amp;Dup_VGP'!A:E,4,0),"")</f>
        <v>0</v>
      </c>
      <c r="U80">
        <f>IFERROR(VLOOKUP($A80,'Mis&amp;Dup_VGP'!A:E,5,0),"")</f>
        <v>0</v>
      </c>
    </row>
    <row r="81" spans="1:21">
      <c r="A81" t="s">
        <v>38</v>
      </c>
      <c r="B81" s="5" t="str">
        <f>VLOOKUP(A81,Status!A:D,2,0)</f>
        <v>Pluvialis apricaria</v>
      </c>
      <c r="C81" t="str">
        <f>VLOOKUP(A81,Status!A:D,3,0)</f>
        <v>Eurasian Golden Plover</v>
      </c>
      <c r="D81" t="str">
        <f>VLOOKUP(A81,Status!A:D,4,0)</f>
        <v>Multiple contigs</v>
      </c>
      <c r="E81" t="str">
        <f>VLOOKUP(A81,Identity!A:G,2,0)</f>
        <v>Contig01+33857381</v>
      </c>
      <c r="F81">
        <f>VLOOKUP(A81,Identity!$A:$E,3,0)</f>
        <v>20624</v>
      </c>
      <c r="G81">
        <f>VLOOKUP(A81,Status!A:E,5,0)</f>
        <v>15840</v>
      </c>
      <c r="H81">
        <f>VLOOKUP(A81,Status!A:H,8,0)</f>
        <v>4354306</v>
      </c>
      <c r="I81">
        <f>IFERROR(VLOOKUP(A81,Identity!A:G,6,0),"")</f>
        <v>99.990799999999993</v>
      </c>
      <c r="J81">
        <f>IFERROR(VLOOKUP(A81,Identity!A:G,7,0),"")</f>
        <v>100.05</v>
      </c>
      <c r="K81">
        <f t="shared" si="2"/>
        <v>100</v>
      </c>
      <c r="L81" t="str">
        <f>IFERROR(VLOOKUP(A81,Repeats!$A:$D,2,0),"")</f>
        <v/>
      </c>
      <c r="M81" t="str">
        <f>IFERROR(VLOOKUP(A81,Repeats!$A:$D,3,0),"")</f>
        <v/>
      </c>
      <c r="N81" t="str">
        <f>IFERROR(VLOOKUP($A81,'Mis&amp;Dup_NOVOPlasty'!A:E,2,0),"")</f>
        <v/>
      </c>
      <c r="O81" t="str">
        <f>IFERROR(VLOOKUP($A81,'Mis&amp;Dup_NOVOPlasty'!A:E,3,0),"")</f>
        <v/>
      </c>
      <c r="P81" t="str">
        <f>IFERROR(VLOOKUP($A81,'Mis&amp;Dup_NOVOPlasty'!A:E,4,0),"")</f>
        <v/>
      </c>
      <c r="Q81" t="str">
        <f>IFERROR(VLOOKUP($A81,'Mis&amp;Dup_NOVOPlasty'!A:E,5,0),"")</f>
        <v/>
      </c>
      <c r="R81" t="str">
        <f>IFERROR(VLOOKUP($A81,'Mis&amp;Dup_VGP'!A:E,2,0),"")</f>
        <v>NA</v>
      </c>
      <c r="S81" t="str">
        <f>IFERROR(VLOOKUP($A81,'Mis&amp;Dup_VGP'!A:E,3,0),"")</f>
        <v>cob trnT trnP nad6 trnE</v>
      </c>
      <c r="T81">
        <f>IFERROR(VLOOKUP($A81,'Mis&amp;Dup_VGP'!A:E,4,0),"")</f>
        <v>0</v>
      </c>
      <c r="U81">
        <f>IFERROR(VLOOKUP($A81,'Mis&amp;Dup_VGP'!A:E,5,0),"")</f>
        <v>5</v>
      </c>
    </row>
    <row r="82" spans="1:21">
      <c r="A82" t="s">
        <v>21</v>
      </c>
      <c r="B82" s="5" t="str">
        <f>VLOOKUP(A82,Status!A:D,2,0)</f>
        <v>Ciconia maguari</v>
      </c>
      <c r="C82" t="str">
        <f>VLOOKUP(A82,Status!A:D,3,0)</f>
        <v>Maguari Stork</v>
      </c>
      <c r="D82" t="str">
        <f>VLOOKUP(A82,Status!A:D,4,0)</f>
        <v>Multiple contigs</v>
      </c>
      <c r="E82" t="str">
        <f>VLOOKUP(A82,Identity!A:G,2,0)</f>
        <v>Contig08+2478869822</v>
      </c>
      <c r="F82">
        <f>VLOOKUP(A82,Identity!$A:$E,3,0)</f>
        <v>21477</v>
      </c>
      <c r="G82">
        <f>VLOOKUP(A82,Status!A:E,5,0)</f>
        <v>15165</v>
      </c>
      <c r="H82">
        <f>VLOOKUP(A82,Status!A:H,8,0)</f>
        <v>13736930</v>
      </c>
      <c r="I82">
        <f>IFERROR(VLOOKUP(A82,Identity!A:G,6,0),"")</f>
        <v>100</v>
      </c>
      <c r="J82">
        <f>IFERROR(VLOOKUP(A82,Identity!A:G,7,0),"")</f>
        <v>111.828</v>
      </c>
      <c r="K82">
        <f t="shared" si="2"/>
        <v>100</v>
      </c>
      <c r="L82" t="str">
        <f>IFERROR(VLOOKUP(A82,Repeats!$A:$D,2,0),"")</f>
        <v/>
      </c>
      <c r="M82" t="str">
        <f>IFERROR(VLOOKUP(A82,Repeats!$A:$D,3,0),"")</f>
        <v/>
      </c>
      <c r="N82" t="str">
        <f>IFERROR(VLOOKUP($A82,'Mis&amp;Dup_NOVOPlasty'!A:E,2,0),"")</f>
        <v/>
      </c>
      <c r="O82" t="str">
        <f>IFERROR(VLOOKUP($A82,'Mis&amp;Dup_NOVOPlasty'!A:E,3,0),"")</f>
        <v/>
      </c>
      <c r="P82" t="str">
        <f>IFERROR(VLOOKUP($A82,'Mis&amp;Dup_NOVOPlasty'!A:E,4,0),"")</f>
        <v/>
      </c>
      <c r="Q82" t="str">
        <f>IFERROR(VLOOKUP($A82,'Mis&amp;Dup_NOVOPlasty'!A:E,5,0),"")</f>
        <v/>
      </c>
      <c r="R82" t="str">
        <f>IFERROR(VLOOKUP($A82,'Mis&amp;Dup_VGP'!A:E,2,0),"")</f>
        <v>NA</v>
      </c>
      <c r="S82" t="str">
        <f>IFERROR(VLOOKUP($A82,'Mis&amp;Dup_VGP'!A:E,3,0),"")</f>
        <v>cob trnT trnP nad6 trnE</v>
      </c>
      <c r="T82">
        <f>IFERROR(VLOOKUP($A82,'Mis&amp;Dup_VGP'!A:E,4,0),"")</f>
        <v>0</v>
      </c>
      <c r="U82">
        <f>IFERROR(VLOOKUP($A82,'Mis&amp;Dup_VGP'!A:E,5,0),"")</f>
        <v>5</v>
      </c>
    </row>
    <row r="83" spans="1:21">
      <c r="A83" t="s">
        <v>54</v>
      </c>
      <c r="B83" s="5" t="str">
        <f>VLOOKUP(A83,Status!A:D,2,0)</f>
        <v>Antennarius maculatus</v>
      </c>
      <c r="C83" t="str">
        <f>VLOOKUP(A83,Status!A:D,3,0)</f>
        <v>Warty Frogfish</v>
      </c>
      <c r="D83" t="str">
        <f>VLOOKUP(A83,Status!A:D,4,0)</f>
        <v>Multiple contigs</v>
      </c>
      <c r="E83" t="str">
        <f>VLOOKUP(A83,Identity!A:G,2,0)</f>
        <v>Contig05+12808</v>
      </c>
      <c r="F83">
        <f>VLOOKUP(A83,Identity!$A:$E,3,0)</f>
        <v>19188</v>
      </c>
      <c r="G83">
        <f>VLOOKUP(A83,Status!A:E,5,0)</f>
        <v>14861</v>
      </c>
      <c r="H83">
        <f>VLOOKUP(A83,Status!A:H,8,0)</f>
        <v>231326</v>
      </c>
      <c r="I83">
        <f>IFERROR(VLOOKUP(A83,Identity!A:G,6,0),"")</f>
        <v>99.652199999999993</v>
      </c>
      <c r="J83">
        <f>IFERROR(VLOOKUP(A83,Identity!A:G,7,0),"")</f>
        <v>100.309</v>
      </c>
      <c r="K83">
        <f t="shared" si="2"/>
        <v>100</v>
      </c>
      <c r="L83" t="str">
        <f>IFERROR(VLOOKUP(A83,Repeats!$A:$D,2,0),"")</f>
        <v/>
      </c>
      <c r="M83" t="str">
        <f>IFERROR(VLOOKUP(A83,Repeats!$A:$D,3,0),"")</f>
        <v/>
      </c>
      <c r="N83" t="str">
        <f>IFERROR(VLOOKUP($A83,'Mis&amp;Dup_NOVOPlasty'!A:E,2,0),"")</f>
        <v/>
      </c>
      <c r="O83" t="str">
        <f>IFERROR(VLOOKUP($A83,'Mis&amp;Dup_NOVOPlasty'!A:E,3,0),"")</f>
        <v/>
      </c>
      <c r="P83" t="str">
        <f>IFERROR(VLOOKUP($A83,'Mis&amp;Dup_NOVOPlasty'!A:E,4,0),"")</f>
        <v/>
      </c>
      <c r="Q83" t="str">
        <f>IFERROR(VLOOKUP($A83,'Mis&amp;Dup_NOVOPlasty'!A:E,5,0),"")</f>
        <v/>
      </c>
      <c r="R83" t="str">
        <f>IFERROR(VLOOKUP($A83,'Mis&amp;Dup_VGP'!A:E,2,0),"")</f>
        <v>NA</v>
      </c>
      <c r="S83" t="str">
        <f>IFERROR(VLOOKUP($A83,'Mis&amp;Dup_VGP'!A:E,3,0),"")</f>
        <v>rrnL trnV</v>
      </c>
      <c r="T83">
        <f>IFERROR(VLOOKUP($A83,'Mis&amp;Dup_VGP'!A:E,4,0),"")</f>
        <v>0</v>
      </c>
      <c r="U83">
        <f>IFERROR(VLOOKUP($A83,'Mis&amp;Dup_VGP'!A:E,5,0),"")</f>
        <v>2</v>
      </c>
    </row>
    <row r="84" spans="1:21">
      <c r="A84" t="s">
        <v>15</v>
      </c>
      <c r="B84" s="5" t="str">
        <f>VLOOKUP(A84,Status!A:D,2,0)</f>
        <v>Balearica regulorum</v>
      </c>
      <c r="C84" t="str">
        <f>VLOOKUP(A84,Status!A:D,3,0)</f>
        <v>Grey crowned-crane</v>
      </c>
      <c r="D84" t="str">
        <f>VLOOKUP(A84,Status!A:D,4,0)</f>
        <v>Multiple contigs</v>
      </c>
      <c r="E84" t="str">
        <f>VLOOKUP(A84,Identity!A:G,2,0)</f>
        <v>Contig03+14737</v>
      </c>
      <c r="F84">
        <f>VLOOKUP(A84,Identity!$A:$E,3,0)</f>
        <v>19234</v>
      </c>
      <c r="G84">
        <f>VLOOKUP(A84,Status!A:E,5,0)</f>
        <v>12422</v>
      </c>
      <c r="H84">
        <f>VLOOKUP(A84,Status!A:H,8,0)</f>
        <v>19312</v>
      </c>
      <c r="I84">
        <f>IFERROR(VLOOKUP(A84,Identity!A:G,6,0),"")</f>
        <v>99.87</v>
      </c>
      <c r="J84">
        <f>IFERROR(VLOOKUP(A84,Identity!A:G,7,0),"")</f>
        <v>100.063</v>
      </c>
      <c r="K84">
        <f t="shared" si="2"/>
        <v>100</v>
      </c>
      <c r="L84" t="str">
        <f>IFERROR(VLOOKUP(A84,Repeats!$A:$D,2,0),"")</f>
        <v/>
      </c>
      <c r="M84" t="str">
        <f>IFERROR(VLOOKUP(A84,Repeats!$A:$D,3,0),"")</f>
        <v/>
      </c>
      <c r="N84" t="str">
        <f>IFERROR(VLOOKUP($A84,'Mis&amp;Dup_NOVOPlasty'!A:E,2,0),"")</f>
        <v/>
      </c>
      <c r="O84" t="str">
        <f>IFERROR(VLOOKUP($A84,'Mis&amp;Dup_NOVOPlasty'!A:E,3,0),"")</f>
        <v/>
      </c>
      <c r="P84" t="str">
        <f>IFERROR(VLOOKUP($A84,'Mis&amp;Dup_NOVOPlasty'!A:E,4,0),"")</f>
        <v/>
      </c>
      <c r="Q84" t="str">
        <f>IFERROR(VLOOKUP($A84,'Mis&amp;Dup_NOVOPlasty'!A:E,5,0),"")</f>
        <v/>
      </c>
      <c r="R84" t="str">
        <f>IFERROR(VLOOKUP($A84,'Mis&amp;Dup_VGP'!A:E,2,0),"")</f>
        <v>NA</v>
      </c>
      <c r="S84" t="str">
        <f>IFERROR(VLOOKUP($A84,'Mis&amp;Dup_VGP'!A:E,3,0),"")</f>
        <v>cob trnT trnP nad6 trnE</v>
      </c>
      <c r="T84">
        <f>IFERROR(VLOOKUP($A84,'Mis&amp;Dup_VGP'!A:E,4,0),"")</f>
        <v>0</v>
      </c>
      <c r="U84">
        <f>IFERROR(VLOOKUP($A84,'Mis&amp;Dup_VGP'!A:E,5,0),"")</f>
        <v>5</v>
      </c>
    </row>
    <row r="85" spans="1:21">
      <c r="A85" t="s">
        <v>22</v>
      </c>
      <c r="B85" s="5" t="str">
        <f>VLOOKUP(A85,Status!A:D,2,0)</f>
        <v>Corvus moneduloides</v>
      </c>
      <c r="C85" t="str">
        <f>VLOOKUP(A85,Status!A:D,3,0)</f>
        <v>New Caledonian crow</v>
      </c>
      <c r="D85" t="str">
        <f>VLOOKUP(A85,Status!A:D,4,0)</f>
        <v>Multiple contigs</v>
      </c>
      <c r="E85" t="str">
        <f>VLOOKUP(A85,Identity!A:G,2,0)</f>
        <v>Contig02+3372025311</v>
      </c>
      <c r="F85">
        <f>VLOOKUP(A85,Identity!$A:$E,3,0)</f>
        <v>16895</v>
      </c>
      <c r="G85">
        <f>VLOOKUP(A85,Status!A:E,5,0)</f>
        <v>12127</v>
      </c>
      <c r="H85">
        <f>VLOOKUP(A85,Status!A:H,8,0)</f>
        <v>10770</v>
      </c>
      <c r="I85">
        <f>IFERROR(VLOOKUP(A85,Identity!A:G,6,0),"")</f>
        <v>99.99</v>
      </c>
      <c r="J85">
        <f>IFERROR(VLOOKUP(A85,Identity!A:G,7,0),"")</f>
        <v>100.015</v>
      </c>
      <c r="K85">
        <f t="shared" si="2"/>
        <v>100</v>
      </c>
      <c r="L85" t="str">
        <f>IFERROR(VLOOKUP(A85,Repeats!$A:$D,2,0),"")</f>
        <v/>
      </c>
      <c r="M85" t="str">
        <f>IFERROR(VLOOKUP(A85,Repeats!$A:$D,3,0),"")</f>
        <v/>
      </c>
      <c r="N85" t="str">
        <f>IFERROR(VLOOKUP($A85,'Mis&amp;Dup_NOVOPlasty'!A:E,2,0),"")</f>
        <v/>
      </c>
      <c r="O85" t="str">
        <f>IFERROR(VLOOKUP($A85,'Mis&amp;Dup_NOVOPlasty'!A:E,3,0),"")</f>
        <v/>
      </c>
      <c r="P85" t="str">
        <f>IFERROR(VLOOKUP($A85,'Mis&amp;Dup_NOVOPlasty'!A:E,4,0),"")</f>
        <v/>
      </c>
      <c r="Q85" t="str">
        <f>IFERROR(VLOOKUP($A85,'Mis&amp;Dup_NOVOPlasty'!A:E,5,0),"")</f>
        <v/>
      </c>
      <c r="R85" t="str">
        <f>IFERROR(VLOOKUP($A85,'Mis&amp;Dup_VGP'!A:E,2,0),"")</f>
        <v>NA</v>
      </c>
      <c r="S85" t="str">
        <f>IFERROR(VLOOKUP($A85,'Mis&amp;Dup_VGP'!A:E,3,0),"")</f>
        <v>NA</v>
      </c>
      <c r="T85">
        <f>IFERROR(VLOOKUP($A85,'Mis&amp;Dup_VGP'!A:E,4,0),"")</f>
        <v>0</v>
      </c>
      <c r="U85">
        <f>IFERROR(VLOOKUP($A85,'Mis&amp;Dup_VGP'!A:E,5,0),"")</f>
        <v>0</v>
      </c>
    </row>
    <row r="86" spans="1:21">
      <c r="A86" t="s">
        <v>39</v>
      </c>
      <c r="B86" s="5" t="str">
        <f>VLOOKUP(A86,Status!A:D,2,0)</f>
        <v>Pogoniulus pusillus</v>
      </c>
      <c r="C86" t="str">
        <f>VLOOKUP(A86,Status!A:D,3,0)</f>
        <v>Red-fronted tinkerbird</v>
      </c>
      <c r="D86" t="str">
        <f>VLOOKUP(A86,Status!A:D,4,0)</f>
        <v>Multiple contigs</v>
      </c>
      <c r="E86" t="str">
        <f>VLOOKUP(A86,Identity!A:G,2,0)</f>
        <v>Contig04+0647991261</v>
      </c>
      <c r="F86">
        <f>VLOOKUP(A86,Identity!$A:$E,3,0)</f>
        <v>19935</v>
      </c>
      <c r="G86">
        <f>VLOOKUP(A86,Status!A:E,5,0)</f>
        <v>11334</v>
      </c>
      <c r="H86">
        <f>VLOOKUP(A86,Status!A:H,8,0)</f>
        <v>6988</v>
      </c>
      <c r="I86">
        <f>IFERROR(VLOOKUP(A86,Identity!A:G,6,0),"")</f>
        <v>99.93</v>
      </c>
      <c r="J86">
        <f>IFERROR(VLOOKUP(A86,Identity!A:G,7,0),"")</f>
        <v>100.16800000000001</v>
      </c>
      <c r="K86">
        <f t="shared" si="2"/>
        <v>100</v>
      </c>
      <c r="L86" t="str">
        <f>IFERROR(VLOOKUP(A86,Repeats!$A:$D,2,0),"")</f>
        <v/>
      </c>
      <c r="M86" t="str">
        <f>IFERROR(VLOOKUP(A86,Repeats!$A:$D,3,0),"")</f>
        <v/>
      </c>
      <c r="N86" t="str">
        <f>IFERROR(VLOOKUP($A86,'Mis&amp;Dup_NOVOPlasty'!A:E,2,0),"")</f>
        <v/>
      </c>
      <c r="O86" t="str">
        <f>IFERROR(VLOOKUP($A86,'Mis&amp;Dup_NOVOPlasty'!A:E,3,0),"")</f>
        <v/>
      </c>
      <c r="P86" t="str">
        <f>IFERROR(VLOOKUP($A86,'Mis&amp;Dup_NOVOPlasty'!A:E,4,0),"")</f>
        <v/>
      </c>
      <c r="Q86" t="str">
        <f>IFERROR(VLOOKUP($A86,'Mis&amp;Dup_NOVOPlasty'!A:E,5,0),"")</f>
        <v/>
      </c>
      <c r="R86" t="str">
        <f>IFERROR(VLOOKUP($A86,'Mis&amp;Dup_VGP'!A:E,2,0),"")</f>
        <v>NA</v>
      </c>
      <c r="S86" t="str">
        <f>IFERROR(VLOOKUP($A86,'Mis&amp;Dup_VGP'!A:E,3,0),"")</f>
        <v>NA</v>
      </c>
      <c r="T86">
        <f>IFERROR(VLOOKUP($A86,'Mis&amp;Dup_VGP'!A:E,4,0),"")</f>
        <v>0</v>
      </c>
      <c r="U86">
        <f>IFERROR(VLOOKUP($A86,'Mis&amp;Dup_VGP'!A:E,5,0),"")</f>
        <v>0</v>
      </c>
    </row>
    <row r="87" spans="1:21">
      <c r="A87" t="s">
        <v>34</v>
      </c>
      <c r="B87" s="5" t="str">
        <f>VLOOKUP(A87,Status!A:D,2,0)</f>
        <v>Melopsittacus undulatus</v>
      </c>
      <c r="C87" t="str">
        <f>VLOOKUP(A87,Status!A:D,3,0)</f>
        <v>Budgerigar</v>
      </c>
      <c r="D87" t="str">
        <f>VLOOKUP(A87,Status!A:D,4,0)</f>
        <v>Multiple contigs</v>
      </c>
      <c r="E87" t="str">
        <f>VLOOKUP(A87,Identity!A:G,2,0)</f>
        <v>Contig01+1806165252</v>
      </c>
      <c r="F87">
        <f>VLOOKUP(A87,Identity!$A:$E,3,0)</f>
        <v>18200</v>
      </c>
      <c r="G87">
        <f>VLOOKUP(A87,Status!A:E,5,0)</f>
        <v>11152</v>
      </c>
      <c r="H87">
        <f>VLOOKUP(A87,Status!A:H,8,0)</f>
        <v>1763682</v>
      </c>
      <c r="I87">
        <f>IFERROR(VLOOKUP(A87,Identity!A:G,6,0),"")</f>
        <v>99.975300000000004</v>
      </c>
      <c r="J87">
        <f>IFERROR(VLOOKUP(A87,Identity!A:G,7,0),"")</f>
        <v>100.456</v>
      </c>
      <c r="K87">
        <f t="shared" si="2"/>
        <v>100</v>
      </c>
      <c r="L87" t="str">
        <f>IFERROR(VLOOKUP(A87,Repeats!$A:$D,2,0),"")</f>
        <v/>
      </c>
      <c r="M87" t="str">
        <f>IFERROR(VLOOKUP(A87,Repeats!$A:$D,3,0),"")</f>
        <v/>
      </c>
      <c r="N87" t="str">
        <f>IFERROR(VLOOKUP($A87,'Mis&amp;Dup_NOVOPlasty'!A:E,2,0),"")</f>
        <v/>
      </c>
      <c r="O87" t="str">
        <f>IFERROR(VLOOKUP($A87,'Mis&amp;Dup_NOVOPlasty'!A:E,3,0),"")</f>
        <v/>
      </c>
      <c r="P87" t="str">
        <f>IFERROR(VLOOKUP($A87,'Mis&amp;Dup_NOVOPlasty'!A:E,4,0),"")</f>
        <v/>
      </c>
      <c r="Q87" t="str">
        <f>IFERROR(VLOOKUP($A87,'Mis&amp;Dup_NOVOPlasty'!A:E,5,0),"")</f>
        <v/>
      </c>
      <c r="R87" t="str">
        <f>IFERROR(VLOOKUP($A87,'Mis&amp;Dup_VGP'!A:E,2,0),"")</f>
        <v>NA</v>
      </c>
      <c r="S87" t="str">
        <f>IFERROR(VLOOKUP($A87,'Mis&amp;Dup_VGP'!A:E,3,0),"")</f>
        <v>NA</v>
      </c>
      <c r="T87">
        <f>IFERROR(VLOOKUP($A87,'Mis&amp;Dup_VGP'!A:E,4,0),"")</f>
        <v>0</v>
      </c>
      <c r="U87">
        <f>IFERROR(VLOOKUP($A87,'Mis&amp;Dup_VGP'!A:E,5,0),"")</f>
        <v>0</v>
      </c>
    </row>
    <row r="88" spans="1:21">
      <c r="A88" t="s">
        <v>28</v>
      </c>
      <c r="B88" s="5" t="str">
        <f>VLOOKUP(A88,Status!A:D,2,0)</f>
        <v>Falco rusticolus</v>
      </c>
      <c r="C88" t="str">
        <f>VLOOKUP(A88,Status!A:D,3,0)</f>
        <v>Gyrfalcon</v>
      </c>
      <c r="D88" t="str">
        <f>VLOOKUP(A88,Status!A:D,4,0)</f>
        <v>Multiple contigs</v>
      </c>
      <c r="E88" t="str">
        <f>VLOOKUP(A88,Identity!A:G,2,0)</f>
        <v>Contig01+1689660331</v>
      </c>
      <c r="F88">
        <f>VLOOKUP(A88,Identity!$A:$E,3,0)</f>
        <v>18488</v>
      </c>
      <c r="G88">
        <f>VLOOKUP(A88,Status!A:E,5,0)</f>
        <v>9750</v>
      </c>
      <c r="H88">
        <f>VLOOKUP(A88,Status!A:H,8,0)</f>
        <v>4754870</v>
      </c>
      <c r="I88">
        <f>IFERROR(VLOOKUP(A88,Identity!A:G,6,0),"")</f>
        <v>97.74</v>
      </c>
      <c r="J88">
        <f>IFERROR(VLOOKUP(A88,Identity!A:G,7,0),"")</f>
        <v>98.954599999999999</v>
      </c>
      <c r="K88">
        <f t="shared" si="2"/>
        <v>98.954599999999999</v>
      </c>
      <c r="L88" t="str">
        <f>IFERROR(VLOOKUP(A88,Repeats!$A:$D,2,0),"")</f>
        <v/>
      </c>
      <c r="M88" t="str">
        <f>IFERROR(VLOOKUP(A88,Repeats!$A:$D,3,0),"")</f>
        <v/>
      </c>
      <c r="N88" t="str">
        <f>IFERROR(VLOOKUP($A88,'Mis&amp;Dup_NOVOPlasty'!A:E,2,0),"")</f>
        <v/>
      </c>
      <c r="O88" t="str">
        <f>IFERROR(VLOOKUP($A88,'Mis&amp;Dup_NOVOPlasty'!A:E,3,0),"")</f>
        <v/>
      </c>
      <c r="P88" t="str">
        <f>IFERROR(VLOOKUP($A88,'Mis&amp;Dup_NOVOPlasty'!A:E,4,0),"")</f>
        <v/>
      </c>
      <c r="Q88" t="str">
        <f>IFERROR(VLOOKUP($A88,'Mis&amp;Dup_NOVOPlasty'!A:E,5,0),"")</f>
        <v/>
      </c>
      <c r="R88" t="str">
        <f>IFERROR(VLOOKUP($A88,'Mis&amp;Dup_VGP'!A:E,2,0),"")</f>
        <v>NA</v>
      </c>
      <c r="S88" t="str">
        <f>IFERROR(VLOOKUP($A88,'Mis&amp;Dup_VGP'!A:E,3,0),"")</f>
        <v>NA</v>
      </c>
      <c r="T88">
        <f>IFERROR(VLOOKUP($A88,'Mis&amp;Dup_VGP'!A:E,4,0),"")</f>
        <v>0</v>
      </c>
      <c r="U88">
        <f>IFERROR(VLOOKUP($A88,'Mis&amp;Dup_VGP'!A:E,5,0),"")</f>
        <v>0</v>
      </c>
    </row>
    <row r="89" spans="1:21">
      <c r="A89" t="s">
        <v>56</v>
      </c>
      <c r="B89" s="5" t="str">
        <f>VLOOKUP(A89,Status!A:D,2,0)</f>
        <v>Archocentrus centrarchus</v>
      </c>
      <c r="C89" t="str">
        <f>VLOOKUP(A89,Status!A:D,3,0)</f>
        <v>Flier cichlid</v>
      </c>
      <c r="D89" t="str">
        <f>VLOOKUP(A89,Status!A:D,4,0)</f>
        <v>Multiple contigs</v>
      </c>
      <c r="E89" t="str">
        <f>VLOOKUP(A89,Identity!A:G,2,0)</f>
        <v>Contig02+18164</v>
      </c>
      <c r="F89">
        <f>VLOOKUP(A89,Identity!$A:$E,3,0)</f>
        <v>16663</v>
      </c>
      <c r="G89">
        <f>VLOOKUP(A89,Status!A:E,5,0)</f>
        <v>9713</v>
      </c>
      <c r="H89">
        <f>VLOOKUP(A89,Status!A:H,8,0)</f>
        <v>13778</v>
      </c>
      <c r="I89">
        <f>IFERROR(VLOOKUP(A89,Identity!A:G,6,0),"")</f>
        <v>99.99</v>
      </c>
      <c r="J89">
        <f>IFERROR(VLOOKUP(A89,Identity!A:G,7,0),"")</f>
        <v>100.011</v>
      </c>
      <c r="K89">
        <f t="shared" si="2"/>
        <v>100</v>
      </c>
      <c r="L89" t="str">
        <f>IFERROR(VLOOKUP(A89,Repeats!$A:$D,2,0),"")</f>
        <v/>
      </c>
      <c r="M89" t="str">
        <f>IFERROR(VLOOKUP(A89,Repeats!$A:$D,3,0),"")</f>
        <v/>
      </c>
      <c r="N89" t="str">
        <f>IFERROR(VLOOKUP($A89,'Mis&amp;Dup_NOVOPlasty'!A:E,2,0),"")</f>
        <v/>
      </c>
      <c r="O89" t="str">
        <f>IFERROR(VLOOKUP($A89,'Mis&amp;Dup_NOVOPlasty'!A:E,3,0),"")</f>
        <v/>
      </c>
      <c r="P89" t="str">
        <f>IFERROR(VLOOKUP($A89,'Mis&amp;Dup_NOVOPlasty'!A:E,4,0),"")</f>
        <v/>
      </c>
      <c r="Q89" t="str">
        <f>IFERROR(VLOOKUP($A89,'Mis&amp;Dup_NOVOPlasty'!A:E,5,0),"")</f>
        <v/>
      </c>
      <c r="R89" t="str">
        <f>IFERROR(VLOOKUP($A89,'Mis&amp;Dup_VGP'!A:E,2,0),"")</f>
        <v>NA</v>
      </c>
      <c r="S89" t="str">
        <f>IFERROR(VLOOKUP($A89,'Mis&amp;Dup_VGP'!A:E,3,0),"")</f>
        <v>NA</v>
      </c>
      <c r="T89">
        <f>IFERROR(VLOOKUP($A89,'Mis&amp;Dup_VGP'!A:E,4,0),"")</f>
        <v>0</v>
      </c>
      <c r="U89">
        <f>IFERROR(VLOOKUP($A89,'Mis&amp;Dup_VGP'!A:E,5,0),"")</f>
        <v>0</v>
      </c>
    </row>
    <row r="90" spans="1:21">
      <c r="A90" t="s">
        <v>69</v>
      </c>
      <c r="B90" s="5" t="str">
        <f>VLOOKUP(A90,Status!A:D,2,0)</f>
        <v>Gouania willdenowi</v>
      </c>
      <c r="C90" t="str">
        <f>VLOOKUP(A90,Status!A:D,3,0)</f>
        <v>Blunt-snouted clingfish</v>
      </c>
      <c r="D90" t="str">
        <f>VLOOKUP(A90,Status!A:D,4,0)</f>
        <v>Multiple contigs</v>
      </c>
      <c r="E90" t="str">
        <f>VLOOKUP(A90,Identity!A:G,2,0)</f>
        <v>Contig01+434542411</v>
      </c>
      <c r="F90">
        <f>VLOOKUP(A90,Identity!$A:$E,3,0)</f>
        <v>19076</v>
      </c>
      <c r="G90">
        <f>VLOOKUP(A90,Status!A:E,5,0)</f>
        <v>9335</v>
      </c>
      <c r="H90">
        <f>VLOOKUP(A90,Status!A:H,8,0)</f>
        <v>645888</v>
      </c>
      <c r="I90">
        <f>IFERROR(VLOOKUP(A90,Identity!A:G,6,0),"")</f>
        <v>99.9816</v>
      </c>
      <c r="J90">
        <f>IFERROR(VLOOKUP(A90,Identity!A:G,7,0),"")</f>
        <v>100.114</v>
      </c>
      <c r="K90">
        <f t="shared" si="2"/>
        <v>100</v>
      </c>
      <c r="L90" t="str">
        <f>IFERROR(VLOOKUP(A90,Repeats!$A:$D,2,0),"")</f>
        <v/>
      </c>
      <c r="M90" t="str">
        <f>IFERROR(VLOOKUP(A90,Repeats!$A:$D,3,0),"")</f>
        <v/>
      </c>
      <c r="N90" t="str">
        <f>IFERROR(VLOOKUP($A90,'Mis&amp;Dup_NOVOPlasty'!A:E,2,0),"")</f>
        <v/>
      </c>
      <c r="O90" t="str">
        <f>IFERROR(VLOOKUP($A90,'Mis&amp;Dup_NOVOPlasty'!A:E,3,0),"")</f>
        <v/>
      </c>
      <c r="P90" t="str">
        <f>IFERROR(VLOOKUP($A90,'Mis&amp;Dup_NOVOPlasty'!A:E,4,0),"")</f>
        <v/>
      </c>
      <c r="Q90" t="str">
        <f>IFERROR(VLOOKUP($A90,'Mis&amp;Dup_NOVOPlasty'!A:E,5,0),"")</f>
        <v/>
      </c>
      <c r="R90" t="str">
        <f>IFERROR(VLOOKUP($A90,'Mis&amp;Dup_VGP'!A:E,2,0),"")</f>
        <v>NA</v>
      </c>
      <c r="S90" t="str">
        <f>IFERROR(VLOOKUP($A90,'Mis&amp;Dup_VGP'!A:E,3,0),"")</f>
        <v>trnP</v>
      </c>
      <c r="T90">
        <f>IFERROR(VLOOKUP($A90,'Mis&amp;Dup_VGP'!A:E,4,0),"")</f>
        <v>0</v>
      </c>
      <c r="U90">
        <f>IFERROR(VLOOKUP($A90,'Mis&amp;Dup_VGP'!A:E,5,0),"")</f>
        <v>1</v>
      </c>
    </row>
    <row r="91" spans="1:21">
      <c r="A91" t="s">
        <v>105</v>
      </c>
      <c r="B91" s="5" t="str">
        <f>VLOOKUP(A91,Status!A:D,2,0)</f>
        <v>Myotis myotis</v>
      </c>
      <c r="C91" t="str">
        <f>VLOOKUP(A91,Status!A:D,3,0)</f>
        <v>Greater Mouse-Eared Bat</v>
      </c>
      <c r="D91" t="str">
        <f>VLOOKUP(A91,Status!A:D,4,0)</f>
        <v>Multiple contigs</v>
      </c>
      <c r="E91" t="str">
        <f>VLOOKUP(A91,Identity!A:G,2,0)</f>
        <v>Contig14+11880</v>
      </c>
      <c r="F91">
        <f>VLOOKUP(A91,Identity!$A:$E,3,0)</f>
        <v>17308</v>
      </c>
      <c r="G91">
        <f>VLOOKUP(A91,Status!A:E,5,0)</f>
        <v>7672</v>
      </c>
      <c r="H91">
        <f>VLOOKUP(A91,Status!A:H,8,0)</f>
        <v>3778</v>
      </c>
      <c r="I91">
        <f>IFERROR(VLOOKUP(A91,Identity!A:G,6,0),"")</f>
        <v>99.84</v>
      </c>
      <c r="J91">
        <f>IFERROR(VLOOKUP(A91,Identity!A:G,7,0),"")</f>
        <v>101.991</v>
      </c>
      <c r="K91">
        <f t="shared" si="2"/>
        <v>100</v>
      </c>
      <c r="L91" t="str">
        <f>IFERROR(VLOOKUP(A91,Repeats!$A:$D,2,0),"")</f>
        <v/>
      </c>
      <c r="M91" t="str">
        <f>IFERROR(VLOOKUP(A91,Repeats!$A:$D,3,0),"")</f>
        <v/>
      </c>
      <c r="N91" t="str">
        <f>IFERROR(VLOOKUP($A91,'Mis&amp;Dup_NOVOPlasty'!A:E,2,0),"")</f>
        <v/>
      </c>
      <c r="O91" t="str">
        <f>IFERROR(VLOOKUP($A91,'Mis&amp;Dup_NOVOPlasty'!A:E,3,0),"")</f>
        <v/>
      </c>
      <c r="P91" t="str">
        <f>IFERROR(VLOOKUP($A91,'Mis&amp;Dup_NOVOPlasty'!A:E,4,0),"")</f>
        <v/>
      </c>
      <c r="Q91" t="str">
        <f>IFERROR(VLOOKUP($A91,'Mis&amp;Dup_NOVOPlasty'!A:E,5,0),"")</f>
        <v/>
      </c>
      <c r="R91" t="str">
        <f>IFERROR(VLOOKUP($A91,'Mis&amp;Dup_VGP'!A:E,2,0),"")</f>
        <v>NA</v>
      </c>
      <c r="S91" t="str">
        <f>IFERROR(VLOOKUP($A91,'Mis&amp;Dup_VGP'!A:E,3,0),"")</f>
        <v>NA</v>
      </c>
      <c r="T91">
        <f>IFERROR(VLOOKUP($A91,'Mis&amp;Dup_VGP'!A:E,4,0),"")</f>
        <v>0</v>
      </c>
      <c r="U91">
        <f>IFERROR(VLOOKUP($A91,'Mis&amp;Dup_VGP'!A:E,5,0),"")</f>
        <v>0</v>
      </c>
    </row>
    <row r="92" spans="1:21">
      <c r="A92" t="s">
        <v>18</v>
      </c>
      <c r="B92" s="5" t="str">
        <f>VLOOKUP(A92,Status!A:D,2,0)</f>
        <v>Cariama cristata</v>
      </c>
      <c r="C92" t="str">
        <f>VLOOKUP(A92,Status!A:D,3,0)</f>
        <v>Red-legged Seriema</v>
      </c>
      <c r="D92" t="str">
        <f>VLOOKUP(A92,Status!A:D,4,0)</f>
        <v>Multiple contigs</v>
      </c>
      <c r="E92" t="str">
        <f>VLOOKUP(A92,Identity!A:G,2,0)</f>
        <v>Contig01+244026572</v>
      </c>
      <c r="F92">
        <f>VLOOKUP(A92,Identity!$A:$E,3,0)</f>
        <v>21618</v>
      </c>
      <c r="G92">
        <f>VLOOKUP(A92,Status!A:E,5,0)</f>
        <v>6981</v>
      </c>
      <c r="H92">
        <f>VLOOKUP(A92,Status!A:H,8,0)</f>
        <v>42548</v>
      </c>
      <c r="I92">
        <f>IFERROR(VLOOKUP(A92,Identity!A:G,6,0),"")</f>
        <v>99.98</v>
      </c>
      <c r="J92">
        <f>IFERROR(VLOOKUP(A92,Identity!A:G,7,0),"")</f>
        <v>99.995099999999994</v>
      </c>
      <c r="K92">
        <f t="shared" si="2"/>
        <v>99.995099999999994</v>
      </c>
      <c r="L92" t="str">
        <f>IFERROR(VLOOKUP(A92,Repeats!$A:$D,2,0),"")</f>
        <v/>
      </c>
      <c r="M92" t="str">
        <f>IFERROR(VLOOKUP(A92,Repeats!$A:$D,3,0),"")</f>
        <v/>
      </c>
      <c r="N92" t="str">
        <f>IFERROR(VLOOKUP($A92,'Mis&amp;Dup_NOVOPlasty'!A:E,2,0),"")</f>
        <v/>
      </c>
      <c r="O92" t="str">
        <f>IFERROR(VLOOKUP($A92,'Mis&amp;Dup_NOVOPlasty'!A:E,3,0),"")</f>
        <v/>
      </c>
      <c r="P92" t="str">
        <f>IFERROR(VLOOKUP($A92,'Mis&amp;Dup_NOVOPlasty'!A:E,4,0),"")</f>
        <v/>
      </c>
      <c r="Q92" t="str">
        <f>IFERROR(VLOOKUP($A92,'Mis&amp;Dup_NOVOPlasty'!A:E,5,0),"")</f>
        <v/>
      </c>
      <c r="R92" t="str">
        <f>IFERROR(VLOOKUP($A92,'Mis&amp;Dup_VGP'!A:E,2,0),"")</f>
        <v>NA</v>
      </c>
      <c r="S92" t="str">
        <f>IFERROR(VLOOKUP($A92,'Mis&amp;Dup_VGP'!A:E,3,0),"")</f>
        <v>cob trnT trnP nad6 trnE</v>
      </c>
      <c r="T92">
        <f>IFERROR(VLOOKUP($A92,'Mis&amp;Dup_VGP'!A:E,4,0),"")</f>
        <v>0</v>
      </c>
      <c r="U92">
        <f>IFERROR(VLOOKUP($A92,'Mis&amp;Dup_VGP'!A:E,5,0),"")</f>
        <v>5</v>
      </c>
    </row>
    <row r="93" spans="1:21">
      <c r="A93" t="s">
        <v>30</v>
      </c>
      <c r="B93" s="5" t="str">
        <f>VLOOKUP(A93,Status!A:D,2,0)</f>
        <v>Gallus gallus</v>
      </c>
      <c r="C93" t="str">
        <f>VLOOKUP(A93,Status!A:D,3,0)</f>
        <v>Chicken</v>
      </c>
      <c r="D93" t="str">
        <f>VLOOKUP(A93,Status!A:D,4,0)</f>
        <v>Multiple contigs</v>
      </c>
      <c r="E93" t="str">
        <f>VLOOKUP(A93,Identity!A:G,2,0)</f>
        <v>Contig09+13094</v>
      </c>
      <c r="F93">
        <f>VLOOKUP(A93,Identity!$A:$E,3,0)</f>
        <v>16784</v>
      </c>
      <c r="G93">
        <f>VLOOKUP(A93,Status!A:E,5,0)</f>
        <v>4328</v>
      </c>
      <c r="H93">
        <f>VLOOKUP(A93,Status!A:H,8,0)</f>
        <v>3320</v>
      </c>
      <c r="I93">
        <f>IFERROR(VLOOKUP(A93,Identity!A:G,6,0),"")</f>
        <v>99.37</v>
      </c>
      <c r="J93">
        <f>IFERROR(VLOOKUP(A93,Identity!A:G,7,0),"")</f>
        <v>102.959</v>
      </c>
      <c r="K93">
        <f t="shared" si="2"/>
        <v>100</v>
      </c>
      <c r="L93" t="str">
        <f>IFERROR(VLOOKUP(A93,Repeats!$A:$D,2,0),"")</f>
        <v/>
      </c>
      <c r="M93" t="str">
        <f>IFERROR(VLOOKUP(A93,Repeats!$A:$D,3,0),"")</f>
        <v/>
      </c>
      <c r="N93" t="str">
        <f>IFERROR(VLOOKUP($A93,'Mis&amp;Dup_NOVOPlasty'!A:E,2,0),"")</f>
        <v/>
      </c>
      <c r="O93" t="str">
        <f>IFERROR(VLOOKUP($A93,'Mis&amp;Dup_NOVOPlasty'!A:E,3,0),"")</f>
        <v/>
      </c>
      <c r="P93" t="str">
        <f>IFERROR(VLOOKUP($A93,'Mis&amp;Dup_NOVOPlasty'!A:E,4,0),"")</f>
        <v/>
      </c>
      <c r="Q93" t="str">
        <f>IFERROR(VLOOKUP($A93,'Mis&amp;Dup_NOVOPlasty'!A:E,5,0),"")</f>
        <v/>
      </c>
      <c r="R93" t="str">
        <f>IFERROR(VLOOKUP($A93,'Mis&amp;Dup_VGP'!A:E,2,0),"")</f>
        <v>NA</v>
      </c>
      <c r="S93" t="str">
        <f>IFERROR(VLOOKUP($A93,'Mis&amp;Dup_VGP'!A:E,3,0),"")</f>
        <v>NA</v>
      </c>
      <c r="T93">
        <f>IFERROR(VLOOKUP($A93,'Mis&amp;Dup_VGP'!A:E,4,0),"")</f>
        <v>0</v>
      </c>
      <c r="U93">
        <f>IFERROR(VLOOKUP($A93,'Mis&amp;Dup_VGP'!A:E,5,0),"")</f>
        <v>0</v>
      </c>
    </row>
    <row r="94" spans="1:21">
      <c r="A94" t="s">
        <v>41</v>
      </c>
      <c r="B94" s="5" t="str">
        <f>VLOOKUP(A94,Status!A:D,2,0)</f>
        <v>Sterna hirundo</v>
      </c>
      <c r="C94" t="str">
        <f>VLOOKUP(A94,Status!A:D,3,0)</f>
        <v>Common Tern</v>
      </c>
      <c r="D94" t="str">
        <f>VLOOKUP(A94,Status!A:D,4,0)</f>
        <v>Multiple contigs</v>
      </c>
      <c r="E94" t="str">
        <f>VLOOKUP(A94,Identity!A:G,2,0)</f>
        <v>Contig01+3097799161</v>
      </c>
      <c r="F94">
        <f>VLOOKUP(A94,Identity!$A:$E,3,0)</f>
        <v>19053</v>
      </c>
      <c r="G94">
        <f>VLOOKUP(A94,Status!A:E,5,0)</f>
        <v>3533</v>
      </c>
      <c r="H94">
        <f>VLOOKUP(A94,Status!A:H,8,0)</f>
        <v>2356</v>
      </c>
      <c r="I94">
        <f>IFERROR(VLOOKUP(A94,Identity!A:G,6,0),"")</f>
        <v>99.83</v>
      </c>
      <c r="J94">
        <f>IFERROR(VLOOKUP(A94,Identity!A:G,7,0),"")</f>
        <v>101.952</v>
      </c>
      <c r="K94">
        <f t="shared" si="2"/>
        <v>100</v>
      </c>
      <c r="L94" t="str">
        <f>IFERROR(VLOOKUP(A94,Repeats!$A:$D,2,0),"")</f>
        <v/>
      </c>
      <c r="M94" t="str">
        <f>IFERROR(VLOOKUP(A94,Repeats!$A:$D,3,0),"")</f>
        <v/>
      </c>
      <c r="N94" t="str">
        <f>IFERROR(VLOOKUP($A94,'Mis&amp;Dup_NOVOPlasty'!A:E,2,0),"")</f>
        <v/>
      </c>
      <c r="O94" t="str">
        <f>IFERROR(VLOOKUP($A94,'Mis&amp;Dup_NOVOPlasty'!A:E,3,0),"")</f>
        <v/>
      </c>
      <c r="P94" t="str">
        <f>IFERROR(VLOOKUP($A94,'Mis&amp;Dup_NOVOPlasty'!A:E,4,0),"")</f>
        <v/>
      </c>
      <c r="Q94" t="str">
        <f>IFERROR(VLOOKUP($A94,'Mis&amp;Dup_NOVOPlasty'!A:E,5,0),"")</f>
        <v/>
      </c>
      <c r="R94" t="str">
        <f>IFERROR(VLOOKUP($A94,'Mis&amp;Dup_VGP'!A:E,2,0),"")</f>
        <v>NA</v>
      </c>
      <c r="S94" t="str">
        <f>IFERROR(VLOOKUP($A94,'Mis&amp;Dup_VGP'!A:E,3,0),"")</f>
        <v>cob trnT trnL2 nad6 trnE</v>
      </c>
      <c r="T94">
        <f>IFERROR(VLOOKUP($A94,'Mis&amp;Dup_VGP'!A:E,4,0),"")</f>
        <v>0</v>
      </c>
      <c r="U94">
        <f>IFERROR(VLOOKUP($A94,'Mis&amp;Dup_VGP'!A:E,5,0),"")</f>
        <v>5</v>
      </c>
    </row>
    <row r="95" spans="1:21">
      <c r="A95" t="s">
        <v>9</v>
      </c>
      <c r="B95" s="5" t="str">
        <f>VLOOKUP(A95,Status!A:D,2,0)</f>
        <v>Rana temporaria</v>
      </c>
      <c r="C95" t="str">
        <f>VLOOKUP(A95,Status!A:D,3,0)</f>
        <v>European common frog</v>
      </c>
      <c r="D95" t="str">
        <f>VLOOKUP(A95,Status!A:D,4,0)</f>
        <v>Multiple contigs</v>
      </c>
      <c r="E95" t="str">
        <f>VLOOKUP(A95,Identity!A:G,2,0)</f>
        <v>Contig03+321112232</v>
      </c>
      <c r="F95">
        <f>VLOOKUP(A95,Identity!$A:$E,3,0)</f>
        <v>22664</v>
      </c>
      <c r="G95">
        <f>VLOOKUP(A95,Status!A:E,5,0)</f>
        <v>2148</v>
      </c>
      <c r="H95">
        <f>VLOOKUP(A95,Status!A:H,8,0)</f>
        <v>123194</v>
      </c>
      <c r="I95">
        <f>IFERROR(VLOOKUP(A95,Identity!A:G,6,0),"")</f>
        <v>98.771100000000004</v>
      </c>
      <c r="J95">
        <f>IFERROR(VLOOKUP(A95,Identity!A:G,7,0),"")</f>
        <v>98.771100000000004</v>
      </c>
      <c r="K95">
        <f t="shared" si="2"/>
        <v>98.771100000000004</v>
      </c>
      <c r="L95" t="str">
        <f>IFERROR(VLOOKUP(A95,Repeats!$A:$D,2,0),"")</f>
        <v/>
      </c>
      <c r="M95" t="str">
        <f>IFERROR(VLOOKUP(A95,Repeats!$A:$D,3,0),"")</f>
        <v/>
      </c>
      <c r="N95" t="str">
        <f>IFERROR(VLOOKUP($A95,'Mis&amp;Dup_NOVOPlasty'!A:E,2,0),"")</f>
        <v/>
      </c>
      <c r="O95" t="str">
        <f>IFERROR(VLOOKUP($A95,'Mis&amp;Dup_NOVOPlasty'!A:E,3,0),"")</f>
        <v/>
      </c>
      <c r="P95" t="str">
        <f>IFERROR(VLOOKUP($A95,'Mis&amp;Dup_NOVOPlasty'!A:E,4,0),"")</f>
        <v/>
      </c>
      <c r="Q95" t="str">
        <f>IFERROR(VLOOKUP($A95,'Mis&amp;Dup_NOVOPlasty'!A:E,5,0),"")</f>
        <v/>
      </c>
      <c r="R95" t="str">
        <f>IFERROR(VLOOKUP($A95,'Mis&amp;Dup_VGP'!A:E,2,0),"")</f>
        <v>NA</v>
      </c>
      <c r="S95" t="str">
        <f>IFERROR(VLOOKUP($A95,'Mis&amp;Dup_VGP'!A:E,3,0),"")</f>
        <v>NA</v>
      </c>
      <c r="T95">
        <f>IFERROR(VLOOKUP($A95,'Mis&amp;Dup_VGP'!A:E,4,0),"")</f>
        <v>0</v>
      </c>
      <c r="U95">
        <f>IFERROR(VLOOKUP($A95,'Mis&amp;Dup_VGP'!A:E,5,0),"")</f>
        <v>0</v>
      </c>
    </row>
    <row r="96" spans="1:21" hidden="1">
      <c r="B96" s="5"/>
    </row>
    <row r="97" spans="2:2" hidden="1">
      <c r="B97" s="5"/>
    </row>
    <row r="98" spans="2:2" hidden="1">
      <c r="B98" s="5"/>
    </row>
    <row r="99" spans="2:2" hidden="1">
      <c r="B99" s="5"/>
    </row>
  </sheetData>
  <autoFilter ref="A1:U99" xr:uid="{758C54B4-55F0-B046-AA78-E0257CC61B40}">
    <filterColumn colId="3">
      <filters>
        <filter val="Multiple contigs"/>
      </filters>
    </filterColumn>
    <sortState xmlns:xlrd2="http://schemas.microsoft.com/office/spreadsheetml/2017/richdata2" ref="A2:U99">
      <sortCondition descending="1" ref="G2:G99"/>
    </sortState>
  </autoFilter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2E73-E301-8C49-9BB7-1B7DB4132443}">
  <dimension ref="A1:E101"/>
  <sheetViews>
    <sheetView topLeftCell="A76" workbookViewId="0">
      <selection activeCell="D96" sqref="D96"/>
    </sheetView>
  </sheetViews>
  <sheetFormatPr baseColWidth="10" defaultRowHeight="16"/>
  <cols>
    <col min="2" max="2" width="8.5" bestFit="1" customWidth="1"/>
    <col min="3" max="3" width="21" bestFit="1" customWidth="1"/>
    <col min="4" max="4" width="13" bestFit="1" customWidth="1"/>
    <col min="5" max="5" width="14.6640625" bestFit="1" customWidth="1"/>
  </cols>
  <sheetData>
    <row r="1" spans="1:5">
      <c r="A1" s="1" t="s">
        <v>428</v>
      </c>
      <c r="B1" s="1" t="s">
        <v>429</v>
      </c>
      <c r="C1" s="1" t="s">
        <v>430</v>
      </c>
      <c r="D1" s="1" t="s">
        <v>431</v>
      </c>
      <c r="E1" s="1" t="s">
        <v>432</v>
      </c>
    </row>
    <row r="2" spans="1:5">
      <c r="A2" t="s">
        <v>3</v>
      </c>
      <c r="B2" t="s">
        <v>433</v>
      </c>
      <c r="C2" t="s">
        <v>433</v>
      </c>
      <c r="D2">
        <v>0</v>
      </c>
      <c r="E2">
        <v>0</v>
      </c>
    </row>
    <row r="3" spans="1:5">
      <c r="A3" t="s">
        <v>5</v>
      </c>
      <c r="B3" t="s">
        <v>433</v>
      </c>
      <c r="C3" t="s">
        <v>433</v>
      </c>
      <c r="D3">
        <v>0</v>
      </c>
      <c r="E3">
        <v>0</v>
      </c>
    </row>
    <row r="4" spans="1:5">
      <c r="A4" t="s">
        <v>6</v>
      </c>
      <c r="B4" t="s">
        <v>433</v>
      </c>
      <c r="C4" t="s">
        <v>433</v>
      </c>
      <c r="D4">
        <v>0</v>
      </c>
      <c r="E4">
        <v>0</v>
      </c>
    </row>
    <row r="5" spans="1:5">
      <c r="A5" t="s">
        <v>8</v>
      </c>
      <c r="B5" t="s">
        <v>433</v>
      </c>
      <c r="C5" t="s">
        <v>433</v>
      </c>
      <c r="D5">
        <v>0</v>
      </c>
      <c r="E5">
        <v>0</v>
      </c>
    </row>
    <row r="6" spans="1:5">
      <c r="A6" t="s">
        <v>9</v>
      </c>
      <c r="B6" t="s">
        <v>433</v>
      </c>
      <c r="C6" t="s">
        <v>433</v>
      </c>
      <c r="D6">
        <v>0</v>
      </c>
      <c r="E6">
        <v>0</v>
      </c>
    </row>
    <row r="7" spans="1:5">
      <c r="A7" t="s">
        <v>10</v>
      </c>
      <c r="B7" t="s">
        <v>433</v>
      </c>
      <c r="C7" t="s">
        <v>433</v>
      </c>
      <c r="D7">
        <v>0</v>
      </c>
      <c r="E7">
        <v>0</v>
      </c>
    </row>
    <row r="8" spans="1:5">
      <c r="A8" t="s">
        <v>11</v>
      </c>
      <c r="B8" t="s">
        <v>433</v>
      </c>
      <c r="C8" t="s">
        <v>434</v>
      </c>
      <c r="D8">
        <v>0</v>
      </c>
      <c r="E8">
        <v>5</v>
      </c>
    </row>
    <row r="9" spans="1:5">
      <c r="A9" t="s">
        <v>12</v>
      </c>
      <c r="B9" t="s">
        <v>433</v>
      </c>
      <c r="C9" t="s">
        <v>434</v>
      </c>
      <c r="D9">
        <v>0</v>
      </c>
      <c r="E9">
        <v>5</v>
      </c>
    </row>
    <row r="10" spans="1:5">
      <c r="A10" t="s">
        <v>13</v>
      </c>
      <c r="B10" t="s">
        <v>433</v>
      </c>
      <c r="C10" t="s">
        <v>433</v>
      </c>
      <c r="D10">
        <v>0</v>
      </c>
      <c r="E10">
        <v>0</v>
      </c>
    </row>
    <row r="11" spans="1:5">
      <c r="A11" t="s">
        <v>15</v>
      </c>
      <c r="B11" t="s">
        <v>433</v>
      </c>
      <c r="C11" t="s">
        <v>434</v>
      </c>
      <c r="D11">
        <v>0</v>
      </c>
      <c r="E11">
        <v>5</v>
      </c>
    </row>
    <row r="12" spans="1:5">
      <c r="A12" t="s">
        <v>17</v>
      </c>
      <c r="B12" t="s">
        <v>433</v>
      </c>
      <c r="C12" t="s">
        <v>434</v>
      </c>
      <c r="D12">
        <v>0</v>
      </c>
      <c r="E12">
        <v>5</v>
      </c>
    </row>
    <row r="13" spans="1:5">
      <c r="A13" t="s">
        <v>18</v>
      </c>
      <c r="B13" t="s">
        <v>433</v>
      </c>
      <c r="C13" s="7" t="s">
        <v>434</v>
      </c>
      <c r="D13" s="7">
        <v>0</v>
      </c>
      <c r="E13" s="7">
        <v>5</v>
      </c>
    </row>
    <row r="14" spans="1:5">
      <c r="A14" t="s">
        <v>19</v>
      </c>
      <c r="B14" t="s">
        <v>433</v>
      </c>
      <c r="C14" s="7" t="s">
        <v>472</v>
      </c>
      <c r="D14" s="7">
        <v>0</v>
      </c>
      <c r="E14" s="7">
        <v>3</v>
      </c>
    </row>
    <row r="15" spans="1:5">
      <c r="A15" t="s">
        <v>21</v>
      </c>
      <c r="B15" t="s">
        <v>433</v>
      </c>
      <c r="C15" t="s">
        <v>434</v>
      </c>
      <c r="D15">
        <v>0</v>
      </c>
      <c r="E15">
        <v>5</v>
      </c>
    </row>
    <row r="16" spans="1:5">
      <c r="A16" t="s">
        <v>22</v>
      </c>
      <c r="B16" t="s">
        <v>433</v>
      </c>
      <c r="C16" t="s">
        <v>433</v>
      </c>
      <c r="D16">
        <v>0</v>
      </c>
      <c r="E16">
        <v>0</v>
      </c>
    </row>
    <row r="17" spans="1:5">
      <c r="A17" t="s">
        <v>23</v>
      </c>
      <c r="B17" t="s">
        <v>433</v>
      </c>
      <c r="C17" t="s">
        <v>433</v>
      </c>
      <c r="D17">
        <v>0</v>
      </c>
      <c r="E17">
        <v>0</v>
      </c>
    </row>
    <row r="18" spans="1:5">
      <c r="A18" t="s">
        <v>24</v>
      </c>
      <c r="B18" t="s">
        <v>433</v>
      </c>
      <c r="C18" t="s">
        <v>433</v>
      </c>
      <c r="D18">
        <v>0</v>
      </c>
      <c r="E18">
        <v>0</v>
      </c>
    </row>
    <row r="19" spans="1:5">
      <c r="A19" t="s">
        <v>25</v>
      </c>
      <c r="B19" t="s">
        <v>433</v>
      </c>
      <c r="C19" t="s">
        <v>433</v>
      </c>
      <c r="D19">
        <v>0</v>
      </c>
      <c r="E19">
        <v>0</v>
      </c>
    </row>
    <row r="20" spans="1:5">
      <c r="A20" t="s">
        <v>27</v>
      </c>
      <c r="B20" t="s">
        <v>433</v>
      </c>
      <c r="C20" t="s">
        <v>433</v>
      </c>
      <c r="D20">
        <v>0</v>
      </c>
      <c r="E20">
        <v>0</v>
      </c>
    </row>
    <row r="21" spans="1:5">
      <c r="A21" t="s">
        <v>28</v>
      </c>
      <c r="B21" t="s">
        <v>433</v>
      </c>
      <c r="C21" t="s">
        <v>433</v>
      </c>
      <c r="D21">
        <v>0</v>
      </c>
      <c r="E21">
        <v>0</v>
      </c>
    </row>
    <row r="22" spans="1:5">
      <c r="A22" t="s">
        <v>30</v>
      </c>
      <c r="B22" t="s">
        <v>433</v>
      </c>
      <c r="C22" t="s">
        <v>433</v>
      </c>
      <c r="D22">
        <v>0</v>
      </c>
      <c r="E22">
        <v>0</v>
      </c>
    </row>
    <row r="23" spans="1:5">
      <c r="A23" t="s">
        <v>31</v>
      </c>
      <c r="B23" t="s">
        <v>433</v>
      </c>
      <c r="C23" t="s">
        <v>433</v>
      </c>
      <c r="D23">
        <v>0</v>
      </c>
      <c r="E23">
        <v>0</v>
      </c>
    </row>
    <row r="24" spans="1:5">
      <c r="A24" t="s">
        <v>32</v>
      </c>
      <c r="B24" t="s">
        <v>433</v>
      </c>
      <c r="C24" t="s">
        <v>434</v>
      </c>
      <c r="D24">
        <v>0</v>
      </c>
      <c r="E24">
        <v>5</v>
      </c>
    </row>
    <row r="25" spans="1:5">
      <c r="A25" t="s">
        <v>34</v>
      </c>
      <c r="B25" t="s">
        <v>433</v>
      </c>
      <c r="C25" t="s">
        <v>433</v>
      </c>
      <c r="D25">
        <v>0</v>
      </c>
      <c r="E25">
        <v>0</v>
      </c>
    </row>
    <row r="26" spans="1:5">
      <c r="A26" t="s">
        <v>35</v>
      </c>
      <c r="B26" t="s">
        <v>433</v>
      </c>
      <c r="C26" t="s">
        <v>433</v>
      </c>
      <c r="D26">
        <v>0</v>
      </c>
      <c r="E26">
        <v>0</v>
      </c>
    </row>
    <row r="27" spans="1:5">
      <c r="A27" t="s">
        <v>36</v>
      </c>
      <c r="B27" t="s">
        <v>433</v>
      </c>
      <c r="C27" t="s">
        <v>433</v>
      </c>
      <c r="D27">
        <v>0</v>
      </c>
      <c r="E27">
        <v>0</v>
      </c>
    </row>
    <row r="28" spans="1:5">
      <c r="A28" t="s">
        <v>38</v>
      </c>
      <c r="B28" t="s">
        <v>433</v>
      </c>
      <c r="C28" s="7" t="s">
        <v>434</v>
      </c>
      <c r="D28" s="7">
        <v>0</v>
      </c>
      <c r="E28" s="7">
        <v>5</v>
      </c>
    </row>
    <row r="29" spans="1:5">
      <c r="A29" t="s">
        <v>39</v>
      </c>
      <c r="B29" t="s">
        <v>433</v>
      </c>
      <c r="C29" t="s">
        <v>433</v>
      </c>
      <c r="D29">
        <v>0</v>
      </c>
      <c r="E29">
        <v>0</v>
      </c>
    </row>
    <row r="30" spans="1:5">
      <c r="A30" t="s">
        <v>40</v>
      </c>
      <c r="B30" t="s">
        <v>433</v>
      </c>
      <c r="C30" t="s">
        <v>433</v>
      </c>
      <c r="D30">
        <v>0</v>
      </c>
      <c r="E30">
        <v>0</v>
      </c>
    </row>
    <row r="31" spans="1:5">
      <c r="A31" t="s">
        <v>41</v>
      </c>
      <c r="B31" t="s">
        <v>433</v>
      </c>
      <c r="C31" t="s">
        <v>464</v>
      </c>
      <c r="D31">
        <v>0</v>
      </c>
      <c r="E31">
        <v>5</v>
      </c>
    </row>
    <row r="32" spans="1:5">
      <c r="A32" t="s">
        <v>42</v>
      </c>
      <c r="B32" t="s">
        <v>433</v>
      </c>
      <c r="C32" t="s">
        <v>433</v>
      </c>
      <c r="D32">
        <v>0</v>
      </c>
      <c r="E32">
        <v>0</v>
      </c>
    </row>
    <row r="33" spans="1:5">
      <c r="A33" t="s">
        <v>46</v>
      </c>
      <c r="B33" t="s">
        <v>433</v>
      </c>
      <c r="C33" t="s">
        <v>433</v>
      </c>
      <c r="D33">
        <v>0</v>
      </c>
      <c r="E33">
        <v>0</v>
      </c>
    </row>
    <row r="34" spans="1:5">
      <c r="A34" t="s">
        <v>47</v>
      </c>
      <c r="B34" t="s">
        <v>433</v>
      </c>
      <c r="C34" t="s">
        <v>433</v>
      </c>
      <c r="D34">
        <v>0</v>
      </c>
      <c r="E34">
        <v>0</v>
      </c>
    </row>
    <row r="35" spans="1:5">
      <c r="A35" t="s">
        <v>49</v>
      </c>
      <c r="B35" t="s">
        <v>433</v>
      </c>
      <c r="C35" t="s">
        <v>433</v>
      </c>
      <c r="D35">
        <v>0</v>
      </c>
      <c r="E35">
        <v>0</v>
      </c>
    </row>
    <row r="36" spans="1:5">
      <c r="A36" t="s">
        <v>50</v>
      </c>
      <c r="B36" t="s">
        <v>433</v>
      </c>
      <c r="C36" t="s">
        <v>433</v>
      </c>
      <c r="D36">
        <v>0</v>
      </c>
      <c r="E36">
        <v>0</v>
      </c>
    </row>
    <row r="37" spans="1:5">
      <c r="A37" t="s">
        <v>51</v>
      </c>
      <c r="B37" t="s">
        <v>433</v>
      </c>
      <c r="C37" t="s">
        <v>433</v>
      </c>
      <c r="D37">
        <v>0</v>
      </c>
      <c r="E37">
        <v>0</v>
      </c>
    </row>
    <row r="38" spans="1:5">
      <c r="A38" t="s">
        <v>52</v>
      </c>
      <c r="B38" t="s">
        <v>433</v>
      </c>
      <c r="C38" t="s">
        <v>465</v>
      </c>
      <c r="D38">
        <v>0</v>
      </c>
      <c r="E38">
        <v>2</v>
      </c>
    </row>
    <row r="39" spans="1:5">
      <c r="A39" t="s">
        <v>54</v>
      </c>
      <c r="B39" t="s">
        <v>433</v>
      </c>
      <c r="C39" s="7" t="s">
        <v>474</v>
      </c>
      <c r="D39" s="7">
        <v>0</v>
      </c>
      <c r="E39" s="7">
        <v>2</v>
      </c>
    </row>
    <row r="40" spans="1:5">
      <c r="A40" t="s">
        <v>56</v>
      </c>
      <c r="B40" t="s">
        <v>433</v>
      </c>
      <c r="C40" t="s">
        <v>433</v>
      </c>
      <c r="D40">
        <v>0</v>
      </c>
      <c r="E40">
        <v>0</v>
      </c>
    </row>
    <row r="41" spans="1:5">
      <c r="A41" t="s">
        <v>57</v>
      </c>
      <c r="B41" t="s">
        <v>433</v>
      </c>
      <c r="C41" t="s">
        <v>433</v>
      </c>
      <c r="D41">
        <v>0</v>
      </c>
      <c r="E41">
        <v>0</v>
      </c>
    </row>
    <row r="42" spans="1:5">
      <c r="A42" t="s">
        <v>59</v>
      </c>
      <c r="B42" t="s">
        <v>433</v>
      </c>
      <c r="C42" t="s">
        <v>433</v>
      </c>
      <c r="D42">
        <v>0</v>
      </c>
      <c r="E42">
        <v>0</v>
      </c>
    </row>
    <row r="43" spans="1:5">
      <c r="A43" t="s">
        <v>61</v>
      </c>
      <c r="B43" t="s">
        <v>433</v>
      </c>
      <c r="C43" s="7" t="s">
        <v>473</v>
      </c>
      <c r="D43" s="7">
        <v>0</v>
      </c>
      <c r="E43" s="7">
        <v>1</v>
      </c>
    </row>
    <row r="44" spans="1:5">
      <c r="A44" t="s">
        <v>62</v>
      </c>
      <c r="B44" t="s">
        <v>433</v>
      </c>
      <c r="C44" t="s">
        <v>433</v>
      </c>
      <c r="D44">
        <v>0</v>
      </c>
      <c r="E44">
        <v>0</v>
      </c>
    </row>
    <row r="45" spans="1:5">
      <c r="A45" t="s">
        <v>63</v>
      </c>
      <c r="B45" t="s">
        <v>433</v>
      </c>
      <c r="C45" t="s">
        <v>433</v>
      </c>
      <c r="D45">
        <v>0</v>
      </c>
      <c r="E45">
        <v>0</v>
      </c>
    </row>
    <row r="46" spans="1:5">
      <c r="A46" t="s">
        <v>64</v>
      </c>
      <c r="B46" t="s">
        <v>433</v>
      </c>
      <c r="C46" t="s">
        <v>433</v>
      </c>
      <c r="D46">
        <v>0</v>
      </c>
      <c r="E46">
        <v>0</v>
      </c>
    </row>
    <row r="47" spans="1:5">
      <c r="A47" t="s">
        <v>65</v>
      </c>
      <c r="B47" t="s">
        <v>433</v>
      </c>
      <c r="C47" t="s">
        <v>433</v>
      </c>
      <c r="D47">
        <v>0</v>
      </c>
      <c r="E47">
        <v>0</v>
      </c>
    </row>
    <row r="48" spans="1:5">
      <c r="A48" t="s">
        <v>66</v>
      </c>
      <c r="B48" t="s">
        <v>433</v>
      </c>
      <c r="C48" t="s">
        <v>433</v>
      </c>
      <c r="D48">
        <v>0</v>
      </c>
      <c r="E48">
        <v>0</v>
      </c>
    </row>
    <row r="49" spans="1:5">
      <c r="A49" t="s">
        <v>67</v>
      </c>
      <c r="B49" t="s">
        <v>433</v>
      </c>
      <c r="C49" t="s">
        <v>433</v>
      </c>
      <c r="D49">
        <v>0</v>
      </c>
      <c r="E49">
        <v>0</v>
      </c>
    </row>
    <row r="50" spans="1:5">
      <c r="A50" t="s">
        <v>69</v>
      </c>
      <c r="B50" t="s">
        <v>433</v>
      </c>
      <c r="C50" s="7" t="s">
        <v>475</v>
      </c>
      <c r="D50" s="7">
        <v>0</v>
      </c>
      <c r="E50" s="7">
        <v>1</v>
      </c>
    </row>
    <row r="51" spans="1:5">
      <c r="A51" t="s">
        <v>70</v>
      </c>
      <c r="B51" t="s">
        <v>433</v>
      </c>
      <c r="C51" t="s">
        <v>433</v>
      </c>
      <c r="D51">
        <v>0</v>
      </c>
      <c r="E51">
        <v>0</v>
      </c>
    </row>
    <row r="52" spans="1:5">
      <c r="A52" t="s">
        <v>72</v>
      </c>
      <c r="B52" t="s">
        <v>433</v>
      </c>
      <c r="C52" t="s">
        <v>433</v>
      </c>
      <c r="D52">
        <v>0</v>
      </c>
      <c r="E52">
        <v>0</v>
      </c>
    </row>
    <row r="53" spans="1:5">
      <c r="A53" t="s">
        <v>73</v>
      </c>
      <c r="B53" t="s">
        <v>433</v>
      </c>
      <c r="C53" t="s">
        <v>433</v>
      </c>
      <c r="D53">
        <v>0</v>
      </c>
      <c r="E53">
        <v>0</v>
      </c>
    </row>
    <row r="54" spans="1:5">
      <c r="A54" t="s">
        <v>74</v>
      </c>
      <c r="B54" t="s">
        <v>433</v>
      </c>
      <c r="C54" t="s">
        <v>433</v>
      </c>
      <c r="D54">
        <v>0</v>
      </c>
      <c r="E54">
        <v>0</v>
      </c>
    </row>
    <row r="55" spans="1:5">
      <c r="A55" t="s">
        <v>76</v>
      </c>
      <c r="B55" t="s">
        <v>433</v>
      </c>
      <c r="C55" t="s">
        <v>433</v>
      </c>
      <c r="D55">
        <v>0</v>
      </c>
      <c r="E55">
        <v>0</v>
      </c>
    </row>
    <row r="56" spans="1:5">
      <c r="A56" t="s">
        <v>77</v>
      </c>
      <c r="B56" t="s">
        <v>433</v>
      </c>
      <c r="C56" t="s">
        <v>433</v>
      </c>
      <c r="D56">
        <v>0</v>
      </c>
      <c r="E56">
        <v>0</v>
      </c>
    </row>
    <row r="57" spans="1:5">
      <c r="A57" t="s">
        <v>78</v>
      </c>
      <c r="B57" t="s">
        <v>433</v>
      </c>
      <c r="C57" t="s">
        <v>433</v>
      </c>
      <c r="D57">
        <v>0</v>
      </c>
      <c r="E57">
        <v>0</v>
      </c>
    </row>
    <row r="58" spans="1:5">
      <c r="A58" t="s">
        <v>79</v>
      </c>
      <c r="B58" t="s">
        <v>433</v>
      </c>
      <c r="C58" t="s">
        <v>433</v>
      </c>
      <c r="D58">
        <v>0</v>
      </c>
      <c r="E58">
        <v>0</v>
      </c>
    </row>
    <row r="59" spans="1:5">
      <c r="A59" t="s">
        <v>81</v>
      </c>
      <c r="B59" t="s">
        <v>433</v>
      </c>
      <c r="C59" t="s">
        <v>433</v>
      </c>
      <c r="D59">
        <v>0</v>
      </c>
      <c r="E59">
        <v>0</v>
      </c>
    </row>
    <row r="60" spans="1:5">
      <c r="A60" t="s">
        <v>82</v>
      </c>
      <c r="B60" t="s">
        <v>433</v>
      </c>
      <c r="C60" t="s">
        <v>433</v>
      </c>
      <c r="D60">
        <v>0</v>
      </c>
      <c r="E60">
        <v>0</v>
      </c>
    </row>
    <row r="61" spans="1:5">
      <c r="A61" t="s">
        <v>84</v>
      </c>
      <c r="B61" t="s">
        <v>433</v>
      </c>
      <c r="C61" t="s">
        <v>433</v>
      </c>
      <c r="D61">
        <v>0</v>
      </c>
      <c r="E61">
        <v>0</v>
      </c>
    </row>
    <row r="62" spans="1:5">
      <c r="A62" t="s">
        <v>85</v>
      </c>
      <c r="B62" t="s">
        <v>433</v>
      </c>
      <c r="C62" t="s">
        <v>433</v>
      </c>
      <c r="D62">
        <v>0</v>
      </c>
      <c r="E62">
        <v>0</v>
      </c>
    </row>
    <row r="63" spans="1:5">
      <c r="A63" t="s">
        <v>87</v>
      </c>
      <c r="B63" t="s">
        <v>433</v>
      </c>
      <c r="C63" t="s">
        <v>433</v>
      </c>
      <c r="D63">
        <v>0</v>
      </c>
      <c r="E63">
        <v>0</v>
      </c>
    </row>
    <row r="64" spans="1:5">
      <c r="A64" t="s">
        <v>88</v>
      </c>
      <c r="B64" t="s">
        <v>433</v>
      </c>
      <c r="C64" t="s">
        <v>433</v>
      </c>
      <c r="D64">
        <v>0</v>
      </c>
      <c r="E64">
        <v>0</v>
      </c>
    </row>
    <row r="65" spans="1:5">
      <c r="A65" t="s">
        <v>90</v>
      </c>
      <c r="B65" t="s">
        <v>433</v>
      </c>
      <c r="C65" t="s">
        <v>433</v>
      </c>
      <c r="D65">
        <v>0</v>
      </c>
      <c r="E65">
        <v>0</v>
      </c>
    </row>
    <row r="66" spans="1:5">
      <c r="A66" t="s">
        <v>91</v>
      </c>
      <c r="B66" t="s">
        <v>433</v>
      </c>
      <c r="C66" t="s">
        <v>433</v>
      </c>
      <c r="D66">
        <v>0</v>
      </c>
      <c r="E66">
        <v>0</v>
      </c>
    </row>
    <row r="67" spans="1:5">
      <c r="A67" t="s">
        <v>92</v>
      </c>
      <c r="B67" t="s">
        <v>433</v>
      </c>
      <c r="C67" t="s">
        <v>433</v>
      </c>
      <c r="D67">
        <v>0</v>
      </c>
      <c r="E67">
        <v>0</v>
      </c>
    </row>
    <row r="68" spans="1:5">
      <c r="A68" t="s">
        <v>93</v>
      </c>
      <c r="B68" t="s">
        <v>433</v>
      </c>
      <c r="C68" t="s">
        <v>433</v>
      </c>
      <c r="D68">
        <v>0</v>
      </c>
      <c r="E68">
        <v>0</v>
      </c>
    </row>
    <row r="69" spans="1:5">
      <c r="A69" t="s">
        <v>95</v>
      </c>
      <c r="B69" t="s">
        <v>433</v>
      </c>
      <c r="C69" t="s">
        <v>433</v>
      </c>
      <c r="D69">
        <v>0</v>
      </c>
      <c r="E69">
        <v>0</v>
      </c>
    </row>
    <row r="70" spans="1:5">
      <c r="A70" t="s">
        <v>96</v>
      </c>
      <c r="B70" t="s">
        <v>433</v>
      </c>
      <c r="C70" t="s">
        <v>433</v>
      </c>
      <c r="D70">
        <v>0</v>
      </c>
      <c r="E70">
        <v>0</v>
      </c>
    </row>
    <row r="71" spans="1:5">
      <c r="A71" t="s">
        <v>97</v>
      </c>
      <c r="B71" t="s">
        <v>433</v>
      </c>
      <c r="C71" t="s">
        <v>433</v>
      </c>
      <c r="D71">
        <v>0</v>
      </c>
      <c r="E71">
        <v>0</v>
      </c>
    </row>
    <row r="72" spans="1:5">
      <c r="A72" t="s">
        <v>98</v>
      </c>
      <c r="B72" t="s">
        <v>466</v>
      </c>
      <c r="C72" t="s">
        <v>433</v>
      </c>
      <c r="D72">
        <v>1</v>
      </c>
      <c r="E72">
        <v>0</v>
      </c>
    </row>
    <row r="73" spans="1:5">
      <c r="A73" t="s">
        <v>99</v>
      </c>
      <c r="B73" t="s">
        <v>433</v>
      </c>
      <c r="C73" t="s">
        <v>433</v>
      </c>
      <c r="D73">
        <v>0</v>
      </c>
      <c r="E73">
        <v>0</v>
      </c>
    </row>
    <row r="74" spans="1:5">
      <c r="A74" t="s">
        <v>100</v>
      </c>
      <c r="B74" t="s">
        <v>433</v>
      </c>
      <c r="C74" t="s">
        <v>433</v>
      </c>
      <c r="D74">
        <v>0</v>
      </c>
      <c r="E74">
        <v>0</v>
      </c>
    </row>
    <row r="75" spans="1:5">
      <c r="A75" t="s">
        <v>101</v>
      </c>
      <c r="B75" t="s">
        <v>433</v>
      </c>
      <c r="C75" t="s">
        <v>433</v>
      </c>
      <c r="D75">
        <v>0</v>
      </c>
      <c r="E75">
        <v>0</v>
      </c>
    </row>
    <row r="76" spans="1:5">
      <c r="A76" t="s">
        <v>102</v>
      </c>
      <c r="B76" t="s">
        <v>433</v>
      </c>
      <c r="C76" t="s">
        <v>433</v>
      </c>
      <c r="D76">
        <v>0</v>
      </c>
      <c r="E76">
        <v>0</v>
      </c>
    </row>
    <row r="77" spans="1:5">
      <c r="A77" t="s">
        <v>103</v>
      </c>
      <c r="B77" t="s">
        <v>467</v>
      </c>
      <c r="C77" t="s">
        <v>433</v>
      </c>
      <c r="D77">
        <v>1</v>
      </c>
      <c r="E77">
        <v>0</v>
      </c>
    </row>
    <row r="78" spans="1:5">
      <c r="A78" t="s">
        <v>104</v>
      </c>
      <c r="B78" t="s">
        <v>433</v>
      </c>
      <c r="C78" t="s">
        <v>433</v>
      </c>
      <c r="D78">
        <v>0</v>
      </c>
      <c r="E78">
        <v>0</v>
      </c>
    </row>
    <row r="79" spans="1:5">
      <c r="A79" t="s">
        <v>105</v>
      </c>
      <c r="B79" t="s">
        <v>433</v>
      </c>
      <c r="C79" t="s">
        <v>433</v>
      </c>
      <c r="D79">
        <v>0</v>
      </c>
      <c r="E79">
        <v>0</v>
      </c>
    </row>
    <row r="80" spans="1:5">
      <c r="A80" t="s">
        <v>106</v>
      </c>
      <c r="B80" t="s">
        <v>433</v>
      </c>
      <c r="C80" t="s">
        <v>433</v>
      </c>
      <c r="D80">
        <v>0</v>
      </c>
      <c r="E80">
        <v>0</v>
      </c>
    </row>
    <row r="81" spans="1:5">
      <c r="A81" t="s">
        <v>107</v>
      </c>
      <c r="B81" t="s">
        <v>433</v>
      </c>
      <c r="C81" t="s">
        <v>433</v>
      </c>
      <c r="D81">
        <v>0</v>
      </c>
      <c r="E81">
        <v>0</v>
      </c>
    </row>
    <row r="82" spans="1:5">
      <c r="A82" t="s">
        <v>108</v>
      </c>
      <c r="B82" t="s">
        <v>433</v>
      </c>
      <c r="C82" t="s">
        <v>469</v>
      </c>
      <c r="D82">
        <v>0</v>
      </c>
      <c r="E82">
        <v>1</v>
      </c>
    </row>
    <row r="83" spans="1:5">
      <c r="A83" t="s">
        <v>109</v>
      </c>
      <c r="B83" t="s">
        <v>433</v>
      </c>
      <c r="C83" t="s">
        <v>433</v>
      </c>
      <c r="D83">
        <v>0</v>
      </c>
      <c r="E83">
        <v>0</v>
      </c>
    </row>
    <row r="84" spans="1:5">
      <c r="A84" t="s">
        <v>110</v>
      </c>
      <c r="B84" t="s">
        <v>433</v>
      </c>
      <c r="C84" t="s">
        <v>433</v>
      </c>
      <c r="D84">
        <v>0</v>
      </c>
      <c r="E84">
        <v>0</v>
      </c>
    </row>
    <row r="85" spans="1:5">
      <c r="A85" t="s">
        <v>111</v>
      </c>
      <c r="B85" t="s">
        <v>433</v>
      </c>
      <c r="C85" t="s">
        <v>433</v>
      </c>
      <c r="D85">
        <v>0</v>
      </c>
      <c r="E85">
        <v>0</v>
      </c>
    </row>
    <row r="86" spans="1:5">
      <c r="A86" t="s">
        <v>112</v>
      </c>
      <c r="B86" t="s">
        <v>433</v>
      </c>
      <c r="C86" t="s">
        <v>433</v>
      </c>
      <c r="D86">
        <v>0</v>
      </c>
      <c r="E86">
        <v>0</v>
      </c>
    </row>
    <row r="87" spans="1:5">
      <c r="A87" t="s">
        <v>113</v>
      </c>
      <c r="B87" t="s">
        <v>433</v>
      </c>
      <c r="C87" t="s">
        <v>433</v>
      </c>
      <c r="D87">
        <v>0</v>
      </c>
      <c r="E87">
        <v>0</v>
      </c>
    </row>
    <row r="88" spans="1:5">
      <c r="A88" t="s">
        <v>114</v>
      </c>
      <c r="B88" t="s">
        <v>433</v>
      </c>
      <c r="C88" t="s">
        <v>433</v>
      </c>
      <c r="D88">
        <v>0</v>
      </c>
      <c r="E88">
        <v>0</v>
      </c>
    </row>
    <row r="89" spans="1:5">
      <c r="A89" t="s">
        <v>115</v>
      </c>
      <c r="B89" t="s">
        <v>433</v>
      </c>
      <c r="C89" t="s">
        <v>433</v>
      </c>
      <c r="D89">
        <v>0</v>
      </c>
      <c r="E89">
        <v>0</v>
      </c>
    </row>
    <row r="90" spans="1:5">
      <c r="A90" t="s">
        <v>116</v>
      </c>
      <c r="B90" t="s">
        <v>433</v>
      </c>
      <c r="C90" t="s">
        <v>433</v>
      </c>
      <c r="D90">
        <v>0</v>
      </c>
      <c r="E90">
        <v>0</v>
      </c>
    </row>
    <row r="91" spans="1:5">
      <c r="A91" t="s">
        <v>117</v>
      </c>
      <c r="B91" t="s">
        <v>468</v>
      </c>
      <c r="C91" t="s">
        <v>469</v>
      </c>
      <c r="D91">
        <v>1</v>
      </c>
      <c r="E91">
        <v>1</v>
      </c>
    </row>
    <row r="92" spans="1:5">
      <c r="A92" t="s">
        <v>118</v>
      </c>
      <c r="B92" t="s">
        <v>470</v>
      </c>
      <c r="C92" t="s">
        <v>471</v>
      </c>
      <c r="D92">
        <v>2</v>
      </c>
      <c r="E92">
        <v>1</v>
      </c>
    </row>
    <row r="93" spans="1:5">
      <c r="A93" t="s">
        <v>119</v>
      </c>
      <c r="B93" t="s">
        <v>433</v>
      </c>
      <c r="C93" t="s">
        <v>433</v>
      </c>
      <c r="D93">
        <v>0</v>
      </c>
      <c r="E93">
        <v>0</v>
      </c>
    </row>
    <row r="94" spans="1:5">
      <c r="A94" t="s">
        <v>120</v>
      </c>
      <c r="B94" t="s">
        <v>433</v>
      </c>
      <c r="C94" t="s">
        <v>433</v>
      </c>
      <c r="D94">
        <v>0</v>
      </c>
      <c r="E94">
        <v>0</v>
      </c>
    </row>
    <row r="95" spans="1:5">
      <c r="A95" t="s">
        <v>122</v>
      </c>
      <c r="B95" t="s">
        <v>433</v>
      </c>
      <c r="C95" t="s">
        <v>433</v>
      </c>
      <c r="D95">
        <v>0</v>
      </c>
      <c r="E95">
        <v>0</v>
      </c>
    </row>
    <row r="96" spans="1:5">
      <c r="A96" t="s">
        <v>123</v>
      </c>
      <c r="B96" t="s">
        <v>433</v>
      </c>
      <c r="C96" t="s">
        <v>433</v>
      </c>
      <c r="D96">
        <v>0</v>
      </c>
      <c r="E96">
        <v>0</v>
      </c>
    </row>
    <row r="97" spans="1:5">
      <c r="A97" t="s">
        <v>124</v>
      </c>
      <c r="B97" t="s">
        <v>433</v>
      </c>
      <c r="C97" t="s">
        <v>433</v>
      </c>
      <c r="D97">
        <v>0</v>
      </c>
      <c r="E97">
        <v>0</v>
      </c>
    </row>
    <row r="98" spans="1:5">
      <c r="A98" t="s">
        <v>125</v>
      </c>
      <c r="B98" t="s">
        <v>433</v>
      </c>
      <c r="C98" t="s">
        <v>435</v>
      </c>
      <c r="D98">
        <v>0</v>
      </c>
      <c r="E98">
        <v>3</v>
      </c>
    </row>
    <row r="99" spans="1:5">
      <c r="A99" t="s">
        <v>127</v>
      </c>
      <c r="B99" t="s">
        <v>433</v>
      </c>
      <c r="C99" t="s">
        <v>433</v>
      </c>
      <c r="D99">
        <v>0</v>
      </c>
      <c r="E99">
        <v>0</v>
      </c>
    </row>
    <row r="100" spans="1:5">
      <c r="A100" t="s">
        <v>128</v>
      </c>
      <c r="B100" t="s">
        <v>433</v>
      </c>
      <c r="C100" t="s">
        <v>433</v>
      </c>
      <c r="D100">
        <v>0</v>
      </c>
      <c r="E100">
        <v>0</v>
      </c>
    </row>
    <row r="101" spans="1:5">
      <c r="A101" t="s">
        <v>129</v>
      </c>
      <c r="B101" t="s">
        <v>433</v>
      </c>
      <c r="C101" t="s">
        <v>433</v>
      </c>
      <c r="D101">
        <v>0</v>
      </c>
      <c r="E101">
        <v>0</v>
      </c>
    </row>
  </sheetData>
  <sortState xmlns:xlrd2="http://schemas.microsoft.com/office/spreadsheetml/2017/richdata2" ref="A2:E101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682FA-FA3D-094F-BAE1-E50F2689AEE9}">
  <dimension ref="A1:E54"/>
  <sheetViews>
    <sheetView topLeftCell="A44" workbookViewId="0">
      <selection activeCell="B54" sqref="B54:E54"/>
    </sheetView>
  </sheetViews>
  <sheetFormatPr baseColWidth="10" defaultRowHeight="16"/>
  <cols>
    <col min="2" max="2" width="7.5" bestFit="1" customWidth="1"/>
    <col min="3" max="3" width="9.6640625" bestFit="1" customWidth="1"/>
    <col min="4" max="4" width="13" bestFit="1" customWidth="1"/>
    <col min="5" max="5" width="14.6640625" bestFit="1" customWidth="1"/>
  </cols>
  <sheetData>
    <row r="1" spans="1:5">
      <c r="A1" s="1" t="s">
        <v>428</v>
      </c>
      <c r="B1" s="1" t="s">
        <v>429</v>
      </c>
      <c r="C1" s="1" t="s">
        <v>430</v>
      </c>
      <c r="D1" s="1" t="s">
        <v>431</v>
      </c>
      <c r="E1" s="1" t="s">
        <v>432</v>
      </c>
    </row>
    <row r="2" spans="1:5">
      <c r="A2" t="s">
        <v>6</v>
      </c>
      <c r="B2" t="s">
        <v>433</v>
      </c>
      <c r="C2" t="s">
        <v>433</v>
      </c>
      <c r="D2">
        <v>0</v>
      </c>
      <c r="E2">
        <v>0</v>
      </c>
    </row>
    <row r="3" spans="1:5">
      <c r="A3" t="s">
        <v>8</v>
      </c>
      <c r="B3" t="s">
        <v>433</v>
      </c>
      <c r="C3" t="s">
        <v>433</v>
      </c>
      <c r="D3">
        <v>0</v>
      </c>
      <c r="E3">
        <v>0</v>
      </c>
    </row>
    <row r="4" spans="1:5">
      <c r="A4" t="s">
        <v>10</v>
      </c>
      <c r="B4" t="s">
        <v>433</v>
      </c>
      <c r="C4" t="s">
        <v>433</v>
      </c>
      <c r="D4">
        <v>0</v>
      </c>
      <c r="E4">
        <v>0</v>
      </c>
    </row>
    <row r="5" spans="1:5">
      <c r="A5" t="s">
        <v>11</v>
      </c>
      <c r="B5" t="s">
        <v>433</v>
      </c>
      <c r="C5" t="s">
        <v>433</v>
      </c>
      <c r="D5">
        <v>0</v>
      </c>
      <c r="E5">
        <v>0</v>
      </c>
    </row>
    <row r="6" spans="1:5">
      <c r="A6" t="s">
        <v>23</v>
      </c>
      <c r="B6" t="s">
        <v>433</v>
      </c>
      <c r="C6" t="s">
        <v>433</v>
      </c>
      <c r="D6">
        <v>0</v>
      </c>
      <c r="E6">
        <v>0</v>
      </c>
    </row>
    <row r="7" spans="1:5">
      <c r="A7" t="s">
        <v>24</v>
      </c>
      <c r="B7" t="s">
        <v>433</v>
      </c>
      <c r="C7" t="s">
        <v>433</v>
      </c>
      <c r="D7">
        <v>0</v>
      </c>
      <c r="E7">
        <v>0</v>
      </c>
    </row>
    <row r="8" spans="1:5">
      <c r="A8" t="s">
        <v>25</v>
      </c>
      <c r="B8" t="s">
        <v>433</v>
      </c>
      <c r="C8" t="s">
        <v>433</v>
      </c>
      <c r="D8">
        <v>0</v>
      </c>
      <c r="E8">
        <v>0</v>
      </c>
    </row>
    <row r="9" spans="1:5">
      <c r="A9" t="s">
        <v>27</v>
      </c>
      <c r="B9" t="s">
        <v>433</v>
      </c>
      <c r="C9" t="s">
        <v>433</v>
      </c>
      <c r="D9">
        <v>0</v>
      </c>
      <c r="E9">
        <v>0</v>
      </c>
    </row>
    <row r="10" spans="1:5">
      <c r="A10" t="s">
        <v>31</v>
      </c>
      <c r="B10" t="s">
        <v>433</v>
      </c>
      <c r="C10" t="s">
        <v>433</v>
      </c>
      <c r="D10">
        <v>0</v>
      </c>
      <c r="E10">
        <v>0</v>
      </c>
    </row>
    <row r="11" spans="1:5">
      <c r="A11" t="s">
        <v>36</v>
      </c>
      <c r="B11" t="s">
        <v>433</v>
      </c>
      <c r="C11" t="s">
        <v>433</v>
      </c>
      <c r="D11">
        <v>0</v>
      </c>
      <c r="E11">
        <v>0</v>
      </c>
    </row>
    <row r="12" spans="1:5">
      <c r="A12" t="s">
        <v>47</v>
      </c>
      <c r="B12" t="s">
        <v>433</v>
      </c>
      <c r="C12" t="s">
        <v>433</v>
      </c>
      <c r="D12">
        <v>0</v>
      </c>
      <c r="E12">
        <v>0</v>
      </c>
    </row>
    <row r="13" spans="1:5">
      <c r="A13" t="s">
        <v>49</v>
      </c>
      <c r="B13" t="s">
        <v>433</v>
      </c>
      <c r="C13" t="s">
        <v>433</v>
      </c>
      <c r="D13">
        <v>0</v>
      </c>
      <c r="E13">
        <v>0</v>
      </c>
    </row>
    <row r="14" spans="1:5">
      <c r="A14" t="s">
        <v>50</v>
      </c>
      <c r="B14" t="s">
        <v>433</v>
      </c>
      <c r="C14" t="s">
        <v>433</v>
      </c>
      <c r="D14">
        <v>0</v>
      </c>
      <c r="E14">
        <v>0</v>
      </c>
    </row>
    <row r="15" spans="1:5">
      <c r="A15" t="s">
        <v>51</v>
      </c>
      <c r="B15" t="s">
        <v>433</v>
      </c>
      <c r="C15" t="s">
        <v>433</v>
      </c>
      <c r="D15">
        <v>0</v>
      </c>
      <c r="E15">
        <v>0</v>
      </c>
    </row>
    <row r="16" spans="1:5">
      <c r="A16" t="s">
        <v>57</v>
      </c>
      <c r="B16" t="s">
        <v>433</v>
      </c>
      <c r="C16" t="s">
        <v>433</v>
      </c>
      <c r="D16">
        <v>0</v>
      </c>
      <c r="E16">
        <v>0</v>
      </c>
    </row>
    <row r="17" spans="1:5">
      <c r="A17" t="s">
        <v>59</v>
      </c>
      <c r="B17" t="s">
        <v>433</v>
      </c>
      <c r="C17" t="s">
        <v>433</v>
      </c>
      <c r="D17">
        <v>0</v>
      </c>
      <c r="E17">
        <v>0</v>
      </c>
    </row>
    <row r="18" spans="1:5">
      <c r="A18" t="s">
        <v>62</v>
      </c>
      <c r="B18" t="s">
        <v>433</v>
      </c>
      <c r="C18" t="s">
        <v>433</v>
      </c>
      <c r="D18">
        <v>0</v>
      </c>
      <c r="E18">
        <v>0</v>
      </c>
    </row>
    <row r="19" spans="1:5">
      <c r="A19" t="s">
        <v>63</v>
      </c>
      <c r="B19" t="s">
        <v>433</v>
      </c>
      <c r="C19" t="s">
        <v>433</v>
      </c>
      <c r="D19">
        <v>0</v>
      </c>
      <c r="E19">
        <v>0</v>
      </c>
    </row>
    <row r="20" spans="1:5">
      <c r="A20" t="s">
        <v>64</v>
      </c>
      <c r="B20" t="s">
        <v>433</v>
      </c>
      <c r="C20" t="s">
        <v>433</v>
      </c>
      <c r="D20">
        <v>0</v>
      </c>
      <c r="E20">
        <v>0</v>
      </c>
    </row>
    <row r="21" spans="1:5">
      <c r="A21" t="s">
        <v>66</v>
      </c>
      <c r="B21" t="s">
        <v>433</v>
      </c>
      <c r="C21" t="s">
        <v>433</v>
      </c>
      <c r="D21">
        <v>0</v>
      </c>
      <c r="E21">
        <v>0</v>
      </c>
    </row>
    <row r="22" spans="1:5">
      <c r="A22" t="s">
        <v>70</v>
      </c>
      <c r="B22" t="s">
        <v>433</v>
      </c>
      <c r="C22" t="s">
        <v>433</v>
      </c>
      <c r="D22">
        <v>0</v>
      </c>
      <c r="E22">
        <v>0</v>
      </c>
    </row>
    <row r="23" spans="1:5">
      <c r="A23" t="s">
        <v>72</v>
      </c>
      <c r="B23" t="s">
        <v>433</v>
      </c>
      <c r="C23" t="s">
        <v>433</v>
      </c>
      <c r="D23">
        <v>0</v>
      </c>
      <c r="E23">
        <v>0</v>
      </c>
    </row>
    <row r="24" spans="1:5">
      <c r="A24" t="s">
        <v>76</v>
      </c>
      <c r="B24" t="s">
        <v>433</v>
      </c>
      <c r="C24" t="s">
        <v>433</v>
      </c>
      <c r="D24">
        <v>0</v>
      </c>
      <c r="E24">
        <v>0</v>
      </c>
    </row>
    <row r="25" spans="1:5">
      <c r="A25" t="s">
        <v>78</v>
      </c>
      <c r="B25" t="s">
        <v>433</v>
      </c>
      <c r="C25" t="s">
        <v>433</v>
      </c>
      <c r="D25">
        <v>0</v>
      </c>
      <c r="E25">
        <v>0</v>
      </c>
    </row>
    <row r="26" spans="1:5">
      <c r="A26" t="s">
        <v>79</v>
      </c>
      <c r="B26" t="s">
        <v>433</v>
      </c>
      <c r="C26" t="s">
        <v>433</v>
      </c>
      <c r="D26">
        <v>0</v>
      </c>
      <c r="E26">
        <v>0</v>
      </c>
    </row>
    <row r="27" spans="1:5">
      <c r="A27" t="s">
        <v>81</v>
      </c>
      <c r="B27" t="s">
        <v>433</v>
      </c>
      <c r="C27" t="s">
        <v>433</v>
      </c>
      <c r="D27">
        <v>0</v>
      </c>
      <c r="E27">
        <v>0</v>
      </c>
    </row>
    <row r="28" spans="1:5">
      <c r="A28" t="s">
        <v>85</v>
      </c>
      <c r="B28" t="s">
        <v>433</v>
      </c>
      <c r="C28" t="s">
        <v>433</v>
      </c>
      <c r="D28">
        <v>0</v>
      </c>
      <c r="E28">
        <v>0</v>
      </c>
    </row>
    <row r="29" spans="1:5">
      <c r="A29" t="s">
        <v>87</v>
      </c>
      <c r="B29" t="s">
        <v>433</v>
      </c>
      <c r="C29" t="s">
        <v>433</v>
      </c>
      <c r="D29">
        <v>0</v>
      </c>
      <c r="E29">
        <v>0</v>
      </c>
    </row>
    <row r="30" spans="1:5">
      <c r="A30" t="s">
        <v>88</v>
      </c>
      <c r="B30" t="s">
        <v>433</v>
      </c>
      <c r="C30" t="s">
        <v>433</v>
      </c>
      <c r="D30">
        <v>0</v>
      </c>
      <c r="E30">
        <v>0</v>
      </c>
    </row>
    <row r="31" spans="1:5">
      <c r="A31" t="s">
        <v>90</v>
      </c>
      <c r="B31" t="s">
        <v>433</v>
      </c>
      <c r="C31" t="s">
        <v>433</v>
      </c>
      <c r="D31">
        <v>0</v>
      </c>
      <c r="E31">
        <v>0</v>
      </c>
    </row>
    <row r="32" spans="1:5">
      <c r="A32" t="s">
        <v>91</v>
      </c>
      <c r="B32" t="s">
        <v>433</v>
      </c>
      <c r="C32" t="s">
        <v>433</v>
      </c>
      <c r="D32">
        <v>0</v>
      </c>
      <c r="E32">
        <v>0</v>
      </c>
    </row>
    <row r="33" spans="1:5">
      <c r="A33" t="s">
        <v>92</v>
      </c>
      <c r="B33" t="s">
        <v>433</v>
      </c>
      <c r="C33" t="s">
        <v>433</v>
      </c>
      <c r="D33">
        <v>0</v>
      </c>
      <c r="E33">
        <v>0</v>
      </c>
    </row>
    <row r="34" spans="1:5">
      <c r="A34" t="s">
        <v>95</v>
      </c>
      <c r="B34" t="s">
        <v>433</v>
      </c>
      <c r="C34" t="s">
        <v>433</v>
      </c>
      <c r="D34">
        <v>0</v>
      </c>
      <c r="E34">
        <v>0</v>
      </c>
    </row>
    <row r="35" spans="1:5">
      <c r="A35" t="s">
        <v>98</v>
      </c>
      <c r="B35" t="s">
        <v>466</v>
      </c>
      <c r="C35" t="s">
        <v>433</v>
      </c>
      <c r="D35">
        <v>1</v>
      </c>
      <c r="E35">
        <v>0</v>
      </c>
    </row>
    <row r="36" spans="1:5">
      <c r="A36" t="s">
        <v>101</v>
      </c>
      <c r="B36" s="7" t="s">
        <v>433</v>
      </c>
      <c r="C36" s="7" t="s">
        <v>433</v>
      </c>
      <c r="D36" s="7">
        <v>0</v>
      </c>
      <c r="E36" s="7">
        <v>0</v>
      </c>
    </row>
    <row r="37" spans="1:5">
      <c r="A37" t="s">
        <v>102</v>
      </c>
      <c r="B37" s="7" t="s">
        <v>433</v>
      </c>
      <c r="C37" s="7" t="s">
        <v>433</v>
      </c>
      <c r="D37" s="7">
        <v>0</v>
      </c>
      <c r="E37" s="7">
        <v>0</v>
      </c>
    </row>
    <row r="38" spans="1:5">
      <c r="A38" s="6" t="s">
        <v>106</v>
      </c>
      <c r="B38" s="7" t="s">
        <v>433</v>
      </c>
      <c r="C38" s="7" t="s">
        <v>433</v>
      </c>
      <c r="D38" s="7">
        <v>0</v>
      </c>
      <c r="E38" s="7">
        <v>0</v>
      </c>
    </row>
    <row r="39" spans="1:5">
      <c r="A39" s="6" t="s">
        <v>107</v>
      </c>
      <c r="B39" s="7" t="s">
        <v>433</v>
      </c>
      <c r="C39" s="7" t="s">
        <v>433</v>
      </c>
      <c r="D39" s="7">
        <v>0</v>
      </c>
      <c r="E39" s="7">
        <v>0</v>
      </c>
    </row>
    <row r="40" spans="1:5">
      <c r="A40" t="s">
        <v>109</v>
      </c>
      <c r="B40" s="7" t="s">
        <v>433</v>
      </c>
      <c r="C40" s="7" t="s">
        <v>433</v>
      </c>
      <c r="D40" s="7">
        <v>0</v>
      </c>
      <c r="E40" s="7">
        <v>0</v>
      </c>
    </row>
    <row r="41" spans="1:5">
      <c r="A41" t="s">
        <v>112</v>
      </c>
      <c r="B41" s="7" t="s">
        <v>433</v>
      </c>
      <c r="C41" s="7" t="s">
        <v>433</v>
      </c>
      <c r="D41" s="7">
        <v>0</v>
      </c>
      <c r="E41" s="7">
        <v>0</v>
      </c>
    </row>
    <row r="42" spans="1:5">
      <c r="A42" t="s">
        <v>114</v>
      </c>
      <c r="B42" s="7" t="s">
        <v>433</v>
      </c>
      <c r="C42" s="7" t="s">
        <v>433</v>
      </c>
      <c r="D42" s="7">
        <v>0</v>
      </c>
      <c r="E42" s="7">
        <v>0</v>
      </c>
    </row>
    <row r="43" spans="1:5">
      <c r="A43" t="s">
        <v>115</v>
      </c>
      <c r="B43" s="7" t="s">
        <v>433</v>
      </c>
      <c r="C43" s="7" t="s">
        <v>433</v>
      </c>
      <c r="D43" s="7">
        <v>0</v>
      </c>
      <c r="E43" s="7">
        <v>0</v>
      </c>
    </row>
    <row r="44" spans="1:5">
      <c r="A44" t="s">
        <v>116</v>
      </c>
      <c r="B44" s="7" t="s">
        <v>433</v>
      </c>
      <c r="C44" s="7" t="s">
        <v>433</v>
      </c>
      <c r="D44" s="7">
        <v>0</v>
      </c>
      <c r="E44" s="7">
        <v>0</v>
      </c>
    </row>
    <row r="45" spans="1:5">
      <c r="A45" t="s">
        <v>117</v>
      </c>
      <c r="B45" s="7" t="s">
        <v>468</v>
      </c>
      <c r="C45" s="7" t="s">
        <v>469</v>
      </c>
      <c r="D45" s="7">
        <v>1</v>
      </c>
      <c r="E45" s="7">
        <v>1</v>
      </c>
    </row>
    <row r="46" spans="1:5">
      <c r="A46" t="s">
        <v>118</v>
      </c>
      <c r="B46" s="7" t="s">
        <v>470</v>
      </c>
      <c r="C46" s="7" t="s">
        <v>471</v>
      </c>
      <c r="D46" s="7">
        <v>2</v>
      </c>
      <c r="E46" s="7">
        <v>1</v>
      </c>
    </row>
    <row r="47" spans="1:5">
      <c r="A47" t="s">
        <v>119</v>
      </c>
      <c r="B47" s="7" t="s">
        <v>433</v>
      </c>
      <c r="C47" s="7" t="s">
        <v>433</v>
      </c>
      <c r="D47" s="7">
        <v>0</v>
      </c>
      <c r="E47" s="7">
        <v>0</v>
      </c>
    </row>
    <row r="48" spans="1:5">
      <c r="A48" t="s">
        <v>120</v>
      </c>
      <c r="B48" s="7" t="s">
        <v>433</v>
      </c>
      <c r="C48" s="7" t="s">
        <v>433</v>
      </c>
      <c r="D48" s="7">
        <v>0</v>
      </c>
      <c r="E48" s="7">
        <v>0</v>
      </c>
    </row>
    <row r="49" spans="1:5">
      <c r="A49" t="s">
        <v>122</v>
      </c>
      <c r="B49" s="7" t="s">
        <v>433</v>
      </c>
      <c r="C49" s="7" t="s">
        <v>433</v>
      </c>
      <c r="D49" s="7">
        <v>0</v>
      </c>
      <c r="E49" s="7">
        <v>0</v>
      </c>
    </row>
    <row r="50" spans="1:5">
      <c r="A50" t="s">
        <v>123</v>
      </c>
      <c r="B50" s="7" t="s">
        <v>433</v>
      </c>
      <c r="C50" s="7" t="s">
        <v>433</v>
      </c>
      <c r="D50" s="7">
        <v>0</v>
      </c>
      <c r="E50" s="7">
        <v>0</v>
      </c>
    </row>
    <row r="51" spans="1:5">
      <c r="A51" t="s">
        <v>124</v>
      </c>
      <c r="B51" s="7" t="s">
        <v>433</v>
      </c>
      <c r="C51" s="7" t="s">
        <v>433</v>
      </c>
      <c r="D51" s="7">
        <v>0</v>
      </c>
      <c r="E51" s="7">
        <v>0</v>
      </c>
    </row>
    <row r="52" spans="1:5">
      <c r="A52" t="s">
        <v>125</v>
      </c>
      <c r="B52" s="7" t="s">
        <v>433</v>
      </c>
      <c r="C52" s="7" t="s">
        <v>433</v>
      </c>
      <c r="D52" s="7">
        <v>0</v>
      </c>
      <c r="E52" s="7">
        <v>0</v>
      </c>
    </row>
    <row r="53" spans="1:5">
      <c r="A53" s="6" t="s">
        <v>128</v>
      </c>
      <c r="B53" s="7" t="s">
        <v>433</v>
      </c>
      <c r="C53" s="7" t="s">
        <v>433</v>
      </c>
      <c r="D53" s="7">
        <v>0</v>
      </c>
      <c r="E53" s="7">
        <v>0</v>
      </c>
    </row>
    <row r="54" spans="1:5">
      <c r="A54" s="6" t="s">
        <v>129</v>
      </c>
      <c r="B54" s="7" t="s">
        <v>433</v>
      </c>
      <c r="C54" s="7" t="s">
        <v>433</v>
      </c>
      <c r="D54" s="7">
        <v>0</v>
      </c>
      <c r="E54" s="7">
        <v>0</v>
      </c>
    </row>
  </sheetData>
  <sortState xmlns:xlrd2="http://schemas.microsoft.com/office/spreadsheetml/2017/richdata2" ref="A2:E101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FF3B3-6A5E-4645-A51A-54E436AD79A7}">
  <dimension ref="A1:D54"/>
  <sheetViews>
    <sheetView topLeftCell="A4" workbookViewId="0">
      <selection activeCell="B40" sqref="B40"/>
    </sheetView>
  </sheetViews>
  <sheetFormatPr baseColWidth="10" defaultRowHeight="16"/>
  <sheetData>
    <row r="1" spans="1:4">
      <c r="A1" s="1" t="s">
        <v>0</v>
      </c>
      <c r="B1" s="1" t="s">
        <v>424</v>
      </c>
      <c r="C1" s="1" t="s">
        <v>425</v>
      </c>
      <c r="D1" s="1" t="s">
        <v>423</v>
      </c>
    </row>
    <row r="2" spans="1:4">
      <c r="A2" t="s">
        <v>6</v>
      </c>
      <c r="B2">
        <v>1492</v>
      </c>
      <c r="C2">
        <v>1492</v>
      </c>
      <c r="D2">
        <v>0</v>
      </c>
    </row>
    <row r="3" spans="1:4">
      <c r="A3" t="s">
        <v>8</v>
      </c>
      <c r="B3">
        <v>700</v>
      </c>
      <c r="C3">
        <v>700</v>
      </c>
      <c r="D3">
        <v>0</v>
      </c>
    </row>
    <row r="4" spans="1:4">
      <c r="A4" t="s">
        <v>10</v>
      </c>
      <c r="B4">
        <v>537</v>
      </c>
      <c r="C4">
        <v>539</v>
      </c>
      <c r="D4">
        <v>-2</v>
      </c>
    </row>
    <row r="5" spans="1:4">
      <c r="A5" t="s">
        <v>11</v>
      </c>
      <c r="B5">
        <v>479</v>
      </c>
      <c r="C5">
        <v>340</v>
      </c>
      <c r="D5">
        <v>139</v>
      </c>
    </row>
    <row r="6" spans="1:4">
      <c r="A6" t="s">
        <v>23</v>
      </c>
      <c r="B6">
        <v>2497</v>
      </c>
      <c r="C6">
        <v>310</v>
      </c>
      <c r="D6">
        <v>2187</v>
      </c>
    </row>
    <row r="7" spans="1:4">
      <c r="A7" t="s">
        <v>24</v>
      </c>
      <c r="B7">
        <v>235</v>
      </c>
      <c r="C7">
        <v>233</v>
      </c>
      <c r="D7">
        <v>2</v>
      </c>
    </row>
    <row r="8" spans="1:4">
      <c r="A8" t="s">
        <v>25</v>
      </c>
      <c r="B8">
        <v>531</v>
      </c>
      <c r="C8">
        <v>526</v>
      </c>
      <c r="D8">
        <v>5</v>
      </c>
    </row>
    <row r="9" spans="1:4">
      <c r="A9" t="s">
        <v>27</v>
      </c>
      <c r="B9">
        <v>789</v>
      </c>
      <c r="C9">
        <v>324</v>
      </c>
      <c r="D9">
        <v>465</v>
      </c>
    </row>
    <row r="10" spans="1:4">
      <c r="A10" t="s">
        <v>31</v>
      </c>
      <c r="B10">
        <v>186</v>
      </c>
      <c r="C10">
        <v>185</v>
      </c>
      <c r="D10">
        <v>1</v>
      </c>
    </row>
    <row r="11" spans="1:4">
      <c r="A11" t="s">
        <v>36</v>
      </c>
      <c r="B11">
        <v>3158</v>
      </c>
      <c r="C11">
        <v>290</v>
      </c>
      <c r="D11">
        <v>2868</v>
      </c>
    </row>
    <row r="12" spans="1:4">
      <c r="A12" t="s">
        <v>47</v>
      </c>
      <c r="B12">
        <v>301</v>
      </c>
      <c r="C12">
        <v>299</v>
      </c>
      <c r="D12">
        <v>2</v>
      </c>
    </row>
    <row r="13" spans="1:4">
      <c r="A13" t="s">
        <v>49</v>
      </c>
      <c r="B13">
        <v>1504</v>
      </c>
      <c r="C13">
        <v>1504</v>
      </c>
      <c r="D13">
        <v>0</v>
      </c>
    </row>
    <row r="14" spans="1:4">
      <c r="A14" t="s">
        <v>50</v>
      </c>
      <c r="B14">
        <v>79</v>
      </c>
      <c r="C14">
        <v>79</v>
      </c>
      <c r="D14">
        <v>0</v>
      </c>
    </row>
    <row r="15" spans="1:4">
      <c r="A15" t="s">
        <v>51</v>
      </c>
      <c r="B15">
        <v>146</v>
      </c>
      <c r="C15">
        <v>146</v>
      </c>
      <c r="D15">
        <v>0</v>
      </c>
    </row>
    <row r="16" spans="1:4">
      <c r="A16" t="s">
        <v>57</v>
      </c>
      <c r="B16">
        <v>210</v>
      </c>
      <c r="C16">
        <v>210</v>
      </c>
      <c r="D16">
        <v>0</v>
      </c>
    </row>
    <row r="17" spans="1:4">
      <c r="A17" t="s">
        <v>59</v>
      </c>
      <c r="B17">
        <v>552</v>
      </c>
      <c r="C17">
        <v>552</v>
      </c>
      <c r="D17">
        <v>0</v>
      </c>
    </row>
    <row r="18" spans="1:4">
      <c r="A18" t="s">
        <v>62</v>
      </c>
      <c r="B18">
        <v>875</v>
      </c>
      <c r="C18">
        <v>833</v>
      </c>
      <c r="D18">
        <v>42</v>
      </c>
    </row>
    <row r="19" spans="1:4">
      <c r="A19" t="s">
        <v>63</v>
      </c>
      <c r="B19">
        <v>384</v>
      </c>
      <c r="C19">
        <v>384</v>
      </c>
      <c r="D19">
        <v>0</v>
      </c>
    </row>
    <row r="20" spans="1:4">
      <c r="A20" t="s">
        <v>64</v>
      </c>
      <c r="B20">
        <v>366</v>
      </c>
      <c r="C20">
        <v>366</v>
      </c>
      <c r="D20">
        <v>0</v>
      </c>
    </row>
    <row r="21" spans="1:4">
      <c r="A21" t="s">
        <v>66</v>
      </c>
      <c r="B21">
        <v>805</v>
      </c>
      <c r="C21">
        <v>805</v>
      </c>
      <c r="D21">
        <v>0</v>
      </c>
    </row>
    <row r="22" spans="1:4">
      <c r="A22" t="s">
        <v>70</v>
      </c>
      <c r="B22">
        <v>880</v>
      </c>
      <c r="C22">
        <v>444</v>
      </c>
      <c r="D22">
        <v>436</v>
      </c>
    </row>
    <row r="23" spans="1:4">
      <c r="A23" t="s">
        <v>72</v>
      </c>
      <c r="B23">
        <v>365</v>
      </c>
      <c r="C23">
        <v>365</v>
      </c>
      <c r="D23">
        <v>0</v>
      </c>
    </row>
    <row r="24" spans="1:4">
      <c r="A24" t="s">
        <v>76</v>
      </c>
      <c r="B24">
        <v>77</v>
      </c>
      <c r="C24">
        <v>77</v>
      </c>
      <c r="D24">
        <v>0</v>
      </c>
    </row>
    <row r="25" spans="1:4">
      <c r="A25" t="s">
        <v>78</v>
      </c>
      <c r="B25">
        <v>173</v>
      </c>
      <c r="C25">
        <v>173</v>
      </c>
      <c r="D25">
        <v>0</v>
      </c>
    </row>
    <row r="26" spans="1:4">
      <c r="A26" t="s">
        <v>79</v>
      </c>
      <c r="B26">
        <v>275</v>
      </c>
      <c r="C26">
        <v>275</v>
      </c>
      <c r="D26">
        <v>0</v>
      </c>
    </row>
    <row r="27" spans="1:4">
      <c r="A27" t="s">
        <v>81</v>
      </c>
      <c r="B27">
        <v>89</v>
      </c>
      <c r="C27">
        <v>89</v>
      </c>
      <c r="D27">
        <v>0</v>
      </c>
    </row>
    <row r="28" spans="1:4">
      <c r="A28" t="s">
        <v>85</v>
      </c>
      <c r="B28">
        <v>134</v>
      </c>
      <c r="C28">
        <v>134</v>
      </c>
      <c r="D28">
        <v>0</v>
      </c>
    </row>
    <row r="29" spans="1:4">
      <c r="A29" t="s">
        <v>87</v>
      </c>
      <c r="B29">
        <v>43</v>
      </c>
      <c r="C29">
        <v>43</v>
      </c>
      <c r="D29">
        <v>0</v>
      </c>
    </row>
    <row r="30" spans="1:4">
      <c r="A30" t="s">
        <v>88</v>
      </c>
      <c r="B30">
        <v>152</v>
      </c>
      <c r="C30">
        <v>152</v>
      </c>
      <c r="D30">
        <v>0</v>
      </c>
    </row>
    <row r="31" spans="1:4">
      <c r="A31" t="s">
        <v>90</v>
      </c>
      <c r="B31">
        <v>164</v>
      </c>
      <c r="C31">
        <v>164</v>
      </c>
      <c r="D31">
        <v>0</v>
      </c>
    </row>
    <row r="32" spans="1:4">
      <c r="A32" t="s">
        <v>91</v>
      </c>
      <c r="B32">
        <v>147</v>
      </c>
      <c r="C32">
        <v>147</v>
      </c>
      <c r="D32">
        <v>0</v>
      </c>
    </row>
    <row r="33" spans="1:4">
      <c r="A33" t="s">
        <v>92</v>
      </c>
      <c r="B33">
        <v>407</v>
      </c>
      <c r="C33">
        <v>407</v>
      </c>
      <c r="D33">
        <v>0</v>
      </c>
    </row>
    <row r="34" spans="1:4">
      <c r="A34" t="s">
        <v>95</v>
      </c>
      <c r="B34">
        <v>1117</v>
      </c>
      <c r="C34">
        <v>1117</v>
      </c>
      <c r="D34">
        <v>0</v>
      </c>
    </row>
    <row r="35" spans="1:4">
      <c r="A35" t="s">
        <v>98</v>
      </c>
      <c r="B35">
        <v>238</v>
      </c>
      <c r="C35">
        <v>238</v>
      </c>
      <c r="D35">
        <v>0</v>
      </c>
    </row>
    <row r="36" spans="1:4">
      <c r="A36" t="s">
        <v>101</v>
      </c>
      <c r="B36">
        <v>646</v>
      </c>
      <c r="C36">
        <v>430</v>
      </c>
      <c r="D36">
        <v>216</v>
      </c>
    </row>
    <row r="37" spans="1:4">
      <c r="A37" t="s">
        <v>102</v>
      </c>
      <c r="B37">
        <v>10</v>
      </c>
      <c r="C37">
        <v>10</v>
      </c>
      <c r="D37">
        <v>0</v>
      </c>
    </row>
    <row r="38" spans="1:4">
      <c r="A38" t="s">
        <v>106</v>
      </c>
      <c r="B38">
        <v>1107</v>
      </c>
      <c r="C38">
        <v>1004</v>
      </c>
      <c r="D38">
        <v>103</v>
      </c>
    </row>
    <row r="39" spans="1:4">
      <c r="A39" t="s">
        <v>107</v>
      </c>
      <c r="B39">
        <v>63</v>
      </c>
      <c r="C39">
        <v>63</v>
      </c>
      <c r="D39">
        <v>0</v>
      </c>
    </row>
    <row r="40" spans="1:4">
      <c r="A40" t="s">
        <v>109</v>
      </c>
      <c r="B40">
        <v>242</v>
      </c>
      <c r="C40">
        <v>206</v>
      </c>
      <c r="D40">
        <v>36</v>
      </c>
    </row>
    <row r="41" spans="1:4">
      <c r="A41" t="s">
        <v>112</v>
      </c>
      <c r="B41">
        <v>511</v>
      </c>
      <c r="C41">
        <v>511</v>
      </c>
      <c r="D41">
        <v>0</v>
      </c>
    </row>
    <row r="42" spans="1:4">
      <c r="A42" t="s">
        <v>114</v>
      </c>
      <c r="B42">
        <v>477</v>
      </c>
      <c r="C42">
        <v>477</v>
      </c>
      <c r="D42">
        <v>0</v>
      </c>
    </row>
    <row r="43" spans="1:4">
      <c r="A43" t="s">
        <v>115</v>
      </c>
      <c r="B43">
        <v>424</v>
      </c>
      <c r="C43">
        <v>424</v>
      </c>
      <c r="D43">
        <v>0</v>
      </c>
    </row>
    <row r="44" spans="1:4">
      <c r="A44" t="s">
        <v>116</v>
      </c>
      <c r="B44">
        <v>191</v>
      </c>
      <c r="C44">
        <v>179</v>
      </c>
      <c r="D44">
        <v>12</v>
      </c>
    </row>
    <row r="45" spans="1:4">
      <c r="A45" t="s">
        <v>117</v>
      </c>
      <c r="B45">
        <v>387</v>
      </c>
      <c r="C45">
        <v>387</v>
      </c>
      <c r="D45">
        <v>0</v>
      </c>
    </row>
    <row r="46" spans="1:4">
      <c r="A46" t="s">
        <v>118</v>
      </c>
      <c r="B46">
        <v>1154</v>
      </c>
      <c r="C46">
        <v>1149</v>
      </c>
      <c r="D46">
        <v>5</v>
      </c>
    </row>
    <row r="47" spans="1:4">
      <c r="A47" t="s">
        <v>119</v>
      </c>
      <c r="B47">
        <v>261</v>
      </c>
      <c r="C47">
        <v>261</v>
      </c>
      <c r="D47">
        <v>0</v>
      </c>
    </row>
    <row r="48" spans="1:4">
      <c r="A48" t="s">
        <v>120</v>
      </c>
      <c r="B48">
        <v>598</v>
      </c>
      <c r="C48">
        <v>518</v>
      </c>
      <c r="D48">
        <v>80</v>
      </c>
    </row>
    <row r="49" spans="1:4">
      <c r="A49" t="s">
        <v>122</v>
      </c>
      <c r="B49">
        <v>708</v>
      </c>
      <c r="C49">
        <v>737</v>
      </c>
      <c r="D49">
        <v>-29</v>
      </c>
    </row>
    <row r="50" spans="1:4">
      <c r="A50" t="s">
        <v>123</v>
      </c>
      <c r="B50">
        <v>567</v>
      </c>
      <c r="C50">
        <v>503</v>
      </c>
      <c r="D50">
        <v>64</v>
      </c>
    </row>
    <row r="51" spans="1:4">
      <c r="A51" t="s">
        <v>124</v>
      </c>
      <c r="B51">
        <v>637</v>
      </c>
      <c r="C51">
        <v>637</v>
      </c>
      <c r="D51">
        <v>0</v>
      </c>
    </row>
    <row r="52" spans="1:4">
      <c r="A52" t="s">
        <v>125</v>
      </c>
      <c r="B52">
        <v>888</v>
      </c>
      <c r="C52">
        <v>670</v>
      </c>
      <c r="D52">
        <v>218</v>
      </c>
    </row>
    <row r="53" spans="1:4">
      <c r="A53" t="s">
        <v>128</v>
      </c>
      <c r="B53">
        <v>414</v>
      </c>
      <c r="C53">
        <v>414</v>
      </c>
      <c r="D53">
        <v>0</v>
      </c>
    </row>
    <row r="54" spans="1:4">
      <c r="A54" t="s">
        <v>129</v>
      </c>
      <c r="B54">
        <v>168</v>
      </c>
      <c r="C54">
        <v>168</v>
      </c>
      <c r="D5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38054-3A22-5B47-B7E8-E4947ADDA862}">
  <dimension ref="A1:G95"/>
  <sheetViews>
    <sheetView workbookViewId="0"/>
  </sheetViews>
  <sheetFormatPr baseColWidth="10" defaultRowHeight="16"/>
  <sheetData>
    <row r="1" spans="1:7">
      <c r="A1" s="1" t="s">
        <v>444</v>
      </c>
      <c r="B1" s="1" t="s">
        <v>157</v>
      </c>
      <c r="C1" s="1" t="s">
        <v>158</v>
      </c>
      <c r="D1" s="1" t="s">
        <v>159</v>
      </c>
      <c r="F1" s="1" t="s">
        <v>165</v>
      </c>
      <c r="G1" s="1" t="s">
        <v>418</v>
      </c>
    </row>
    <row r="2" spans="1:7">
      <c r="A2" t="s">
        <v>5</v>
      </c>
      <c r="B2" t="s">
        <v>137</v>
      </c>
      <c r="C2">
        <v>19264</v>
      </c>
      <c r="D2">
        <v>16250</v>
      </c>
      <c r="E2">
        <v>16493</v>
      </c>
      <c r="F2">
        <v>99.947999999999993</v>
      </c>
      <c r="G2">
        <v>100.021</v>
      </c>
    </row>
    <row r="3" spans="1:7">
      <c r="A3" t="s">
        <v>9</v>
      </c>
      <c r="B3" t="s">
        <v>448</v>
      </c>
      <c r="C3">
        <v>22664</v>
      </c>
      <c r="D3">
        <v>2147</v>
      </c>
      <c r="E3">
        <v>2849</v>
      </c>
      <c r="F3">
        <v>98.771100000000004</v>
      </c>
      <c r="G3">
        <v>98.771100000000004</v>
      </c>
    </row>
    <row r="4" spans="1:7">
      <c r="A4" t="s">
        <v>12</v>
      </c>
      <c r="B4" t="s">
        <v>138</v>
      </c>
      <c r="C4">
        <v>19110</v>
      </c>
      <c r="D4">
        <v>16679</v>
      </c>
      <c r="E4">
        <v>18878</v>
      </c>
      <c r="F4">
        <v>99.500299999999996</v>
      </c>
      <c r="G4">
        <v>99.537400000000005</v>
      </c>
    </row>
    <row r="5" spans="1:7">
      <c r="A5" t="s">
        <v>13</v>
      </c>
      <c r="B5" t="s">
        <v>153</v>
      </c>
      <c r="C5">
        <v>18265</v>
      </c>
      <c r="D5">
        <v>13943</v>
      </c>
      <c r="E5">
        <v>14175</v>
      </c>
      <c r="F5">
        <v>99.856499999999997</v>
      </c>
      <c r="G5">
        <v>99.976399999999998</v>
      </c>
    </row>
    <row r="6" spans="1:7">
      <c r="A6" t="s">
        <v>15</v>
      </c>
      <c r="B6" t="s">
        <v>449</v>
      </c>
      <c r="C6">
        <v>19234</v>
      </c>
      <c r="D6">
        <v>12421</v>
      </c>
      <c r="E6">
        <v>12428</v>
      </c>
      <c r="F6">
        <v>99.87</v>
      </c>
      <c r="G6">
        <v>100.063</v>
      </c>
    </row>
    <row r="7" spans="1:7">
      <c r="A7" t="s">
        <v>18</v>
      </c>
      <c r="B7" t="s">
        <v>450</v>
      </c>
      <c r="C7">
        <v>21618</v>
      </c>
      <c r="D7">
        <v>6981</v>
      </c>
      <c r="E7">
        <v>6632</v>
      </c>
      <c r="F7">
        <v>99.98</v>
      </c>
      <c r="G7">
        <v>99.995099999999994</v>
      </c>
    </row>
    <row r="8" spans="1:7">
      <c r="A8" t="s">
        <v>19</v>
      </c>
      <c r="B8" t="s">
        <v>451</v>
      </c>
      <c r="C8">
        <v>18726</v>
      </c>
      <c r="D8">
        <v>16493</v>
      </c>
      <c r="E8">
        <v>17589</v>
      </c>
      <c r="F8">
        <v>99.904399999999995</v>
      </c>
      <c r="G8">
        <v>100.416</v>
      </c>
    </row>
    <row r="9" spans="1:7">
      <c r="A9" t="s">
        <v>21</v>
      </c>
      <c r="B9" t="s">
        <v>452</v>
      </c>
      <c r="C9">
        <v>21477</v>
      </c>
      <c r="D9">
        <v>323</v>
      </c>
      <c r="E9">
        <v>93</v>
      </c>
      <c r="F9">
        <v>100</v>
      </c>
      <c r="G9">
        <v>111.828</v>
      </c>
    </row>
    <row r="10" spans="1:7">
      <c r="A10" t="s">
        <v>22</v>
      </c>
      <c r="B10" t="s">
        <v>453</v>
      </c>
      <c r="C10">
        <v>16895</v>
      </c>
      <c r="D10">
        <v>12127</v>
      </c>
      <c r="E10">
        <v>12127</v>
      </c>
      <c r="F10">
        <v>99.99</v>
      </c>
      <c r="G10">
        <v>100.015</v>
      </c>
    </row>
    <row r="11" spans="1:7">
      <c r="A11" t="s">
        <v>28</v>
      </c>
      <c r="B11" t="s">
        <v>454</v>
      </c>
      <c r="C11">
        <v>18488</v>
      </c>
      <c r="D11">
        <v>9747</v>
      </c>
      <c r="E11">
        <v>6504</v>
      </c>
      <c r="F11">
        <v>97.74</v>
      </c>
      <c r="G11">
        <v>98.954599999999999</v>
      </c>
    </row>
    <row r="12" spans="1:7">
      <c r="A12" t="s">
        <v>30</v>
      </c>
      <c r="B12" t="s">
        <v>139</v>
      </c>
      <c r="C12">
        <v>16784</v>
      </c>
      <c r="D12">
        <v>4319</v>
      </c>
      <c r="E12">
        <v>4319</v>
      </c>
      <c r="F12">
        <v>99.37</v>
      </c>
      <c r="G12">
        <v>102.959</v>
      </c>
    </row>
    <row r="13" spans="1:7">
      <c r="A13" t="s">
        <v>32</v>
      </c>
      <c r="B13" t="s">
        <v>140</v>
      </c>
      <c r="C13">
        <v>19122</v>
      </c>
      <c r="D13">
        <v>22001</v>
      </c>
      <c r="E13">
        <v>1047</v>
      </c>
      <c r="F13">
        <v>99.808099999999996</v>
      </c>
      <c r="G13">
        <v>99.999200000000002</v>
      </c>
    </row>
    <row r="14" spans="1:7">
      <c r="A14" t="s">
        <v>34</v>
      </c>
      <c r="B14" t="s">
        <v>141</v>
      </c>
      <c r="C14">
        <v>18200</v>
      </c>
      <c r="D14">
        <v>11152</v>
      </c>
      <c r="E14">
        <v>12072</v>
      </c>
      <c r="F14">
        <v>99.975300000000004</v>
      </c>
      <c r="G14">
        <v>100.456</v>
      </c>
    </row>
    <row r="15" spans="1:7">
      <c r="A15" t="s">
        <v>35</v>
      </c>
      <c r="B15" t="s">
        <v>455</v>
      </c>
      <c r="C15">
        <v>18687</v>
      </c>
      <c r="D15">
        <v>19032</v>
      </c>
      <c r="E15">
        <v>151</v>
      </c>
      <c r="F15">
        <v>100</v>
      </c>
      <c r="G15">
        <v>155.62899999999999</v>
      </c>
    </row>
    <row r="16" spans="1:7">
      <c r="A16" t="s">
        <v>38</v>
      </c>
      <c r="B16" t="s">
        <v>142</v>
      </c>
      <c r="C16">
        <v>20624</v>
      </c>
      <c r="D16">
        <v>15840</v>
      </c>
      <c r="E16">
        <v>17037</v>
      </c>
      <c r="F16">
        <v>99.990799999999993</v>
      </c>
      <c r="G16">
        <v>100.05</v>
      </c>
    </row>
    <row r="17" spans="1:7">
      <c r="A17" t="s">
        <v>39</v>
      </c>
      <c r="B17" t="s">
        <v>152</v>
      </c>
      <c r="C17">
        <v>19935</v>
      </c>
      <c r="D17">
        <v>11331</v>
      </c>
      <c r="E17">
        <v>11329</v>
      </c>
      <c r="F17">
        <v>99.93</v>
      </c>
      <c r="G17">
        <v>100.16800000000001</v>
      </c>
    </row>
    <row r="18" spans="1:7">
      <c r="A18" t="s">
        <v>41</v>
      </c>
      <c r="B18" t="s">
        <v>456</v>
      </c>
      <c r="C18">
        <v>19053</v>
      </c>
      <c r="D18">
        <v>3533</v>
      </c>
      <c r="E18">
        <v>3440</v>
      </c>
      <c r="F18">
        <v>99.83</v>
      </c>
      <c r="G18">
        <v>101.952</v>
      </c>
    </row>
    <row r="19" spans="1:7">
      <c r="A19" t="s">
        <v>42</v>
      </c>
      <c r="B19" t="s">
        <v>457</v>
      </c>
      <c r="C19">
        <v>17830</v>
      </c>
      <c r="D19">
        <v>18151</v>
      </c>
      <c r="E19">
        <v>155</v>
      </c>
      <c r="F19">
        <v>99.35</v>
      </c>
      <c r="G19">
        <v>110.318</v>
      </c>
    </row>
    <row r="20" spans="1:7">
      <c r="A20" t="s">
        <v>46</v>
      </c>
      <c r="B20" t="s">
        <v>143</v>
      </c>
      <c r="C20">
        <v>16855</v>
      </c>
      <c r="D20">
        <v>19362</v>
      </c>
      <c r="E20">
        <v>19335</v>
      </c>
      <c r="F20">
        <v>99.982600000000005</v>
      </c>
      <c r="G20">
        <v>100.107</v>
      </c>
    </row>
    <row r="21" spans="1:7">
      <c r="A21" t="s">
        <v>52</v>
      </c>
      <c r="B21" t="s">
        <v>144</v>
      </c>
      <c r="C21">
        <v>17111</v>
      </c>
      <c r="D21">
        <v>17111</v>
      </c>
      <c r="E21">
        <v>17603</v>
      </c>
      <c r="F21">
        <v>99.848399999999998</v>
      </c>
      <c r="G21">
        <v>99.882499999999993</v>
      </c>
    </row>
    <row r="22" spans="1:7">
      <c r="A22" t="s">
        <v>54</v>
      </c>
      <c r="B22" t="s">
        <v>145</v>
      </c>
      <c r="C22">
        <v>19188</v>
      </c>
      <c r="D22">
        <v>14861</v>
      </c>
      <c r="E22">
        <v>15381</v>
      </c>
      <c r="F22">
        <v>99.652199999999993</v>
      </c>
      <c r="G22">
        <v>100.309</v>
      </c>
    </row>
    <row r="23" spans="1:7">
      <c r="A23" t="s">
        <v>56</v>
      </c>
      <c r="B23" t="s">
        <v>146</v>
      </c>
      <c r="C23">
        <v>16663</v>
      </c>
      <c r="D23">
        <v>9713</v>
      </c>
      <c r="E23">
        <v>9713</v>
      </c>
      <c r="F23">
        <v>99.99</v>
      </c>
      <c r="G23">
        <v>100.011</v>
      </c>
    </row>
    <row r="24" spans="1:7">
      <c r="A24" t="s">
        <v>65</v>
      </c>
      <c r="B24" t="s">
        <v>147</v>
      </c>
      <c r="C24">
        <v>17309</v>
      </c>
      <c r="D24">
        <v>16395</v>
      </c>
      <c r="E24">
        <v>16399</v>
      </c>
      <c r="F24">
        <v>99.930199999999999</v>
      </c>
      <c r="G24">
        <v>99.936300000000003</v>
      </c>
    </row>
    <row r="25" spans="1:7">
      <c r="A25" t="s">
        <v>69</v>
      </c>
      <c r="B25" t="s">
        <v>154</v>
      </c>
      <c r="C25">
        <v>19076</v>
      </c>
      <c r="D25">
        <v>9335</v>
      </c>
      <c r="E25">
        <v>10598</v>
      </c>
      <c r="F25">
        <v>99.9816</v>
      </c>
      <c r="G25">
        <v>100.114</v>
      </c>
    </row>
    <row r="26" spans="1:7">
      <c r="A26" t="s">
        <v>73</v>
      </c>
      <c r="B26" t="s">
        <v>148</v>
      </c>
      <c r="C26">
        <v>17143</v>
      </c>
      <c r="D26">
        <v>17308</v>
      </c>
      <c r="E26">
        <v>17308</v>
      </c>
      <c r="F26">
        <v>100</v>
      </c>
      <c r="G26">
        <v>100</v>
      </c>
    </row>
    <row r="27" spans="1:7">
      <c r="A27" t="s">
        <v>84</v>
      </c>
      <c r="B27" t="s">
        <v>149</v>
      </c>
      <c r="C27">
        <v>17611</v>
      </c>
      <c r="D27">
        <v>17498</v>
      </c>
      <c r="E27">
        <v>17633</v>
      </c>
      <c r="F27">
        <v>99.932100000000005</v>
      </c>
      <c r="G27">
        <v>99.932100000000005</v>
      </c>
    </row>
    <row r="28" spans="1:7">
      <c r="A28" t="s">
        <v>93</v>
      </c>
      <c r="B28" t="s">
        <v>155</v>
      </c>
      <c r="C28">
        <v>16230</v>
      </c>
      <c r="D28">
        <v>16500</v>
      </c>
      <c r="E28">
        <v>16252</v>
      </c>
      <c r="F28">
        <v>99.990799999999993</v>
      </c>
      <c r="G28">
        <v>100.003</v>
      </c>
    </row>
    <row r="29" spans="1:7">
      <c r="A29" t="s">
        <v>96</v>
      </c>
      <c r="B29" t="s">
        <v>458</v>
      </c>
      <c r="C29">
        <v>16403</v>
      </c>
      <c r="D29">
        <v>16403</v>
      </c>
      <c r="E29">
        <v>16403</v>
      </c>
      <c r="F29">
        <v>99.9863</v>
      </c>
      <c r="G29">
        <v>100.017</v>
      </c>
    </row>
    <row r="30" spans="1:7">
      <c r="A30" t="s">
        <v>100</v>
      </c>
      <c r="B30" t="s">
        <v>459</v>
      </c>
      <c r="C30">
        <v>16566</v>
      </c>
      <c r="D30">
        <v>22005</v>
      </c>
      <c r="E30">
        <v>22004</v>
      </c>
      <c r="F30">
        <v>99.995400000000004</v>
      </c>
      <c r="G30">
        <v>100</v>
      </c>
    </row>
    <row r="31" spans="1:7">
      <c r="A31" t="s">
        <v>105</v>
      </c>
      <c r="B31" t="s">
        <v>151</v>
      </c>
      <c r="C31">
        <v>17308</v>
      </c>
      <c r="D31">
        <v>7672</v>
      </c>
      <c r="E31">
        <v>7672</v>
      </c>
      <c r="F31">
        <v>99.84</v>
      </c>
      <c r="G31">
        <v>101.991</v>
      </c>
    </row>
    <row r="32" spans="1:7">
      <c r="A32" t="s">
        <v>108</v>
      </c>
      <c r="B32" t="s">
        <v>460</v>
      </c>
      <c r="C32">
        <v>16370</v>
      </c>
      <c r="D32">
        <v>22012</v>
      </c>
      <c r="E32">
        <v>21170</v>
      </c>
      <c r="F32">
        <v>99.3733</v>
      </c>
      <c r="G32">
        <v>99.415800000000004</v>
      </c>
    </row>
    <row r="33" spans="1:7">
      <c r="A33" t="s">
        <v>110</v>
      </c>
      <c r="B33" t="s">
        <v>150</v>
      </c>
      <c r="C33">
        <v>17207</v>
      </c>
      <c r="D33">
        <v>16292</v>
      </c>
      <c r="E33">
        <v>16443</v>
      </c>
      <c r="F33">
        <v>99.896600000000007</v>
      </c>
      <c r="G33">
        <v>99.896600000000007</v>
      </c>
    </row>
    <row r="34" spans="1:7">
      <c r="A34" t="s">
        <v>127</v>
      </c>
      <c r="B34" t="s">
        <v>461</v>
      </c>
      <c r="C34">
        <v>16785</v>
      </c>
      <c r="D34">
        <v>22056</v>
      </c>
      <c r="E34">
        <v>22033</v>
      </c>
      <c r="F34">
        <v>99.984800000000007</v>
      </c>
      <c r="G34">
        <v>100.003</v>
      </c>
    </row>
    <row r="35" spans="1:7">
      <c r="A35" t="s">
        <v>6</v>
      </c>
      <c r="B35" t="s">
        <v>131</v>
      </c>
      <c r="C35">
        <v>16291</v>
      </c>
      <c r="D35">
        <v>16291</v>
      </c>
      <c r="E35">
        <v>16291</v>
      </c>
      <c r="F35">
        <v>99.994799999999998</v>
      </c>
      <c r="G35">
        <v>100.001</v>
      </c>
    </row>
    <row r="36" spans="1:7">
      <c r="A36" t="s">
        <v>8</v>
      </c>
      <c r="B36" t="s">
        <v>131</v>
      </c>
      <c r="C36">
        <v>16008</v>
      </c>
      <c r="D36">
        <v>16007</v>
      </c>
      <c r="E36">
        <v>16008</v>
      </c>
      <c r="F36">
        <v>99.994799999999998</v>
      </c>
      <c r="G36">
        <v>99.994799999999998</v>
      </c>
    </row>
    <row r="37" spans="1:7">
      <c r="A37" t="s">
        <v>10</v>
      </c>
      <c r="B37" t="s">
        <v>131</v>
      </c>
      <c r="C37">
        <v>16407</v>
      </c>
      <c r="D37">
        <v>16408</v>
      </c>
      <c r="E37">
        <v>16408</v>
      </c>
      <c r="F37">
        <v>99.99</v>
      </c>
      <c r="G37">
        <v>99.996099999999998</v>
      </c>
    </row>
    <row r="38" spans="1:7">
      <c r="A38" t="s">
        <v>11</v>
      </c>
      <c r="B38" t="s">
        <v>131</v>
      </c>
      <c r="C38">
        <v>19029</v>
      </c>
      <c r="D38">
        <v>16941</v>
      </c>
      <c r="E38">
        <v>18747</v>
      </c>
      <c r="F38">
        <v>99.823700000000002</v>
      </c>
      <c r="G38">
        <v>99.861099999999993</v>
      </c>
    </row>
    <row r="39" spans="1:7">
      <c r="A39" t="s">
        <v>23</v>
      </c>
      <c r="B39" t="s">
        <v>131</v>
      </c>
      <c r="C39">
        <v>19698</v>
      </c>
      <c r="D39">
        <v>17349</v>
      </c>
      <c r="E39">
        <v>18821</v>
      </c>
      <c r="F39">
        <v>96.345500000000001</v>
      </c>
      <c r="G39">
        <v>96.419899999999998</v>
      </c>
    </row>
    <row r="40" spans="1:7">
      <c r="A40" t="s">
        <v>24</v>
      </c>
      <c r="B40" t="s">
        <v>131</v>
      </c>
      <c r="C40">
        <v>16733</v>
      </c>
      <c r="D40">
        <v>16732</v>
      </c>
      <c r="E40">
        <v>16733</v>
      </c>
      <c r="F40">
        <v>99.973399999999998</v>
      </c>
      <c r="G40">
        <v>99.979399999999998</v>
      </c>
    </row>
    <row r="41" spans="1:7">
      <c r="A41" t="s">
        <v>25</v>
      </c>
      <c r="B41" t="s">
        <v>131</v>
      </c>
      <c r="C41">
        <v>16842</v>
      </c>
      <c r="D41">
        <v>16842</v>
      </c>
      <c r="E41">
        <v>16842</v>
      </c>
      <c r="F41">
        <v>99.978300000000004</v>
      </c>
      <c r="G41">
        <v>100.002</v>
      </c>
    </row>
    <row r="42" spans="1:7">
      <c r="A42" t="s">
        <v>27</v>
      </c>
      <c r="B42" t="s">
        <v>131</v>
      </c>
      <c r="C42">
        <v>17652</v>
      </c>
      <c r="D42">
        <v>17130</v>
      </c>
      <c r="E42">
        <v>17564</v>
      </c>
      <c r="F42">
        <v>99.894900000000007</v>
      </c>
      <c r="G42">
        <v>99.900599999999997</v>
      </c>
    </row>
    <row r="43" spans="1:7">
      <c r="A43" t="s">
        <v>31</v>
      </c>
      <c r="B43" t="s">
        <v>131</v>
      </c>
      <c r="C43">
        <v>16814</v>
      </c>
      <c r="D43">
        <v>16813</v>
      </c>
      <c r="E43">
        <v>16814</v>
      </c>
      <c r="F43">
        <v>99.99</v>
      </c>
      <c r="G43">
        <v>99.99</v>
      </c>
    </row>
    <row r="44" spans="1:7">
      <c r="A44" t="s">
        <v>36</v>
      </c>
      <c r="B44" t="s">
        <v>131</v>
      </c>
      <c r="C44">
        <v>21413</v>
      </c>
      <c r="D44">
        <v>17188</v>
      </c>
      <c r="E44">
        <v>18210</v>
      </c>
      <c r="F44">
        <v>99.98</v>
      </c>
      <c r="G44">
        <v>99.985500000000002</v>
      </c>
    </row>
    <row r="45" spans="1:7">
      <c r="A45" t="s">
        <v>47</v>
      </c>
      <c r="B45" t="s">
        <v>131</v>
      </c>
      <c r="C45">
        <v>16856</v>
      </c>
      <c r="D45">
        <v>16854</v>
      </c>
      <c r="E45">
        <v>16856</v>
      </c>
      <c r="F45">
        <v>99.9893</v>
      </c>
      <c r="G45">
        <v>99.9893</v>
      </c>
    </row>
    <row r="46" spans="1:7">
      <c r="A46" t="s">
        <v>49</v>
      </c>
      <c r="B46" t="s">
        <v>131</v>
      </c>
      <c r="C46">
        <v>16418</v>
      </c>
      <c r="D46">
        <v>16418</v>
      </c>
      <c r="E46">
        <v>16418</v>
      </c>
      <c r="F46">
        <v>100</v>
      </c>
      <c r="G46">
        <v>100</v>
      </c>
    </row>
    <row r="47" spans="1:7">
      <c r="A47" t="s">
        <v>50</v>
      </c>
      <c r="B47" t="s">
        <v>131</v>
      </c>
      <c r="C47">
        <v>16706</v>
      </c>
      <c r="D47">
        <v>16545</v>
      </c>
      <c r="E47">
        <v>16870</v>
      </c>
      <c r="F47">
        <v>99.990600000000001</v>
      </c>
      <c r="G47">
        <v>99.996600000000001</v>
      </c>
    </row>
    <row r="48" spans="1:7">
      <c r="A48" t="s">
        <v>51</v>
      </c>
      <c r="B48" t="s">
        <v>131</v>
      </c>
      <c r="C48">
        <v>16511</v>
      </c>
      <c r="D48">
        <v>16511</v>
      </c>
      <c r="E48">
        <v>16511</v>
      </c>
      <c r="F48">
        <v>99.995000000000005</v>
      </c>
      <c r="G48">
        <v>100.001</v>
      </c>
    </row>
    <row r="49" spans="1:7">
      <c r="A49" t="s">
        <v>57</v>
      </c>
      <c r="B49" t="s">
        <v>131</v>
      </c>
      <c r="C49">
        <v>16582</v>
      </c>
      <c r="D49">
        <v>16582</v>
      </c>
      <c r="E49">
        <v>16582</v>
      </c>
      <c r="F49">
        <v>100</v>
      </c>
      <c r="G49">
        <v>100</v>
      </c>
    </row>
    <row r="50" spans="1:7">
      <c r="A50" t="s">
        <v>59</v>
      </c>
      <c r="B50" t="s">
        <v>131</v>
      </c>
      <c r="C50">
        <v>16523</v>
      </c>
      <c r="D50">
        <v>16523</v>
      </c>
      <c r="E50">
        <v>16523</v>
      </c>
      <c r="F50">
        <v>100</v>
      </c>
      <c r="G50">
        <v>100</v>
      </c>
    </row>
    <row r="51" spans="1:7">
      <c r="A51" t="s">
        <v>62</v>
      </c>
      <c r="B51" t="s">
        <v>131</v>
      </c>
      <c r="C51">
        <v>16916</v>
      </c>
      <c r="D51">
        <v>16881</v>
      </c>
      <c r="E51">
        <v>16881</v>
      </c>
      <c r="F51">
        <v>100</v>
      </c>
      <c r="G51">
        <v>100</v>
      </c>
    </row>
    <row r="52" spans="1:7">
      <c r="A52" t="s">
        <v>63</v>
      </c>
      <c r="B52" t="s">
        <v>131</v>
      </c>
      <c r="C52">
        <v>16596</v>
      </c>
      <c r="D52">
        <v>16596</v>
      </c>
      <c r="E52">
        <v>16596</v>
      </c>
      <c r="F52">
        <v>100</v>
      </c>
      <c r="G52">
        <v>100</v>
      </c>
    </row>
    <row r="53" spans="1:7">
      <c r="A53" t="s">
        <v>64</v>
      </c>
      <c r="B53" t="s">
        <v>131</v>
      </c>
      <c r="C53">
        <v>16610</v>
      </c>
      <c r="D53">
        <v>16610</v>
      </c>
      <c r="E53">
        <v>16610</v>
      </c>
      <c r="F53">
        <v>100</v>
      </c>
      <c r="G53">
        <v>100</v>
      </c>
    </row>
    <row r="54" spans="1:7">
      <c r="A54" t="s">
        <v>66</v>
      </c>
      <c r="B54" t="s">
        <v>131</v>
      </c>
      <c r="C54">
        <v>16619</v>
      </c>
      <c r="D54">
        <v>16619</v>
      </c>
      <c r="E54">
        <v>16619</v>
      </c>
      <c r="F54">
        <v>99.9696</v>
      </c>
      <c r="G54">
        <v>99.999700000000004</v>
      </c>
    </row>
    <row r="55" spans="1:7">
      <c r="A55" t="s">
        <v>70</v>
      </c>
      <c r="B55" t="s">
        <v>131</v>
      </c>
      <c r="C55">
        <v>17607</v>
      </c>
      <c r="D55">
        <v>17180</v>
      </c>
      <c r="E55">
        <v>17302</v>
      </c>
      <c r="F55">
        <v>99.959500000000006</v>
      </c>
      <c r="G55">
        <v>99.965299999999999</v>
      </c>
    </row>
    <row r="56" spans="1:7">
      <c r="A56" t="s">
        <v>72</v>
      </c>
      <c r="B56" t="s">
        <v>131</v>
      </c>
      <c r="C56">
        <v>16490</v>
      </c>
      <c r="D56">
        <v>16490</v>
      </c>
      <c r="E56">
        <v>16490</v>
      </c>
      <c r="F56">
        <v>100</v>
      </c>
      <c r="G56">
        <v>100</v>
      </c>
    </row>
    <row r="57" spans="1:7">
      <c r="A57" t="s">
        <v>76</v>
      </c>
      <c r="B57" t="s">
        <v>131</v>
      </c>
      <c r="C57">
        <v>16525</v>
      </c>
      <c r="D57">
        <v>16525</v>
      </c>
      <c r="E57">
        <v>16525</v>
      </c>
      <c r="F57">
        <v>100</v>
      </c>
      <c r="G57">
        <v>100</v>
      </c>
    </row>
    <row r="58" spans="1:7">
      <c r="A58" t="s">
        <v>78</v>
      </c>
      <c r="B58" t="s">
        <v>131</v>
      </c>
      <c r="C58">
        <v>16496</v>
      </c>
      <c r="D58">
        <v>16496</v>
      </c>
      <c r="E58">
        <v>16496</v>
      </c>
      <c r="F58">
        <v>100</v>
      </c>
      <c r="G58">
        <v>100</v>
      </c>
    </row>
    <row r="59" spans="1:7">
      <c r="A59" t="s">
        <v>79</v>
      </c>
      <c r="B59" t="s">
        <v>131</v>
      </c>
      <c r="C59">
        <v>16708</v>
      </c>
      <c r="D59">
        <v>16708</v>
      </c>
      <c r="E59">
        <v>16708</v>
      </c>
      <c r="F59">
        <v>100</v>
      </c>
      <c r="G59">
        <v>100</v>
      </c>
    </row>
    <row r="60" spans="1:7">
      <c r="A60" t="s">
        <v>81</v>
      </c>
      <c r="B60" t="s">
        <v>131</v>
      </c>
      <c r="C60">
        <v>16677</v>
      </c>
      <c r="D60">
        <v>16677</v>
      </c>
      <c r="E60">
        <v>16677</v>
      </c>
      <c r="F60">
        <v>99.994900000000001</v>
      </c>
      <c r="G60">
        <v>100.001</v>
      </c>
    </row>
    <row r="61" spans="1:7">
      <c r="A61" t="s">
        <v>85</v>
      </c>
      <c r="B61" t="s">
        <v>131</v>
      </c>
      <c r="C61">
        <v>16652</v>
      </c>
      <c r="D61">
        <v>16650</v>
      </c>
      <c r="E61">
        <v>16652</v>
      </c>
      <c r="F61">
        <v>99.985900000000001</v>
      </c>
      <c r="G61">
        <v>99.985900000000001</v>
      </c>
    </row>
    <row r="62" spans="1:7">
      <c r="A62" t="s">
        <v>87</v>
      </c>
      <c r="B62" t="s">
        <v>131</v>
      </c>
      <c r="C62">
        <v>16454</v>
      </c>
      <c r="D62">
        <v>16454</v>
      </c>
      <c r="E62">
        <v>16454</v>
      </c>
      <c r="F62">
        <v>100</v>
      </c>
      <c r="G62">
        <v>100</v>
      </c>
    </row>
    <row r="63" spans="1:7">
      <c r="A63" t="s">
        <v>88</v>
      </c>
      <c r="B63" t="s">
        <v>131</v>
      </c>
      <c r="C63">
        <v>16448</v>
      </c>
      <c r="D63">
        <v>16448</v>
      </c>
      <c r="E63">
        <v>16448</v>
      </c>
      <c r="F63">
        <v>99.994600000000005</v>
      </c>
      <c r="G63">
        <v>100.001</v>
      </c>
    </row>
    <row r="64" spans="1:7">
      <c r="A64" t="s">
        <v>90</v>
      </c>
      <c r="B64" t="s">
        <v>131</v>
      </c>
      <c r="C64">
        <v>16561</v>
      </c>
      <c r="D64">
        <v>16561</v>
      </c>
      <c r="E64">
        <v>16561</v>
      </c>
      <c r="F64">
        <v>100</v>
      </c>
      <c r="G64">
        <v>100</v>
      </c>
    </row>
    <row r="65" spans="1:7">
      <c r="A65" t="s">
        <v>91</v>
      </c>
      <c r="B65" t="s">
        <v>131</v>
      </c>
      <c r="C65">
        <v>16452</v>
      </c>
      <c r="D65">
        <v>16451</v>
      </c>
      <c r="E65">
        <v>16450</v>
      </c>
      <c r="F65">
        <v>99.994699999999995</v>
      </c>
      <c r="G65">
        <v>100.001</v>
      </c>
    </row>
    <row r="66" spans="1:7">
      <c r="A66" t="s">
        <v>92</v>
      </c>
      <c r="B66" t="s">
        <v>131</v>
      </c>
      <c r="C66">
        <v>16722</v>
      </c>
      <c r="D66">
        <v>16723</v>
      </c>
      <c r="E66">
        <v>16723</v>
      </c>
      <c r="F66">
        <v>99.994500000000002</v>
      </c>
      <c r="G66">
        <v>99.994500000000002</v>
      </c>
    </row>
    <row r="67" spans="1:7">
      <c r="A67" t="s">
        <v>95</v>
      </c>
      <c r="B67" t="s">
        <v>131</v>
      </c>
      <c r="C67">
        <v>16269</v>
      </c>
      <c r="D67">
        <v>16269</v>
      </c>
      <c r="E67">
        <v>16269</v>
      </c>
      <c r="F67">
        <v>100</v>
      </c>
      <c r="G67">
        <v>100</v>
      </c>
    </row>
    <row r="68" spans="1:7">
      <c r="A68" t="s">
        <v>98</v>
      </c>
      <c r="B68" t="s">
        <v>131</v>
      </c>
      <c r="C68">
        <v>16489</v>
      </c>
      <c r="D68">
        <v>16490</v>
      </c>
      <c r="E68">
        <v>16490</v>
      </c>
      <c r="F68">
        <v>99.994900000000001</v>
      </c>
      <c r="G68">
        <v>99.994900000000001</v>
      </c>
    </row>
    <row r="69" spans="1:7">
      <c r="A69" t="s">
        <v>101</v>
      </c>
      <c r="B69" t="s">
        <v>131</v>
      </c>
      <c r="C69">
        <v>17086</v>
      </c>
      <c r="D69">
        <v>16882</v>
      </c>
      <c r="E69">
        <v>16882</v>
      </c>
      <c r="F69">
        <v>99.940700000000007</v>
      </c>
      <c r="G69">
        <v>99.952500000000001</v>
      </c>
    </row>
    <row r="70" spans="1:7">
      <c r="A70" t="s">
        <v>102</v>
      </c>
      <c r="B70" t="s">
        <v>131</v>
      </c>
      <c r="C70">
        <v>16536</v>
      </c>
      <c r="D70">
        <v>16515</v>
      </c>
      <c r="E70">
        <v>16537</v>
      </c>
      <c r="F70">
        <v>99.86</v>
      </c>
      <c r="G70">
        <v>99.86</v>
      </c>
    </row>
    <row r="71" spans="1:7">
      <c r="A71" t="s">
        <v>106</v>
      </c>
      <c r="B71" t="s">
        <v>131</v>
      </c>
      <c r="C71">
        <v>16841</v>
      </c>
      <c r="D71">
        <v>16754</v>
      </c>
      <c r="E71">
        <v>16756</v>
      </c>
      <c r="F71">
        <v>99.954700000000003</v>
      </c>
      <c r="G71">
        <v>99.984499999999997</v>
      </c>
    </row>
    <row r="72" spans="1:7">
      <c r="A72" t="s">
        <v>107</v>
      </c>
      <c r="B72" t="s">
        <v>131</v>
      </c>
      <c r="C72">
        <v>16556</v>
      </c>
      <c r="D72">
        <v>16556</v>
      </c>
      <c r="E72">
        <v>16556</v>
      </c>
      <c r="F72">
        <v>100</v>
      </c>
      <c r="G72">
        <v>100</v>
      </c>
    </row>
    <row r="73" spans="1:7">
      <c r="A73" t="s">
        <v>109</v>
      </c>
      <c r="B73" t="s">
        <v>131</v>
      </c>
      <c r="C73">
        <v>16692</v>
      </c>
      <c r="D73">
        <v>16655</v>
      </c>
      <c r="E73">
        <v>16798</v>
      </c>
      <c r="F73">
        <v>99.994500000000002</v>
      </c>
      <c r="G73">
        <v>99.994500000000002</v>
      </c>
    </row>
    <row r="74" spans="1:7">
      <c r="A74" t="s">
        <v>112</v>
      </c>
      <c r="B74" t="s">
        <v>131</v>
      </c>
      <c r="C74">
        <v>16313</v>
      </c>
      <c r="D74">
        <v>16313</v>
      </c>
      <c r="E74">
        <v>16313</v>
      </c>
      <c r="F74">
        <v>100</v>
      </c>
      <c r="G74">
        <v>100</v>
      </c>
    </row>
    <row r="75" spans="1:7">
      <c r="A75" t="s">
        <v>114</v>
      </c>
      <c r="B75" t="s">
        <v>131</v>
      </c>
      <c r="C75">
        <v>16533</v>
      </c>
      <c r="D75">
        <v>16533</v>
      </c>
      <c r="E75">
        <v>16533</v>
      </c>
      <c r="F75">
        <v>100</v>
      </c>
      <c r="G75">
        <v>100</v>
      </c>
    </row>
    <row r="76" spans="1:7">
      <c r="A76" t="s">
        <v>115</v>
      </c>
      <c r="B76" t="s">
        <v>131</v>
      </c>
      <c r="C76">
        <v>16511</v>
      </c>
      <c r="D76">
        <v>16511</v>
      </c>
      <c r="E76">
        <v>16511</v>
      </c>
      <c r="F76">
        <v>100</v>
      </c>
      <c r="G76">
        <v>100</v>
      </c>
    </row>
    <row r="77" spans="1:7">
      <c r="A77" t="s">
        <v>116</v>
      </c>
      <c r="B77" t="s">
        <v>131</v>
      </c>
      <c r="C77">
        <v>16381</v>
      </c>
      <c r="D77">
        <v>16378</v>
      </c>
      <c r="E77">
        <v>16381</v>
      </c>
      <c r="F77">
        <v>99.980199999999996</v>
      </c>
      <c r="G77">
        <v>99.980199999999996</v>
      </c>
    </row>
    <row r="78" spans="1:7">
      <c r="A78" t="s">
        <v>117</v>
      </c>
      <c r="B78" t="s">
        <v>131</v>
      </c>
      <c r="C78">
        <v>16394</v>
      </c>
      <c r="D78">
        <v>16394</v>
      </c>
      <c r="E78">
        <v>16608</v>
      </c>
      <c r="F78">
        <v>100</v>
      </c>
      <c r="G78">
        <v>100</v>
      </c>
    </row>
    <row r="79" spans="1:7">
      <c r="A79" t="s">
        <v>118</v>
      </c>
      <c r="B79" t="s">
        <v>131</v>
      </c>
      <c r="C79">
        <v>17277</v>
      </c>
      <c r="D79">
        <v>17273</v>
      </c>
      <c r="E79">
        <v>17426</v>
      </c>
      <c r="F79">
        <v>99.980900000000005</v>
      </c>
      <c r="G79">
        <v>99.980900000000005</v>
      </c>
    </row>
    <row r="80" spans="1:7">
      <c r="A80" t="s">
        <v>119</v>
      </c>
      <c r="B80" t="s">
        <v>131</v>
      </c>
      <c r="C80">
        <v>16389</v>
      </c>
      <c r="D80">
        <v>16389</v>
      </c>
      <c r="E80">
        <v>16389</v>
      </c>
      <c r="F80">
        <v>100</v>
      </c>
      <c r="G80">
        <v>100</v>
      </c>
    </row>
    <row r="81" spans="1:7">
      <c r="A81" t="s">
        <v>120</v>
      </c>
      <c r="B81" t="s">
        <v>131</v>
      </c>
      <c r="C81">
        <v>16715</v>
      </c>
      <c r="D81">
        <v>16639</v>
      </c>
      <c r="E81">
        <v>16655</v>
      </c>
      <c r="F81">
        <v>99.903899999999993</v>
      </c>
      <c r="G81">
        <v>99.903899999999993</v>
      </c>
    </row>
    <row r="82" spans="1:7">
      <c r="A82" t="s">
        <v>122</v>
      </c>
      <c r="B82" t="s">
        <v>131</v>
      </c>
      <c r="C82">
        <v>16625</v>
      </c>
      <c r="D82">
        <v>16655</v>
      </c>
      <c r="E82">
        <v>16469</v>
      </c>
      <c r="F82">
        <v>100</v>
      </c>
      <c r="G82">
        <v>100</v>
      </c>
    </row>
    <row r="83" spans="1:7">
      <c r="A83" t="s">
        <v>123</v>
      </c>
      <c r="B83" t="s">
        <v>131</v>
      </c>
      <c r="C83">
        <v>16845</v>
      </c>
      <c r="D83">
        <v>16781</v>
      </c>
      <c r="E83">
        <v>16761</v>
      </c>
      <c r="F83">
        <v>99.95</v>
      </c>
      <c r="G83">
        <v>99.95</v>
      </c>
    </row>
    <row r="84" spans="1:7">
      <c r="A84" t="s">
        <v>124</v>
      </c>
      <c r="B84" t="s">
        <v>131</v>
      </c>
      <c r="C84">
        <v>16501</v>
      </c>
      <c r="D84">
        <v>16501</v>
      </c>
      <c r="E84">
        <v>16501</v>
      </c>
      <c r="F84">
        <v>100</v>
      </c>
      <c r="G84">
        <v>100</v>
      </c>
    </row>
    <row r="85" spans="1:7">
      <c r="A85" t="s">
        <v>125</v>
      </c>
      <c r="B85" t="s">
        <v>131</v>
      </c>
      <c r="C85">
        <v>19093</v>
      </c>
      <c r="D85">
        <v>16988</v>
      </c>
      <c r="E85">
        <v>18466</v>
      </c>
      <c r="F85">
        <v>99.988699999999994</v>
      </c>
      <c r="G85">
        <v>99.988699999999994</v>
      </c>
    </row>
    <row r="86" spans="1:7">
      <c r="A86" t="s">
        <v>128</v>
      </c>
      <c r="B86" t="s">
        <v>131</v>
      </c>
      <c r="C86">
        <v>16745</v>
      </c>
      <c r="D86">
        <v>16745</v>
      </c>
      <c r="E86">
        <v>16745</v>
      </c>
      <c r="F86">
        <v>100</v>
      </c>
      <c r="G86">
        <v>100</v>
      </c>
    </row>
    <row r="87" spans="1:7">
      <c r="A87" t="s">
        <v>129</v>
      </c>
      <c r="B87" t="s">
        <v>131</v>
      </c>
      <c r="C87">
        <v>16803</v>
      </c>
      <c r="D87">
        <v>16803</v>
      </c>
      <c r="E87">
        <v>16798</v>
      </c>
      <c r="F87">
        <v>100</v>
      </c>
      <c r="G87">
        <v>100</v>
      </c>
    </row>
    <row r="88" spans="1:7">
      <c r="A88" t="s">
        <v>40</v>
      </c>
      <c r="B88" t="s">
        <v>462</v>
      </c>
      <c r="C88">
        <v>24468</v>
      </c>
      <c r="D88">
        <v>16297</v>
      </c>
      <c r="E88">
        <v>16329</v>
      </c>
      <c r="F88">
        <v>99.965800000000002</v>
      </c>
      <c r="G88">
        <v>99.965800000000002</v>
      </c>
    </row>
    <row r="89" spans="1:7">
      <c r="A89" t="s">
        <v>61</v>
      </c>
      <c r="B89" t="s">
        <v>422</v>
      </c>
      <c r="C89">
        <v>17282</v>
      </c>
      <c r="D89">
        <v>17292</v>
      </c>
      <c r="E89">
        <v>17291</v>
      </c>
      <c r="F89">
        <v>99.978300000000004</v>
      </c>
      <c r="G89">
        <v>99.995599999999996</v>
      </c>
    </row>
    <row r="90" spans="1:7">
      <c r="A90" t="s">
        <v>67</v>
      </c>
      <c r="B90" t="s">
        <v>132</v>
      </c>
      <c r="C90">
        <v>17081</v>
      </c>
      <c r="D90">
        <v>22003</v>
      </c>
      <c r="E90">
        <v>17077</v>
      </c>
      <c r="F90">
        <v>99.99</v>
      </c>
      <c r="G90">
        <v>99.995900000000006</v>
      </c>
    </row>
    <row r="91" spans="1:7">
      <c r="A91" t="s">
        <v>74</v>
      </c>
      <c r="B91" t="s">
        <v>133</v>
      </c>
      <c r="C91">
        <v>16541</v>
      </c>
      <c r="D91">
        <v>22081</v>
      </c>
      <c r="E91">
        <v>22078</v>
      </c>
      <c r="F91">
        <v>99.979900000000001</v>
      </c>
      <c r="G91">
        <v>99.993399999999994</v>
      </c>
    </row>
    <row r="92" spans="1:7">
      <c r="A92" t="s">
        <v>77</v>
      </c>
      <c r="B92" t="s">
        <v>134</v>
      </c>
      <c r="C92">
        <v>17024</v>
      </c>
      <c r="D92">
        <v>17703</v>
      </c>
      <c r="E92">
        <v>17241</v>
      </c>
      <c r="F92">
        <v>100</v>
      </c>
      <c r="G92">
        <v>100.012</v>
      </c>
    </row>
    <row r="93" spans="1:7">
      <c r="A93" t="s">
        <v>82</v>
      </c>
      <c r="B93" t="s">
        <v>135</v>
      </c>
      <c r="C93">
        <v>16771</v>
      </c>
      <c r="D93">
        <v>22031</v>
      </c>
      <c r="E93">
        <v>22053</v>
      </c>
      <c r="F93">
        <v>99.981800000000007</v>
      </c>
      <c r="G93">
        <v>99.981800000000007</v>
      </c>
    </row>
    <row r="94" spans="1:7">
      <c r="A94" t="s">
        <v>99</v>
      </c>
      <c r="B94" t="s">
        <v>463</v>
      </c>
      <c r="C94">
        <v>16499</v>
      </c>
      <c r="D94">
        <v>22027</v>
      </c>
      <c r="E94">
        <v>22042</v>
      </c>
      <c r="F94">
        <v>99.9482</v>
      </c>
      <c r="G94">
        <v>99.952699999999993</v>
      </c>
    </row>
    <row r="95" spans="1:7">
      <c r="A95" t="s">
        <v>113</v>
      </c>
      <c r="B95" t="s">
        <v>136</v>
      </c>
      <c r="C95">
        <v>16848</v>
      </c>
      <c r="D95">
        <v>22022</v>
      </c>
      <c r="E95">
        <v>22161</v>
      </c>
      <c r="F95">
        <v>99.983500000000006</v>
      </c>
      <c r="G95">
        <v>99.983500000000006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Status</vt:lpstr>
      <vt:lpstr>Assembly_metadata</vt:lpstr>
      <vt:lpstr>Mis&amp;Dup_VGP</vt:lpstr>
      <vt:lpstr>Mis&amp;Dup_NOVOPlasty</vt:lpstr>
      <vt:lpstr>Repeats</vt:lpstr>
      <vt:lpstr>Identity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2020-04-17T23:14:01Z</dcterms:created>
  <dcterms:modified xsi:type="dcterms:W3CDTF">2020-06-26T14:45:04Z</dcterms:modified>
</cp:coreProperties>
</file>