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tsaravmu\Downloads\"/>
    </mc:Choice>
  </mc:AlternateContent>
  <xr:revisionPtr revIDLastSave="0" documentId="13_ncr:1_{27C8E5E9-8A45-407A-A5C7-6AF76EF3728A}" xr6:coauthVersionLast="36" xr6:coauthVersionMax="47" xr10:uidLastSave="{00000000-0000-0000-0000-000000000000}"/>
  <bookViews>
    <workbookView xWindow="0" yWindow="0" windowWidth="19200" windowHeight="6810" tabRatio="565" activeTab="3" xr2:uid="{00000000-000D-0000-FFFF-FFFF00000000}"/>
  </bookViews>
  <sheets>
    <sheet name="First_Submission" sheetId="11" r:id="rId1"/>
    <sheet name="Cost-Supply" sheetId="3" r:id="rId2"/>
    <sheet name="Price-Demand" sheetId="7" r:id="rId3"/>
    <sheet name="Model" sheetId="8" r:id="rId4"/>
    <sheet name="Project" sheetId="12" state="hidden" r:id="rId5"/>
  </sheets>
  <definedNames>
    <definedName name="solver_adj" localSheetId="3">Model!#REF!</definedName>
    <definedName name="solver_cvg" localSheetId="3">0.0001</definedName>
    <definedName name="solver_drv" localSheetId="3">1</definedName>
    <definedName name="solver_est" localSheetId="3">1</definedName>
    <definedName name="solver_itr" localSheetId="3">100</definedName>
    <definedName name="solver_lhs1" localSheetId="3">Model!#REF!</definedName>
    <definedName name="solver_lin" localSheetId="3">2</definedName>
    <definedName name="solver_neg" localSheetId="3">2</definedName>
    <definedName name="solver_num" localSheetId="3">1</definedName>
    <definedName name="solver_nwt" localSheetId="3">1</definedName>
    <definedName name="solver_opt" localSheetId="3">Model!$I$9</definedName>
    <definedName name="solver_pre" localSheetId="3">0.000001</definedName>
    <definedName name="solver_rel1" localSheetId="3">1</definedName>
    <definedName name="solver_rhs1" localSheetId="3">Model!$D$6</definedName>
    <definedName name="solver_scl" localSheetId="3">2</definedName>
    <definedName name="solver_sho" localSheetId="3">2</definedName>
    <definedName name="solver_tim" localSheetId="3">100</definedName>
    <definedName name="solver_tol" localSheetId="3">0.05</definedName>
    <definedName name="solver_typ" localSheetId="3">1</definedName>
    <definedName name="solver_val" localSheetId="3">0</definedName>
  </definedNames>
  <calcPr calcId="191029"/>
</workbook>
</file>

<file path=xl/calcChain.xml><?xml version="1.0" encoding="utf-8"?>
<calcChain xmlns="http://schemas.openxmlformats.org/spreadsheetml/2006/main">
  <c r="C16" i="8" l="1"/>
  <c r="D16" i="8" s="1"/>
  <c r="G16" i="8"/>
  <c r="F9" i="8"/>
  <c r="E16" i="8" s="1"/>
  <c r="G14" i="8"/>
  <c r="G15" i="8"/>
  <c r="G13" i="8"/>
  <c r="H13" i="8" s="1"/>
  <c r="I13" i="8" s="1"/>
  <c r="F10" i="7"/>
  <c r="F16" i="8" l="1"/>
  <c r="H16" i="8" s="1"/>
  <c r="I16" i="8" s="1"/>
  <c r="E15" i="8"/>
  <c r="F15" i="8" s="1"/>
  <c r="H15" i="8" s="1"/>
  <c r="I15" i="8" s="1"/>
  <c r="F13" i="8"/>
  <c r="E14" i="8"/>
  <c r="F14" i="8" s="1"/>
  <c r="H14" i="8" s="1"/>
  <c r="I14" i="8" s="1"/>
  <c r="E13" i="8"/>
  <c r="C15" i="8" l="1"/>
  <c r="D15" i="8" s="1"/>
  <c r="C14" i="8"/>
  <c r="D14" i="8" s="1"/>
  <c r="C13" i="8"/>
  <c r="D13" i="8" s="1"/>
  <c r="G11" i="3"/>
  <c r="I17" i="3"/>
  <c r="I18" i="3"/>
  <c r="I19" i="3"/>
  <c r="I20" i="3"/>
  <c r="I16" i="3"/>
  <c r="H14" i="3"/>
  <c r="H13" i="3"/>
  <c r="E5" i="8"/>
  <c r="J28" i="11"/>
  <c r="J27" i="11"/>
  <c r="O29" i="11"/>
  <c r="O28" i="11"/>
  <c r="I15" i="3" l="1"/>
  <c r="H12" i="3"/>
</calcChain>
</file>

<file path=xl/sharedStrings.xml><?xml version="1.0" encoding="utf-8"?>
<sst xmlns="http://schemas.openxmlformats.org/spreadsheetml/2006/main" count="50" uniqueCount="37">
  <si>
    <t xml:space="preserve">  </t>
  </si>
  <si>
    <t>Intercept</t>
  </si>
  <si>
    <t>Slope</t>
  </si>
  <si>
    <t>Order Quantity</t>
  </si>
  <si>
    <t>Warehouse</t>
  </si>
  <si>
    <t>Total Revenue</t>
  </si>
  <si>
    <t>Profit</t>
  </si>
  <si>
    <t>Total Cost</t>
  </si>
  <si>
    <t>Selling Price</t>
  </si>
  <si>
    <t>Demand</t>
  </si>
  <si>
    <t>Profit Margin</t>
  </si>
  <si>
    <t>Panel Cost/Unit</t>
  </si>
  <si>
    <t>Total Cost/Unit</t>
  </si>
  <si>
    <t>Order Quantity Modelling</t>
  </si>
  <si>
    <t>Price</t>
  </si>
  <si>
    <t>Relationship between Order Quantity and Cost of OLED Panel</t>
  </si>
  <si>
    <t>Quantity</t>
  </si>
  <si>
    <t>Per Unit Cost</t>
  </si>
  <si>
    <t>cost/unit</t>
  </si>
  <si>
    <t>Quote from Samsung</t>
  </si>
  <si>
    <t>Price/Unit</t>
  </si>
  <si>
    <t>Line 1</t>
  </si>
  <si>
    <t>Line 2</t>
  </si>
  <si>
    <t>Line 3</t>
  </si>
  <si>
    <t>Warehouse ₹/day</t>
  </si>
  <si>
    <t>Other Costs</t>
  </si>
  <si>
    <t>Capacity</t>
  </si>
  <si>
    <t>Internal</t>
  </si>
  <si>
    <t>Total</t>
  </si>
  <si>
    <t>Other Cost Components</t>
  </si>
  <si>
    <t>Warehouse Storage Days</t>
  </si>
  <si>
    <t>Selling Price &amp; Demand</t>
  </si>
  <si>
    <t>Price &amp; Demand Relationship</t>
  </si>
  <si>
    <t>y</t>
  </si>
  <si>
    <t>x</t>
  </si>
  <si>
    <t>MODEL</t>
  </si>
  <si>
    <t>&lt;---- Competitiors price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</si>
</sst>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#,##0.0"/>
    <numFmt numFmtId="167" formatCode="#,##0.0000"/>
    <numFmt numFmtId="168" formatCode="&quot;₹&quot;\ #,##0.0;[Red]&quot;₹&quot;\ \-#,##0.0"/>
    <numFmt numFmtId="172" formatCode="_ [$₹-4009]\ * #,##0.00_ ;_ [$₹-4009]\ * \-#,##0.00_ ;_ [$₹-4009]\ * &quot;-&quot;??_ ;_ @_ "/>
  </numFmts>
  <fonts count="14">
    <font>
      <sz val="11"/>
      <color theme="1" tint="0.24994659260841701"/>
      <name val="Nunito"/>
    </font>
    <font>
      <sz val="10"/>
      <color rgb="FF000000"/>
      <name val="Arial"/>
      <family val="2"/>
      <scheme val="minor"/>
    </font>
    <font>
      <sz val="11"/>
      <color rgb="FF3F3F76"/>
      <name val="Nunito"/>
      <family val="2"/>
    </font>
    <font>
      <b/>
      <sz val="18"/>
      <color theme="1" tint="0.24994659260841701"/>
      <name val="Nunito"/>
    </font>
    <font>
      <b/>
      <sz val="11"/>
      <color theme="1" tint="0.24994659260841701"/>
      <name val="Nunito"/>
    </font>
    <font>
      <b/>
      <sz val="18"/>
      <color theme="1"/>
      <name val="Nunito"/>
    </font>
    <font>
      <sz val="11"/>
      <color theme="1"/>
      <name val="Nunito"/>
    </font>
    <font>
      <sz val="11"/>
      <color rgb="FF333333"/>
      <name val="Nunito"/>
    </font>
    <font>
      <sz val="11"/>
      <color rgb="FF000000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 tint="0.249977111117893"/>
      <name val="Nunito"/>
    </font>
    <font>
      <b/>
      <sz val="18"/>
      <color theme="1" tint="0.249977111117893"/>
      <name val="Nunito"/>
    </font>
    <font>
      <b/>
      <sz val="11"/>
      <color theme="1" tint="0.249977111117893"/>
      <name val="Nunito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164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6" fontId="11" fillId="0" borderId="2" xfId="0" applyNumberFormat="1" applyFont="1" applyBorder="1" applyAlignment="1">
      <alignment horizontal="right"/>
    </xf>
    <xf numFmtId="164" fontId="11" fillId="0" borderId="2" xfId="0" applyNumberFormat="1" applyFont="1" applyBorder="1" applyAlignment="1">
      <alignment horizontal="center"/>
    </xf>
    <xf numFmtId="167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2" xfId="0" applyFont="1" applyBorder="1"/>
    <xf numFmtId="3" fontId="11" fillId="0" borderId="2" xfId="0" applyNumberFormat="1" applyFont="1" applyBorder="1"/>
    <xf numFmtId="164" fontId="11" fillId="0" borderId="2" xfId="0" applyNumberFormat="1" applyFont="1" applyBorder="1"/>
    <xf numFmtId="6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0" xfId="0" applyNumberFormat="1"/>
    <xf numFmtId="10" fontId="0" fillId="0" borderId="2" xfId="0" applyNumberFormat="1" applyBorder="1"/>
    <xf numFmtId="164" fontId="2" fillId="2" borderId="1" xfId="1" applyNumberFormat="1" applyAlignment="1">
      <alignment horizontal="center" vertical="center"/>
    </xf>
    <xf numFmtId="3" fontId="0" fillId="0" borderId="0" xfId="0" applyNumberFormat="1"/>
    <xf numFmtId="166" fontId="6" fillId="0" borderId="0" xfId="0" applyNumberFormat="1" applyFont="1" applyAlignment="1">
      <alignment horizontal="center"/>
    </xf>
    <xf numFmtId="164" fontId="8" fillId="0" borderId="0" xfId="0" applyNumberFormat="1" applyFont="1"/>
    <xf numFmtId="165" fontId="8" fillId="0" borderId="0" xfId="0" applyNumberFormat="1" applyFont="1"/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6" fontId="6" fillId="0" borderId="2" xfId="0" applyNumberFormat="1" applyFont="1" applyBorder="1" applyAlignment="1">
      <alignment horizontal="center"/>
    </xf>
    <xf numFmtId="9" fontId="6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168" fontId="11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0" fillId="0" borderId="3" xfId="0" applyBorder="1"/>
    <xf numFmtId="172" fontId="0" fillId="0" borderId="3" xfId="0" applyNumberFormat="1" applyBorder="1"/>
    <xf numFmtId="0" fontId="4" fillId="3" borderId="3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</cellXfs>
  <cellStyles count="2">
    <cellStyle name="Input" xfId="1" builtinId="20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First_Submission!$C$5</c:f>
              <c:strCache>
                <c:ptCount val="1"/>
                <c:pt idx="0">
                  <c:v>Per Unit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First_Submission!$B$6:$B$7</c:f>
              <c:numCache>
                <c:formatCode>General</c:formatCode>
                <c:ptCount val="2"/>
                <c:pt idx="0" formatCode="#,##0">
                  <c:v>1</c:v>
                </c:pt>
                <c:pt idx="1">
                  <c:v>1000</c:v>
                </c:pt>
              </c:numCache>
            </c:numRef>
          </c:xVal>
          <c:yVal>
            <c:numRef>
              <c:f>First_Submission!$C$6:$C$7</c:f>
              <c:numCache>
                <c:formatCode>General</c:formatCode>
                <c:ptCount val="2"/>
                <c:pt idx="0" formatCode="#,##0">
                  <c:v>1750</c:v>
                </c:pt>
                <c:pt idx="1">
                  <c:v>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B-44BE-B2C5-FF551CC9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76159"/>
        <c:axId val="1862015567"/>
      </c:scatterChart>
      <c:valAx>
        <c:axId val="173007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5567"/>
        <c:crosses val="autoZero"/>
        <c:crossBetween val="midCat"/>
      </c:valAx>
      <c:valAx>
        <c:axId val="18620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7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'Price-Demand'!$C$4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'Price-Demand'!$B$5:$B$6</c:f>
              <c:numCache>
                <c:formatCode>"₹"\ #,##0;[Red]"₹"\ \-#,##0</c:formatCode>
                <c:ptCount val="2"/>
                <c:pt idx="0">
                  <c:v>8000</c:v>
                </c:pt>
                <c:pt idx="1">
                  <c:v>5000</c:v>
                </c:pt>
              </c:numCache>
            </c:numRef>
          </c:xVal>
          <c:yVal>
            <c:numRef>
              <c:f>'Price-Demand'!$C$5:$C$6</c:f>
              <c:numCache>
                <c:formatCode>#,##0</c:formatCode>
                <c:ptCount val="2"/>
                <c:pt idx="0">
                  <c:v>175</c:v>
                </c:pt>
                <c:pt idx="1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9-4A80-B322-BEBC5EA1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1808"/>
        <c:axId val="46241232"/>
      </c:scatterChart>
      <c:valAx>
        <c:axId val="458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;[Red]&quot;₹&quot;\ \-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1232"/>
        <c:crosses val="autoZero"/>
        <c:crossBetween val="midCat"/>
      </c:valAx>
      <c:valAx>
        <c:axId val="462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1072030</xdr:colOff>
      <xdr:row>4</xdr:row>
      <xdr:rowOff>126252</xdr:rowOff>
    </xdr:from>
    <xdr:to>
      <xdr:col>16</xdr:col>
      <xdr:colOff>298824</xdr:colOff>
      <xdr:row>21</xdr:row>
      <xdr:rowOff>74705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33AF92-DF89-40E2-941E-C6001FACA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104775</xdr:rowOff>
    </xdr:from>
    <xdr:to>
      <xdr:col>15</xdr:col>
      <xdr:colOff>196850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8068D-73FD-4149-8E08-D074C2546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0</xdr:row>
      <xdr:rowOff>114300</xdr:rowOff>
    </xdr:from>
    <xdr:ext cx="13644504" cy="126735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6E392A-16BE-4DF6-BCA5-49CD54F0CA8A}"/>
            </a:ext>
          </a:extLst>
        </xdr:cNvPr>
        <xdr:cNvSpPr txBox="1"/>
      </xdr:nvSpPr>
      <xdr:spPr>
        <a:xfrm>
          <a:off x="139700" y="114300"/>
          <a:ext cx="13644504" cy="126735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fontAlgn="base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Introduction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Hey there! Welcome to this MicroExperience!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MircoExperience, you'll experience working as a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business analyst in NuWave.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The startup offers a wide range of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electronic gadgets and accessories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like fitness bands, smartwatches, chargers, cables, etc.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They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manufacture their own products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but procure raw materials from other companies since they can't afford to build their own research and development department at present.</a:t>
          </a: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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Situation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NuWave wants to launch a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smartwatch,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which will be one of their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flagship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products. They plan to launch the watch with an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OLED display.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They intend to first enter the market and gain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 least 5% of the market share.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 a new player in the smartwatch market, they want to price the watch lower than their competition (selling at ₹ 7,799).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demand in such a market is elastic, meaning a small price change can cause a significant change in demand.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achieve 5% of the market share, NuWave needs to sell at least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1,800 units per day.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Assume NuWave can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completely fulfill the demand for the day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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Complication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NuWave to sell 1,800 smartwatches a day, they need to have a certain level of inventory.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Each smartwatch requires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one OLED panel.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For smooth production, they need to have its stock as well.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NuWave approached Samsung for acquiring the panels. Samsung quoted the price at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₹ 1,475 for one unit.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price will decrease as the order quantity increases.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NuWave can store only 2000 OLED panels in their own facility. To store more, they need a warehouse, which will cost them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₹ 12,000/day.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They can store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10,000 OLED panel units in one warehouse.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warehouse should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 be underutilized.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Now, as a business analyst at NuWave,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your job is to find out: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 what price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should they sell </a:t>
          </a:r>
          <a:r>
            <a:rPr lang="en-US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one 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unit, to gain a 5% market share and earn at least a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2% profit margin?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Minimum order quantity 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 panels at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that price point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so NuWave doesn't make a loss.</a:t>
          </a: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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Key Expectations From You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Build a spreadsheet model to find out the selling price of one smartwatch so that: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NuWave can gain a 5% market share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Earn at least a 2% profit margin</a:t>
          </a: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NuWave Can Control Cost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calculate the selling price of one smartwatch, we need to know its cost. Also, NuWave should be able to generate a profit margin of at least 2%. We know,</a:t>
          </a:r>
        </a:p>
        <a:p>
          <a:pPr fontAlgn="base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Profit = Selling Price - 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Cost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the above equation, we can control the cost to </a:t>
          </a:r>
          <a:r>
            <a:rPr lang="en-US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some 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degree.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Why </a:t>
          </a:r>
          <a:r>
            <a:rPr lang="en-US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some, 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 might ask? It depends on the suppliers' rates (Samsung is one of them).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can NuWave control costs? </a:t>
          </a:r>
          <a:r>
            <a:rPr lang="en-US" sz="1100" b="1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By changing the order quantity.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 see, in Samsung's quote (given below), the price is changing depending on the order quantity.</a:t>
          </a: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Now NuWave can store only 12,000 units (2,000 in their facility and 10,000 in the warehouse).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What would the unit cost be if they ordered 10,000 units? From the above quote, we can tell it will be between ₹ 1,250 and ₹ 1,425.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But we need to know the </a:t>
          </a:r>
          <a:r>
            <a:rPr lang="en-US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exact 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cost. To do that, we need to model the relationship between order quantity and price.</a:t>
          </a: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*You can create three equations for each line. Depending on the order quantity, you can switch which line should be used to calculate the per-unit cost. The image below shows the slope &amp; intercept of the first line.</a:t>
          </a: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Calculating Total Cost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the previous milestone, we calculated the cost of one smartwatch for different order quantities.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milestone, we'll calculate the total cost, including the warehouse storage, for different order quantities.</a:t>
          </a: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Storage Cost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NuWave can store 2,000 units in their own facility free of charge. To store more units, they will require a warehouse.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cost of keeping inventory in the warehouse is ₹ 12,000/day. The total number of units that can be stored in the warehouse is 10,000.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So, if NuWave orders 5,000 units of OLED panels, they have to store 3,000 in the warehouse. If they manage to sell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1,800 units/day,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they have to store these 3,000 units for 2 days!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Cost of storage for 2 days = 2 * ₹ 12,000 = ₹ 24,000</a:t>
          </a: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Cost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Say the unit cost for ordering 5,000 panels is ₹ 1,000 and other components cost ₹ 6,000,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cost for 5,000 smartwatches = (₹ 1,000 + ₹ 6,000) * 5,000 = ₹ 3,50,00,000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cost = ₹ 3,50,00,000 + ₹ 24,000 = ₹ 3,50,24,000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 have to implement the same logics in the Model sheet. Depending on the quantity ordered, calculate the total cost.</a:t>
          </a: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Well done up to now! We have calculated the total cost.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Let's now find the selling price of one smartwatch.</a:t>
          </a:r>
        </a:p>
        <a:p>
          <a:pPr fontAlgn="base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Modeling Relationship Between Selling Price and Demand per Day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During the testing phase, NuWave found out that the demand is fairly elastic.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they sell one smartwatch for 5,000, they can sell 10,500 units a day.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When they increased the price to ₹ 8,000, they were only able to sell 175 units a day.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first thing you need to do is model the relationship between demand per day and selling price in the Price-Demand sheet. Assume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linear 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relationship.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Model the equation such that you can input the selling price and get demand per day as an output.</a:t>
          </a: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Calculating Selling Price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Assume any selling price and calculate total revenue based on it. After calculating the revenue, you can calculate the profit margin.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Now, you need to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tune the selling price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such that the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following conditions are fulfilled: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NuWave needs to sell at least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1,800 units per day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to gain a 5% market share.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They need to generate at least a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2% profit margin.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They also need to keep the price lower than their competition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(₹ 7,799)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Warehouse utilization should be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100%.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selling price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has to be a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multiple of 25.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fontAlgn="base"/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7EE-86AF-481B-918B-1CD0C3E4CCA6}">
  <dimension ref="A1:Z996"/>
  <sheetViews>
    <sheetView showGridLines="0" topLeftCell="B1" zoomScale="85" zoomScaleNormal="85" workbookViewId="0">
      <selection activeCell="E16" sqref="E16"/>
    </sheetView>
  </sheetViews>
  <sheetFormatPr defaultColWidth="12.6640625" defaultRowHeight="14"/>
  <cols>
    <col min="1" max="1" width="0.9140625" customWidth="1"/>
    <col min="2" max="2" width="12.33203125" customWidth="1"/>
    <col min="3" max="5" width="16.6640625" customWidth="1"/>
    <col min="6" max="6" width="3.4140625" customWidth="1"/>
    <col min="7" max="7" width="8.4140625" customWidth="1"/>
    <col min="8" max="11" width="12.6640625" customWidth="1"/>
    <col min="12" max="13" width="0.9140625" customWidth="1"/>
    <col min="14" max="17" width="8.9140625" customWidth="1"/>
    <col min="18" max="18" width="14.4140625" customWidth="1"/>
    <col min="19" max="26" width="8.9140625" customWidth="1"/>
  </cols>
  <sheetData>
    <row r="1" spans="1:26">
      <c r="A1" s="8"/>
      <c r="C1" s="8"/>
      <c r="D1" s="8"/>
      <c r="E1" s="8"/>
      <c r="F1" s="8"/>
      <c r="G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3">
      <c r="A2" s="14"/>
      <c r="B2" s="7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0" customFormat="1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10" customFormat="1">
      <c r="A4" s="8"/>
      <c r="F4" s="9"/>
      <c r="G4" s="9"/>
      <c r="H4" s="9"/>
      <c r="I4" s="9"/>
      <c r="J4" s="9"/>
      <c r="K4" s="9"/>
      <c r="L4" s="8"/>
      <c r="M4" s="8"/>
      <c r="N4" s="11"/>
      <c r="O4" s="8"/>
    </row>
    <row r="5" spans="1:26" s="10" customFormat="1">
      <c r="A5" s="8"/>
      <c r="B5" s="36" t="s">
        <v>16</v>
      </c>
      <c r="C5" s="36" t="s">
        <v>17</v>
      </c>
      <c r="F5" s="9"/>
      <c r="G5" s="9"/>
      <c r="J5"/>
      <c r="K5"/>
      <c r="L5" s="8"/>
      <c r="M5" s="8"/>
      <c r="N5" s="11"/>
      <c r="O5" s="8"/>
    </row>
    <row r="6" spans="1:26" s="10" customFormat="1">
      <c r="A6" s="8"/>
      <c r="B6" s="44">
        <v>1</v>
      </c>
      <c r="C6" s="44">
        <v>1750</v>
      </c>
      <c r="F6" s="9"/>
      <c r="G6" s="9"/>
      <c r="J6"/>
      <c r="K6"/>
      <c r="L6" s="8"/>
      <c r="M6" s="8"/>
      <c r="N6" s="11"/>
      <c r="O6" s="8"/>
    </row>
    <row r="7" spans="1:26" s="10" customFormat="1">
      <c r="A7" s="8"/>
      <c r="B7" s="45">
        <v>1000</v>
      </c>
      <c r="C7" s="45">
        <v>1575</v>
      </c>
      <c r="F7" s="9"/>
      <c r="G7" s="9"/>
      <c r="H7" s="9"/>
      <c r="I7" s="9"/>
      <c r="J7" s="9"/>
      <c r="K7" s="9"/>
      <c r="L7" s="8"/>
      <c r="M7" s="8"/>
      <c r="N7" s="8"/>
      <c r="O7" s="8"/>
    </row>
    <row r="8" spans="1:26" s="10" customFormat="1">
      <c r="A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26" s="10" customFormat="1">
      <c r="A9" s="8"/>
      <c r="B9"/>
      <c r="C9"/>
      <c r="D9"/>
      <c r="E9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26" s="10" customFormat="1">
      <c r="A10" s="8"/>
      <c r="B10" s="46" t="s">
        <v>1</v>
      </c>
      <c r="C10" s="49">
        <v>1750.2</v>
      </c>
      <c r="D10"/>
      <c r="E10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26" s="10" customFormat="1">
      <c r="A11" s="8"/>
      <c r="B11" s="46" t="s">
        <v>2</v>
      </c>
      <c r="C11" s="48">
        <v>-0.17519999999999999</v>
      </c>
      <c r="D11"/>
      <c r="E11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26" s="10" customFormat="1">
      <c r="A12" s="8"/>
      <c r="B12"/>
      <c r="C12"/>
      <c r="D12"/>
      <c r="E12"/>
      <c r="F12" s="41"/>
      <c r="G12" s="8"/>
      <c r="H12" s="8"/>
      <c r="I12" s="8"/>
      <c r="J12" s="8"/>
      <c r="K12" s="8"/>
      <c r="L12" s="8"/>
      <c r="M12" s="8"/>
      <c r="N12" s="8"/>
      <c r="O12" s="8"/>
    </row>
    <row r="13" spans="1:26" s="10" customFormat="1">
      <c r="A13" s="8"/>
      <c r="B13"/>
      <c r="C13"/>
      <c r="D13"/>
      <c r="E13"/>
      <c r="F13" s="41"/>
      <c r="G13" s="8"/>
      <c r="H13" s="8"/>
      <c r="I13" s="8"/>
      <c r="J13" s="8"/>
      <c r="K13" s="8"/>
      <c r="L13" s="8"/>
      <c r="M13" s="8"/>
      <c r="N13" s="8"/>
      <c r="O13" s="8"/>
      <c r="V13" s="15"/>
    </row>
    <row r="14" spans="1:26" s="10" customFormat="1">
      <c r="A14" s="8"/>
      <c r="B14"/>
      <c r="C14"/>
      <c r="D14"/>
      <c r="E14"/>
      <c r="F14" s="41"/>
      <c r="G14" s="8"/>
      <c r="H14" s="8"/>
      <c r="I14" s="8"/>
      <c r="J14" s="8"/>
      <c r="K14" s="8"/>
      <c r="L14" s="8"/>
      <c r="M14" s="8"/>
      <c r="N14" s="8"/>
      <c r="O14" s="8"/>
    </row>
    <row r="15" spans="1:26" s="10" customFormat="1">
      <c r="A15" s="8"/>
      <c r="D15"/>
      <c r="E15"/>
      <c r="F15" s="41"/>
      <c r="G15" s="8"/>
      <c r="H15" s="8"/>
      <c r="I15" s="8"/>
      <c r="J15" s="8"/>
      <c r="K15" s="8"/>
      <c r="L15" s="8"/>
      <c r="M15" s="8"/>
      <c r="N15" s="8"/>
      <c r="O15" s="8" t="s">
        <v>0</v>
      </c>
    </row>
    <row r="16" spans="1:26" s="10" customFormat="1">
      <c r="A16" s="8"/>
      <c r="D16"/>
      <c r="E16"/>
      <c r="F16" s="41"/>
      <c r="G16" s="8"/>
      <c r="H16" s="8"/>
      <c r="I16" s="8"/>
      <c r="J16" s="8"/>
      <c r="K16" s="8"/>
      <c r="L16" s="8"/>
      <c r="M16" s="8"/>
      <c r="N16" s="8"/>
      <c r="O16" s="8"/>
    </row>
    <row r="17" spans="1:26" s="10" customFormat="1">
      <c r="A17" s="8"/>
      <c r="B17"/>
      <c r="C17"/>
      <c r="D17"/>
      <c r="E17"/>
      <c r="F17" s="41"/>
      <c r="G17" s="8"/>
      <c r="H17" s="8"/>
      <c r="I17" s="8"/>
      <c r="J17" s="8"/>
      <c r="K17" s="8"/>
      <c r="L17" s="8"/>
      <c r="M17" s="8"/>
      <c r="N17" s="8"/>
      <c r="O17" s="8"/>
    </row>
    <row r="18" spans="1:26" s="10" customFormat="1">
      <c r="A18" s="8"/>
      <c r="B18"/>
      <c r="C18"/>
      <c r="D18"/>
      <c r="E18"/>
      <c r="F18" s="41"/>
      <c r="G18" s="8"/>
      <c r="H18" s="8"/>
      <c r="I18" s="8"/>
      <c r="J18" s="8"/>
      <c r="K18" s="8"/>
      <c r="L18" s="8"/>
      <c r="M18" s="8"/>
      <c r="N18" s="8"/>
      <c r="O18" s="8"/>
    </row>
    <row r="19" spans="1:26" s="10" customFormat="1">
      <c r="A19" s="8"/>
      <c r="B19"/>
      <c r="C19"/>
      <c r="D19"/>
      <c r="E19"/>
      <c r="F19" s="41"/>
      <c r="G19" s="8"/>
      <c r="H19" s="8"/>
      <c r="I19" s="8"/>
      <c r="J19" s="8"/>
      <c r="K19" s="8"/>
      <c r="L19" s="8"/>
      <c r="M19" s="8"/>
      <c r="N19" s="8"/>
      <c r="O19" s="8"/>
      <c r="R19" s="42"/>
    </row>
    <row r="20" spans="1:26" s="10" customFormat="1">
      <c r="A20" s="8"/>
      <c r="B20"/>
      <c r="C20"/>
      <c r="D20"/>
      <c r="E20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26" s="10" customFormat="1">
      <c r="A21" s="8"/>
      <c r="B21"/>
      <c r="C21"/>
      <c r="D21"/>
      <c r="E21"/>
      <c r="F21" s="8"/>
      <c r="G21" s="8"/>
      <c r="H21" s="8"/>
      <c r="I21" s="8"/>
      <c r="J21" s="8"/>
      <c r="K21" s="8"/>
      <c r="L21" s="8"/>
      <c r="M21" s="8"/>
      <c r="N21" s="8"/>
      <c r="O21" s="8"/>
      <c r="R21" s="43"/>
      <c r="S21" s="42"/>
    </row>
    <row r="22" spans="1:26" s="10" customFormat="1">
      <c r="A22" s="8"/>
      <c r="B22"/>
      <c r="C22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26" s="10" customFormat="1">
      <c r="A23" s="8"/>
      <c r="B23"/>
      <c r="C23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26" s="10" customFormat="1">
      <c r="A24" s="8"/>
      <c r="B24"/>
      <c r="C24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26" s="10" customFormat="1">
      <c r="A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 t="s">
        <v>33</v>
      </c>
      <c r="O25" s="8" t="s">
        <v>34</v>
      </c>
    </row>
    <row r="26" spans="1:26" s="10" customFormat="1">
      <c r="A26" s="8"/>
      <c r="B26" s="12"/>
      <c r="C26" s="13"/>
      <c r="D26" s="13"/>
      <c r="E26" s="13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26" s="10" customFormat="1">
      <c r="A27" s="8"/>
      <c r="B27" s="12"/>
      <c r="C27" s="8"/>
      <c r="D27" s="8"/>
      <c r="E27" s="8"/>
      <c r="F27" s="8"/>
      <c r="G27" s="8"/>
      <c r="H27" s="8">
        <v>7662.59</v>
      </c>
      <c r="I27" s="47">
        <v>0.01</v>
      </c>
      <c r="J27" s="8">
        <f>H27*I27</f>
        <v>76.625900000000001</v>
      </c>
      <c r="K27" s="8"/>
      <c r="L27" s="8"/>
      <c r="M27" s="8"/>
      <c r="N27" s="8"/>
      <c r="O27" s="8">
        <v>500</v>
      </c>
    </row>
    <row r="28" spans="1:26" s="10" customFormat="1">
      <c r="A28" s="8"/>
      <c r="B28" s="8"/>
      <c r="C28" s="8"/>
      <c r="D28" s="8"/>
      <c r="E28" s="8"/>
      <c r="F28" s="8"/>
      <c r="G28" s="8"/>
      <c r="H28" s="8"/>
      <c r="I28" s="8"/>
      <c r="J28" s="8">
        <f>H27+J27</f>
        <v>7739.2159000000001</v>
      </c>
      <c r="K28" s="8"/>
      <c r="L28" s="8"/>
      <c r="M28" s="8"/>
      <c r="N28" s="8"/>
      <c r="O28" s="8">
        <f>(-0.1752*O27)+1750.2</f>
        <v>1662.6000000000001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f>6000+O28</f>
        <v>7662.6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1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showGridLines="0" zoomScaleNormal="100" workbookViewId="0">
      <selection activeCell="I16" sqref="I16"/>
    </sheetView>
  </sheetViews>
  <sheetFormatPr defaultColWidth="12.6640625" defaultRowHeight="14"/>
  <cols>
    <col min="1" max="1" width="0.9140625" style="17" customWidth="1"/>
    <col min="2" max="2" width="17.33203125" style="17" customWidth="1"/>
    <col min="3" max="5" width="16.6640625" style="17" customWidth="1"/>
    <col min="6" max="9" width="15.6640625" style="17" customWidth="1"/>
    <col min="10" max="11" width="12.6640625" style="17" customWidth="1"/>
    <col min="12" max="13" width="0.9140625" style="17" customWidth="1"/>
    <col min="14" max="20" width="8.9140625" style="17" customWidth="1"/>
    <col min="21" max="21" width="15.4140625" style="17" customWidth="1"/>
    <col min="22" max="22" width="13.4140625" style="17" customWidth="1"/>
    <col min="23" max="26" width="8.9140625" style="17" customWidth="1"/>
    <col min="27" max="16384" width="12.6640625" style="17"/>
  </cols>
  <sheetData>
    <row r="1" spans="1:26">
      <c r="A1" s="16"/>
      <c r="C1" s="16"/>
      <c r="D1" s="16"/>
      <c r="E1" s="16"/>
      <c r="F1" s="16"/>
      <c r="G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3">
      <c r="A2" s="16"/>
      <c r="B2" s="18" t="s">
        <v>15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6"/>
      <c r="F4" s="16"/>
      <c r="G4" s="16" t="s">
        <v>21</v>
      </c>
      <c r="H4" s="16" t="s">
        <v>22</v>
      </c>
      <c r="I4" s="16" t="s">
        <v>23</v>
      </c>
      <c r="J4" s="16"/>
      <c r="K4" s="16"/>
      <c r="L4" s="16"/>
      <c r="M4" s="16"/>
      <c r="N4" s="19"/>
      <c r="O4" s="16"/>
    </row>
    <row r="5" spans="1:26">
      <c r="A5" s="16"/>
      <c r="B5" s="20" t="s">
        <v>19</v>
      </c>
      <c r="F5" s="21" t="s">
        <v>1</v>
      </c>
      <c r="G5" s="22">
        <v>1450</v>
      </c>
      <c r="H5" s="50">
        <v>1483.3</v>
      </c>
      <c r="I5" s="50">
        <v>1783.3</v>
      </c>
      <c r="L5" s="16"/>
      <c r="M5" s="16"/>
      <c r="N5" s="19"/>
      <c r="O5" s="16"/>
    </row>
    <row r="6" spans="1:26">
      <c r="A6" s="16"/>
      <c r="F6" s="21" t="s">
        <v>2</v>
      </c>
      <c r="G6" s="23">
        <v>-5.0000000000000001E-3</v>
      </c>
      <c r="H6" s="23">
        <v>-1.17E-2</v>
      </c>
      <c r="I6" s="23">
        <v>-2.6700000000000002E-2</v>
      </c>
      <c r="L6" s="16"/>
      <c r="M6" s="16"/>
      <c r="N6" s="19"/>
      <c r="O6" s="16"/>
    </row>
    <row r="7" spans="1:26">
      <c r="A7" s="16"/>
      <c r="B7" s="24" t="s">
        <v>3</v>
      </c>
      <c r="C7" s="24" t="s">
        <v>18</v>
      </c>
      <c r="J7" s="16"/>
      <c r="K7" s="16"/>
      <c r="L7" s="16"/>
      <c r="M7" s="16"/>
      <c r="N7" s="16"/>
      <c r="O7" s="16"/>
    </row>
    <row r="8" spans="1:26">
      <c r="A8" s="16"/>
      <c r="B8" s="25">
        <v>1</v>
      </c>
      <c r="C8" s="22">
        <v>1450</v>
      </c>
      <c r="J8" s="16"/>
      <c r="K8" s="16"/>
      <c r="L8" s="16"/>
      <c r="M8" s="16"/>
      <c r="N8" s="16"/>
      <c r="O8" s="16"/>
    </row>
    <row r="9" spans="1:26">
      <c r="A9" s="16"/>
      <c r="B9" s="25">
        <v>5000</v>
      </c>
      <c r="C9" s="22">
        <v>1425</v>
      </c>
      <c r="F9" s="26" t="s">
        <v>3</v>
      </c>
      <c r="G9" s="26" t="s">
        <v>20</v>
      </c>
      <c r="H9" s="26" t="s">
        <v>20</v>
      </c>
      <c r="I9" s="26" t="s">
        <v>20</v>
      </c>
      <c r="J9" s="16"/>
      <c r="K9" s="16"/>
      <c r="L9" s="16"/>
      <c r="M9" s="16"/>
      <c r="N9" s="16"/>
      <c r="O9" s="16"/>
    </row>
    <row r="10" spans="1:26">
      <c r="A10" s="16"/>
      <c r="B10" s="25">
        <v>20000</v>
      </c>
      <c r="C10" s="22">
        <v>1250</v>
      </c>
      <c r="F10" s="27">
        <v>1</v>
      </c>
      <c r="G10" s="28">
        <v>1450</v>
      </c>
      <c r="H10" s="28"/>
      <c r="I10" s="28"/>
      <c r="J10" s="16"/>
      <c r="K10" s="16"/>
      <c r="L10" s="16"/>
      <c r="M10" s="16"/>
      <c r="N10" s="16"/>
      <c r="O10" s="16"/>
    </row>
    <row r="11" spans="1:26">
      <c r="A11" s="16"/>
      <c r="B11" s="25">
        <v>50000</v>
      </c>
      <c r="C11" s="22">
        <v>450</v>
      </c>
      <c r="F11" s="27">
        <v>1000</v>
      </c>
      <c r="G11" s="28">
        <f>($G$6*F11)+$G$5</f>
        <v>1445</v>
      </c>
      <c r="H11" s="28"/>
      <c r="I11" s="28"/>
      <c r="J11" s="16"/>
      <c r="K11" s="16"/>
      <c r="L11" s="16"/>
      <c r="M11" s="16"/>
      <c r="N11" s="16"/>
      <c r="O11" s="16"/>
    </row>
    <row r="12" spans="1:26">
      <c r="A12" s="16"/>
      <c r="F12" s="27">
        <v>5000</v>
      </c>
      <c r="G12" s="28">
        <v>1425</v>
      </c>
      <c r="H12" s="28">
        <f>G12</f>
        <v>1425</v>
      </c>
      <c r="I12" s="28"/>
      <c r="J12" s="16"/>
      <c r="K12" s="16"/>
      <c r="L12" s="16"/>
      <c r="M12" s="16"/>
      <c r="N12" s="16"/>
      <c r="O12" s="16"/>
    </row>
    <row r="13" spans="1:26">
      <c r="A13" s="16"/>
      <c r="F13" s="27">
        <v>10000</v>
      </c>
      <c r="G13" s="28"/>
      <c r="H13" s="28">
        <f>(H6*F13)+$H$5</f>
        <v>1366.3</v>
      </c>
      <c r="I13" s="28"/>
      <c r="J13" s="16"/>
      <c r="K13" s="16"/>
      <c r="L13" s="16"/>
      <c r="M13" s="16"/>
      <c r="N13" s="16"/>
      <c r="O13" s="16"/>
    </row>
    <row r="14" spans="1:26">
      <c r="A14" s="16"/>
      <c r="F14" s="27">
        <v>15000</v>
      </c>
      <c r="G14" s="28"/>
      <c r="H14" s="28">
        <f>($H$6*F14)+$H$5</f>
        <v>1307.8</v>
      </c>
      <c r="I14" s="28"/>
      <c r="J14" s="16"/>
      <c r="K14" s="16"/>
      <c r="L14" s="16"/>
      <c r="M14" s="16"/>
      <c r="N14" s="16"/>
      <c r="O14" s="16"/>
    </row>
    <row r="15" spans="1:26">
      <c r="A15" s="16"/>
      <c r="F15" s="27">
        <v>20000</v>
      </c>
      <c r="G15" s="28"/>
      <c r="H15" s="28">
        <v>1250</v>
      </c>
      <c r="I15" s="28">
        <f>H15</f>
        <v>1250</v>
      </c>
      <c r="J15" s="16"/>
      <c r="K15" s="16"/>
      <c r="L15" s="16"/>
      <c r="M15" s="16"/>
      <c r="N15" s="16"/>
      <c r="O15" s="16" t="s">
        <v>0</v>
      </c>
    </row>
    <row r="16" spans="1:26">
      <c r="A16" s="16"/>
      <c r="F16" s="27">
        <v>25000</v>
      </c>
      <c r="G16" s="28"/>
      <c r="H16" s="28"/>
      <c r="I16" s="28">
        <f>($I$6*F16)+$I$5</f>
        <v>1115.8</v>
      </c>
      <c r="J16" s="16"/>
      <c r="K16" s="16"/>
      <c r="L16" s="16"/>
      <c r="M16" s="16"/>
      <c r="N16" s="16"/>
      <c r="O16" s="16"/>
    </row>
    <row r="17" spans="1:26">
      <c r="A17" s="16"/>
      <c r="F17" s="27">
        <v>30000</v>
      </c>
      <c r="G17" s="28"/>
      <c r="H17" s="28"/>
      <c r="I17" s="28">
        <f t="shared" ref="I17:I20" si="0">($I$6*F17)+$I$5</f>
        <v>982.3</v>
      </c>
      <c r="J17" s="16"/>
      <c r="K17" s="16"/>
      <c r="L17" s="16"/>
      <c r="M17" s="16"/>
      <c r="N17" s="16"/>
      <c r="O17" s="16"/>
    </row>
    <row r="18" spans="1:26">
      <c r="A18" s="16"/>
      <c r="F18" s="27">
        <v>35000</v>
      </c>
      <c r="G18" s="28"/>
      <c r="H18" s="28"/>
      <c r="I18" s="28">
        <f t="shared" si="0"/>
        <v>848.8</v>
      </c>
      <c r="J18" s="16"/>
      <c r="K18" s="16"/>
      <c r="L18" s="16"/>
      <c r="M18" s="16"/>
      <c r="N18" s="16"/>
      <c r="O18" s="16"/>
    </row>
    <row r="19" spans="1:26">
      <c r="A19" s="16"/>
      <c r="F19" s="27">
        <v>40000</v>
      </c>
      <c r="G19" s="28"/>
      <c r="H19" s="28"/>
      <c r="I19" s="28">
        <f t="shared" si="0"/>
        <v>715.3</v>
      </c>
      <c r="J19" s="16"/>
      <c r="K19" s="16"/>
      <c r="L19" s="16"/>
      <c r="M19" s="16"/>
      <c r="N19" s="16"/>
      <c r="O19" s="16"/>
      <c r="U19" s="16"/>
      <c r="V19" s="16"/>
    </row>
    <row r="20" spans="1:26">
      <c r="A20" s="16"/>
      <c r="F20" s="27">
        <v>45000</v>
      </c>
      <c r="G20" s="28"/>
      <c r="H20" s="28"/>
      <c r="I20" s="28">
        <f t="shared" si="0"/>
        <v>581.79999999999995</v>
      </c>
      <c r="J20" s="16"/>
      <c r="K20" s="16"/>
      <c r="L20" s="16"/>
      <c r="M20" s="16"/>
      <c r="N20" s="16"/>
      <c r="O20" s="16"/>
      <c r="U20" s="16"/>
      <c r="V20" s="16"/>
    </row>
    <row r="21" spans="1:26">
      <c r="A21" s="16"/>
      <c r="F21" s="27">
        <v>50000</v>
      </c>
      <c r="G21" s="28"/>
      <c r="H21" s="28"/>
      <c r="I21" s="28">
        <v>450</v>
      </c>
      <c r="J21" s="16"/>
      <c r="K21" s="16"/>
      <c r="L21" s="16"/>
      <c r="M21" s="16"/>
      <c r="N21" s="16"/>
      <c r="O21" s="16"/>
      <c r="U21" s="16"/>
      <c r="V21" s="16"/>
    </row>
    <row r="22" spans="1:26">
      <c r="A22" s="16"/>
      <c r="F22" s="27">
        <v>55000</v>
      </c>
      <c r="G22" s="28"/>
      <c r="H22" s="28"/>
      <c r="I22" s="28"/>
      <c r="J22" s="16"/>
      <c r="K22" s="16"/>
      <c r="L22" s="16"/>
      <c r="M22" s="16"/>
      <c r="N22" s="16"/>
      <c r="O22" s="16"/>
      <c r="U22" s="16"/>
      <c r="V22" s="16"/>
    </row>
    <row r="23" spans="1:26">
      <c r="A23" s="16"/>
      <c r="B23" s="29"/>
      <c r="C23" s="30"/>
      <c r="D23" s="30"/>
      <c r="E23" s="30"/>
      <c r="F23" s="16"/>
      <c r="G23" s="16"/>
      <c r="H23" s="16"/>
      <c r="I23" s="16"/>
      <c r="J23" s="16"/>
      <c r="K23" s="16"/>
      <c r="L23" s="16"/>
      <c r="M23" s="16"/>
      <c r="N23" s="16"/>
      <c r="O23" s="16"/>
      <c r="U23" s="16"/>
      <c r="V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U24" s="16"/>
      <c r="V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U25" s="16"/>
      <c r="V25" s="16"/>
    </row>
    <row r="26" spans="1:26">
      <c r="A26" s="16"/>
      <c r="B26" s="29"/>
      <c r="C26" s="30"/>
      <c r="D26" s="30"/>
      <c r="E26" s="30"/>
      <c r="F26" s="16"/>
      <c r="G26" s="16"/>
      <c r="H26" s="16"/>
      <c r="I26" s="16"/>
      <c r="J26" s="16"/>
      <c r="K26" s="16"/>
      <c r="L26" s="16"/>
      <c r="M26" s="16"/>
      <c r="N26" s="16"/>
      <c r="O26" s="16"/>
      <c r="U26" s="16"/>
      <c r="V26" s="16"/>
    </row>
    <row r="27" spans="1:26">
      <c r="A27" s="16"/>
      <c r="B27" s="29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U27" s="16"/>
      <c r="V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6"/>
      <c r="B35" s="1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W988" s="16"/>
      <c r="X988" s="16"/>
      <c r="Y988" s="16"/>
      <c r="Z988" s="16"/>
    </row>
    <row r="989" spans="1:26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W989" s="16"/>
      <c r="X989" s="16"/>
      <c r="Y989" s="16"/>
      <c r="Z989" s="16"/>
    </row>
    <row r="990" spans="1:26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W990" s="16"/>
      <c r="X990" s="16"/>
      <c r="Y990" s="16"/>
      <c r="Z990" s="16"/>
    </row>
    <row r="991" spans="1:26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W991" s="16"/>
      <c r="X991" s="16"/>
      <c r="Y991" s="16"/>
      <c r="Z991" s="16"/>
    </row>
    <row r="992" spans="1:26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W992" s="16"/>
      <c r="X992" s="16"/>
      <c r="Y992" s="16"/>
      <c r="Z992" s="16"/>
    </row>
    <row r="993" spans="1:26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W993" s="16"/>
      <c r="X993" s="16"/>
      <c r="Y993" s="16"/>
      <c r="Z993" s="16"/>
    </row>
    <row r="994" spans="1:26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W994" s="16"/>
      <c r="X994" s="16"/>
      <c r="Y994" s="16"/>
      <c r="Z994" s="16"/>
    </row>
    <row r="995" spans="1:26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W995" s="16"/>
      <c r="X995" s="16"/>
      <c r="Y995" s="16"/>
      <c r="Z995" s="16"/>
    </row>
    <row r="996" spans="1:2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W996" s="16"/>
      <c r="X996" s="16"/>
      <c r="Y996" s="16"/>
      <c r="Z996" s="16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5C6B-52D7-4BEB-AB68-58BECA6D84B6}">
  <dimension ref="B2:L11"/>
  <sheetViews>
    <sheetView showGridLines="0" workbookViewId="0">
      <selection activeCell="F10" sqref="F10"/>
    </sheetView>
  </sheetViews>
  <sheetFormatPr defaultRowHeight="14"/>
  <cols>
    <col min="1" max="1" width="2.25" customWidth="1"/>
    <col min="2" max="2" width="13.4140625" customWidth="1"/>
    <col min="5" max="5" width="10.6640625" bestFit="1" customWidth="1"/>
  </cols>
  <sheetData>
    <row r="2" spans="2:12" ht="23">
      <c r="B2" s="3" t="s">
        <v>32</v>
      </c>
    </row>
    <row r="4" spans="2:12">
      <c r="B4" s="26" t="s">
        <v>8</v>
      </c>
      <c r="C4" s="26" t="s">
        <v>9</v>
      </c>
    </row>
    <row r="5" spans="2:12">
      <c r="B5" s="28">
        <v>8000</v>
      </c>
      <c r="C5" s="27">
        <v>175</v>
      </c>
    </row>
    <row r="6" spans="2:12">
      <c r="B6" s="28">
        <v>5000</v>
      </c>
      <c r="C6" s="27">
        <v>10500</v>
      </c>
    </row>
    <row r="8" spans="2:12">
      <c r="E8" s="54" t="s">
        <v>35</v>
      </c>
      <c r="F8" s="54"/>
    </row>
    <row r="9" spans="2:12">
      <c r="B9" s="26" t="s">
        <v>1</v>
      </c>
      <c r="C9" s="28">
        <v>27708</v>
      </c>
      <c r="E9" s="51" t="s">
        <v>8</v>
      </c>
      <c r="F9" s="51" t="s">
        <v>9</v>
      </c>
      <c r="L9" s="1"/>
    </row>
    <row r="10" spans="2:12">
      <c r="B10" s="26" t="s">
        <v>2</v>
      </c>
      <c r="C10" s="26">
        <v>-3.4417</v>
      </c>
      <c r="E10" s="53">
        <v>7527.5</v>
      </c>
      <c r="F10" s="52">
        <f>(C10*E10)+C9</f>
        <v>1800.6032500000001</v>
      </c>
      <c r="L10" s="1"/>
    </row>
    <row r="11" spans="2:12">
      <c r="B11" s="37"/>
      <c r="C11" s="40"/>
    </row>
  </sheetData>
  <mergeCells count="1">
    <mergeCell ref="E8:F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AF8A-639F-46DF-B3C6-14505EB100D4}">
  <sheetPr>
    <tabColor rgb="FFFFFF99"/>
  </sheetPr>
  <dimension ref="B2:J25"/>
  <sheetViews>
    <sheetView showGridLines="0" tabSelected="1" zoomScale="107" workbookViewId="0">
      <selection activeCell="H6" sqref="H6"/>
    </sheetView>
  </sheetViews>
  <sheetFormatPr defaultColWidth="12.6640625" defaultRowHeight="14"/>
  <cols>
    <col min="1" max="1" width="0.9140625" customWidth="1"/>
    <col min="2" max="2" width="38.33203125" bestFit="1" customWidth="1"/>
    <col min="3" max="3" width="14.83203125" bestFit="1" customWidth="1"/>
    <col min="4" max="4" width="14.33203125" bestFit="1" customWidth="1"/>
    <col min="5" max="5" width="22.08203125" bestFit="1" customWidth="1"/>
    <col min="6" max="6" width="11.58203125" bestFit="1" customWidth="1"/>
    <col min="7" max="7" width="31.83203125" bestFit="1" customWidth="1"/>
    <col min="8" max="8" width="12.08203125" customWidth="1"/>
    <col min="9" max="9" width="12.58203125" bestFit="1" customWidth="1"/>
    <col min="10" max="10" width="9.08203125" customWidth="1"/>
    <col min="11" max="11" width="10.9140625" customWidth="1"/>
    <col min="12" max="21" width="8.9140625" customWidth="1"/>
    <col min="22" max="22" width="11.4140625" customWidth="1"/>
    <col min="23" max="27" width="8.9140625" customWidth="1"/>
  </cols>
  <sheetData>
    <row r="2" spans="2:10" ht="23">
      <c r="B2" s="3" t="s">
        <v>13</v>
      </c>
    </row>
    <row r="4" spans="2:10" s="31" customFormat="1">
      <c r="B4" s="34"/>
      <c r="C4" s="34" t="s">
        <v>27</v>
      </c>
      <c r="D4" s="34" t="s">
        <v>4</v>
      </c>
      <c r="E4" s="34" t="s">
        <v>28</v>
      </c>
    </row>
    <row r="5" spans="2:10" ht="21" customHeight="1">
      <c r="B5" s="34" t="s">
        <v>26</v>
      </c>
      <c r="C5" s="2">
        <v>2000</v>
      </c>
      <c r="D5" s="2">
        <v>10000</v>
      </c>
      <c r="E5" s="2">
        <f>D5+C5</f>
        <v>12000</v>
      </c>
    </row>
    <row r="7" spans="2:10">
      <c r="B7" s="4" t="s">
        <v>25</v>
      </c>
      <c r="E7" s="4" t="s">
        <v>31</v>
      </c>
    </row>
    <row r="8" spans="2:10" s="31" customFormat="1" ht="29.25" customHeight="1">
      <c r="B8" s="34" t="s">
        <v>24</v>
      </c>
      <c r="C8" s="34">
        <v>12000</v>
      </c>
      <c r="E8" s="34" t="s">
        <v>14</v>
      </c>
      <c r="F8" s="39">
        <v>7799</v>
      </c>
      <c r="G8" s="31" t="s">
        <v>36</v>
      </c>
    </row>
    <row r="9" spans="2:10" s="31" customFormat="1">
      <c r="B9" s="35" t="s">
        <v>29</v>
      </c>
      <c r="C9" s="34">
        <v>6000</v>
      </c>
      <c r="E9" s="34" t="s">
        <v>9</v>
      </c>
      <c r="F9" s="55">
        <f>('Price-Demand'!C10*Model!F8)+'Price-Demand'!C9</f>
        <v>866.181700000001</v>
      </c>
      <c r="H9"/>
    </row>
    <row r="12" spans="2:10" s="31" customFormat="1" ht="28">
      <c r="B12" s="32" t="s">
        <v>3</v>
      </c>
      <c r="C12" s="32" t="s">
        <v>11</v>
      </c>
      <c r="D12" s="32" t="s">
        <v>12</v>
      </c>
      <c r="E12" s="33" t="s">
        <v>30</v>
      </c>
      <c r="F12" s="32" t="s">
        <v>7</v>
      </c>
      <c r="G12" s="32" t="s">
        <v>5</v>
      </c>
      <c r="H12" s="32" t="s">
        <v>6</v>
      </c>
      <c r="I12" s="32" t="s">
        <v>10</v>
      </c>
      <c r="J12"/>
    </row>
    <row r="13" spans="2:10" ht="20.25" customHeight="1">
      <c r="B13" s="6">
        <v>500</v>
      </c>
      <c r="C13" s="5">
        <f>IF(Model!B13&lt;5000,('Cost-Supply'!$G$6*Model!B13)+'Cost-Supply'!$G$5,IF(AND(B13&gt;=5002,B13&lt;20000),('Cost-Supply'!$H$6*Model!B13)+'Cost-Supply'!$H$5,IF(AND(B13&gt;20000,B13&lt;=50000),('Cost-Supply'!$I$6*Model!B13)+'Cost-Supply'!$I$5,0)))</f>
        <v>1447.5</v>
      </c>
      <c r="D13" s="5">
        <f>$C$9+C13</f>
        <v>7447.5</v>
      </c>
      <c r="E13" s="2">
        <f>IF(B13&lt;=2000, 0, 1)</f>
        <v>0</v>
      </c>
      <c r="F13" s="5">
        <f>(D13*B13)+(E13*$C$8)</f>
        <v>3723750</v>
      </c>
      <c r="G13" s="5">
        <f>$F$8*B13</f>
        <v>3899500</v>
      </c>
      <c r="H13" s="5">
        <f>G13-F13</f>
        <v>175750</v>
      </c>
      <c r="I13" s="38">
        <f>H13/G13</f>
        <v>4.5069880753942811E-2</v>
      </c>
    </row>
    <row r="14" spans="2:10" ht="20.25" customHeight="1">
      <c r="B14" s="6">
        <v>12000</v>
      </c>
      <c r="C14" s="5">
        <f>IF(Model!B14&lt;5000,('Cost-Supply'!$G$6*Model!B14)+'Cost-Supply'!$G$5,IF(AND(B14&gt;=5002,B14&lt;20000),('Cost-Supply'!$H$6*Model!B14)+'Cost-Supply'!$H$5,IF(AND(B14&gt;20000,B14&lt;=50000),('Cost-Supply'!$I$6*Model!B14)+'Cost-Supply'!$I$5,0)))</f>
        <v>1342.8999999999999</v>
      </c>
      <c r="D14" s="5">
        <f>$C$9+C14</f>
        <v>7342.9</v>
      </c>
      <c r="E14" s="2">
        <f>ROUND(IF(B14&lt;=2000, 0, (B14-$C$5)/$F$9),0)</f>
        <v>12</v>
      </c>
      <c r="F14" s="5">
        <f t="shared" ref="F14:F15" si="0">(D14*B14)+(E14*$C$8)</f>
        <v>88258800</v>
      </c>
      <c r="G14" s="5">
        <f t="shared" ref="G14:G15" si="1">$F$8*B14</f>
        <v>93588000</v>
      </c>
      <c r="H14" s="5">
        <f t="shared" ref="H14:H15" si="2">G14-F14</f>
        <v>5329200</v>
      </c>
      <c r="I14" s="38">
        <f t="shared" ref="I14:I15" si="3">H14/G14</f>
        <v>5.6943197845877674E-2</v>
      </c>
    </row>
    <row r="15" spans="2:10" ht="20.25" customHeight="1">
      <c r="B15" s="6">
        <v>7000</v>
      </c>
      <c r="C15" s="5">
        <f>IF(Model!B15&lt;5000,('Cost-Supply'!$G$6*Model!B15)+'Cost-Supply'!$G$5,IF(AND(B15&gt;=5002,B15&lt;20000),('Cost-Supply'!$H$6*Model!B15)+'Cost-Supply'!$H$5,IF(AND(B15&gt;20000,B15&lt;=50000),('Cost-Supply'!$I$6*Model!B15)+'Cost-Supply'!$I$5,0)))</f>
        <v>1401.3999999999999</v>
      </c>
      <c r="D15" s="5">
        <f>$C$9+C15</f>
        <v>7401.4</v>
      </c>
      <c r="E15" s="2">
        <f>ROUND(IF(B15&lt;=2000, 0, (B15-$C$5)/$F$9),0)</f>
        <v>6</v>
      </c>
      <c r="F15" s="5">
        <f t="shared" si="0"/>
        <v>51881800</v>
      </c>
      <c r="G15" s="5">
        <f t="shared" si="1"/>
        <v>54593000</v>
      </c>
      <c r="H15" s="5">
        <f t="shared" si="2"/>
        <v>2711200</v>
      </c>
      <c r="I15" s="38">
        <f t="shared" si="3"/>
        <v>4.9662044584470537E-2</v>
      </c>
    </row>
    <row r="16" spans="2:10" ht="20.25" customHeight="1">
      <c r="B16" s="6">
        <v>10500</v>
      </c>
      <c r="C16" s="5">
        <f>IF(Model!B16&lt;5000,('Cost-Supply'!$G$6*Model!B16)+'Cost-Supply'!$G$5,IF(AND(B16&gt;=5002,B16&lt;20000),('Cost-Supply'!$H$6*Model!B16)+'Cost-Supply'!$H$5,IF(AND(B16&gt;20000,B16&lt;=50000),('Cost-Supply'!$I$6*Model!B16)+'Cost-Supply'!$I$5,0)))</f>
        <v>1360.45</v>
      </c>
      <c r="D16" s="5">
        <f>$C$9+C16</f>
        <v>7360.45</v>
      </c>
      <c r="E16" s="2">
        <f>ROUND(IF(B16&lt;=2000, 0, (B16-$C$5)/$F$9),0)</f>
        <v>10</v>
      </c>
      <c r="F16" s="5">
        <f t="shared" ref="F16" si="4">(D16*B16)+(E16*$C$8)</f>
        <v>77404725</v>
      </c>
      <c r="G16" s="5">
        <f t="shared" ref="G16" si="5">$F$8*B16</f>
        <v>81889500</v>
      </c>
      <c r="H16" s="5">
        <f t="shared" ref="H16" si="6">G16-F16</f>
        <v>4484775</v>
      </c>
      <c r="I16" s="38">
        <f t="shared" ref="I16" si="7">H16/G16</f>
        <v>5.4766178814133683E-2</v>
      </c>
    </row>
    <row r="17" spans="2:9" ht="20.25" customHeight="1">
      <c r="B17" s="6"/>
      <c r="C17" s="2"/>
      <c r="D17" s="2"/>
      <c r="E17" s="2"/>
      <c r="F17" s="5"/>
      <c r="G17" s="2"/>
      <c r="H17" s="2"/>
      <c r="I17" s="2"/>
    </row>
    <row r="18" spans="2:9" ht="20.25" customHeight="1">
      <c r="B18" s="6"/>
      <c r="C18" s="2"/>
      <c r="D18" s="2"/>
      <c r="E18" s="2"/>
      <c r="F18" s="5"/>
      <c r="G18" s="2"/>
      <c r="H18" s="2"/>
      <c r="I18" s="2"/>
    </row>
    <row r="19" spans="2:9" ht="20.25" customHeight="1">
      <c r="B19" s="6"/>
      <c r="C19" s="2"/>
      <c r="D19" s="2"/>
      <c r="E19" s="2"/>
      <c r="F19" s="5"/>
      <c r="G19" s="2"/>
      <c r="H19" s="2"/>
      <c r="I19" s="2"/>
    </row>
    <row r="20" spans="2:9" ht="20.25" customHeight="1">
      <c r="B20" s="6"/>
      <c r="C20" s="2"/>
      <c r="D20" s="2"/>
      <c r="E20" s="2"/>
      <c r="F20" s="5"/>
      <c r="G20" s="2"/>
      <c r="H20" s="2"/>
      <c r="I20" s="2"/>
    </row>
    <row r="21" spans="2:9">
      <c r="B21" s="6"/>
      <c r="C21" s="2"/>
      <c r="D21" s="2"/>
      <c r="E21" s="2"/>
      <c r="F21" s="5"/>
      <c r="G21" s="2"/>
      <c r="H21" s="2"/>
      <c r="I21" s="2"/>
    </row>
    <row r="22" spans="2:9">
      <c r="B22" s="6"/>
      <c r="C22" s="2"/>
      <c r="D22" s="2"/>
      <c r="E22" s="2"/>
      <c r="F22" s="5"/>
      <c r="G22" s="2"/>
      <c r="H22" s="2"/>
      <c r="I22" s="2"/>
    </row>
    <row r="23" spans="2:9">
      <c r="B23" s="6"/>
      <c r="C23" s="2"/>
      <c r="D23" s="2"/>
      <c r="E23" s="2"/>
      <c r="F23" s="5"/>
      <c r="G23" s="2"/>
      <c r="H23" s="2"/>
      <c r="I23" s="2"/>
    </row>
    <row r="24" spans="2:9">
      <c r="B24" s="6"/>
      <c r="C24" s="2"/>
      <c r="D24" s="2"/>
      <c r="E24" s="2"/>
      <c r="F24" s="5"/>
      <c r="G24" s="2"/>
      <c r="H24" s="2"/>
      <c r="I24" s="2"/>
    </row>
    <row r="25" spans="2:9">
      <c r="B25" s="6"/>
      <c r="C25" s="2"/>
      <c r="D25" s="2"/>
      <c r="E25" s="2"/>
      <c r="F25" s="5"/>
      <c r="G25" s="2"/>
      <c r="H25" s="2"/>
      <c r="I25" s="2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1" manualBreakCount="1">
    <brk id="2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7618-18F0-4132-88EE-08FDA3560398}">
  <dimension ref="A1"/>
  <sheetViews>
    <sheetView showGridLines="0" workbookViewId="0"/>
  </sheetViews>
  <sheetFormatPr defaultRowHeight="14"/>
  <cols>
    <col min="1" max="1" width="8.66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First_Submission</vt:lpstr>
      <vt:lpstr>Cost-Supply</vt:lpstr>
      <vt:lpstr>Price-Demand</vt:lpstr>
      <vt:lpstr>Model</vt:lpstr>
      <vt:lpstr>Project</vt:lpstr>
      <vt:lpstr>Model!solver_opt</vt:lpstr>
      <vt:lpstr>Model!solver_rhs1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Kaushal</dc:creator>
  <cp:lastModifiedBy>Saravanan, Muthu</cp:lastModifiedBy>
  <dcterms:created xsi:type="dcterms:W3CDTF">2003-11-13T08:17:49Z</dcterms:created>
  <dcterms:modified xsi:type="dcterms:W3CDTF">2023-07-07T14:37:41Z</dcterms:modified>
</cp:coreProperties>
</file>