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/Users/hubert/Documents/Projekte/"/>
    </mc:Choice>
  </mc:AlternateContent>
  <xr:revisionPtr revIDLastSave="0" documentId="13_ncr:1_{23EE9052-FAAB-EF48-907E-50CA62D7AA93}" xr6:coauthVersionLast="47" xr6:coauthVersionMax="47" xr10:uidLastSave="{00000000-0000-0000-0000-000000000000}"/>
  <bookViews>
    <workbookView xWindow="0" yWindow="500" windowWidth="28800" windowHeight="16080" xr2:uid="{00000000-000D-0000-FFFF-FFFF00000000}"/>
  </bookViews>
  <sheets>
    <sheet name="Formular" sheetId="1" r:id="rId1"/>
    <sheet name="Belege EURO - INLAND" sheetId="2" r:id="rId2"/>
    <sheet name="BELEGE EURO - BRD" sheetId="3" r:id="rId3"/>
    <sheet name="BELEGE EURO SONSTIGE" sheetId="4" r:id="rId4"/>
    <sheet name="Belege CZK und andere FW" sheetId="5" r:id="rId5"/>
    <sheet name="MA" sheetId="8" r:id="rId6"/>
    <sheet name="2021" sheetId="9" r:id="rId7"/>
    <sheet name="Stunden Dienstreise" sheetId="10" r:id="rId8"/>
    <sheet name="Viertelstunden" sheetId="11" r:id="rId9"/>
    <sheet name="F_M_A_Inland" sheetId="12" r:id="rId10"/>
    <sheet name="M_A_Ausland" sheetId="13" r:id="rId11"/>
    <sheet name="Länder Tagessätze" sheetId="14" r:id="rId12"/>
    <sheet name="Daten" sheetId="15" r:id="rId13"/>
    <sheet name="Währungen" sheetId="16" r:id="rId14"/>
    <sheet name="Hinzurechnungen Lohnsteuer" sheetId="17" r:id="rId15"/>
  </sheets>
  <definedNames>
    <definedName name="_xlnm._FilterDatabase" localSheetId="6" hidden="1">'2021'!$A$1:$AF$13</definedName>
    <definedName name="_xlnm._FilterDatabase" localSheetId="5" hidden="1">MA!$A$2:$P$79</definedName>
    <definedName name="_xlnm.Print_Area" localSheetId="6">'2021'!$A$17:$AF$31</definedName>
    <definedName name="_xlnm.Print_Area" localSheetId="4">'Belege CZK und andere FW'!$A$1:$H$50</definedName>
    <definedName name="_xlnm.Print_Area" localSheetId="2">'BELEGE EURO - BRD'!$A$1:$H$54</definedName>
    <definedName name="_xlnm.Print_Area" localSheetId="1">'Belege EURO - INLAND'!$A$1:$G$58</definedName>
    <definedName name="_xlnm.Print_Area" localSheetId="3">'BELEGE EURO SONSTIGE'!$A$1:$H$49</definedName>
    <definedName name="_xlnm.Print_Area" localSheetId="0">Formular!$B$1:$S$69</definedName>
    <definedName name="_xlnm.Print_Area" localSheetId="5">MA!$A$1:$E$81</definedName>
    <definedName name="_xlnm.Print_Area" localSheetId="13">Währungen!$H$1:$V$36</definedName>
    <definedName name="Z_F9B5484E_AE86_4B42_A7FB_703F4E0771ED_.wvu.FilterData" localSheetId="6" hidden="1">'2021'!$A$1:$AF$13</definedName>
    <definedName name="Z_F9B5484E_AE86_4B42_A7FB_703F4E0771ED_.wvu.FilterData" localSheetId="5" hidden="1">MA!$A$2:$P$45</definedName>
    <definedName name="Z_F9B5484E_AE86_4B42_A7FB_703F4E0771ED_.wvu.PrintArea" localSheetId="4" hidden="1">'Belege CZK und andere FW'!$A$1:$G$49</definedName>
    <definedName name="Z_F9B5484E_AE86_4B42_A7FB_703F4E0771ED_.wvu.PrintArea" localSheetId="2" hidden="1">'BELEGE EURO - BRD'!$A$1:$H$54</definedName>
    <definedName name="Z_F9B5484E_AE86_4B42_A7FB_703F4E0771ED_.wvu.PrintArea" localSheetId="1" hidden="1">'Belege EURO - INLAND'!$A$1:$G$58</definedName>
    <definedName name="Z_F9B5484E_AE86_4B42_A7FB_703F4E0771ED_.wvu.PrintArea" localSheetId="3" hidden="1">'BELEGE EURO SONSTIGE'!$A$1:$G$50</definedName>
    <definedName name="Z_F9B5484E_AE86_4B42_A7FB_703F4E0771ED_.wvu.PrintArea" localSheetId="0" hidden="1">Formular!$B$1:$S$69</definedName>
  </definedNames>
  <calcPr calcId="191029"/>
  <customWorkbookViews>
    <customWorkbookView name="Traschwandtner, Hubert (H.) - Persönliche Ansicht" guid="{F9B5484E-AE86-4B42-A7FB-703F4E0771ED}" mergeInterval="0" personalView="1" maximized="1" windowWidth="1916" windowHeight="841" activeSheetId="9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7" i="1" l="1"/>
  <c r="E67" i="1"/>
  <c r="F63" i="1"/>
  <c r="E63" i="1"/>
  <c r="C32" i="12"/>
  <c r="D32" i="12"/>
  <c r="E32" i="12"/>
  <c r="F32" i="12"/>
  <c r="B32" i="12"/>
  <c r="D3" i="8" l="1"/>
  <c r="E9" i="5" l="1"/>
  <c r="E11" i="5"/>
  <c r="E12" i="5"/>
  <c r="E13" i="5"/>
  <c r="E15" i="5"/>
  <c r="E16" i="5"/>
  <c r="E17" i="5"/>
  <c r="E19" i="5"/>
  <c r="E20" i="5"/>
  <c r="E21" i="5"/>
  <c r="E23" i="5"/>
  <c r="E24" i="5"/>
  <c r="E25" i="5"/>
  <c r="G25" i="5" s="1"/>
  <c r="E27" i="5"/>
  <c r="E28" i="5"/>
  <c r="E29" i="5"/>
  <c r="E31" i="5"/>
  <c r="E32" i="5"/>
  <c r="E33" i="5"/>
  <c r="E6" i="5"/>
  <c r="G6" i="5" s="1"/>
  <c r="F61" i="1" l="1"/>
  <c r="R2" i="16" l="1"/>
  <c r="M68" i="1" l="1"/>
  <c r="M67" i="1"/>
  <c r="G20" i="2"/>
  <c r="F20" i="2" s="1"/>
  <c r="F37" i="2" s="1"/>
  <c r="E65" i="1" s="1"/>
  <c r="D65" i="1"/>
  <c r="B16" i="1"/>
  <c r="O2" i="16" l="1"/>
  <c r="O9" i="16"/>
  <c r="O11" i="16"/>
  <c r="O12" i="16"/>
  <c r="O13" i="16"/>
  <c r="O15" i="16"/>
  <c r="O16" i="16"/>
  <c r="O17" i="16"/>
  <c r="O19" i="16"/>
  <c r="O20" i="16"/>
  <c r="O21" i="16"/>
  <c r="O23" i="16"/>
  <c r="O24" i="16"/>
  <c r="O25" i="16"/>
  <c r="O27" i="16"/>
  <c r="O28" i="16"/>
  <c r="O29" i="16"/>
  <c r="O31" i="16"/>
  <c r="O32" i="16"/>
  <c r="O33" i="16"/>
  <c r="O6" i="16"/>
  <c r="D9" i="5" l="1"/>
  <c r="D32" i="5" l="1"/>
  <c r="D25" i="5"/>
  <c r="D20" i="5"/>
  <c r="C34" i="5" l="1"/>
  <c r="G9" i="5"/>
  <c r="F9" i="5" s="1"/>
  <c r="G8" i="4" l="1"/>
  <c r="F8" i="4" s="1"/>
  <c r="G9" i="3"/>
  <c r="F9" i="3" s="1"/>
  <c r="G31" i="2"/>
  <c r="G8" i="2"/>
  <c r="F8" i="2" s="1"/>
  <c r="R11" i="17" l="1"/>
  <c r="G11" i="5" l="1"/>
  <c r="F11" i="5" s="1"/>
  <c r="G12" i="5"/>
  <c r="F12" i="5" s="1"/>
  <c r="G13" i="5"/>
  <c r="F13" i="5" s="1"/>
  <c r="G15" i="5"/>
  <c r="F15" i="5" s="1"/>
  <c r="G16" i="5"/>
  <c r="F16" i="5" s="1"/>
  <c r="G17" i="5"/>
  <c r="F17" i="5" s="1"/>
  <c r="G19" i="5"/>
  <c r="F19" i="5" s="1"/>
  <c r="G20" i="5"/>
  <c r="F20" i="5" s="1"/>
  <c r="G21" i="5"/>
  <c r="F21" i="5" s="1"/>
  <c r="G23" i="5"/>
  <c r="F23" i="5" s="1"/>
  <c r="G24" i="5"/>
  <c r="F24" i="5" s="1"/>
  <c r="F25" i="5"/>
  <c r="G27" i="5"/>
  <c r="F27" i="5" s="1"/>
  <c r="G28" i="5"/>
  <c r="F28" i="5" s="1"/>
  <c r="G29" i="5"/>
  <c r="F29" i="5" s="1"/>
  <c r="G31" i="5"/>
  <c r="F31" i="5" s="1"/>
  <c r="G32" i="5"/>
  <c r="F32" i="5" s="1"/>
  <c r="G33" i="5"/>
  <c r="F33" i="5" s="1"/>
  <c r="D61" i="1"/>
  <c r="B61" i="1"/>
  <c r="D16" i="17"/>
  <c r="E16" i="17"/>
  <c r="F16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C16" i="17"/>
  <c r="D15" i="17"/>
  <c r="E15" i="17"/>
  <c r="E17" i="17" s="1"/>
  <c r="F15" i="17"/>
  <c r="F17" i="17" s="1"/>
  <c r="G15" i="17"/>
  <c r="H15" i="17"/>
  <c r="I15" i="17"/>
  <c r="J15" i="17"/>
  <c r="K15" i="17"/>
  <c r="K17" i="17" s="1"/>
  <c r="L15" i="17"/>
  <c r="L17" i="17" s="1"/>
  <c r="M15" i="17"/>
  <c r="M17" i="17" s="1"/>
  <c r="N15" i="17"/>
  <c r="N17" i="17" s="1"/>
  <c r="O15" i="17"/>
  <c r="P15" i="17"/>
  <c r="P17" i="17" s="1"/>
  <c r="Q15" i="17"/>
  <c r="Q17" i="17" s="1"/>
  <c r="R15" i="17"/>
  <c r="R17" i="17" s="1"/>
  <c r="C15" i="17"/>
  <c r="C17" i="17" s="1"/>
  <c r="D9" i="17"/>
  <c r="E9" i="17"/>
  <c r="F9" i="17"/>
  <c r="G9" i="17"/>
  <c r="H9" i="17"/>
  <c r="I9" i="17"/>
  <c r="J9" i="17"/>
  <c r="J11" i="17" s="1"/>
  <c r="K9" i="17"/>
  <c r="L9" i="17"/>
  <c r="M9" i="17"/>
  <c r="N9" i="17"/>
  <c r="O9" i="17"/>
  <c r="P9" i="17"/>
  <c r="Q9" i="17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C10" i="17"/>
  <c r="C9" i="17"/>
  <c r="C11" i="17" s="1"/>
  <c r="I11" i="17" l="1"/>
  <c r="J17" i="17"/>
  <c r="Q11" i="17"/>
  <c r="D17" i="17"/>
  <c r="K11" i="17"/>
  <c r="H11" i="17"/>
  <c r="O11" i="17"/>
  <c r="G11" i="17"/>
  <c r="N11" i="17"/>
  <c r="F11" i="17"/>
  <c r="M11" i="17"/>
  <c r="E11" i="17"/>
  <c r="L11" i="17"/>
  <c r="D11" i="17"/>
  <c r="F6" i="5"/>
  <c r="F34" i="5" s="1"/>
  <c r="O17" i="17"/>
  <c r="P11" i="17"/>
  <c r="I17" i="17"/>
  <c r="H17" i="17"/>
  <c r="G17" i="17"/>
  <c r="G34" i="5"/>
  <c r="D66" i="1"/>
  <c r="D64" i="1"/>
  <c r="D63" i="1"/>
  <c r="K7" i="14"/>
  <c r="K6" i="14"/>
  <c r="K5" i="14"/>
  <c r="K4" i="14"/>
  <c r="C34" i="3"/>
  <c r="G10" i="4"/>
  <c r="F10" i="4" s="1"/>
  <c r="G11" i="4"/>
  <c r="F11" i="4" s="1"/>
  <c r="G12" i="4"/>
  <c r="F12" i="4" s="1"/>
  <c r="G14" i="4"/>
  <c r="F14" i="4" s="1"/>
  <c r="G15" i="4"/>
  <c r="F15" i="4" s="1"/>
  <c r="G16" i="4"/>
  <c r="F16" i="4" s="1"/>
  <c r="G18" i="4"/>
  <c r="F18" i="4" s="1"/>
  <c r="G19" i="4"/>
  <c r="F19" i="4" s="1"/>
  <c r="G20" i="4"/>
  <c r="F20" i="4" s="1"/>
  <c r="G22" i="4"/>
  <c r="F22" i="4" s="1"/>
  <c r="G23" i="4"/>
  <c r="F23" i="4" s="1"/>
  <c r="G24" i="4"/>
  <c r="F24" i="4" s="1"/>
  <c r="G26" i="4"/>
  <c r="F26" i="4" s="1"/>
  <c r="G27" i="4"/>
  <c r="F27" i="4" s="1"/>
  <c r="G28" i="4"/>
  <c r="F28" i="4" s="1"/>
  <c r="G30" i="4"/>
  <c r="F30" i="4" s="1"/>
  <c r="G31" i="4"/>
  <c r="F31" i="4" s="1"/>
  <c r="G32" i="4"/>
  <c r="F32" i="4" s="1"/>
  <c r="D12" i="5"/>
  <c r="D13" i="5"/>
  <c r="C33" i="4"/>
  <c r="G5" i="4"/>
  <c r="F5" i="4" s="1"/>
  <c r="G33" i="3"/>
  <c r="F33" i="3" s="1"/>
  <c r="G32" i="3"/>
  <c r="F32" i="3" s="1"/>
  <c r="G31" i="3"/>
  <c r="G29" i="3"/>
  <c r="F29" i="3" s="1"/>
  <c r="G28" i="3"/>
  <c r="F28" i="3" s="1"/>
  <c r="G27" i="3"/>
  <c r="G25" i="3"/>
  <c r="F25" i="3" s="1"/>
  <c r="G24" i="3"/>
  <c r="F24" i="3" s="1"/>
  <c r="G23" i="3"/>
  <c r="F23" i="3" s="1"/>
  <c r="G21" i="3"/>
  <c r="F21" i="3" s="1"/>
  <c r="G20" i="3"/>
  <c r="F20" i="3" s="1"/>
  <c r="G19" i="3"/>
  <c r="F19" i="3" s="1"/>
  <c r="G17" i="3"/>
  <c r="F17" i="3" s="1"/>
  <c r="G16" i="3"/>
  <c r="F16" i="3" s="1"/>
  <c r="G15" i="3"/>
  <c r="F15" i="3" s="1"/>
  <c r="G13" i="3"/>
  <c r="F13" i="3" s="1"/>
  <c r="G12" i="3"/>
  <c r="F12" i="3" s="1"/>
  <c r="G11" i="3"/>
  <c r="F11" i="3" s="1"/>
  <c r="G6" i="3"/>
  <c r="F6" i="3" s="1"/>
  <c r="S11" i="17" l="1"/>
  <c r="G35" i="5"/>
  <c r="F33" i="4"/>
  <c r="F29" i="4"/>
  <c r="F27" i="3"/>
  <c r="S17" i="17"/>
  <c r="G33" i="4"/>
  <c r="G34" i="3"/>
  <c r="F31" i="3"/>
  <c r="F34" i="3" l="1"/>
  <c r="F30" i="3"/>
  <c r="D4" i="8"/>
  <c r="P63" i="1" l="1"/>
  <c r="G12" i="2" l="1"/>
  <c r="F12" i="2" l="1"/>
  <c r="G13" i="1"/>
  <c r="G19" i="2" l="1"/>
  <c r="G21" i="2"/>
  <c r="C34" i="2"/>
  <c r="J68" i="1" s="1"/>
  <c r="G33" i="2"/>
  <c r="F33" i="2" s="1"/>
  <c r="G25" i="2"/>
  <c r="F25" i="2" s="1"/>
  <c r="G11" i="2"/>
  <c r="J69" i="1" l="1"/>
  <c r="S56" i="1"/>
  <c r="F19" i="2"/>
  <c r="F21" i="2"/>
  <c r="F11" i="2"/>
  <c r="R18" i="17"/>
  <c r="R24" i="17" s="1"/>
  <c r="B12" i="17"/>
  <c r="R6" i="17"/>
  <c r="R8" i="17" s="1"/>
  <c r="B6" i="17"/>
  <c r="F8" i="1" l="1"/>
  <c r="B3" i="13"/>
  <c r="B4" i="13" s="1"/>
  <c r="Q46" i="13"/>
  <c r="Q50" i="13" s="1"/>
  <c r="P46" i="13"/>
  <c r="P50" i="13" s="1"/>
  <c r="O46" i="13"/>
  <c r="O50" i="13" s="1"/>
  <c r="N46" i="13"/>
  <c r="N50" i="13" s="1"/>
  <c r="M46" i="13"/>
  <c r="M50" i="13" s="1"/>
  <c r="L46" i="13"/>
  <c r="L50" i="13" s="1"/>
  <c r="K46" i="13"/>
  <c r="K50" i="13" s="1"/>
  <c r="J46" i="13"/>
  <c r="J50" i="13" s="1"/>
  <c r="I46" i="13"/>
  <c r="I50" i="13" s="1"/>
  <c r="H46" i="13"/>
  <c r="H50" i="13" s="1"/>
  <c r="G46" i="13"/>
  <c r="F46" i="13"/>
  <c r="F50" i="13" s="1"/>
  <c r="E46" i="13"/>
  <c r="E50" i="13" s="1"/>
  <c r="D46" i="13"/>
  <c r="D50" i="13" s="1"/>
  <c r="C46" i="13"/>
  <c r="C50" i="13" s="1"/>
  <c r="B46" i="13"/>
  <c r="B50" i="13" s="1"/>
  <c r="Q45" i="13"/>
  <c r="P45" i="13"/>
  <c r="P49" i="13" s="1"/>
  <c r="O45" i="13"/>
  <c r="N45" i="13"/>
  <c r="M45" i="13"/>
  <c r="M49" i="13" s="1"/>
  <c r="L45" i="13"/>
  <c r="K45" i="13"/>
  <c r="K49" i="13" s="1"/>
  <c r="J45" i="13"/>
  <c r="I45" i="13"/>
  <c r="H45" i="13"/>
  <c r="G45" i="13"/>
  <c r="F45" i="13"/>
  <c r="E45" i="13"/>
  <c r="D45" i="13"/>
  <c r="D49" i="13" s="1"/>
  <c r="C45" i="13"/>
  <c r="B45" i="13"/>
  <c r="Q44" i="13"/>
  <c r="Q48" i="13" s="1"/>
  <c r="P44" i="13"/>
  <c r="P48" i="13" s="1"/>
  <c r="O44" i="13"/>
  <c r="O48" i="13" s="1"/>
  <c r="N44" i="13"/>
  <c r="N48" i="13" s="1"/>
  <c r="M44" i="13"/>
  <c r="M48" i="13" s="1"/>
  <c r="L44" i="13"/>
  <c r="L48" i="13" s="1"/>
  <c r="K44" i="13"/>
  <c r="K48" i="13" s="1"/>
  <c r="J44" i="13"/>
  <c r="J48" i="13" s="1"/>
  <c r="I44" i="13"/>
  <c r="I48" i="13" s="1"/>
  <c r="H44" i="13"/>
  <c r="H48" i="13" s="1"/>
  <c r="G44" i="13"/>
  <c r="G48" i="13" s="1"/>
  <c r="F44" i="13"/>
  <c r="F48" i="13" s="1"/>
  <c r="E44" i="13"/>
  <c r="E48" i="13" s="1"/>
  <c r="D44" i="13"/>
  <c r="D48" i="13" s="1"/>
  <c r="C44" i="13"/>
  <c r="C48" i="13" s="1"/>
  <c r="B44" i="13"/>
  <c r="B48" i="13" s="1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B39" i="13"/>
  <c r="A39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A38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B37" i="13"/>
  <c r="A37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B36" i="13"/>
  <c r="A36" i="13"/>
  <c r="A35" i="13"/>
  <c r="P26" i="13"/>
  <c r="P30" i="13" s="1"/>
  <c r="O26" i="13"/>
  <c r="O30" i="13" s="1"/>
  <c r="N26" i="13"/>
  <c r="N30" i="13" s="1"/>
  <c r="M26" i="13"/>
  <c r="M30" i="13" s="1"/>
  <c r="L26" i="13"/>
  <c r="L30" i="13" s="1"/>
  <c r="K26" i="13"/>
  <c r="K30" i="13" s="1"/>
  <c r="J26" i="13"/>
  <c r="I26" i="13"/>
  <c r="I30" i="13" s="1"/>
  <c r="H26" i="13"/>
  <c r="H30" i="13" s="1"/>
  <c r="G26" i="13"/>
  <c r="G30" i="13" s="1"/>
  <c r="F26" i="13"/>
  <c r="F30" i="13" s="1"/>
  <c r="E26" i="13"/>
  <c r="D26" i="13"/>
  <c r="C26" i="13"/>
  <c r="B26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B25" i="13"/>
  <c r="P24" i="13"/>
  <c r="P28" i="13" s="1"/>
  <c r="O24" i="13"/>
  <c r="O28" i="13" s="1"/>
  <c r="N24" i="13"/>
  <c r="N28" i="13" s="1"/>
  <c r="M24" i="13"/>
  <c r="M28" i="13" s="1"/>
  <c r="L24" i="13"/>
  <c r="L28" i="13" s="1"/>
  <c r="K24" i="13"/>
  <c r="K28" i="13" s="1"/>
  <c r="J24" i="13"/>
  <c r="J28" i="13" s="1"/>
  <c r="I24" i="13"/>
  <c r="I28" i="13" s="1"/>
  <c r="H24" i="13"/>
  <c r="H28" i="13" s="1"/>
  <c r="G24" i="13"/>
  <c r="G28" i="13" s="1"/>
  <c r="F24" i="13"/>
  <c r="F28" i="13" s="1"/>
  <c r="E24" i="13"/>
  <c r="E28" i="13" s="1"/>
  <c r="D24" i="13"/>
  <c r="D28" i="13" s="1"/>
  <c r="C24" i="13"/>
  <c r="C28" i="13" s="1"/>
  <c r="B24" i="13"/>
  <c r="B28" i="13" s="1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A19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A18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A17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A16" i="13"/>
  <c r="J52" i="1"/>
  <c r="J20" i="17" s="1"/>
  <c r="J25" i="17" s="1"/>
  <c r="K52" i="1"/>
  <c r="K20" i="17" s="1"/>
  <c r="K25" i="17" s="1"/>
  <c r="L52" i="1"/>
  <c r="L20" i="17" s="1"/>
  <c r="L25" i="17" s="1"/>
  <c r="M52" i="1"/>
  <c r="M20" i="17" s="1"/>
  <c r="M25" i="17" s="1"/>
  <c r="N52" i="1"/>
  <c r="N20" i="17" s="1"/>
  <c r="N25" i="17" s="1"/>
  <c r="O52" i="1"/>
  <c r="O20" i="17" s="1"/>
  <c r="O25" i="17" s="1"/>
  <c r="P52" i="1"/>
  <c r="P20" i="17" s="1"/>
  <c r="P25" i="17" s="1"/>
  <c r="Q52" i="1"/>
  <c r="Q20" i="17" s="1"/>
  <c r="Q25" i="17" s="1"/>
  <c r="R52" i="1"/>
  <c r="R20" i="17" s="1"/>
  <c r="R25" i="17" s="1"/>
  <c r="K33" i="1"/>
  <c r="K18" i="17" s="1"/>
  <c r="K24" i="17" s="1"/>
  <c r="L33" i="1"/>
  <c r="L18" i="17" s="1"/>
  <c r="L24" i="17" s="1"/>
  <c r="M33" i="1"/>
  <c r="M18" i="17" s="1"/>
  <c r="M24" i="17" s="1"/>
  <c r="N33" i="1"/>
  <c r="N18" i="17" s="1"/>
  <c r="N24" i="17" s="1"/>
  <c r="O33" i="1"/>
  <c r="O18" i="17" s="1"/>
  <c r="O24" i="17" s="1"/>
  <c r="P33" i="1"/>
  <c r="P18" i="17" s="1"/>
  <c r="P24" i="17" s="1"/>
  <c r="Q33" i="1"/>
  <c r="Q18" i="17" s="1"/>
  <c r="Q24" i="17" s="1"/>
  <c r="B45" i="12"/>
  <c r="B49" i="12" s="1"/>
  <c r="C45" i="12"/>
  <c r="C49" i="12" s="1"/>
  <c r="D45" i="12"/>
  <c r="D49" i="12" s="1"/>
  <c r="E45" i="12"/>
  <c r="E49" i="12" s="1"/>
  <c r="F45" i="12"/>
  <c r="F49" i="12" s="1"/>
  <c r="G45" i="12"/>
  <c r="G49" i="12" s="1"/>
  <c r="H45" i="12"/>
  <c r="H49" i="12" s="1"/>
  <c r="I45" i="12"/>
  <c r="I49" i="12" s="1"/>
  <c r="J45" i="12"/>
  <c r="J49" i="12" s="1"/>
  <c r="K45" i="12"/>
  <c r="K49" i="12" s="1"/>
  <c r="L45" i="12"/>
  <c r="L49" i="12" s="1"/>
  <c r="M45" i="12"/>
  <c r="M49" i="12" s="1"/>
  <c r="N45" i="12"/>
  <c r="N49" i="12" s="1"/>
  <c r="O45" i="12"/>
  <c r="O49" i="12" s="1"/>
  <c r="P45" i="12"/>
  <c r="P49" i="12" s="1"/>
  <c r="Q45" i="12"/>
  <c r="Q49" i="12" s="1"/>
  <c r="B46" i="12"/>
  <c r="B50" i="12" s="1"/>
  <c r="C46" i="12"/>
  <c r="C50" i="12" s="1"/>
  <c r="D46" i="12"/>
  <c r="D50" i="12" s="1"/>
  <c r="E46" i="12"/>
  <c r="E50" i="12" s="1"/>
  <c r="F46" i="12"/>
  <c r="F50" i="12" s="1"/>
  <c r="G46" i="12"/>
  <c r="G50" i="12" s="1"/>
  <c r="H46" i="12"/>
  <c r="H50" i="12" s="1"/>
  <c r="I46" i="12"/>
  <c r="I50" i="12" s="1"/>
  <c r="J46" i="12"/>
  <c r="J50" i="12" s="1"/>
  <c r="K46" i="12"/>
  <c r="K50" i="12" s="1"/>
  <c r="L46" i="12"/>
  <c r="L50" i="12" s="1"/>
  <c r="M46" i="12"/>
  <c r="M50" i="12" s="1"/>
  <c r="N46" i="12"/>
  <c r="N50" i="12" s="1"/>
  <c r="O46" i="12"/>
  <c r="O50" i="12" s="1"/>
  <c r="P46" i="12"/>
  <c r="P50" i="12" s="1"/>
  <c r="Q46" i="12"/>
  <c r="Q50" i="12" s="1"/>
  <c r="C44" i="12"/>
  <c r="C48" i="12" s="1"/>
  <c r="D44" i="12"/>
  <c r="D48" i="12" s="1"/>
  <c r="E44" i="12"/>
  <c r="E48" i="12" s="1"/>
  <c r="F44" i="12"/>
  <c r="F48" i="12" s="1"/>
  <c r="G44" i="12"/>
  <c r="G48" i="12" s="1"/>
  <c r="H44" i="12"/>
  <c r="H48" i="12" s="1"/>
  <c r="I44" i="12"/>
  <c r="I48" i="12" s="1"/>
  <c r="J44" i="12"/>
  <c r="J48" i="12" s="1"/>
  <c r="K44" i="12"/>
  <c r="K48" i="12" s="1"/>
  <c r="L44" i="12"/>
  <c r="L48" i="12" s="1"/>
  <c r="M44" i="12"/>
  <c r="M48" i="12" s="1"/>
  <c r="N44" i="12"/>
  <c r="N48" i="12" s="1"/>
  <c r="O44" i="12"/>
  <c r="O48" i="12" s="1"/>
  <c r="P44" i="12"/>
  <c r="P48" i="12" s="1"/>
  <c r="Q44" i="12"/>
  <c r="Q48" i="12" s="1"/>
  <c r="B44" i="12"/>
  <c r="B48" i="12" s="1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B24" i="12"/>
  <c r="A36" i="12"/>
  <c r="A37" i="12"/>
  <c r="A38" i="12"/>
  <c r="A39" i="12"/>
  <c r="A35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B36" i="12"/>
  <c r="B37" i="12"/>
  <c r="B38" i="12"/>
  <c r="B39" i="12"/>
  <c r="H49" i="13" l="1"/>
  <c r="L49" i="13"/>
  <c r="O49" i="13"/>
  <c r="J49" i="13"/>
  <c r="B6" i="13"/>
  <c r="D29" i="13" s="1"/>
  <c r="B7" i="13"/>
  <c r="C30" i="13" s="1"/>
  <c r="F49" i="13"/>
  <c r="E49" i="13"/>
  <c r="N49" i="13"/>
  <c r="B49" i="13"/>
  <c r="C49" i="13"/>
  <c r="I49" i="13"/>
  <c r="G49" i="13"/>
  <c r="F29" i="13"/>
  <c r="N29" i="13"/>
  <c r="C29" i="13"/>
  <c r="K29" i="13"/>
  <c r="L29" i="13"/>
  <c r="G29" i="13"/>
  <c r="O29" i="13"/>
  <c r="E29" i="13"/>
  <c r="M29" i="13"/>
  <c r="P29" i="13"/>
  <c r="I29" i="13"/>
  <c r="H29" i="13"/>
  <c r="J30" i="13"/>
  <c r="J29" i="13"/>
  <c r="C11" i="13"/>
  <c r="C10" i="13"/>
  <c r="Q49" i="13"/>
  <c r="B29" i="13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B5" i="10"/>
  <c r="B6" i="10"/>
  <c r="Q20" i="10"/>
  <c r="Q23" i="10" s="1"/>
  <c r="Q21" i="10"/>
  <c r="Q24" i="10" s="1"/>
  <c r="C20" i="10"/>
  <c r="C23" i="10" s="1"/>
  <c r="D20" i="10"/>
  <c r="D23" i="10" s="1"/>
  <c r="E20" i="10"/>
  <c r="E23" i="10" s="1"/>
  <c r="F20" i="10"/>
  <c r="F23" i="10" s="1"/>
  <c r="G20" i="10"/>
  <c r="G23" i="10" s="1"/>
  <c r="H20" i="10"/>
  <c r="H23" i="10" s="1"/>
  <c r="I20" i="10"/>
  <c r="I23" i="10" s="1"/>
  <c r="J20" i="10"/>
  <c r="J23" i="10" s="1"/>
  <c r="K20" i="10"/>
  <c r="K23" i="10" s="1"/>
  <c r="L20" i="10"/>
  <c r="L23" i="10" s="1"/>
  <c r="M20" i="10"/>
  <c r="M23" i="10" s="1"/>
  <c r="N20" i="10"/>
  <c r="N23" i="10" s="1"/>
  <c r="O20" i="10"/>
  <c r="O23" i="10" s="1"/>
  <c r="P20" i="10"/>
  <c r="P23" i="10" s="1"/>
  <c r="C21" i="10"/>
  <c r="C24" i="10" s="1"/>
  <c r="D21" i="10"/>
  <c r="D24" i="10" s="1"/>
  <c r="E21" i="10"/>
  <c r="E24" i="10" s="1"/>
  <c r="F21" i="10"/>
  <c r="F24" i="10" s="1"/>
  <c r="G21" i="10"/>
  <c r="G24" i="10" s="1"/>
  <c r="H21" i="10"/>
  <c r="H24" i="10" s="1"/>
  <c r="I21" i="10"/>
  <c r="I24" i="10" s="1"/>
  <c r="J21" i="10"/>
  <c r="J24" i="10" s="1"/>
  <c r="K21" i="10"/>
  <c r="K24" i="10" s="1"/>
  <c r="L21" i="10"/>
  <c r="L24" i="10" s="1"/>
  <c r="M21" i="10"/>
  <c r="M24" i="10" s="1"/>
  <c r="N21" i="10"/>
  <c r="N24" i="10" s="1"/>
  <c r="O21" i="10"/>
  <c r="O24" i="10" s="1"/>
  <c r="P21" i="10"/>
  <c r="P24" i="10" s="1"/>
  <c r="B21" i="10"/>
  <c r="B24" i="10" s="1"/>
  <c r="B20" i="10"/>
  <c r="B23" i="10" s="1"/>
  <c r="C51" i="1"/>
  <c r="G50" i="13" l="1"/>
  <c r="B30" i="13"/>
  <c r="D30" i="13"/>
  <c r="E30" i="13"/>
  <c r="Q25" i="10"/>
  <c r="Q27" i="10" s="1"/>
  <c r="Q28" i="10" s="1"/>
  <c r="G25" i="10"/>
  <c r="G27" i="10" s="1"/>
  <c r="G29" i="10" s="1"/>
  <c r="M25" i="10"/>
  <c r="M27" i="10" s="1"/>
  <c r="M28" i="10" s="1"/>
  <c r="C25" i="10"/>
  <c r="C27" i="10" s="1"/>
  <c r="C28" i="10" s="1"/>
  <c r="B25" i="10"/>
  <c r="B27" i="10" s="1"/>
  <c r="J25" i="10"/>
  <c r="J27" i="10" s="1"/>
  <c r="J28" i="10" s="1"/>
  <c r="K25" i="10"/>
  <c r="K27" i="10" s="1"/>
  <c r="K28" i="10" s="1"/>
  <c r="E25" i="10"/>
  <c r="E27" i="10" s="1"/>
  <c r="E29" i="10" s="1"/>
  <c r="F25" i="10"/>
  <c r="F27" i="10" s="1"/>
  <c r="F29" i="10" s="1"/>
  <c r="N25" i="10"/>
  <c r="N27" i="10" s="1"/>
  <c r="N28" i="10" s="1"/>
  <c r="O25" i="10"/>
  <c r="O27" i="10" s="1"/>
  <c r="O29" i="10" s="1"/>
  <c r="H25" i="10"/>
  <c r="H27" i="10" s="1"/>
  <c r="H28" i="10" s="1"/>
  <c r="P25" i="10"/>
  <c r="P27" i="10" s="1"/>
  <c r="P28" i="10" s="1"/>
  <c r="I25" i="10"/>
  <c r="I27" i="10" s="1"/>
  <c r="I29" i="10" s="1"/>
  <c r="D25" i="10"/>
  <c r="D27" i="10" s="1"/>
  <c r="D28" i="10" s="1"/>
  <c r="L25" i="10"/>
  <c r="L27" i="10" s="1"/>
  <c r="L28" i="10" s="1"/>
  <c r="I16" i="12"/>
  <c r="J16" i="12"/>
  <c r="K16" i="12"/>
  <c r="L16" i="12"/>
  <c r="M16" i="12"/>
  <c r="N16" i="12"/>
  <c r="O16" i="12"/>
  <c r="P16" i="12"/>
  <c r="I17" i="12"/>
  <c r="J17" i="12"/>
  <c r="K17" i="12"/>
  <c r="L17" i="12"/>
  <c r="M17" i="12"/>
  <c r="N17" i="12"/>
  <c r="O17" i="12"/>
  <c r="P17" i="12"/>
  <c r="I18" i="12"/>
  <c r="J18" i="12"/>
  <c r="K18" i="12"/>
  <c r="L18" i="12"/>
  <c r="M18" i="12"/>
  <c r="N18" i="12"/>
  <c r="O18" i="12"/>
  <c r="P18" i="12"/>
  <c r="I19" i="12"/>
  <c r="J19" i="12"/>
  <c r="K19" i="12"/>
  <c r="L19" i="12"/>
  <c r="M19" i="12"/>
  <c r="N19" i="12"/>
  <c r="O19" i="12"/>
  <c r="P19" i="12"/>
  <c r="M30" i="12"/>
  <c r="O30" i="12"/>
  <c r="I29" i="12"/>
  <c r="J29" i="12"/>
  <c r="K29" i="12"/>
  <c r="L29" i="12"/>
  <c r="M29" i="12"/>
  <c r="N29" i="12"/>
  <c r="O29" i="12"/>
  <c r="P29" i="12"/>
  <c r="I30" i="12"/>
  <c r="J30" i="12"/>
  <c r="K30" i="12"/>
  <c r="L30" i="12"/>
  <c r="N30" i="12"/>
  <c r="P30" i="12"/>
  <c r="G18" i="12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B9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B8" i="10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C36" i="1"/>
  <c r="D17" i="1"/>
  <c r="C14" i="13" s="1"/>
  <c r="E17" i="1"/>
  <c r="D14" i="13" s="1"/>
  <c r="F17" i="1"/>
  <c r="E14" i="13" s="1"/>
  <c r="G17" i="1"/>
  <c r="F14" i="13" s="1"/>
  <c r="H17" i="1"/>
  <c r="G14" i="13" s="1"/>
  <c r="I17" i="1"/>
  <c r="H14" i="13" s="1"/>
  <c r="J17" i="1"/>
  <c r="K17" i="1"/>
  <c r="L17" i="1"/>
  <c r="M17" i="1"/>
  <c r="N17" i="1"/>
  <c r="O17" i="1"/>
  <c r="P17" i="1"/>
  <c r="Q17" i="1"/>
  <c r="C17" i="1"/>
  <c r="B14" i="13" s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C3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C18" i="1"/>
  <c r="I52" i="1"/>
  <c r="I20" i="17" s="1"/>
  <c r="I25" i="17" s="1"/>
  <c r="H52" i="1"/>
  <c r="H20" i="17" s="1"/>
  <c r="H25" i="17" s="1"/>
  <c r="G52" i="1"/>
  <c r="G20" i="17" s="1"/>
  <c r="G25" i="17" s="1"/>
  <c r="D52" i="1"/>
  <c r="D20" i="17" s="1"/>
  <c r="D25" i="17" s="1"/>
  <c r="C52" i="1"/>
  <c r="C20" i="17" s="1"/>
  <c r="C25" i="17" s="1"/>
  <c r="G28" i="10" l="1"/>
  <c r="H4" i="10"/>
  <c r="H15" i="13"/>
  <c r="E4" i="10"/>
  <c r="E15" i="13"/>
  <c r="K19" i="10"/>
  <c r="K35" i="13"/>
  <c r="K35" i="12"/>
  <c r="B34" i="12"/>
  <c r="B34" i="13"/>
  <c r="J4" i="10"/>
  <c r="J15" i="13"/>
  <c r="B19" i="10"/>
  <c r="B35" i="13"/>
  <c r="B35" i="12"/>
  <c r="J19" i="10"/>
  <c r="J35" i="13"/>
  <c r="J35" i="12"/>
  <c r="I14" i="12"/>
  <c r="I14" i="13"/>
  <c r="Q34" i="13"/>
  <c r="Q34" i="12"/>
  <c r="I34" i="13"/>
  <c r="I34" i="12"/>
  <c r="P4" i="10"/>
  <c r="P15" i="13"/>
  <c r="K4" i="10"/>
  <c r="K15" i="13"/>
  <c r="C19" i="10"/>
  <c r="C35" i="13"/>
  <c r="C35" i="12"/>
  <c r="B4" i="10"/>
  <c r="B15" i="13"/>
  <c r="I4" i="10"/>
  <c r="I15" i="13"/>
  <c r="Q35" i="13"/>
  <c r="Q35" i="12"/>
  <c r="Q19" i="10"/>
  <c r="I19" i="10"/>
  <c r="I35" i="13"/>
  <c r="I35" i="12"/>
  <c r="P14" i="12"/>
  <c r="P14" i="13"/>
  <c r="P34" i="12"/>
  <c r="P34" i="13"/>
  <c r="H34" i="13"/>
  <c r="H34" i="12"/>
  <c r="H19" i="10"/>
  <c r="H35" i="12"/>
  <c r="H35" i="13"/>
  <c r="O14" i="12"/>
  <c r="O14" i="13"/>
  <c r="O34" i="13"/>
  <c r="O34" i="12"/>
  <c r="G34" i="13"/>
  <c r="G34" i="12"/>
  <c r="O4" i="10"/>
  <c r="O15" i="13"/>
  <c r="O19" i="10"/>
  <c r="O35" i="12"/>
  <c r="O35" i="13"/>
  <c r="N14" i="12"/>
  <c r="N14" i="13"/>
  <c r="N34" i="13"/>
  <c r="N34" i="12"/>
  <c r="F34" i="13"/>
  <c r="F34" i="12"/>
  <c r="G4" i="10"/>
  <c r="G15" i="13"/>
  <c r="G19" i="10"/>
  <c r="G35" i="12"/>
  <c r="G35" i="13"/>
  <c r="N4" i="10"/>
  <c r="N15" i="13"/>
  <c r="F4" i="10"/>
  <c r="F15" i="13"/>
  <c r="N19" i="10"/>
  <c r="N35" i="13"/>
  <c r="N35" i="12"/>
  <c r="F19" i="10"/>
  <c r="F35" i="13"/>
  <c r="F35" i="12"/>
  <c r="M14" i="12"/>
  <c r="M14" i="13"/>
  <c r="M34" i="12"/>
  <c r="M34" i="13"/>
  <c r="E34" i="13"/>
  <c r="E34" i="12"/>
  <c r="E19" i="10"/>
  <c r="E35" i="13"/>
  <c r="E35" i="12"/>
  <c r="D34" i="12"/>
  <c r="D34" i="13"/>
  <c r="P19" i="10"/>
  <c r="P35" i="12"/>
  <c r="P35" i="13"/>
  <c r="M19" i="10"/>
  <c r="M35" i="13"/>
  <c r="M35" i="12"/>
  <c r="L14" i="12"/>
  <c r="L14" i="13"/>
  <c r="L34" i="12"/>
  <c r="L34" i="13"/>
  <c r="L4" i="10"/>
  <c r="L15" i="13"/>
  <c r="D4" i="10"/>
  <c r="D15" i="13"/>
  <c r="L19" i="10"/>
  <c r="L35" i="12"/>
  <c r="L35" i="13"/>
  <c r="D19" i="10"/>
  <c r="D35" i="12"/>
  <c r="D35" i="13"/>
  <c r="K14" i="12"/>
  <c r="K14" i="13"/>
  <c r="K34" i="12"/>
  <c r="K34" i="13"/>
  <c r="C34" i="12"/>
  <c r="C34" i="13"/>
  <c r="M4" i="10"/>
  <c r="M15" i="13"/>
  <c r="C4" i="10"/>
  <c r="C15" i="13"/>
  <c r="J14" i="12"/>
  <c r="J14" i="13"/>
  <c r="J34" i="13"/>
  <c r="J34" i="12"/>
  <c r="Q29" i="10"/>
  <c r="B29" i="10"/>
  <c r="F28" i="10"/>
  <c r="M29" i="10"/>
  <c r="C29" i="10"/>
  <c r="J29" i="10"/>
  <c r="H29" i="10"/>
  <c r="O28" i="10"/>
  <c r="P29" i="10"/>
  <c r="B28" i="10"/>
  <c r="P10" i="10"/>
  <c r="P12" i="10" s="1"/>
  <c r="P14" i="10" s="1"/>
  <c r="K29" i="10"/>
  <c r="N29" i="10"/>
  <c r="E28" i="10"/>
  <c r="I28" i="10"/>
  <c r="L29" i="10"/>
  <c r="D29" i="10"/>
  <c r="B10" i="10"/>
  <c r="B12" i="10" s="1"/>
  <c r="I15" i="12"/>
  <c r="P15" i="12"/>
  <c r="O15" i="12"/>
  <c r="N15" i="12"/>
  <c r="M15" i="12"/>
  <c r="L15" i="12"/>
  <c r="K15" i="12"/>
  <c r="J15" i="12"/>
  <c r="I10" i="10"/>
  <c r="I12" i="10" s="1"/>
  <c r="O10" i="10"/>
  <c r="O12" i="10" s="1"/>
  <c r="O14" i="10" s="1"/>
  <c r="H10" i="10"/>
  <c r="H12" i="10" s="1"/>
  <c r="H14" i="10" s="1"/>
  <c r="G10" i="10"/>
  <c r="G12" i="10" s="1"/>
  <c r="G13" i="10" s="1"/>
  <c r="N10" i="10"/>
  <c r="N12" i="10" s="1"/>
  <c r="N13" i="10" s="1"/>
  <c r="F10" i="10"/>
  <c r="F12" i="10" s="1"/>
  <c r="F14" i="10" s="1"/>
  <c r="M10" i="10"/>
  <c r="M12" i="10" s="1"/>
  <c r="M14" i="10" s="1"/>
  <c r="E10" i="10"/>
  <c r="E12" i="10" s="1"/>
  <c r="E13" i="10" s="1"/>
  <c r="L10" i="10"/>
  <c r="L12" i="10" s="1"/>
  <c r="L13" i="10" s="1"/>
  <c r="D10" i="10"/>
  <c r="D12" i="10" s="1"/>
  <c r="K10" i="10"/>
  <c r="K12" i="10" s="1"/>
  <c r="K13" i="10" s="1"/>
  <c r="C10" i="10"/>
  <c r="C12" i="10" s="1"/>
  <c r="J10" i="10"/>
  <c r="J12" i="10" s="1"/>
  <c r="J13" i="10" s="1"/>
  <c r="I14" i="10" l="1"/>
  <c r="O13" i="10"/>
  <c r="M13" i="10"/>
  <c r="P13" i="10"/>
  <c r="F13" i="10"/>
  <c r="N14" i="10"/>
  <c r="J14" i="10"/>
  <c r="K14" i="10"/>
  <c r="B13" i="10"/>
  <c r="B14" i="10"/>
  <c r="D14" i="10"/>
  <c r="G14" i="10"/>
  <c r="C13" i="10"/>
  <c r="E14" i="10"/>
  <c r="C14" i="10"/>
  <c r="L14" i="10"/>
  <c r="I13" i="10"/>
  <c r="D13" i="10"/>
  <c r="H13" i="10"/>
  <c r="B15" i="10" l="1"/>
  <c r="B16" i="10" s="1"/>
  <c r="C24" i="1" l="1"/>
  <c r="C15" i="10"/>
  <c r="C16" i="10" s="1"/>
  <c r="D33" i="1"/>
  <c r="D18" i="17" s="1"/>
  <c r="D24" i="17" s="1"/>
  <c r="E33" i="1"/>
  <c r="E18" i="17" s="1"/>
  <c r="E24" i="17" s="1"/>
  <c r="F33" i="1"/>
  <c r="F18" i="17" s="1"/>
  <c r="F24" i="17" s="1"/>
  <c r="G33" i="1"/>
  <c r="G18" i="17" s="1"/>
  <c r="G24" i="17" s="1"/>
  <c r="C32" i="1"/>
  <c r="E52" i="1" l="1"/>
  <c r="F52" i="1"/>
  <c r="F20" i="17" s="1"/>
  <c r="F25" i="17" s="1"/>
  <c r="J33" i="1"/>
  <c r="J18" i="17" s="1"/>
  <c r="J24" i="17" s="1"/>
  <c r="C33" i="1"/>
  <c r="B21" i="13"/>
  <c r="B22" i="13" s="1"/>
  <c r="B32" i="13" s="1"/>
  <c r="C6" i="17"/>
  <c r="C8" i="17" s="1"/>
  <c r="I33" i="1"/>
  <c r="I18" i="17" s="1"/>
  <c r="I24" i="17" s="1"/>
  <c r="H33" i="1"/>
  <c r="H18" i="17" s="1"/>
  <c r="H24" i="17" s="1"/>
  <c r="B21" i="12"/>
  <c r="B22" i="12" s="1"/>
  <c r="B28" i="12"/>
  <c r="D24" i="1"/>
  <c r="D15" i="10"/>
  <c r="D16" i="10" s="1"/>
  <c r="E20" i="17" l="1"/>
  <c r="E25" i="17" s="1"/>
  <c r="S52" i="1"/>
  <c r="C21" i="13"/>
  <c r="C22" i="13" s="1"/>
  <c r="C32" i="13" s="1"/>
  <c r="D6" i="17"/>
  <c r="D8" i="17" s="1"/>
  <c r="C21" i="12"/>
  <c r="C22" i="12" s="1"/>
  <c r="E24" i="1"/>
  <c r="E15" i="10"/>
  <c r="E16" i="10" s="1"/>
  <c r="D21" i="13" l="1"/>
  <c r="D22" i="13" s="1"/>
  <c r="D32" i="13" s="1"/>
  <c r="E6" i="17"/>
  <c r="E8" i="17" s="1"/>
  <c r="D21" i="12"/>
  <c r="D22" i="12" s="1"/>
  <c r="F24" i="1"/>
  <c r="F15" i="10"/>
  <c r="F16" i="10" s="1"/>
  <c r="D11" i="5"/>
  <c r="D15" i="5"/>
  <c r="D16" i="5"/>
  <c r="D17" i="5"/>
  <c r="D19" i="5"/>
  <c r="D21" i="5"/>
  <c r="D23" i="5"/>
  <c r="D24" i="5"/>
  <c r="D27" i="5"/>
  <c r="D28" i="5"/>
  <c r="D29" i="5"/>
  <c r="D31" i="5"/>
  <c r="D33" i="5"/>
  <c r="D6" i="5"/>
  <c r="G10" i="2"/>
  <c r="G14" i="2"/>
  <c r="F14" i="2" s="1"/>
  <c r="G15" i="2"/>
  <c r="G16" i="2"/>
  <c r="G18" i="2"/>
  <c r="G23" i="2"/>
  <c r="F23" i="2" s="1"/>
  <c r="G24" i="2"/>
  <c r="F24" i="2" s="1"/>
  <c r="G27" i="2"/>
  <c r="F27" i="2" s="1"/>
  <c r="F40" i="2" s="1"/>
  <c r="G28" i="2"/>
  <c r="G29" i="2"/>
  <c r="F29" i="2" s="1"/>
  <c r="F42" i="2" s="1"/>
  <c r="F31" i="2"/>
  <c r="G32" i="2"/>
  <c r="F32" i="2" s="1"/>
  <c r="G5" i="2"/>
  <c r="F35" i="2" l="1"/>
  <c r="F39" i="2"/>
  <c r="F15" i="2"/>
  <c r="F10" i="2"/>
  <c r="F16" i="2"/>
  <c r="F38" i="2" s="1"/>
  <c r="F28" i="2"/>
  <c r="F41" i="2" s="1"/>
  <c r="F18" i="2"/>
  <c r="F5" i="2"/>
  <c r="G34" i="2"/>
  <c r="S33" i="1"/>
  <c r="C18" i="17"/>
  <c r="C24" i="17" s="1"/>
  <c r="S25" i="17" s="1"/>
  <c r="L62" i="1" s="1"/>
  <c r="E21" i="13"/>
  <c r="E22" i="13" s="1"/>
  <c r="E32" i="13" s="1"/>
  <c r="F6" i="17"/>
  <c r="F8" i="17" s="1"/>
  <c r="E21" i="12"/>
  <c r="E22" i="12" s="1"/>
  <c r="G24" i="1"/>
  <c r="G15" i="10"/>
  <c r="G16" i="10" s="1"/>
  <c r="F36" i="2" l="1"/>
  <c r="F43" i="2" s="1"/>
  <c r="E66" i="1"/>
  <c r="F34" i="2"/>
  <c r="K62" i="1"/>
  <c r="F21" i="13"/>
  <c r="F22" i="13" s="1"/>
  <c r="F32" i="13" s="1"/>
  <c r="G6" i="17"/>
  <c r="G8" i="17" s="1"/>
  <c r="F21" i="12"/>
  <c r="F22" i="12" s="1"/>
  <c r="H24" i="1"/>
  <c r="H15" i="10"/>
  <c r="H16" i="10" s="1"/>
  <c r="E64" i="1" l="1"/>
  <c r="G21" i="13"/>
  <c r="G22" i="13" s="1"/>
  <c r="G32" i="13" s="1"/>
  <c r="H6" i="17"/>
  <c r="H8" i="17" s="1"/>
  <c r="G21" i="12"/>
  <c r="G22" i="12" s="1"/>
  <c r="G32" i="12" s="1"/>
  <c r="I24" i="1"/>
  <c r="I15" i="10"/>
  <c r="I16" i="10" s="1"/>
  <c r="C28" i="12"/>
  <c r="D28" i="12"/>
  <c r="E28" i="12"/>
  <c r="F28" i="12"/>
  <c r="G28" i="12"/>
  <c r="B29" i="12"/>
  <c r="C29" i="12"/>
  <c r="D29" i="12"/>
  <c r="E29" i="12"/>
  <c r="F29" i="12"/>
  <c r="G29" i="12"/>
  <c r="H29" i="12"/>
  <c r="B30" i="12"/>
  <c r="C30" i="12"/>
  <c r="D30" i="12"/>
  <c r="E30" i="12"/>
  <c r="F30" i="12"/>
  <c r="G30" i="12"/>
  <c r="H30" i="12"/>
  <c r="A16" i="12"/>
  <c r="B16" i="12"/>
  <c r="C16" i="12"/>
  <c r="D16" i="12"/>
  <c r="E16" i="12"/>
  <c r="F16" i="12"/>
  <c r="G16" i="12"/>
  <c r="H16" i="12"/>
  <c r="A17" i="12"/>
  <c r="B17" i="12"/>
  <c r="C17" i="12"/>
  <c r="D17" i="12"/>
  <c r="E17" i="12"/>
  <c r="F17" i="12"/>
  <c r="G17" i="12"/>
  <c r="H17" i="12"/>
  <c r="A18" i="12"/>
  <c r="B18" i="12"/>
  <c r="C18" i="12"/>
  <c r="D18" i="12"/>
  <c r="E18" i="12"/>
  <c r="F18" i="12"/>
  <c r="H18" i="12"/>
  <c r="A19" i="12"/>
  <c r="B19" i="12"/>
  <c r="C19" i="12"/>
  <c r="D19" i="12"/>
  <c r="E19" i="12"/>
  <c r="F19" i="12"/>
  <c r="G19" i="12"/>
  <c r="H19" i="12"/>
  <c r="B14" i="12"/>
  <c r="C14" i="12"/>
  <c r="D14" i="12"/>
  <c r="E14" i="12"/>
  <c r="F14" i="12"/>
  <c r="G14" i="12"/>
  <c r="H14" i="12"/>
  <c r="G26" i="1" l="1"/>
  <c r="C26" i="1"/>
  <c r="D26" i="1"/>
  <c r="F26" i="1"/>
  <c r="H26" i="1"/>
  <c r="E26" i="1"/>
  <c r="H21" i="13"/>
  <c r="H22" i="13" s="1"/>
  <c r="H32" i="13" s="1"/>
  <c r="I6" i="17"/>
  <c r="I8" i="17" s="1"/>
  <c r="H21" i="12"/>
  <c r="H22" i="12" s="1"/>
  <c r="H32" i="12" s="1"/>
  <c r="H28" i="12"/>
  <c r="J24" i="1"/>
  <c r="J15" i="10"/>
  <c r="J16" i="10" s="1"/>
  <c r="I26" i="1" l="1"/>
  <c r="I21" i="13"/>
  <c r="I22" i="13" s="1"/>
  <c r="I32" i="13" s="1"/>
  <c r="J6" i="17"/>
  <c r="J8" i="17" s="1"/>
  <c r="I21" i="12"/>
  <c r="I22" i="12" s="1"/>
  <c r="I32" i="12" s="1"/>
  <c r="I28" i="12"/>
  <c r="K24" i="1"/>
  <c r="K15" i="10"/>
  <c r="K16" i="10" s="1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2" i="15"/>
  <c r="C163" i="15"/>
  <c r="C164" i="15"/>
  <c r="C165" i="15"/>
  <c r="C166" i="15"/>
  <c r="C167" i="15"/>
  <c r="C168" i="15"/>
  <c r="C169" i="15"/>
  <c r="C170" i="15"/>
  <c r="C171" i="15"/>
  <c r="C172" i="15"/>
  <c r="C173" i="15"/>
  <c r="C174" i="15"/>
  <c r="C175" i="15"/>
  <c r="C176" i="15"/>
  <c r="C177" i="15"/>
  <c r="C178" i="15"/>
  <c r="C179" i="15"/>
  <c r="C180" i="15"/>
  <c r="C181" i="15"/>
  <c r="C182" i="15"/>
  <c r="C183" i="15"/>
  <c r="C184" i="15"/>
  <c r="C185" i="15"/>
  <c r="C186" i="15"/>
  <c r="C187" i="15"/>
  <c r="C188" i="15"/>
  <c r="C189" i="15"/>
  <c r="C190" i="15"/>
  <c r="C191" i="15"/>
  <c r="C192" i="15"/>
  <c r="C193" i="15"/>
  <c r="C194" i="15"/>
  <c r="C195" i="15"/>
  <c r="C196" i="15"/>
  <c r="C197" i="15"/>
  <c r="C198" i="15"/>
  <c r="C199" i="15"/>
  <c r="C200" i="15"/>
  <c r="C201" i="15"/>
  <c r="C202" i="15"/>
  <c r="C203" i="15"/>
  <c r="C204" i="15"/>
  <c r="C205" i="15"/>
  <c r="C206" i="15"/>
  <c r="C207" i="15"/>
  <c r="C208" i="15"/>
  <c r="C209" i="15"/>
  <c r="C210" i="15"/>
  <c r="C211" i="15"/>
  <c r="C212" i="15"/>
  <c r="C213" i="15"/>
  <c r="C214" i="15"/>
  <c r="C215" i="15"/>
  <c r="C216" i="15"/>
  <c r="C217" i="15"/>
  <c r="C218" i="15"/>
  <c r="C219" i="15"/>
  <c r="C220" i="15"/>
  <c r="C221" i="15"/>
  <c r="C222" i="15"/>
  <c r="C223" i="15"/>
  <c r="C224" i="15"/>
  <c r="C225" i="15"/>
  <c r="C226" i="15"/>
  <c r="C227" i="15"/>
  <c r="C228" i="15"/>
  <c r="C229" i="15"/>
  <c r="C230" i="15"/>
  <c r="C231" i="15"/>
  <c r="C232" i="15"/>
  <c r="C233" i="15"/>
  <c r="C234" i="15"/>
  <c r="C235" i="15"/>
  <c r="C236" i="15"/>
  <c r="C237" i="15"/>
  <c r="C238" i="15"/>
  <c r="C239" i="15"/>
  <c r="C240" i="15"/>
  <c r="C241" i="15"/>
  <c r="C242" i="15"/>
  <c r="C243" i="15"/>
  <c r="C244" i="15"/>
  <c r="C245" i="15"/>
  <c r="C246" i="15"/>
  <c r="C247" i="15"/>
  <c r="C248" i="15"/>
  <c r="C249" i="15"/>
  <c r="C250" i="15"/>
  <c r="C251" i="15"/>
  <c r="C252" i="15"/>
  <c r="C253" i="15"/>
  <c r="C254" i="15"/>
  <c r="C255" i="15"/>
  <c r="C256" i="15"/>
  <c r="C257" i="15"/>
  <c r="C258" i="15"/>
  <c r="C259" i="15"/>
  <c r="C260" i="15"/>
  <c r="C261" i="15"/>
  <c r="C262" i="15"/>
  <c r="C263" i="15"/>
  <c r="C264" i="15"/>
  <c r="C265" i="15"/>
  <c r="C266" i="15"/>
  <c r="C267" i="15"/>
  <c r="C268" i="15"/>
  <c r="C269" i="15"/>
  <c r="C270" i="15"/>
  <c r="C271" i="15"/>
  <c r="C272" i="15"/>
  <c r="C273" i="15"/>
  <c r="C274" i="15"/>
  <c r="C275" i="15"/>
  <c r="C276" i="15"/>
  <c r="C277" i="15"/>
  <c r="C278" i="15"/>
  <c r="C279" i="15"/>
  <c r="C280" i="15"/>
  <c r="C281" i="15"/>
  <c r="C282" i="15"/>
  <c r="C283" i="15"/>
  <c r="C284" i="15"/>
  <c r="C285" i="15"/>
  <c r="C286" i="15"/>
  <c r="C287" i="15"/>
  <c r="C288" i="15"/>
  <c r="C289" i="15"/>
  <c r="C290" i="15"/>
  <c r="C291" i="15"/>
  <c r="C292" i="15"/>
  <c r="C293" i="15"/>
  <c r="C294" i="15"/>
  <c r="C295" i="15"/>
  <c r="C296" i="15"/>
  <c r="C297" i="15"/>
  <c r="C298" i="15"/>
  <c r="C299" i="15"/>
  <c r="C300" i="15"/>
  <c r="C301" i="15"/>
  <c r="C302" i="15"/>
  <c r="C303" i="15"/>
  <c r="C304" i="15"/>
  <c r="C305" i="15"/>
  <c r="C306" i="15"/>
  <c r="C307" i="15"/>
  <c r="C308" i="15"/>
  <c r="C309" i="15"/>
  <c r="C310" i="15"/>
  <c r="C311" i="15"/>
  <c r="C312" i="15"/>
  <c r="C313" i="15"/>
  <c r="C314" i="15"/>
  <c r="C315" i="15"/>
  <c r="C316" i="15"/>
  <c r="C317" i="15"/>
  <c r="C318" i="15"/>
  <c r="C319" i="15"/>
  <c r="C320" i="15"/>
  <c r="C321" i="15"/>
  <c r="C322" i="15"/>
  <c r="C323" i="15"/>
  <c r="C324" i="15"/>
  <c r="C325" i="15"/>
  <c r="C326" i="15"/>
  <c r="C327" i="15"/>
  <c r="C328" i="15"/>
  <c r="C329" i="15"/>
  <c r="C330" i="15"/>
  <c r="C331" i="15"/>
  <c r="C332" i="15"/>
  <c r="C333" i="15"/>
  <c r="C334" i="15"/>
  <c r="C335" i="15"/>
  <c r="C336" i="15"/>
  <c r="C337" i="15"/>
  <c r="C338" i="15"/>
  <c r="C339" i="15"/>
  <c r="C340" i="15"/>
  <c r="C341" i="15"/>
  <c r="C342" i="15"/>
  <c r="C343" i="15"/>
  <c r="C344" i="15"/>
  <c r="C345" i="15"/>
  <c r="C346" i="15"/>
  <c r="C347" i="15"/>
  <c r="C348" i="15"/>
  <c r="C349" i="15"/>
  <c r="C350" i="15"/>
  <c r="C351" i="15"/>
  <c r="C352" i="15"/>
  <c r="C353" i="15"/>
  <c r="C354" i="15"/>
  <c r="C355" i="15"/>
  <c r="C356" i="15"/>
  <c r="C357" i="15"/>
  <c r="C358" i="15"/>
  <c r="C359" i="15"/>
  <c r="C360" i="15"/>
  <c r="C361" i="15"/>
  <c r="C362" i="15"/>
  <c r="C363" i="15"/>
  <c r="C364" i="15"/>
  <c r="C365" i="15"/>
  <c r="C1" i="15"/>
  <c r="B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325" i="15"/>
  <c r="B326" i="15"/>
  <c r="B327" i="15"/>
  <c r="B328" i="15"/>
  <c r="B329" i="15"/>
  <c r="B330" i="15"/>
  <c r="B331" i="15"/>
  <c r="B332" i="15"/>
  <c r="B333" i="15"/>
  <c r="B334" i="15"/>
  <c r="B335" i="15"/>
  <c r="B336" i="15"/>
  <c r="B337" i="15"/>
  <c r="B338" i="15"/>
  <c r="B339" i="15"/>
  <c r="B340" i="15"/>
  <c r="B341" i="15"/>
  <c r="B342" i="15"/>
  <c r="B343" i="15"/>
  <c r="B344" i="15"/>
  <c r="B345" i="15"/>
  <c r="B346" i="15"/>
  <c r="B347" i="15"/>
  <c r="B348" i="15"/>
  <c r="B349" i="15"/>
  <c r="B350" i="15"/>
  <c r="B351" i="15"/>
  <c r="B352" i="15"/>
  <c r="B353" i="15"/>
  <c r="B354" i="15"/>
  <c r="B355" i="15"/>
  <c r="B356" i="15"/>
  <c r="B357" i="15"/>
  <c r="B358" i="15"/>
  <c r="B359" i="15"/>
  <c r="B360" i="15"/>
  <c r="B361" i="15"/>
  <c r="B362" i="15"/>
  <c r="B363" i="15"/>
  <c r="B364" i="15"/>
  <c r="B365" i="15"/>
  <c r="B1" i="15"/>
  <c r="K68" i="1" l="1"/>
  <c r="K67" i="1"/>
  <c r="C65" i="1"/>
  <c r="C63" i="1"/>
  <c r="G62" i="1"/>
  <c r="C62" i="1"/>
  <c r="C61" i="1" s="1"/>
  <c r="H62" i="1"/>
  <c r="H63" i="1" s="1"/>
  <c r="H64" i="1" s="1"/>
  <c r="C64" i="1"/>
  <c r="C66" i="1"/>
  <c r="J26" i="1"/>
  <c r="J21" i="13"/>
  <c r="J22" i="13" s="1"/>
  <c r="J32" i="13" s="1"/>
  <c r="K6" i="17"/>
  <c r="K8" i="17" s="1"/>
  <c r="J21" i="12"/>
  <c r="J22" i="12" s="1"/>
  <c r="J32" i="12" s="1"/>
  <c r="J28" i="12"/>
  <c r="L24" i="1"/>
  <c r="L15" i="10"/>
  <c r="L16" i="10" s="1"/>
  <c r="B15" i="12"/>
  <c r="C11" i="1"/>
  <c r="H66" i="1" l="1"/>
  <c r="H67" i="1" s="1"/>
  <c r="H65" i="1"/>
  <c r="K26" i="1"/>
  <c r="K21" i="13"/>
  <c r="K22" i="13" s="1"/>
  <c r="K32" i="13" s="1"/>
  <c r="L6" i="17"/>
  <c r="L8" i="17" s="1"/>
  <c r="K21" i="12"/>
  <c r="K22" i="12" s="1"/>
  <c r="K32" i="12" s="1"/>
  <c r="K28" i="12"/>
  <c r="M24" i="1"/>
  <c r="M15" i="10"/>
  <c r="M16" i="10" s="1"/>
  <c r="C15" i="12"/>
  <c r="L26" i="1" l="1"/>
  <c r="L21" i="13"/>
  <c r="L22" i="13" s="1"/>
  <c r="L32" i="13" s="1"/>
  <c r="M6" i="17"/>
  <c r="M8" i="17" s="1"/>
  <c r="L21" i="12"/>
  <c r="L22" i="12" s="1"/>
  <c r="L32" i="12" s="1"/>
  <c r="L28" i="12"/>
  <c r="N24" i="1"/>
  <c r="N15" i="10"/>
  <c r="N16" i="10" s="1"/>
  <c r="D15" i="12"/>
  <c r="M26" i="1" l="1"/>
  <c r="M21" i="13"/>
  <c r="M22" i="13" s="1"/>
  <c r="M32" i="13" s="1"/>
  <c r="N6" i="17"/>
  <c r="N8" i="17" s="1"/>
  <c r="M21" i="12"/>
  <c r="M22" i="12" s="1"/>
  <c r="M32" i="12" s="1"/>
  <c r="M28" i="12"/>
  <c r="O24" i="1"/>
  <c r="O15" i="10"/>
  <c r="O16" i="10" s="1"/>
  <c r="E15" i="12"/>
  <c r="N26" i="1" l="1"/>
  <c r="N21" i="13"/>
  <c r="N22" i="13" s="1"/>
  <c r="N32" i="13" s="1"/>
  <c r="O6" i="17"/>
  <c r="O8" i="17" s="1"/>
  <c r="N21" i="12"/>
  <c r="N22" i="12" s="1"/>
  <c r="N32" i="12" s="1"/>
  <c r="N28" i="12"/>
  <c r="P24" i="1"/>
  <c r="P15" i="10"/>
  <c r="F15" i="12"/>
  <c r="B30" i="10" l="1"/>
  <c r="B31" i="10" s="1"/>
  <c r="P16" i="10"/>
  <c r="Q24" i="1" s="1"/>
  <c r="O26" i="1"/>
  <c r="O21" i="13"/>
  <c r="O22" i="13" s="1"/>
  <c r="O32" i="13" s="1"/>
  <c r="P6" i="17"/>
  <c r="P8" i="17" s="1"/>
  <c r="O21" i="12"/>
  <c r="O22" i="12" s="1"/>
  <c r="O32" i="12" s="1"/>
  <c r="O28" i="12"/>
  <c r="G15" i="12"/>
  <c r="P26" i="1" l="1"/>
  <c r="P21" i="13"/>
  <c r="P22" i="13" s="1"/>
  <c r="P32" i="13" s="1"/>
  <c r="Q6" i="17"/>
  <c r="Q8" i="17" s="1"/>
  <c r="S8" i="17" s="1"/>
  <c r="P21" i="12"/>
  <c r="P22" i="12" s="1"/>
  <c r="P32" i="12" s="1"/>
  <c r="P28" i="12"/>
  <c r="H15" i="12"/>
  <c r="C43" i="1"/>
  <c r="C30" i="10"/>
  <c r="Q26" i="1" l="1"/>
  <c r="S26" i="1" s="1"/>
  <c r="D30" i="10"/>
  <c r="D31" i="10" s="1"/>
  <c r="E43" i="1" s="1"/>
  <c r="C31" i="10"/>
  <c r="D43" i="1" s="1"/>
  <c r="B41" i="13"/>
  <c r="B42" i="13" s="1"/>
  <c r="B52" i="13" s="1"/>
  <c r="C12" i="17"/>
  <c r="C14" i="17" s="1"/>
  <c r="B41" i="12"/>
  <c r="B42" i="12" s="1"/>
  <c r="B52" i="12" s="1"/>
  <c r="E30" i="10" l="1"/>
  <c r="E31" i="10" s="1"/>
  <c r="F43" i="1" s="1"/>
  <c r="C45" i="1"/>
  <c r="C41" i="13"/>
  <c r="C42" i="13" s="1"/>
  <c r="C52" i="13" s="1"/>
  <c r="D12" i="17"/>
  <c r="D14" i="17" s="1"/>
  <c r="D41" i="13"/>
  <c r="D42" i="13" s="1"/>
  <c r="D52" i="13" s="1"/>
  <c r="E12" i="17"/>
  <c r="E14" i="17" s="1"/>
  <c r="C41" i="12"/>
  <c r="C42" i="12" s="1"/>
  <c r="C52" i="12" s="1"/>
  <c r="D41" i="12"/>
  <c r="D42" i="12" s="1"/>
  <c r="D52" i="12" s="1"/>
  <c r="F30" i="10" l="1"/>
  <c r="F31" i="10" s="1"/>
  <c r="G43" i="1" s="1"/>
  <c r="D45" i="1"/>
  <c r="E45" i="1"/>
  <c r="E41" i="13"/>
  <c r="E42" i="13" s="1"/>
  <c r="E52" i="13" s="1"/>
  <c r="F12" i="17"/>
  <c r="F14" i="17" s="1"/>
  <c r="E41" i="12"/>
  <c r="E42" i="12" s="1"/>
  <c r="E52" i="12" s="1"/>
  <c r="G30" i="10" l="1"/>
  <c r="G31" i="10" s="1"/>
  <c r="H43" i="1" s="1"/>
  <c r="F45" i="1"/>
  <c r="F41" i="13"/>
  <c r="F42" i="13" s="1"/>
  <c r="F52" i="13" s="1"/>
  <c r="G12" i="17"/>
  <c r="G14" i="17" s="1"/>
  <c r="F41" i="12"/>
  <c r="F42" i="12" s="1"/>
  <c r="F52" i="12" s="1"/>
  <c r="H30" i="10" l="1"/>
  <c r="H31" i="10" s="1"/>
  <c r="I43" i="1" s="1"/>
  <c r="G45" i="1"/>
  <c r="G41" i="13"/>
  <c r="G42" i="13" s="1"/>
  <c r="G52" i="13" s="1"/>
  <c r="H12" i="17"/>
  <c r="H14" i="17" s="1"/>
  <c r="G41" i="12"/>
  <c r="G42" i="12" s="1"/>
  <c r="G52" i="12" s="1"/>
  <c r="I30" i="10" l="1"/>
  <c r="I31" i="10" s="1"/>
  <c r="J43" i="1" s="1"/>
  <c r="H45" i="1"/>
  <c r="H41" i="13"/>
  <c r="H42" i="13" s="1"/>
  <c r="H52" i="13" s="1"/>
  <c r="I12" i="17"/>
  <c r="I14" i="17" s="1"/>
  <c r="H41" i="12"/>
  <c r="H42" i="12" s="1"/>
  <c r="H52" i="12" s="1"/>
  <c r="J30" i="10" l="1"/>
  <c r="J31" i="10" s="1"/>
  <c r="K43" i="1" s="1"/>
  <c r="I41" i="13"/>
  <c r="I42" i="13" s="1"/>
  <c r="I52" i="13" s="1"/>
  <c r="J12" i="17"/>
  <c r="J14" i="17" s="1"/>
  <c r="I45" i="1"/>
  <c r="I41" i="12"/>
  <c r="I42" i="12" s="1"/>
  <c r="I52" i="12" s="1"/>
  <c r="K30" i="10" l="1"/>
  <c r="K31" i="10" s="1"/>
  <c r="L43" i="1" s="1"/>
  <c r="J45" i="1"/>
  <c r="J41" i="13"/>
  <c r="J42" i="13" s="1"/>
  <c r="J52" i="13" s="1"/>
  <c r="K12" i="17"/>
  <c r="K14" i="17" s="1"/>
  <c r="J41" i="12"/>
  <c r="J42" i="12" s="1"/>
  <c r="J52" i="12" s="1"/>
  <c r="L30" i="10" l="1"/>
  <c r="L31" i="10" s="1"/>
  <c r="M43" i="1" s="1"/>
  <c r="K45" i="1"/>
  <c r="K41" i="13"/>
  <c r="K42" i="13" s="1"/>
  <c r="K52" i="13" s="1"/>
  <c r="L12" i="17"/>
  <c r="L14" i="17" s="1"/>
  <c r="K41" i="12"/>
  <c r="K42" i="12" s="1"/>
  <c r="K52" i="12" s="1"/>
  <c r="M30" i="10" l="1"/>
  <c r="M31" i="10" s="1"/>
  <c r="N43" i="1" s="1"/>
  <c r="L45" i="1"/>
  <c r="L41" i="13"/>
  <c r="L42" i="13" s="1"/>
  <c r="L52" i="13" s="1"/>
  <c r="M12" i="17"/>
  <c r="M14" i="17" s="1"/>
  <c r="L41" i="12"/>
  <c r="L42" i="12" s="1"/>
  <c r="L52" i="12" s="1"/>
  <c r="N30" i="10" l="1"/>
  <c r="N31" i="10" s="1"/>
  <c r="O43" i="1" s="1"/>
  <c r="M45" i="1"/>
  <c r="M41" i="13"/>
  <c r="M42" i="13" s="1"/>
  <c r="M52" i="13" s="1"/>
  <c r="N12" i="17"/>
  <c r="N14" i="17" s="1"/>
  <c r="M41" i="12"/>
  <c r="M42" i="12" s="1"/>
  <c r="M52" i="12" s="1"/>
  <c r="O30" i="10" l="1"/>
  <c r="O31" i="10" s="1"/>
  <c r="P43" i="1" s="1"/>
  <c r="N45" i="1"/>
  <c r="N41" i="13"/>
  <c r="N42" i="13" s="1"/>
  <c r="N52" i="13" s="1"/>
  <c r="O12" i="17"/>
  <c r="O14" i="17" s="1"/>
  <c r="N41" i="12"/>
  <c r="N42" i="12" s="1"/>
  <c r="N52" i="12" s="1"/>
  <c r="P30" i="10" l="1"/>
  <c r="P31" i="10" s="1"/>
  <c r="Q43" i="1" s="1"/>
  <c r="O45" i="1"/>
  <c r="O41" i="13"/>
  <c r="O42" i="13" s="1"/>
  <c r="O52" i="13" s="1"/>
  <c r="P12" i="17"/>
  <c r="P14" i="17" s="1"/>
  <c r="O41" i="12"/>
  <c r="O42" i="12" s="1"/>
  <c r="O52" i="12" s="1"/>
  <c r="Q30" i="10" l="1"/>
  <c r="Q31" i="10" s="1"/>
  <c r="R43" i="1" s="1"/>
  <c r="P45" i="1"/>
  <c r="P41" i="13"/>
  <c r="P42" i="13" s="1"/>
  <c r="P52" i="13" s="1"/>
  <c r="Q12" i="17"/>
  <c r="Q14" i="17" s="1"/>
  <c r="P41" i="12"/>
  <c r="P42" i="12" s="1"/>
  <c r="P52" i="12" s="1"/>
  <c r="Q41" i="12" l="1"/>
  <c r="Q42" i="12" s="1"/>
  <c r="Q52" i="12" s="1"/>
  <c r="R12" i="17"/>
  <c r="R14" i="17" s="1"/>
  <c r="S14" i="17" s="1"/>
  <c r="Q41" i="13"/>
  <c r="Q42" i="13" s="1"/>
  <c r="Q45" i="1"/>
  <c r="K63" i="1" l="1"/>
  <c r="E61" i="1" s="1"/>
  <c r="Q52" i="13"/>
  <c r="R45" i="1" s="1"/>
  <c r="S45" i="1" s="1"/>
  <c r="E62" i="1" l="1"/>
  <c r="E68" i="1" s="1"/>
  <c r="K64" i="1"/>
  <c r="L63" i="1"/>
  <c r="L64" i="1" s="1"/>
  <c r="F68" i="1"/>
  <c r="H68" i="1" l="1"/>
  <c r="S58" i="1"/>
</calcChain>
</file>

<file path=xl/sharedStrings.xml><?xml version="1.0" encoding="utf-8"?>
<sst xmlns="http://schemas.openxmlformats.org/spreadsheetml/2006/main" count="1198" uniqueCount="284">
  <si>
    <t>Inland</t>
  </si>
  <si>
    <t>Ausland</t>
  </si>
  <si>
    <t>Vorname</t>
  </si>
  <si>
    <t>Nachname</t>
  </si>
  <si>
    <t>Abteilung</t>
  </si>
  <si>
    <t>Diäten</t>
  </si>
  <si>
    <t>Reisespesen</t>
  </si>
  <si>
    <t>Zinsen</t>
  </si>
  <si>
    <t>Dispo</t>
  </si>
  <si>
    <t>Finanz</t>
  </si>
  <si>
    <t>Marketing</t>
  </si>
  <si>
    <t>Vertrieb</t>
  </si>
  <si>
    <t>Division</t>
  </si>
  <si>
    <t>Vor- und Nachname</t>
  </si>
  <si>
    <t>Nach- und Vorname</t>
  </si>
  <si>
    <t>REISESPESENABRECHNUNG</t>
  </si>
  <si>
    <t>Kommentar</t>
  </si>
  <si>
    <t>Reiseroute</t>
  </si>
  <si>
    <t>Von</t>
  </si>
  <si>
    <t>Uhrzeit (Abfahrt)</t>
  </si>
  <si>
    <t>Nach</t>
  </si>
  <si>
    <t>SO</t>
  </si>
  <si>
    <t>MO</t>
  </si>
  <si>
    <t>DI</t>
  </si>
  <si>
    <t>MI</t>
  </si>
  <si>
    <t>DO</t>
  </si>
  <si>
    <t>FR</t>
  </si>
  <si>
    <t>SA</t>
  </si>
  <si>
    <t>Anmerkung für Buchhaltung</t>
  </si>
  <si>
    <t>Konten</t>
  </si>
  <si>
    <t>Ortstaxe</t>
  </si>
  <si>
    <t>Ausgaben für Dienstwagen</t>
  </si>
  <si>
    <t>(Benzin, Öl, Reparaturen, Waschen etc.)</t>
  </si>
  <si>
    <t>Gesamtsumme btto Beleg</t>
  </si>
  <si>
    <t>MWST Satz</t>
  </si>
  <si>
    <t>Übernachtungen</t>
  </si>
  <si>
    <t>GESAMTSUMME</t>
  </si>
  <si>
    <t>MWST Betrag</t>
  </si>
  <si>
    <t>netto</t>
  </si>
  <si>
    <t>x</t>
  </si>
  <si>
    <t>Land</t>
  </si>
  <si>
    <t>Deutschland</t>
  </si>
  <si>
    <t>Frankreich</t>
  </si>
  <si>
    <t>Italien</t>
  </si>
  <si>
    <t>Spanien</t>
  </si>
  <si>
    <t>Tschechien</t>
  </si>
  <si>
    <t>I-Rom und Mailand</t>
  </si>
  <si>
    <t>F-Paris und Straßburg</t>
  </si>
  <si>
    <t>USA</t>
  </si>
  <si>
    <t>Tagessatz</t>
  </si>
  <si>
    <t xml:space="preserve">Tagessatz </t>
  </si>
  <si>
    <t>inkl. Frühstück</t>
  </si>
  <si>
    <t>inkl. Mittagessen</t>
  </si>
  <si>
    <t>inkl. Abendessen</t>
  </si>
  <si>
    <t>Nächtigungsgeld</t>
  </si>
  <si>
    <t>INLAND</t>
  </si>
  <si>
    <t>Abzug Mittag</t>
  </si>
  <si>
    <t>Abzug Abend</t>
  </si>
  <si>
    <t>Tagessatz minus Abzug</t>
  </si>
  <si>
    <t>Tagessätze</t>
  </si>
  <si>
    <t>Währung</t>
  </si>
  <si>
    <t>EURO</t>
  </si>
  <si>
    <t>BELEGE LT BEILAGE (EURO)</t>
  </si>
  <si>
    <t>Umrechnungskurs</t>
  </si>
  <si>
    <t>Britische Pfund</t>
  </si>
  <si>
    <t>Tschechische Kronen</t>
  </si>
  <si>
    <t>Schweizer Franken</t>
  </si>
  <si>
    <t>GBP</t>
  </si>
  <si>
    <t>CZK</t>
  </si>
  <si>
    <t>SFR</t>
  </si>
  <si>
    <t xml:space="preserve">PR </t>
  </si>
  <si>
    <t>Abzug f. Mittagessen</t>
  </si>
  <si>
    <t>Abzug f. Abendessen</t>
  </si>
  <si>
    <t>Bei Repräsentationsaufwendungen müssen</t>
  </si>
  <si>
    <t>bewirtete Personen</t>
  </si>
  <si>
    <t>Zweck der Repräsentation</t>
  </si>
  <si>
    <t>Nr.</t>
  </si>
  <si>
    <t>Name</t>
  </si>
  <si>
    <t>Diäten Inl. After Sales ID</t>
  </si>
  <si>
    <t>Diäten Inl. After Sales AD</t>
  </si>
  <si>
    <t>Diäten Inl. Marketing</t>
  </si>
  <si>
    <t>Diäten Inl. PR</t>
  </si>
  <si>
    <t>Diäten Inl. Geschäftsf. &amp; Admin.</t>
  </si>
  <si>
    <t>Diäten Inl. Verkauf</t>
  </si>
  <si>
    <t>Diäten Inl. Finanz</t>
  </si>
  <si>
    <t>Diäten Inl. Network &amp; Fleetmanager</t>
  </si>
  <si>
    <t>Diäten Ausl. After Sales ID</t>
  </si>
  <si>
    <t>Diäten Ausl. After Sales AD</t>
  </si>
  <si>
    <t>Diäten Ausl. Marketing</t>
  </si>
  <si>
    <t>Diäten Ausl. PR</t>
  </si>
  <si>
    <t>Diäten Ausl. Gechäftsf. &amp; Admin.</t>
  </si>
  <si>
    <t>Diäten Ausl. Verkauf</t>
  </si>
  <si>
    <t>Diäten Ausl. Finanz</t>
  </si>
  <si>
    <t>Aufwand Diäten JLR GER - PM</t>
  </si>
  <si>
    <t>Reisek. Inl. After Sales ID</t>
  </si>
  <si>
    <t>Reisek. Inl. After Sales AD</t>
  </si>
  <si>
    <t>Reisek. Inl. Marketing</t>
  </si>
  <si>
    <t>Reisek. Inl. PR</t>
  </si>
  <si>
    <t>Reisek. Inl. Geschäftsf. &amp; Admin.</t>
  </si>
  <si>
    <t>Reisek. Inl. Verkauf</t>
  </si>
  <si>
    <t>Reisek. Inl. Finanz</t>
  </si>
  <si>
    <t>Reisek. Inl. Network &amp; Fleetmanager</t>
  </si>
  <si>
    <t>Reisekosten Inland</t>
  </si>
  <si>
    <t>Reisek. Ausl. After Sales ID</t>
  </si>
  <si>
    <t>Reisek. Ausl. After Sales AD</t>
  </si>
  <si>
    <t>Reisek. Ausl. Marketing</t>
  </si>
  <si>
    <t>Reisek. Ausl. PR</t>
  </si>
  <si>
    <t>Reisek. Ausl. Geschäftsf. &amp; Admin.</t>
  </si>
  <si>
    <t>Reisek. Ausl. Verkauf</t>
  </si>
  <si>
    <t>Reisek. Ausl. Finanz</t>
  </si>
  <si>
    <t>Aufwand ReiseKo JLR GER - PM</t>
  </si>
  <si>
    <t>Verrechnung ReiseKo an JLR GER - PM</t>
  </si>
  <si>
    <t>Hinzurechung f. Frühstück</t>
  </si>
  <si>
    <t>KOMMENTAR</t>
  </si>
  <si>
    <t>Datum der Erstellung</t>
  </si>
  <si>
    <t>Hinzure Frühstück</t>
  </si>
  <si>
    <t>bei Übernachtung ohne Beleg (z.B.: private Übernachtungsgelegenheit)</t>
  </si>
  <si>
    <t>Vertrieb/GF</t>
  </si>
  <si>
    <t>Österreich</t>
  </si>
  <si>
    <t>MIT "X" ANKREUZEN wenn Übernachtung ohne Beleg erfolgt ist</t>
  </si>
  <si>
    <t>Fahrkosten (Bahn, Taxi, Bus etc.)</t>
  </si>
  <si>
    <t>Summe der beigelegten Belege in EURO (siehe Arbeitsblatt Belege EURO)</t>
  </si>
  <si>
    <t>Beträge bitte aufteilen nach MWST-Satz (Spalte E)</t>
  </si>
  <si>
    <t>REPRÄSENTATIONSAUFWENDUNGEN</t>
  </si>
  <si>
    <t>die bewirteten Personen bzw. der Zweck der</t>
  </si>
  <si>
    <t>Repräsentation angegeben werden</t>
  </si>
  <si>
    <t>Geschäftsessen Speisen (Reprä.aufw.)</t>
  </si>
  <si>
    <t>Geschäftsessen Getränke (Reprä.aufw.)</t>
  </si>
  <si>
    <t>Geschäftsessen Trinkgeld (Reprä.aufw.)</t>
  </si>
  <si>
    <t>(1 Euro = XX Fremdw.)</t>
  </si>
  <si>
    <t xml:space="preserve">andere Ausgaben </t>
  </si>
  <si>
    <t>Privatanteil (wird abgezogen)</t>
  </si>
  <si>
    <t>andere Ausgaben</t>
  </si>
  <si>
    <t>Privatanteil  (wird abgezogen)</t>
  </si>
  <si>
    <t>MIT "X" ANKREUZEN - Hinzurechnung wenn Frühstück auf Rechnung nicht angeführt oder Extra-Beleg</t>
  </si>
  <si>
    <t>MIT "X" ANKREUZEN - Abzug wenn Mittagessen von JLR oder Geschäftspartner bezahlt wurde oder Extra-Beleg</t>
  </si>
  <si>
    <t>MIT "X" ANKREUZEN - Abzug wenn Abendessen von JLR oder Geschäftspartner bezahlt wurde oder Extra-Beleg</t>
  </si>
  <si>
    <t>Kreditor</t>
  </si>
  <si>
    <t>Belgien</t>
  </si>
  <si>
    <t>B-Brüssel</t>
  </si>
  <si>
    <t>Stunden Dienstreise</t>
  </si>
  <si>
    <t>Monat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</si>
  <si>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</si>
  <si>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</si>
  <si>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</si>
  <si>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</si>
  <si>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</si>
  <si>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</si>
  <si>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</si>
  <si>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</si>
  <si>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</si>
  <si>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</si>
  <si>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</si>
  <si>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</si>
  <si>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Abfahrt</t>
  </si>
  <si>
    <t>Ankunft</t>
  </si>
  <si>
    <t>Eintages-DR</t>
  </si>
  <si>
    <t>2 Tages,-DR Abfahrt</t>
  </si>
  <si>
    <t>2 Tages-DR Ankunft</t>
  </si>
  <si>
    <t>Zweck der Reise bzw. Repräsentation</t>
  </si>
  <si>
    <t>Reise Anfang Reise Ende</t>
  </si>
  <si>
    <t>Faktor</t>
  </si>
  <si>
    <t>Eingabe Frühstück</t>
  </si>
  <si>
    <t>Eingabe Mittagessen</t>
  </si>
  <si>
    <t>Eingabe Abendessen</t>
  </si>
  <si>
    <t>Summe Stunden</t>
  </si>
  <si>
    <t>bis zu 3 Stunden</t>
  </si>
  <si>
    <t>kein Taggeld</t>
  </si>
  <si>
    <t>3-6 Stunden</t>
  </si>
  <si>
    <t>1/3 des Tagg.</t>
  </si>
  <si>
    <t>6-8 Stunden</t>
  </si>
  <si>
    <t>2/3 des Tagg.</t>
  </si>
  <si>
    <t>mehr als 8 Stunden</t>
  </si>
  <si>
    <t>volles Taggeld</t>
  </si>
  <si>
    <t>Steuerfrei</t>
  </si>
  <si>
    <t>steuerfrei</t>
  </si>
  <si>
    <t>Uhrzeit (Rück-Ankunft Ausg.ort)</t>
  </si>
  <si>
    <t>Summe</t>
  </si>
  <si>
    <t>Anm. für Lohnverrechnung (Hinzur. Lohnkosten - nur Inl.)</t>
  </si>
  <si>
    <t>netto in EURO</t>
  </si>
  <si>
    <t>Nächt.geld</t>
  </si>
  <si>
    <t>steuerpfl.</t>
  </si>
  <si>
    <t>UK</t>
  </si>
  <si>
    <t>Version</t>
  </si>
  <si>
    <t>Übernachtungen (Parkgeb.)</t>
  </si>
  <si>
    <t>Betrag</t>
  </si>
  <si>
    <t xml:space="preserve"> Eingabe der Abfahrt- und Ankunftszeiten nur in Halbstunden-Schritten: z.B. 08:30, 09:00 etc.</t>
  </si>
  <si>
    <t>Es gilt die Kalendertag-Regelung - im Gegensatz zu Reisespesenabrechnung alt</t>
  </si>
  <si>
    <t>alles was grau ist - MANUELLE EINGABE</t>
  </si>
  <si>
    <t xml:space="preserve">Bitte nur die Abfahrszeit von Wohnort/Firma und die Rückankunftszeit angeben. </t>
  </si>
  <si>
    <t>UK-London</t>
  </si>
  <si>
    <t>bitte Zeiten in Halbstundenschritten eingeben</t>
  </si>
  <si>
    <t>MIT "X" ANKREUZEN - Hinzurechnung wenn Frühstück nicht verrechnet / konsumiert wurde</t>
  </si>
  <si>
    <t>Ein bezahltes Essen im Ausland löst noch keine Kürzung aus - zwei bezahlte Essen führen zu einer Kürzung von zwei Drittel</t>
  </si>
  <si>
    <t>Fahrkosten (Bahn, Taxi, Bus, Maut etc.)</t>
  </si>
  <si>
    <t>Genehmigt</t>
  </si>
  <si>
    <t>Ausgestellt</t>
  </si>
  <si>
    <t>GF</t>
  </si>
  <si>
    <t>Summe der beigelegten Belege Fremdwährung in EURO (siehe Arbeitsblatt Belege Fremdwährung)</t>
  </si>
  <si>
    <t>Russl/Kasach/Usbek</t>
  </si>
  <si>
    <t>Schweiz</t>
  </si>
  <si>
    <t>Beträge bitte aufteilen nach MWST-SÄTZE BRD (Spalte E)</t>
  </si>
  <si>
    <t>Beträge bitte aufteilen nach MWST-SÄTZE CZ (Spalte E)</t>
  </si>
  <si>
    <t>MWST CZ</t>
  </si>
  <si>
    <t>MWST BRD</t>
  </si>
  <si>
    <t>MWST UK</t>
  </si>
  <si>
    <t>MWST Sonstige</t>
  </si>
  <si>
    <t>BRD</t>
  </si>
  <si>
    <t>VST</t>
  </si>
  <si>
    <t>CZ</t>
  </si>
  <si>
    <t>Sonstige</t>
  </si>
  <si>
    <t>Vst-konten</t>
  </si>
  <si>
    <t>St.code</t>
  </si>
  <si>
    <t>Diäten 0%</t>
  </si>
  <si>
    <t>Kürzung Abend</t>
  </si>
  <si>
    <t>Kürzung Mittag</t>
  </si>
  <si>
    <t>Kürzung steuerfrei</t>
  </si>
  <si>
    <t>Vst.Ausl.</t>
  </si>
  <si>
    <t>In den "Belege"-Arbeitsblättern ist das korrekte Blatt auszuwählen und die Belege nach MWST-Sätzen einzugeben</t>
  </si>
  <si>
    <t>PRO LAND PRO MONAT IST EINE REISESEPESENABRECHNUNG ABZUGEBEN - unterschiedl. Tagessätze!</t>
  </si>
  <si>
    <t>Inlandsreisen und Auslandsreisen pro Land pro Monat EXTRA erstellen!</t>
  </si>
  <si>
    <t>Aktuellen Umrechnungskurs eingeben!!</t>
  </si>
  <si>
    <t>Verein. Arab. Emirate</t>
  </si>
  <si>
    <t>VAD-Dirham</t>
  </si>
  <si>
    <t>AED</t>
  </si>
  <si>
    <t>Portugal</t>
  </si>
  <si>
    <t>Slowakei - Pressburg</t>
  </si>
  <si>
    <t>Essen nach Beleg (Trinkgeld)</t>
  </si>
  <si>
    <t>Parkgebühren</t>
  </si>
  <si>
    <t>Summe Dienstwagen</t>
  </si>
  <si>
    <t>Summe Reprä.aufw.</t>
  </si>
  <si>
    <t>Summe Reisespesen</t>
  </si>
  <si>
    <t>Gesamtsumme</t>
  </si>
  <si>
    <t>lt. Beilage</t>
  </si>
  <si>
    <t>Ausgaben DW u. Reprä.</t>
  </si>
  <si>
    <t xml:space="preserve">EURO </t>
  </si>
  <si>
    <t>Essen nach Beleg</t>
  </si>
  <si>
    <t xml:space="preserve">Essen nach Beleg </t>
  </si>
  <si>
    <t>Beträge bitte aufteilen nach MWST-SÄTZE (Spalte E) UND EINGABE DES MWST-SATZES</t>
  </si>
  <si>
    <t>SUMME EURO BRUTTO</t>
  </si>
  <si>
    <t>Türkei</t>
  </si>
  <si>
    <t>Parkgebühren oder Taxigebühren Inland bei Auslandsreise</t>
  </si>
  <si>
    <t>Türkische LIRA</t>
  </si>
  <si>
    <t>TRY</t>
  </si>
  <si>
    <t>CNY</t>
  </si>
  <si>
    <t>Yuan</t>
  </si>
  <si>
    <t>YUAN</t>
  </si>
  <si>
    <t>Schwedische Krone</t>
  </si>
  <si>
    <t>SEK</t>
  </si>
  <si>
    <t>Schweden</t>
  </si>
  <si>
    <t>USA Dollar</t>
  </si>
  <si>
    <t>USD</t>
  </si>
  <si>
    <t>Montenegro</t>
  </si>
  <si>
    <t>JLR Graz</t>
  </si>
  <si>
    <t>Marokko</t>
  </si>
  <si>
    <t>CS/AS</t>
  </si>
  <si>
    <t>3.1</t>
  </si>
  <si>
    <t>Rumänien</t>
  </si>
  <si>
    <t>Rumänische Lei</t>
  </si>
  <si>
    <t>RON</t>
  </si>
  <si>
    <t>Polen</t>
  </si>
  <si>
    <t>HR</t>
  </si>
  <si>
    <t>Ungarn</t>
  </si>
  <si>
    <t>Ungarische Forint</t>
  </si>
  <si>
    <t>HUF</t>
  </si>
  <si>
    <t>Polnische Zloty</t>
  </si>
  <si>
    <t>PLN</t>
  </si>
  <si>
    <t>HUf</t>
  </si>
  <si>
    <t>Niederlande</t>
  </si>
  <si>
    <t>Slowenien</t>
  </si>
  <si>
    <t>Mazedonien</t>
  </si>
  <si>
    <t>Max</t>
  </si>
  <si>
    <t>Mustermann</t>
  </si>
  <si>
    <t>Erika</t>
  </si>
  <si>
    <t>Musterfrau</t>
  </si>
  <si>
    <t>Mustermann Max</t>
  </si>
  <si>
    <t xml:space="preserve">DI </t>
  </si>
  <si>
    <t>Salzburg</t>
  </si>
  <si>
    <t>Wien</t>
  </si>
  <si>
    <t>Graz</t>
  </si>
  <si>
    <t>Oberndorf</t>
  </si>
  <si>
    <t>Schneiders Bekleidung GmbH</t>
  </si>
  <si>
    <t>Aribonenstrasse 27, 5020 Salzburg</t>
  </si>
  <si>
    <t>Test Reisespesenabrechnung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</si>
</sst>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dd/mm/yyyy;@"/>
    <numFmt numFmtId="165" formatCode="[$-F400]h:mm:ss\ AM/PM"/>
    <numFmt numFmtId="166" formatCode="hh:mm;@"/>
    <numFmt numFmtId="167" formatCode="[hh]:mm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ashed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87">
    <xf numFmtId="0" fontId="0" fillId="0" borderId="0" xfId="0"/>
    <xf numFmtId="0" fontId="1" fillId="0" borderId="0" xfId="0" applyFont="1"/>
    <xf numFmtId="0" fontId="0" fillId="0" borderId="0" xfId="0" applyBorder="1"/>
    <xf numFmtId="0" fontId="4" fillId="0" borderId="0" xfId="0" applyFont="1"/>
    <xf numFmtId="43" fontId="4" fillId="0" borderId="1" xfId="0" applyNumberFormat="1" applyFont="1" applyBorder="1"/>
    <xf numFmtId="0" fontId="7" fillId="0" borderId="7" xfId="0" applyFont="1" applyBorder="1"/>
    <xf numFmtId="0" fontId="7" fillId="0" borderId="0" xfId="0" applyFont="1" applyBorder="1"/>
    <xf numFmtId="43" fontId="7" fillId="0" borderId="0" xfId="0" applyNumberFormat="1" applyFont="1" applyBorder="1"/>
    <xf numFmtId="0" fontId="7" fillId="0" borderId="8" xfId="0" applyFont="1" applyBorder="1"/>
    <xf numFmtId="0" fontId="4" fillId="0" borderId="7" xfId="0" applyFont="1" applyBorder="1"/>
    <xf numFmtId="0" fontId="4" fillId="0" borderId="0" xfId="0" applyFont="1" applyBorder="1"/>
    <xf numFmtId="0" fontId="7" fillId="0" borderId="0" xfId="0" applyFont="1" applyFill="1" applyBorder="1"/>
    <xf numFmtId="0" fontId="10" fillId="0" borderId="0" xfId="0" applyFont="1"/>
    <xf numFmtId="14" fontId="10" fillId="0" borderId="0" xfId="0" applyNumberFormat="1" applyFont="1"/>
    <xf numFmtId="166" fontId="10" fillId="0" borderId="0" xfId="0" applyNumberFormat="1" applyFont="1" applyAlignment="1">
      <alignment horizontal="right"/>
    </xf>
    <xf numFmtId="2" fontId="10" fillId="0" borderId="0" xfId="0" applyNumberFormat="1" applyFont="1"/>
    <xf numFmtId="43" fontId="10" fillId="0" borderId="0" xfId="1" applyFont="1"/>
    <xf numFmtId="167" fontId="10" fillId="0" borderId="0" xfId="0" applyNumberFormat="1" applyFont="1" applyAlignment="1">
      <alignment horizontal="right"/>
    </xf>
    <xf numFmtId="43" fontId="10" fillId="0" borderId="0" xfId="0" applyNumberFormat="1" applyFont="1"/>
    <xf numFmtId="20" fontId="10" fillId="0" borderId="0" xfId="0" applyNumberFormat="1" applyFont="1"/>
    <xf numFmtId="167" fontId="10" fillId="0" borderId="0" xfId="0" applyNumberFormat="1" applyFont="1" applyBorder="1" applyAlignment="1">
      <alignment horizontal="center"/>
    </xf>
    <xf numFmtId="167" fontId="10" fillId="0" borderId="0" xfId="0" applyNumberFormat="1" applyFont="1"/>
    <xf numFmtId="0" fontId="11" fillId="0" borderId="0" xfId="0" applyFont="1"/>
    <xf numFmtId="0" fontId="11" fillId="0" borderId="0" xfId="0" applyFont="1" applyBorder="1"/>
    <xf numFmtId="0" fontId="12" fillId="0" borderId="0" xfId="0" applyFont="1" applyFill="1"/>
    <xf numFmtId="0" fontId="11" fillId="0" borderId="0" xfId="0" applyFont="1" applyFill="1"/>
    <xf numFmtId="0" fontId="12" fillId="0" borderId="0" xfId="0" applyFont="1"/>
    <xf numFmtId="43" fontId="12" fillId="0" borderId="0" xfId="1" applyFont="1"/>
    <xf numFmtId="0" fontId="11" fillId="6" borderId="0" xfId="0" applyFont="1" applyFill="1"/>
    <xf numFmtId="43" fontId="11" fillId="6" borderId="0" xfId="1" applyFont="1" applyFill="1"/>
    <xf numFmtId="43" fontId="11" fillId="0" borderId="0" xfId="1" applyFont="1"/>
    <xf numFmtId="43" fontId="11" fillId="0" borderId="0" xfId="0" applyNumberFormat="1" applyFont="1"/>
    <xf numFmtId="0" fontId="13" fillId="0" borderId="0" xfId="0" applyFont="1"/>
    <xf numFmtId="0" fontId="7" fillId="0" borderId="0" xfId="0" applyFont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43" fontId="7" fillId="4" borderId="12" xfId="1" applyFont="1" applyFill="1" applyBorder="1" applyProtection="1">
      <protection locked="0"/>
    </xf>
    <xf numFmtId="43" fontId="7" fillId="0" borderId="0" xfId="1" applyFont="1" applyBorder="1"/>
    <xf numFmtId="9" fontId="7" fillId="2" borderId="0" xfId="0" applyNumberFormat="1" applyFont="1" applyFill="1" applyBorder="1"/>
    <xf numFmtId="43" fontId="7" fillId="0" borderId="8" xfId="1" applyFont="1" applyBorder="1"/>
    <xf numFmtId="43" fontId="7" fillId="0" borderId="1" xfId="1" applyFont="1" applyBorder="1"/>
    <xf numFmtId="43" fontId="7" fillId="4" borderId="34" xfId="1" applyFont="1" applyFill="1" applyBorder="1" applyProtection="1">
      <protection locked="0"/>
    </xf>
    <xf numFmtId="0" fontId="4" fillId="0" borderId="3" xfId="0" applyFont="1" applyBorder="1"/>
    <xf numFmtId="0" fontId="4" fillId="0" borderId="13" xfId="0" applyFont="1" applyFill="1" applyBorder="1"/>
    <xf numFmtId="43" fontId="4" fillId="0" borderId="13" xfId="0" applyNumberFormat="1" applyFont="1" applyBorder="1"/>
    <xf numFmtId="43" fontId="4" fillId="0" borderId="11" xfId="0" applyNumberFormat="1" applyFont="1" applyBorder="1"/>
    <xf numFmtId="43" fontId="7" fillId="0" borderId="0" xfId="1" applyFont="1" applyFill="1" applyBorder="1"/>
    <xf numFmtId="9" fontId="7" fillId="0" borderId="0" xfId="0" applyNumberFormat="1" applyFont="1" applyBorder="1"/>
    <xf numFmtId="0" fontId="7" fillId="0" borderId="12" xfId="0" applyFont="1" applyBorder="1"/>
    <xf numFmtId="0" fontId="4" fillId="0" borderId="12" xfId="0" applyFont="1" applyBorder="1"/>
    <xf numFmtId="0" fontId="7" fillId="4" borderId="12" xfId="0" applyFont="1" applyFill="1" applyBorder="1" applyProtection="1">
      <protection locked="0"/>
    </xf>
    <xf numFmtId="43" fontId="4" fillId="5" borderId="13" xfId="0" applyNumberFormat="1" applyFont="1" applyFill="1" applyBorder="1"/>
    <xf numFmtId="43" fontId="4" fillId="0" borderId="5" xfId="0" applyNumberFormat="1" applyFont="1" applyBorder="1"/>
    <xf numFmtId="43" fontId="4" fillId="0" borderId="6" xfId="0" applyNumberFormat="1" applyFont="1" applyBorder="1"/>
    <xf numFmtId="0" fontId="4" fillId="0" borderId="0" xfId="0" applyFont="1" applyFill="1" applyBorder="1"/>
    <xf numFmtId="43" fontId="4" fillId="0" borderId="0" xfId="0" applyNumberFormat="1" applyFont="1" applyBorder="1"/>
    <xf numFmtId="43" fontId="7" fillId="0" borderId="12" xfId="0" applyNumberFormat="1" applyFont="1" applyBorder="1"/>
    <xf numFmtId="9" fontId="7" fillId="0" borderId="12" xfId="0" applyNumberFormat="1" applyFont="1" applyBorder="1"/>
    <xf numFmtId="43" fontId="4" fillId="0" borderId="12" xfId="0" applyNumberFormat="1" applyFont="1" applyBorder="1"/>
    <xf numFmtId="43" fontId="7" fillId="0" borderId="12" xfId="0" applyNumberFormat="1" applyFont="1" applyFill="1" applyBorder="1"/>
    <xf numFmtId="43" fontId="4" fillId="0" borderId="0" xfId="0" applyNumberFormat="1" applyFont="1" applyFill="1" applyBorder="1"/>
    <xf numFmtId="43" fontId="4" fillId="5" borderId="28" xfId="0" applyNumberFormat="1" applyFont="1" applyFill="1" applyBorder="1"/>
    <xf numFmtId="43" fontId="7" fillId="0" borderId="0" xfId="0" applyNumberFormat="1" applyFont="1"/>
    <xf numFmtId="9" fontId="7" fillId="2" borderId="0" xfId="0" applyNumberFormat="1" applyFont="1" applyFill="1" applyBorder="1" applyProtection="1">
      <protection locked="0"/>
    </xf>
    <xf numFmtId="0" fontId="7" fillId="0" borderId="0" xfId="0" applyFont="1" applyAlignment="1"/>
    <xf numFmtId="43" fontId="7" fillId="4" borderId="1" xfId="1" applyFont="1" applyFill="1" applyBorder="1" applyProtection="1">
      <protection locked="0"/>
    </xf>
    <xf numFmtId="0" fontId="7" fillId="0" borderId="9" xfId="0" applyFont="1" applyBorder="1"/>
    <xf numFmtId="0" fontId="7" fillId="0" borderId="2" xfId="0" applyFont="1" applyBorder="1"/>
    <xf numFmtId="0" fontId="4" fillId="0" borderId="11" xfId="0" applyFont="1" applyFill="1" applyBorder="1"/>
    <xf numFmtId="43" fontId="4" fillId="0" borderId="3" xfId="0" applyNumberFormat="1" applyFont="1" applyBorder="1"/>
    <xf numFmtId="0" fontId="7" fillId="4" borderId="1" xfId="0" applyFont="1" applyFill="1" applyBorder="1" applyProtection="1">
      <protection locked="0"/>
    </xf>
    <xf numFmtId="10" fontId="11" fillId="0" borderId="0" xfId="0" applyNumberFormat="1" applyFont="1"/>
    <xf numFmtId="10" fontId="7" fillId="2" borderId="0" xfId="0" applyNumberFormat="1" applyFont="1" applyFill="1" applyBorder="1"/>
    <xf numFmtId="10" fontId="7" fillId="0" borderId="0" xfId="0" applyNumberFormat="1" applyFont="1" applyFill="1" applyBorder="1"/>
    <xf numFmtId="0" fontId="0" fillId="0" borderId="0" xfId="0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0" xfId="0" applyProtection="1">
      <protection hidden="1"/>
    </xf>
    <xf numFmtId="0" fontId="1" fillId="0" borderId="15" xfId="0" applyFont="1" applyBorder="1" applyProtection="1">
      <protection hidden="1"/>
    </xf>
    <xf numFmtId="0" fontId="8" fillId="0" borderId="7" xfId="0" applyFont="1" applyBorder="1" applyProtection="1"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0" fontId="0" fillId="0" borderId="8" xfId="0" applyBorder="1" applyProtection="1">
      <protection hidden="1"/>
    </xf>
    <xf numFmtId="0" fontId="0" fillId="0" borderId="27" xfId="0" applyBorder="1" applyProtection="1">
      <protection hidden="1"/>
    </xf>
    <xf numFmtId="0" fontId="0" fillId="0" borderId="7" xfId="0" applyBorder="1" applyProtection="1">
      <protection hidden="1"/>
    </xf>
    <xf numFmtId="0" fontId="6" fillId="3" borderId="1" xfId="0" applyFont="1" applyFill="1" applyBorder="1" applyAlignment="1" applyProtection="1">
      <alignment horizontal="center"/>
      <protection locked="0" hidden="1"/>
    </xf>
    <xf numFmtId="0" fontId="7" fillId="0" borderId="0" xfId="0" applyFont="1" applyBorder="1" applyProtection="1">
      <protection hidden="1"/>
    </xf>
    <xf numFmtId="0" fontId="4" fillId="3" borderId="1" xfId="0" applyFont="1" applyFill="1" applyBorder="1" applyAlignment="1" applyProtection="1">
      <alignment horizontal="left"/>
      <protection locked="0" hidden="1"/>
    </xf>
    <xf numFmtId="2" fontId="6" fillId="3" borderId="1" xfId="0" applyNumberFormat="1" applyFont="1" applyFill="1" applyBorder="1" applyAlignment="1" applyProtection="1">
      <alignment horizontal="center"/>
      <protection locked="0" hidden="1"/>
    </xf>
    <xf numFmtId="0" fontId="1" fillId="0" borderId="0" xfId="0" applyFont="1" applyBorder="1" applyProtection="1">
      <protection hidden="1"/>
    </xf>
    <xf numFmtId="0" fontId="4" fillId="0" borderId="7" xfId="0" applyFont="1" applyBorder="1" applyProtection="1">
      <protection hidden="1"/>
    </xf>
    <xf numFmtId="0" fontId="4" fillId="0" borderId="0" xfId="0" applyFont="1" applyBorder="1" applyProtection="1">
      <protection hidden="1"/>
    </xf>
    <xf numFmtId="0" fontId="6" fillId="6" borderId="1" xfId="0" applyFont="1" applyFill="1" applyBorder="1" applyAlignment="1" applyProtection="1">
      <alignment horizontal="center"/>
      <protection hidden="1"/>
    </xf>
    <xf numFmtId="0" fontId="6" fillId="3" borderId="3" xfId="0" applyFont="1" applyFill="1" applyBorder="1" applyAlignment="1" applyProtection="1">
      <protection locked="0" hidden="1"/>
    </xf>
    <xf numFmtId="0" fontId="6" fillId="3" borderId="13" xfId="0" applyFont="1" applyFill="1" applyBorder="1" applyAlignment="1" applyProtection="1">
      <protection locked="0" hidden="1"/>
    </xf>
    <xf numFmtId="0" fontId="6" fillId="3" borderId="11" xfId="0" applyFont="1" applyFill="1" applyBorder="1" applyAlignment="1" applyProtection="1">
      <protection locked="0" hidden="1"/>
    </xf>
    <xf numFmtId="20" fontId="4" fillId="0" borderId="0" xfId="0" applyNumberFormat="1" applyFont="1" applyBorder="1" applyProtection="1">
      <protection hidden="1"/>
    </xf>
    <xf numFmtId="165" fontId="0" fillId="0" borderId="0" xfId="0" applyNumberFormat="1" applyProtection="1">
      <protection hidden="1"/>
    </xf>
    <xf numFmtId="14" fontId="4" fillId="3" borderId="1" xfId="0" applyNumberFormat="1" applyFont="1" applyFill="1" applyBorder="1" applyProtection="1">
      <protection locked="0" hidden="1"/>
    </xf>
    <xf numFmtId="0" fontId="7" fillId="0" borderId="7" xfId="0" applyFont="1" applyBorder="1" applyProtection="1">
      <protection hidden="1"/>
    </xf>
    <xf numFmtId="0" fontId="4" fillId="0" borderId="3" xfId="0" applyFont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center"/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0" fontId="4" fillId="0" borderId="8" xfId="0" applyFont="1" applyBorder="1" applyProtection="1">
      <protection hidden="1"/>
    </xf>
    <xf numFmtId="164" fontId="7" fillId="2" borderId="4" xfId="0" applyNumberFormat="1" applyFont="1" applyFill="1" applyBorder="1" applyAlignment="1" applyProtection="1">
      <alignment horizontal="center"/>
      <protection hidden="1"/>
    </xf>
    <xf numFmtId="164" fontId="7" fillId="2" borderId="3" xfId="0" applyNumberFormat="1" applyFont="1" applyFill="1" applyBorder="1" applyAlignment="1" applyProtection="1">
      <alignment horizontal="center"/>
      <protection hidden="1"/>
    </xf>
    <xf numFmtId="164" fontId="7" fillId="2" borderId="1" xfId="0" applyNumberFormat="1" applyFont="1" applyFill="1" applyBorder="1" applyAlignment="1" applyProtection="1">
      <alignment horizontal="center"/>
      <protection hidden="1"/>
    </xf>
    <xf numFmtId="164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8" xfId="0" applyFont="1" applyBorder="1" applyProtection="1">
      <protection hidden="1"/>
    </xf>
    <xf numFmtId="164" fontId="1" fillId="0" borderId="0" xfId="0" applyNumberFormat="1" applyFont="1" applyProtection="1">
      <protection hidden="1"/>
    </xf>
    <xf numFmtId="164" fontId="0" fillId="0" borderId="0" xfId="0" applyNumberFormat="1" applyProtection="1">
      <protection hidden="1"/>
    </xf>
    <xf numFmtId="0" fontId="7" fillId="0" borderId="4" xfId="0" applyFont="1" applyBorder="1" applyProtection="1">
      <protection hidden="1"/>
    </xf>
    <xf numFmtId="20" fontId="4" fillId="3" borderId="22" xfId="0" applyNumberFormat="1" applyFont="1" applyFill="1" applyBorder="1" applyAlignment="1" applyProtection="1">
      <alignment horizontal="center"/>
      <protection locked="0" hidden="1"/>
    </xf>
    <xf numFmtId="0" fontId="4" fillId="3" borderId="23" xfId="0" applyFont="1" applyFill="1" applyBorder="1" applyAlignment="1" applyProtection="1">
      <alignment horizontal="center"/>
      <protection locked="0" hidden="1"/>
    </xf>
    <xf numFmtId="20" fontId="4" fillId="3" borderId="23" xfId="0" applyNumberFormat="1" applyFont="1" applyFill="1" applyBorder="1" applyAlignment="1" applyProtection="1">
      <alignment horizontal="center"/>
      <protection locked="0" hidden="1"/>
    </xf>
    <xf numFmtId="0" fontId="4" fillId="3" borderId="29" xfId="0" applyFont="1" applyFill="1" applyBorder="1" applyAlignment="1" applyProtection="1">
      <alignment horizontal="center"/>
      <protection locked="0" hidden="1"/>
    </xf>
    <xf numFmtId="0" fontId="4" fillId="3" borderId="24" xfId="0" applyFont="1" applyFill="1" applyBorder="1" applyAlignment="1" applyProtection="1">
      <alignment horizontal="center"/>
      <protection locked="0" hidden="1"/>
    </xf>
    <xf numFmtId="0" fontId="7" fillId="6" borderId="7" xfId="0" applyFont="1" applyFill="1" applyBorder="1" applyProtection="1">
      <protection hidden="1"/>
    </xf>
    <xf numFmtId="20" fontId="4" fillId="4" borderId="19" xfId="0" applyNumberFormat="1" applyFont="1" applyFill="1" applyBorder="1" applyAlignment="1" applyProtection="1">
      <alignment horizontal="center"/>
      <protection locked="0" hidden="1"/>
    </xf>
    <xf numFmtId="20" fontId="4" fillId="4" borderId="12" xfId="0" applyNumberFormat="1" applyFont="1" applyFill="1" applyBorder="1" applyAlignment="1" applyProtection="1">
      <alignment horizontal="center"/>
      <protection locked="0" hidden="1"/>
    </xf>
    <xf numFmtId="20" fontId="4" fillId="4" borderId="14" xfId="0" applyNumberFormat="1" applyFont="1" applyFill="1" applyBorder="1" applyAlignment="1" applyProtection="1">
      <alignment horizontal="center"/>
      <protection locked="0" hidden="1"/>
    </xf>
    <xf numFmtId="0" fontId="4" fillId="4" borderId="12" xfId="0" applyFont="1" applyFill="1" applyBorder="1" applyAlignment="1" applyProtection="1">
      <alignment horizontal="center"/>
      <protection locked="0" hidden="1"/>
    </xf>
    <xf numFmtId="20" fontId="4" fillId="3" borderId="19" xfId="0" applyNumberFormat="1" applyFont="1" applyFill="1" applyBorder="1" applyAlignment="1" applyProtection="1">
      <alignment horizontal="center"/>
      <protection locked="0" hidden="1"/>
    </xf>
    <xf numFmtId="0" fontId="4" fillId="3" borderId="12" xfId="0" applyFont="1" applyFill="1" applyBorder="1" applyAlignment="1" applyProtection="1">
      <alignment horizontal="center"/>
      <protection locked="0" hidden="1"/>
    </xf>
    <xf numFmtId="20" fontId="4" fillId="3" borderId="12" xfId="0" applyNumberFormat="1" applyFont="1" applyFill="1" applyBorder="1" applyAlignment="1" applyProtection="1">
      <alignment horizontal="center"/>
      <protection locked="0" hidden="1"/>
    </xf>
    <xf numFmtId="20" fontId="4" fillId="3" borderId="14" xfId="0" applyNumberFormat="1" applyFont="1" applyFill="1" applyBorder="1" applyAlignment="1" applyProtection="1">
      <alignment horizontal="center"/>
      <protection locked="0" hidden="1"/>
    </xf>
    <xf numFmtId="0" fontId="4" fillId="3" borderId="25" xfId="0" applyFont="1" applyFill="1" applyBorder="1" applyAlignment="1" applyProtection="1">
      <alignment horizontal="center"/>
      <protection locked="0" hidden="1"/>
    </xf>
    <xf numFmtId="0" fontId="0" fillId="0" borderId="28" xfId="0" applyBorder="1" applyProtection="1">
      <protection hidden="1"/>
    </xf>
    <xf numFmtId="20" fontId="3" fillId="0" borderId="0" xfId="0" applyNumberFormat="1" applyFont="1" applyProtection="1">
      <protection hidden="1"/>
    </xf>
    <xf numFmtId="0" fontId="7" fillId="6" borderId="9" xfId="0" applyFont="1" applyFill="1" applyBorder="1" applyProtection="1">
      <protection hidden="1"/>
    </xf>
    <xf numFmtId="20" fontId="4" fillId="4" borderId="21" xfId="0" applyNumberFormat="1" applyFont="1" applyFill="1" applyBorder="1" applyAlignment="1" applyProtection="1">
      <alignment horizontal="center"/>
      <protection locked="0" hidden="1"/>
    </xf>
    <xf numFmtId="20" fontId="4" fillId="4" borderId="18" xfId="0" applyNumberFormat="1" applyFont="1" applyFill="1" applyBorder="1" applyAlignment="1" applyProtection="1">
      <alignment horizontal="center"/>
      <protection locked="0" hidden="1"/>
    </xf>
    <xf numFmtId="20" fontId="4" fillId="4" borderId="30" xfId="0" applyNumberFormat="1" applyFont="1" applyFill="1" applyBorder="1" applyAlignment="1" applyProtection="1">
      <alignment horizontal="center"/>
      <protection locked="0" hidden="1"/>
    </xf>
    <xf numFmtId="0" fontId="4" fillId="4" borderId="18" xfId="0" applyFont="1" applyFill="1" applyBorder="1" applyAlignment="1" applyProtection="1">
      <alignment horizontal="center"/>
      <protection locked="0" hidden="1"/>
    </xf>
    <xf numFmtId="20" fontId="4" fillId="4" borderId="26" xfId="0" applyNumberFormat="1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Protection="1">
      <protection hidden="1"/>
    </xf>
    <xf numFmtId="167" fontId="7" fillId="0" borderId="0" xfId="0" applyNumberFormat="1" applyFont="1" applyBorder="1" applyAlignment="1" applyProtection="1">
      <alignment horizontal="center"/>
      <protection hidden="1"/>
    </xf>
    <xf numFmtId="167" fontId="7" fillId="0" borderId="0" xfId="0" applyNumberFormat="1" applyFont="1" applyBorder="1" applyProtection="1">
      <protection hidden="1"/>
    </xf>
    <xf numFmtId="0" fontId="4" fillId="0" borderId="1" xfId="0" applyFont="1" applyBorder="1" applyProtection="1">
      <protection hidden="1"/>
    </xf>
    <xf numFmtId="43" fontId="7" fillId="0" borderId="3" xfId="0" applyNumberFormat="1" applyFont="1" applyBorder="1" applyAlignment="1" applyProtection="1">
      <alignment horizontal="center"/>
      <protection hidden="1"/>
    </xf>
    <xf numFmtId="43" fontId="7" fillId="0" borderId="1" xfId="0" applyNumberFormat="1" applyFont="1" applyBorder="1" applyAlignment="1" applyProtection="1">
      <alignment horizontal="center"/>
      <protection hidden="1"/>
    </xf>
    <xf numFmtId="43" fontId="7" fillId="0" borderId="0" xfId="0" applyNumberFormat="1" applyFont="1" applyBorder="1" applyProtection="1">
      <protection hidden="1"/>
    </xf>
    <xf numFmtId="43" fontId="4" fillId="0" borderId="1" xfId="0" applyNumberFormat="1" applyFont="1" applyBorder="1" applyProtection="1">
      <protection hidden="1"/>
    </xf>
    <xf numFmtId="43" fontId="7" fillId="0" borderId="8" xfId="0" applyNumberFormat="1" applyFont="1" applyBorder="1" applyProtection="1">
      <protection hidden="1"/>
    </xf>
    <xf numFmtId="0" fontId="7" fillId="0" borderId="19" xfId="0" applyFont="1" applyFill="1" applyBorder="1" applyProtection="1">
      <protection hidden="1"/>
    </xf>
    <xf numFmtId="43" fontId="4" fillId="4" borderId="12" xfId="0" applyNumberFormat="1" applyFont="1" applyFill="1" applyBorder="1" applyAlignment="1" applyProtection="1">
      <alignment horizontal="center"/>
      <protection locked="0" hidden="1"/>
    </xf>
    <xf numFmtId="43" fontId="4" fillId="0" borderId="0" xfId="0" applyNumberFormat="1" applyFont="1" applyFill="1" applyBorder="1" applyAlignment="1" applyProtection="1">
      <alignment horizontal="center"/>
      <protection hidden="1"/>
    </xf>
    <xf numFmtId="0" fontId="0" fillId="0" borderId="0" xfId="0" applyFill="1" applyBorder="1" applyProtection="1">
      <protection hidden="1"/>
    </xf>
    <xf numFmtId="0" fontId="7" fillId="0" borderId="20" xfId="0" applyFont="1" applyFill="1" applyBorder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8" xfId="0" applyFont="1" applyFill="1" applyBorder="1" applyProtection="1">
      <protection hidden="1"/>
    </xf>
    <xf numFmtId="0" fontId="4" fillId="5" borderId="1" xfId="0" applyFont="1" applyFill="1" applyBorder="1" applyProtection="1">
      <protection hidden="1"/>
    </xf>
    <xf numFmtId="43" fontId="7" fillId="5" borderId="31" xfId="1" applyFont="1" applyFill="1" applyBorder="1" applyAlignment="1" applyProtection="1">
      <protection hidden="1"/>
    </xf>
    <xf numFmtId="43" fontId="7" fillId="5" borderId="12" xfId="1" applyFont="1" applyFill="1" applyBorder="1" applyAlignment="1" applyProtection="1">
      <protection hidden="1"/>
    </xf>
    <xf numFmtId="43" fontId="7" fillId="0" borderId="0" xfId="1" applyFont="1" applyFill="1" applyBorder="1" applyAlignment="1" applyProtection="1">
      <protection hidden="1"/>
    </xf>
    <xf numFmtId="0" fontId="4" fillId="0" borderId="15" xfId="0" applyFont="1" applyBorder="1" applyAlignment="1" applyProtection="1">
      <alignment horizontal="center"/>
      <protection hidden="1"/>
    </xf>
    <xf numFmtId="164" fontId="7" fillId="2" borderId="34" xfId="0" applyNumberFormat="1" applyFont="1" applyFill="1" applyBorder="1" applyAlignment="1" applyProtection="1">
      <alignment horizontal="center"/>
      <protection hidden="1"/>
    </xf>
    <xf numFmtId="20" fontId="4" fillId="3" borderId="24" xfId="0" applyNumberFormat="1" applyFont="1" applyFill="1" applyBorder="1" applyAlignment="1" applyProtection="1">
      <alignment horizontal="center"/>
      <protection locked="0" hidden="1"/>
    </xf>
    <xf numFmtId="20" fontId="4" fillId="4" borderId="25" xfId="0" applyNumberFormat="1" applyFont="1" applyFill="1" applyBorder="1" applyAlignment="1" applyProtection="1">
      <alignment horizontal="center"/>
      <protection locked="0" hidden="1"/>
    </xf>
    <xf numFmtId="0" fontId="4" fillId="3" borderId="19" xfId="0" applyFont="1" applyFill="1" applyBorder="1" applyProtection="1">
      <protection locked="0" hidden="1"/>
    </xf>
    <xf numFmtId="20" fontId="4" fillId="3" borderId="25" xfId="0" applyNumberFormat="1" applyFont="1" applyFill="1" applyBorder="1" applyAlignment="1" applyProtection="1">
      <alignment horizontal="center"/>
      <protection locked="0" hidden="1"/>
    </xf>
    <xf numFmtId="0" fontId="7" fillId="0" borderId="33" xfId="0" applyFont="1" applyFill="1" applyBorder="1" applyProtection="1">
      <protection hidden="1"/>
    </xf>
    <xf numFmtId="0" fontId="7" fillId="0" borderId="32" xfId="0" applyFont="1" applyFill="1" applyBorder="1" applyProtection="1">
      <protection hidden="1"/>
    </xf>
    <xf numFmtId="43" fontId="4" fillId="4" borderId="12" xfId="1" applyFont="1" applyFill="1" applyBorder="1" applyAlignment="1" applyProtection="1">
      <alignment horizontal="center"/>
      <protection locked="0" hidden="1"/>
    </xf>
    <xf numFmtId="0" fontId="5" fillId="0" borderId="19" xfId="0" applyFont="1" applyBorder="1" applyProtection="1">
      <protection hidden="1"/>
    </xf>
    <xf numFmtId="0" fontId="9" fillId="0" borderId="12" xfId="0" applyFont="1" applyBorder="1" applyProtection="1">
      <protection hidden="1"/>
    </xf>
    <xf numFmtId="0" fontId="9" fillId="0" borderId="0" xfId="0" applyFont="1" applyBorder="1" applyProtection="1">
      <protection hidden="1"/>
    </xf>
    <xf numFmtId="0" fontId="9" fillId="0" borderId="19" xfId="0" applyFont="1" applyBorder="1" applyProtection="1">
      <protection hidden="1"/>
    </xf>
    <xf numFmtId="0" fontId="5" fillId="0" borderId="12" xfId="0" applyFont="1" applyFill="1" applyBorder="1" applyProtection="1">
      <protection hidden="1"/>
    </xf>
    <xf numFmtId="0" fontId="9" fillId="0" borderId="4" xfId="0" applyFont="1" applyBorder="1" applyProtection="1">
      <protection hidden="1"/>
    </xf>
    <xf numFmtId="0" fontId="9" fillId="0" borderId="5" xfId="0" applyFont="1" applyBorder="1" applyProtection="1">
      <protection hidden="1"/>
    </xf>
    <xf numFmtId="43" fontId="9" fillId="0" borderId="5" xfId="1" applyFont="1" applyBorder="1" applyProtection="1">
      <protection hidden="1"/>
    </xf>
    <xf numFmtId="0" fontId="9" fillId="0" borderId="6" xfId="0" applyFont="1" applyBorder="1" applyProtection="1">
      <protection hidden="1"/>
    </xf>
    <xf numFmtId="0" fontId="9" fillId="0" borderId="19" xfId="0" applyFont="1" applyFill="1" applyBorder="1" applyProtection="1">
      <protection hidden="1"/>
    </xf>
    <xf numFmtId="0" fontId="9" fillId="0" borderId="12" xfId="0" applyFont="1" applyFill="1" applyBorder="1" applyProtection="1">
      <protection hidden="1"/>
    </xf>
    <xf numFmtId="10" fontId="9" fillId="0" borderId="12" xfId="0" applyNumberFormat="1" applyFont="1" applyFill="1" applyBorder="1" applyAlignment="1" applyProtection="1">
      <alignment horizontal="right"/>
      <protection hidden="1"/>
    </xf>
    <xf numFmtId="43" fontId="9" fillId="0" borderId="12" xfId="1" applyFont="1" applyFill="1" applyBorder="1" applyProtection="1">
      <protection hidden="1"/>
    </xf>
    <xf numFmtId="0" fontId="0" fillId="0" borderId="12" xfId="0" applyBorder="1" applyProtection="1">
      <protection hidden="1"/>
    </xf>
    <xf numFmtId="0" fontId="5" fillId="0" borderId="0" xfId="0" applyFont="1" applyFill="1" applyBorder="1" applyProtection="1">
      <protection hidden="1"/>
    </xf>
    <xf numFmtId="43" fontId="9" fillId="0" borderId="12" xfId="0" applyNumberFormat="1" applyFont="1" applyFill="1" applyBorder="1" applyProtection="1">
      <protection hidden="1"/>
    </xf>
    <xf numFmtId="43" fontId="9" fillId="0" borderId="8" xfId="0" applyNumberFormat="1" applyFont="1" applyBorder="1" applyProtection="1">
      <protection hidden="1"/>
    </xf>
    <xf numFmtId="10" fontId="9" fillId="0" borderId="12" xfId="0" applyNumberFormat="1" applyFont="1" applyFill="1" applyBorder="1" applyProtection="1">
      <protection hidden="1"/>
    </xf>
    <xf numFmtId="0" fontId="9" fillId="0" borderId="0" xfId="0" applyFont="1" applyFill="1" applyBorder="1" applyProtection="1">
      <protection hidden="1"/>
    </xf>
    <xf numFmtId="0" fontId="9" fillId="0" borderId="19" xfId="0" applyFont="1" applyBorder="1" applyAlignment="1" applyProtection="1">
      <protection hidden="1"/>
    </xf>
    <xf numFmtId="43" fontId="9" fillId="0" borderId="12" xfId="1" applyFont="1" applyBorder="1" applyAlignment="1" applyProtection="1">
      <protection hidden="1"/>
    </xf>
    <xf numFmtId="43" fontId="9" fillId="0" borderId="0" xfId="0" applyNumberFormat="1" applyFont="1" applyBorder="1" applyProtection="1">
      <protection hidden="1"/>
    </xf>
    <xf numFmtId="0" fontId="9" fillId="0" borderId="8" xfId="0" applyFont="1" applyBorder="1" applyProtection="1">
      <protection hidden="1"/>
    </xf>
    <xf numFmtId="0" fontId="0" fillId="0" borderId="35" xfId="0" applyBorder="1" applyProtection="1">
      <protection hidden="1"/>
    </xf>
    <xf numFmtId="0" fontId="9" fillId="0" borderId="19" xfId="0" applyFont="1" applyBorder="1" applyAlignment="1" applyProtection="1">
      <alignment horizontal="left"/>
      <protection hidden="1"/>
    </xf>
    <xf numFmtId="43" fontId="9" fillId="0" borderId="12" xfId="1" applyFont="1" applyBorder="1" applyAlignment="1" applyProtection="1">
      <alignment horizontal="left"/>
      <protection hidden="1"/>
    </xf>
    <xf numFmtId="0" fontId="9" fillId="0" borderId="21" xfId="0" applyFont="1" applyBorder="1" applyProtection="1">
      <protection hidden="1"/>
    </xf>
    <xf numFmtId="43" fontId="9" fillId="0" borderId="18" xfId="0" applyNumberFormat="1" applyFont="1" applyBorder="1" applyProtection="1">
      <protection hidden="1"/>
    </xf>
    <xf numFmtId="0" fontId="9" fillId="0" borderId="2" xfId="0" applyFont="1" applyBorder="1" applyProtection="1">
      <protection hidden="1"/>
    </xf>
    <xf numFmtId="0" fontId="9" fillId="0" borderId="10" xfId="0" applyFont="1" applyBorder="1" applyProtection="1">
      <protection hidden="1"/>
    </xf>
    <xf numFmtId="0" fontId="0" fillId="0" borderId="4" xfId="0" applyFont="1" applyBorder="1" applyProtection="1">
      <protection hidden="1"/>
    </xf>
    <xf numFmtId="0" fontId="0" fillId="0" borderId="5" xfId="0" applyFont="1" applyBorder="1" applyProtection="1">
      <protection hidden="1"/>
    </xf>
    <xf numFmtId="0" fontId="1" fillId="0" borderId="12" xfId="0" applyFont="1" applyFill="1" applyBorder="1" applyProtection="1">
      <protection hidden="1"/>
    </xf>
    <xf numFmtId="0" fontId="0" fillId="0" borderId="9" xfId="0" applyFont="1" applyBorder="1" applyProtection="1">
      <protection hidden="1"/>
    </xf>
    <xf numFmtId="43" fontId="0" fillId="0" borderId="2" xfId="0" applyNumberFormat="1" applyFont="1" applyBorder="1" applyProtection="1">
      <protection hidden="1"/>
    </xf>
    <xf numFmtId="0" fontId="0" fillId="0" borderId="10" xfId="0" applyBorder="1" applyProtection="1">
      <protection hidden="1"/>
    </xf>
    <xf numFmtId="0" fontId="5" fillId="0" borderId="12" xfId="0" applyFont="1" applyBorder="1" applyProtection="1">
      <protection hidden="1"/>
    </xf>
    <xf numFmtId="10" fontId="5" fillId="0" borderId="12" xfId="0" applyNumberFormat="1" applyFont="1" applyBorder="1" applyProtection="1">
      <protection hidden="1"/>
    </xf>
    <xf numFmtId="43" fontId="5" fillId="0" borderId="12" xfId="1" applyFont="1" applyFill="1" applyBorder="1" applyProtection="1">
      <protection hidden="1"/>
    </xf>
    <xf numFmtId="43" fontId="5" fillId="0" borderId="12" xfId="0" applyNumberFormat="1" applyFont="1" applyFill="1" applyBorder="1" applyProtection="1">
      <protection hidden="1"/>
    </xf>
    <xf numFmtId="0" fontId="0" fillId="0" borderId="9" xfId="0" applyBorder="1" applyProtection="1">
      <protection hidden="1"/>
    </xf>
    <xf numFmtId="0" fontId="0" fillId="0" borderId="2" xfId="0" applyBorder="1" applyProtection="1">
      <protection hidden="1"/>
    </xf>
    <xf numFmtId="0" fontId="5" fillId="0" borderId="2" xfId="0" applyFont="1" applyFill="1" applyBorder="1" applyProtection="1">
      <protection hidden="1"/>
    </xf>
    <xf numFmtId="9" fontId="0" fillId="0" borderId="0" xfId="0" applyNumberFormat="1" applyFont="1" applyBorder="1" applyProtection="1">
      <protection hidden="1"/>
    </xf>
    <xf numFmtId="43" fontId="0" fillId="0" borderId="0" xfId="0" applyNumberFormat="1" applyFont="1" applyBorder="1" applyProtection="1">
      <protection hidden="1"/>
    </xf>
    <xf numFmtId="0" fontId="0" fillId="0" borderId="7" xfId="0" applyFont="1" applyBorder="1" applyProtection="1">
      <protection hidden="1"/>
    </xf>
    <xf numFmtId="9" fontId="0" fillId="0" borderId="2" xfId="0" applyNumberFormat="1" applyBorder="1" applyProtection="1">
      <protection hidden="1"/>
    </xf>
    <xf numFmtId="0" fontId="14" fillId="0" borderId="0" xfId="0" applyFont="1" applyFill="1" applyBorder="1" applyProtection="1">
      <protection hidden="1"/>
    </xf>
    <xf numFmtId="16" fontId="1" fillId="0" borderId="0" xfId="0" quotePrefix="1" applyNumberFormat="1" applyFont="1" applyBorder="1" applyAlignment="1" applyProtection="1">
      <alignment horizontal="right"/>
      <protection hidden="1"/>
    </xf>
    <xf numFmtId="14" fontId="11" fillId="0" borderId="15" xfId="0" applyNumberFormat="1" applyFont="1" applyBorder="1"/>
    <xf numFmtId="14" fontId="11" fillId="0" borderId="0" xfId="0" applyNumberFormat="1" applyFont="1"/>
    <xf numFmtId="14" fontId="11" fillId="0" borderId="27" xfId="0" applyNumberFormat="1" applyFont="1" applyBorder="1"/>
    <xf numFmtId="14" fontId="11" fillId="0" borderId="28" xfId="0" applyNumberFormat="1" applyFont="1" applyFill="1" applyBorder="1"/>
    <xf numFmtId="14" fontId="11" fillId="0" borderId="0" xfId="0" applyNumberFormat="1" applyFont="1" applyBorder="1"/>
    <xf numFmtId="0" fontId="4" fillId="0" borderId="7" xfId="0" applyFont="1" applyBorder="1" applyAlignment="1" applyProtection="1">
      <alignment horizontal="right"/>
      <protection hidden="1"/>
    </xf>
    <xf numFmtId="0" fontId="4" fillId="0" borderId="0" xfId="0" applyFont="1" applyBorder="1" applyAlignment="1" applyProtection="1">
      <alignment horizontal="right"/>
      <protection hidden="1"/>
    </xf>
    <xf numFmtId="0" fontId="1" fillId="0" borderId="5" xfId="0" applyFont="1" applyFill="1" applyBorder="1" applyAlignment="1" applyProtection="1">
      <alignment horizontal="center"/>
      <protection hidden="1"/>
    </xf>
    <xf numFmtId="0" fontId="5" fillId="0" borderId="7" xfId="0" applyFont="1" applyFill="1" applyBorder="1" applyAlignment="1" applyProtection="1">
      <alignment horizontal="center"/>
      <protection hidden="1"/>
    </xf>
    <xf numFmtId="0" fontId="5" fillId="0" borderId="0" xfId="0" applyFont="1" applyFill="1" applyBorder="1" applyAlignment="1" applyProtection="1">
      <alignment horizontal="center"/>
      <protection hidden="1"/>
    </xf>
    <xf numFmtId="0" fontId="5" fillId="0" borderId="8" xfId="0" applyFont="1" applyFill="1" applyBorder="1" applyAlignment="1" applyProtection="1">
      <alignment horizontal="center"/>
      <protection hidden="1"/>
    </xf>
    <xf numFmtId="0" fontId="4" fillId="0" borderId="8" xfId="0" applyFont="1" applyBorder="1" applyAlignment="1" applyProtection="1">
      <alignment horizontal="right"/>
      <protection hidden="1"/>
    </xf>
    <xf numFmtId="0" fontId="7" fillId="4" borderId="12" xfId="0" applyFont="1" applyFill="1" applyBorder="1" applyAlignment="1" applyProtection="1">
      <alignment horizontal="center"/>
      <protection locked="0"/>
    </xf>
    <xf numFmtId="0" fontId="4" fillId="0" borderId="14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7" fillId="4" borderId="14" xfId="0" applyFont="1" applyFill="1" applyBorder="1" applyAlignment="1" applyProtection="1">
      <alignment horizontal="center"/>
      <protection locked="0"/>
    </xf>
    <xf numFmtId="0" fontId="7" fillId="4" borderId="16" xfId="0" applyFont="1" applyFill="1" applyBorder="1" applyAlignment="1" applyProtection="1">
      <alignment horizontal="center"/>
      <protection locked="0"/>
    </xf>
    <xf numFmtId="0" fontId="7" fillId="4" borderId="17" xfId="0" applyFont="1" applyFill="1" applyBorder="1" applyAlignment="1" applyProtection="1">
      <alignment horizontal="center"/>
      <protection locked="0"/>
    </xf>
    <xf numFmtId="0" fontId="0" fillId="0" borderId="0" xfId="0" applyFont="1" applyFill="1"/>
    <xf numFmtId="167" fontId="0" fillId="0" borderId="0" xfId="0" applyNumberFormat="1" applyFont="1" applyFill="1" applyBorder="1" applyAlignment="1">
      <alignment horizontal="center"/>
    </xf>
    <xf numFmtId="43" fontId="0" fillId="0" borderId="0" xfId="1" applyFont="1" applyFill="1"/>
    <xf numFmtId="167" fontId="0" fillId="0" borderId="0" xfId="0" applyNumberFormat="1" applyFont="1" applyFill="1"/>
    <xf numFmtId="43" fontId="0" fillId="7" borderId="1" xfId="0" applyNumberFormat="1" applyFont="1" applyFill="1" applyBorder="1"/>
    <xf numFmtId="0" fontId="0" fillId="0" borderId="4" xfId="0" applyFont="1" applyFill="1" applyBorder="1"/>
    <xf numFmtId="43" fontId="0" fillId="0" borderId="5" xfId="1" applyFont="1" applyFill="1" applyBorder="1"/>
    <xf numFmtId="43" fontId="0" fillId="0" borderId="6" xfId="1" applyFont="1" applyFill="1" applyBorder="1"/>
    <xf numFmtId="0" fontId="0" fillId="0" borderId="9" xfId="0" applyFont="1" applyFill="1" applyBorder="1"/>
    <xf numFmtId="43" fontId="0" fillId="0" borderId="2" xfId="1" applyFont="1" applyFill="1" applyBorder="1"/>
    <xf numFmtId="43" fontId="0" fillId="0" borderId="10" xfId="1" applyFont="1" applyFill="1" applyBorder="1"/>
    <xf numFmtId="43" fontId="0" fillId="0" borderId="3" xfId="1" applyFont="1" applyFill="1" applyBorder="1"/>
    <xf numFmtId="43" fontId="0" fillId="0" borderId="13" xfId="1" applyFont="1" applyFill="1" applyBorder="1"/>
    <xf numFmtId="43" fontId="0" fillId="2" borderId="1" xfId="0" applyNumberFormat="1" applyFont="1" applyFill="1" applyBorder="1"/>
    <xf numFmtId="43" fontId="0" fillId="0" borderId="0" xfId="0" applyNumberFormat="1" applyFont="1" applyFill="1"/>
    <xf numFmtId="43" fontId="0" fillId="0" borderId="0" xfId="1" applyFont="1" applyFill="1" applyBorder="1"/>
    <xf numFmtId="14" fontId="0" fillId="0" borderId="0" xfId="0" applyNumberFormat="1" applyFont="1"/>
    <xf numFmtId="0" fontId="0" fillId="0" borderId="0" xfId="0" applyFont="1"/>
    <xf numFmtId="43" fontId="0" fillId="0" borderId="0" xfId="1" applyFont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165" fontId="0" fillId="0" borderId="7" xfId="0" applyNumberFormat="1" applyFont="1" applyBorder="1"/>
    <xf numFmtId="165" fontId="0" fillId="0" borderId="0" xfId="0" applyNumberFormat="1" applyFont="1" applyBorder="1"/>
    <xf numFmtId="165" fontId="0" fillId="0" borderId="8" xfId="0" applyNumberFormat="1" applyFont="1" applyBorder="1"/>
    <xf numFmtId="0" fontId="0" fillId="0" borderId="7" xfId="0" applyFont="1" applyBorder="1"/>
    <xf numFmtId="0" fontId="0" fillId="0" borderId="0" xfId="0" applyFont="1" applyBorder="1"/>
    <xf numFmtId="0" fontId="0" fillId="0" borderId="8" xfId="0" applyFont="1" applyBorder="1"/>
    <xf numFmtId="165" fontId="0" fillId="0" borderId="9" xfId="0" applyNumberFormat="1" applyFont="1" applyBorder="1"/>
    <xf numFmtId="165" fontId="0" fillId="0" borderId="2" xfId="0" applyNumberFormat="1" applyFont="1" applyBorder="1"/>
    <xf numFmtId="165" fontId="0" fillId="0" borderId="10" xfId="0" applyNumberFormat="1" applyFont="1" applyBorder="1"/>
    <xf numFmtId="167" fontId="0" fillId="0" borderId="0" xfId="0" applyNumberFormat="1" applyFont="1" applyBorder="1" applyAlignment="1">
      <alignment horizontal="center"/>
    </xf>
    <xf numFmtId="43" fontId="0" fillId="0" borderId="0" xfId="1" applyFont="1" applyBorder="1"/>
    <xf numFmtId="43" fontId="0" fillId="0" borderId="4" xfId="1" applyFont="1" applyBorder="1"/>
    <xf numFmtId="43" fontId="0" fillId="0" borderId="5" xfId="1" applyFont="1" applyBorder="1"/>
    <xf numFmtId="43" fontId="0" fillId="0" borderId="6" xfId="1" applyFont="1" applyBorder="1"/>
    <xf numFmtId="43" fontId="0" fillId="0" borderId="7" xfId="1" applyFont="1" applyBorder="1"/>
    <xf numFmtId="43" fontId="0" fillId="0" borderId="8" xfId="1" applyFont="1" applyBorder="1"/>
    <xf numFmtId="0" fontId="0" fillId="0" borderId="0" xfId="0" applyFont="1" applyFill="1" applyBorder="1"/>
    <xf numFmtId="43" fontId="0" fillId="0" borderId="9" xfId="1" applyFont="1" applyBorder="1"/>
    <xf numFmtId="43" fontId="0" fillId="0" borderId="2" xfId="1" applyFont="1" applyBorder="1"/>
    <xf numFmtId="43" fontId="0" fillId="0" borderId="10" xfId="1" applyFont="1" applyBorder="1"/>
    <xf numFmtId="4" fontId="0" fillId="0" borderId="3" xfId="0" applyNumberFormat="1" applyFont="1" applyBorder="1"/>
    <xf numFmtId="167" fontId="0" fillId="0" borderId="0" xfId="0" applyNumberFormat="1" applyFont="1"/>
    <xf numFmtId="43" fontId="0" fillId="0" borderId="4" xfId="0" applyNumberFormat="1" applyFont="1" applyBorder="1"/>
    <xf numFmtId="43" fontId="0" fillId="0" borderId="5" xfId="0" applyNumberFormat="1" applyFont="1" applyBorder="1"/>
    <xf numFmtId="43" fontId="0" fillId="0" borderId="6" xfId="0" applyNumberFormat="1" applyFont="1" applyBorder="1"/>
    <xf numFmtId="43" fontId="0" fillId="0" borderId="7" xfId="0" applyNumberFormat="1" applyFont="1" applyBorder="1"/>
    <xf numFmtId="43" fontId="0" fillId="0" borderId="0" xfId="0" applyNumberFormat="1" applyFont="1" applyBorder="1"/>
    <xf numFmtId="43" fontId="0" fillId="0" borderId="8" xfId="0" applyNumberFormat="1" applyFont="1" applyBorder="1"/>
    <xf numFmtId="43" fontId="0" fillId="0" borderId="9" xfId="0" applyNumberFormat="1" applyFont="1" applyBorder="1"/>
    <xf numFmtId="43" fontId="0" fillId="0" borderId="2" xfId="0" applyNumberFormat="1" applyFont="1" applyBorder="1"/>
    <xf numFmtId="43" fontId="0" fillId="0" borderId="10" xfId="0" applyNumberFormat="1" applyFont="1" applyBorder="1"/>
    <xf numFmtId="20" fontId="0" fillId="0" borderId="0" xfId="0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1305278</xdr:colOff>
      <xdr:row>12</xdr:row>
      <xdr:rowOff>23518</xdr:rowOff>
    </xdr:from>
    <xdr:to>
      <xdr:col>24</xdr:col>
      <xdr:colOff>1001537</xdr:colOff>
      <xdr:row>20</xdr:row>
      <xdr:rowOff>83843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95000" y="3245555"/>
          <a:ext cx="4495800" cy="1940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92D050"/>
    <pageSetUpPr fitToPage="1"/>
  </sheetPr>
  <dimension ref="A1:AC70"/>
  <sheetViews>
    <sheetView tabSelected="1" zoomScale="85" zoomScaleNormal="85" workbookViewId="0">
      <selection activeCell="D14" sqref="D14"/>
    </sheetView>
  </sheetViews>
  <sheetFormatPr baseColWidth="10" defaultColWidth="17.5" defaultRowHeight="15" x14ac:dyDescent="0.2"/>
  <cols>
    <col min="1" max="1" width="10.33203125" style="79" customWidth="1"/>
    <col min="2" max="2" width="37" style="79" customWidth="1"/>
    <col min="3" max="16384" width="17.5" style="79"/>
  </cols>
  <sheetData>
    <row r="1" spans="1:22" ht="15.75" customHeight="1" x14ac:dyDescent="0.2">
      <c r="A1" s="75"/>
      <c r="B1" s="76"/>
      <c r="C1" s="77"/>
      <c r="D1" s="77"/>
      <c r="E1" s="221"/>
      <c r="F1" s="221"/>
      <c r="G1" s="221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8"/>
      <c r="U1" s="80" t="s">
        <v>16</v>
      </c>
    </row>
    <row r="2" spans="1:22" ht="15.75" customHeight="1" x14ac:dyDescent="0.25">
      <c r="A2" s="75"/>
      <c r="B2" s="81" t="s">
        <v>281</v>
      </c>
      <c r="C2" s="75"/>
      <c r="D2" s="75"/>
      <c r="E2" s="82"/>
      <c r="F2" s="82"/>
      <c r="G2" s="82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83"/>
      <c r="U2" s="84"/>
    </row>
    <row r="3" spans="1:22" ht="15.75" customHeight="1" x14ac:dyDescent="0.25">
      <c r="A3" s="75"/>
      <c r="B3" s="81" t="s">
        <v>282</v>
      </c>
      <c r="C3" s="75"/>
      <c r="D3" s="75"/>
      <c r="E3" s="82"/>
      <c r="F3" s="82"/>
      <c r="G3" s="82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83"/>
      <c r="U3" s="84" t="s">
        <v>187</v>
      </c>
    </row>
    <row r="4" spans="1:22" ht="24" x14ac:dyDescent="0.3">
      <c r="A4" s="75"/>
      <c r="B4" s="222" t="s">
        <v>15</v>
      </c>
      <c r="C4" s="223"/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  <c r="R4" s="223"/>
      <c r="S4" s="224"/>
      <c r="U4" s="84" t="s">
        <v>218</v>
      </c>
    </row>
    <row r="5" spans="1:22" ht="16" thickBot="1" x14ac:dyDescent="0.25">
      <c r="A5" s="75"/>
      <c r="B5" s="8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83"/>
      <c r="U5" s="84" t="s">
        <v>188</v>
      </c>
    </row>
    <row r="6" spans="1:22" ht="22" thickBot="1" x14ac:dyDescent="0.3">
      <c r="A6" s="75"/>
      <c r="B6" s="86" t="s">
        <v>39</v>
      </c>
      <c r="C6" s="87" t="s">
        <v>0</v>
      </c>
      <c r="D6" s="86" t="s">
        <v>150</v>
      </c>
      <c r="E6" s="87" t="s">
        <v>141</v>
      </c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83"/>
      <c r="U6" s="84" t="s">
        <v>219</v>
      </c>
    </row>
    <row r="7" spans="1:22" ht="16" thickBot="1" x14ac:dyDescent="0.25">
      <c r="A7" s="75"/>
      <c r="B7" s="8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83"/>
      <c r="U7" s="84" t="s">
        <v>186</v>
      </c>
    </row>
    <row r="8" spans="1:22" ht="22" thickBot="1" x14ac:dyDescent="0.3">
      <c r="A8" s="75"/>
      <c r="B8" s="86"/>
      <c r="C8" s="87" t="s">
        <v>1</v>
      </c>
      <c r="D8" s="88" t="s">
        <v>182</v>
      </c>
      <c r="E8" s="87" t="s">
        <v>40</v>
      </c>
      <c r="F8" s="89">
        <f>IF(B6="X",+F_M_A_Inland!B4,VLOOKUP(D8,'Länder Tagessätze'!B:C,2,FALSE))</f>
        <v>26.4</v>
      </c>
      <c r="G8" s="75" t="s">
        <v>49</v>
      </c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83"/>
      <c r="U8" s="84"/>
    </row>
    <row r="9" spans="1:22" x14ac:dyDescent="0.2">
      <c r="A9" s="75"/>
      <c r="B9" s="8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90" t="s">
        <v>183</v>
      </c>
      <c r="Q9" s="213" t="s">
        <v>256</v>
      </c>
      <c r="R9" s="75"/>
      <c r="S9" s="83"/>
      <c r="U9" s="84"/>
    </row>
    <row r="10" spans="1:22" ht="20" thickBot="1" x14ac:dyDescent="0.3">
      <c r="A10" s="75"/>
      <c r="B10" s="91" t="s">
        <v>14</v>
      </c>
      <c r="C10" s="92" t="s">
        <v>4</v>
      </c>
      <c r="D10" s="75"/>
      <c r="E10" s="92" t="s">
        <v>159</v>
      </c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83"/>
      <c r="U10" s="84" t="s">
        <v>193</v>
      </c>
    </row>
    <row r="11" spans="1:22" ht="22" thickBot="1" x14ac:dyDescent="0.3">
      <c r="A11" s="75"/>
      <c r="B11" s="86" t="s">
        <v>275</v>
      </c>
      <c r="C11" s="93" t="str">
        <f>VLOOKUP(B11,MA!D:E,2,FALSE)</f>
        <v>Marketing</v>
      </c>
      <c r="D11" s="75"/>
      <c r="E11" s="94" t="s">
        <v>283</v>
      </c>
      <c r="F11" s="95"/>
      <c r="G11" s="95"/>
      <c r="H11" s="95"/>
      <c r="I11" s="95"/>
      <c r="J11" s="95"/>
      <c r="K11" s="95"/>
      <c r="L11" s="95"/>
      <c r="M11" s="95"/>
      <c r="N11" s="96"/>
      <c r="O11" s="75"/>
      <c r="P11" s="75"/>
      <c r="Q11" s="75"/>
      <c r="R11" s="75"/>
      <c r="S11" s="83"/>
      <c r="U11" s="84" t="s">
        <v>220</v>
      </c>
    </row>
    <row r="12" spans="1:22" x14ac:dyDescent="0.2">
      <c r="A12" s="75"/>
      <c r="B12" s="8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83"/>
      <c r="U12" s="84" t="s">
        <v>189</v>
      </c>
    </row>
    <row r="13" spans="1:22" ht="19" x14ac:dyDescent="0.25">
      <c r="A13" s="75"/>
      <c r="B13" s="91"/>
      <c r="C13" s="87"/>
      <c r="D13" s="75"/>
      <c r="E13" s="75"/>
      <c r="F13" s="75"/>
      <c r="G13" s="92" t="str">
        <f>IF(AND(B6="",B8=""),"BITTEN ANKREUZEN OB INLAND ODER AUSLAND!!!!!!!!)","")</f>
        <v/>
      </c>
      <c r="H13" s="92"/>
      <c r="I13" s="92"/>
      <c r="J13" s="97"/>
      <c r="K13" s="75"/>
      <c r="L13" s="75"/>
      <c r="M13" s="75"/>
      <c r="N13" s="75"/>
      <c r="O13" s="75"/>
      <c r="P13" s="75"/>
      <c r="Q13" s="75"/>
      <c r="R13" s="75"/>
      <c r="S13" s="83"/>
      <c r="U13" s="84"/>
    </row>
    <row r="14" spans="1:22" x14ac:dyDescent="0.2">
      <c r="A14" s="75"/>
      <c r="B14" s="8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83"/>
      <c r="U14" s="84"/>
      <c r="V14" s="98"/>
    </row>
    <row r="15" spans="1:22" ht="20" thickBot="1" x14ac:dyDescent="0.3">
      <c r="A15" s="75"/>
      <c r="B15" s="91" t="s">
        <v>114</v>
      </c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83"/>
      <c r="U15" s="84"/>
    </row>
    <row r="16" spans="1:22" ht="20" thickBot="1" x14ac:dyDescent="0.3">
      <c r="A16" s="75"/>
      <c r="B16" s="99">
        <f ca="1">TODAY()</f>
        <v>44441</v>
      </c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83"/>
      <c r="U16" s="84"/>
    </row>
    <row r="17" spans="1:29" ht="20" thickBot="1" x14ac:dyDescent="0.3">
      <c r="A17" s="75"/>
      <c r="B17" s="100"/>
      <c r="C17" s="101" t="str">
        <f>IF(VLOOKUP($D$6,'2021'!$A$18:$AF$29,+'2021'!B17+1,FALSE)=0,"",VLOOKUP($D$6,'2021'!$A$18:$AF$29,+'2021'!B17+1,FALSE))</f>
        <v>MI</v>
      </c>
      <c r="D17" s="101" t="str">
        <f>IF(VLOOKUP($D$6,'2021'!$A$18:$AF$29,+'2021'!C17+1,FALSE)=0,"",VLOOKUP($D$6,'2021'!$A$18:$AF$29,+'2021'!C17+1,FALSE))</f>
        <v>DO</v>
      </c>
      <c r="E17" s="101" t="str">
        <f>IF(VLOOKUP($D$6,'2021'!$A$18:$AF$29,+'2021'!D17+1,FALSE)=0,"",VLOOKUP($D$6,'2021'!$A$18:$AF$29,+'2021'!D17+1,FALSE))</f>
        <v>FR</v>
      </c>
      <c r="F17" s="101" t="str">
        <f>IF(VLOOKUP($D$6,'2021'!$A$18:$AF$29,+'2021'!E17+1,FALSE)=0,"",VLOOKUP($D$6,'2021'!$A$18:$AF$29,+'2021'!E17+1,FALSE))</f>
        <v>SA</v>
      </c>
      <c r="G17" s="101" t="str">
        <f>IF(VLOOKUP($D$6,'2021'!$A$18:$AF$29,+'2021'!F17+1,FALSE)=0,"",VLOOKUP($D$6,'2021'!$A$18:$AF$29,+'2021'!F17+1,FALSE))</f>
        <v>SO</v>
      </c>
      <c r="H17" s="101" t="str">
        <f>IF(VLOOKUP($D$6,'2021'!$A$18:$AF$29,+'2021'!G17+1,FALSE)=0,"",VLOOKUP($D$6,'2021'!$A$18:$AF$29,+'2021'!G17+1,FALSE))</f>
        <v>MO</v>
      </c>
      <c r="I17" s="101" t="str">
        <f>IF(VLOOKUP($D$6,'2021'!$A$18:$AF$29,+'2021'!H17+1,FALSE)=0,"",VLOOKUP($D$6,'2021'!$A$18:$AF$29,+'2021'!H17+1,FALSE))</f>
        <v>DI</v>
      </c>
      <c r="J17" s="101" t="str">
        <f>IF(VLOOKUP($D$6,'2021'!$A$18:$AF$29,+'2021'!I17+1,FALSE)=0,"",VLOOKUP($D$6,'2021'!$A$18:$AF$29,+'2021'!I17+1,FALSE))</f>
        <v>MI</v>
      </c>
      <c r="K17" s="101" t="str">
        <f>IF(VLOOKUP($D$6,'2021'!$A$18:$AF$29,+'2021'!J17+1,FALSE)=0,"",VLOOKUP($D$6,'2021'!$A$18:$AF$29,+'2021'!J17+1,FALSE))</f>
        <v>DO</v>
      </c>
      <c r="L17" s="101" t="str">
        <f>IF(VLOOKUP($D$6,'2021'!$A$18:$AF$29,+'2021'!K17+1,FALSE)=0,"",VLOOKUP($D$6,'2021'!$A$18:$AF$29,+'2021'!K17+1,FALSE))</f>
        <v>FR</v>
      </c>
      <c r="M17" s="101" t="str">
        <f>IF(VLOOKUP($D$6,'2021'!$A$18:$AF$29,+'2021'!L17+1,FALSE)=0,"",VLOOKUP($D$6,'2021'!$A$18:$AF$29,+'2021'!L17+1,FALSE))</f>
        <v>SA</v>
      </c>
      <c r="N17" s="101" t="str">
        <f>IF(VLOOKUP($D$6,'2021'!$A$18:$AF$29,+'2021'!M17+1,FALSE)=0,"",VLOOKUP($D$6,'2021'!$A$18:$AF$29,+'2021'!M17+1,FALSE))</f>
        <v>SO</v>
      </c>
      <c r="O17" s="101" t="str">
        <f>IF(VLOOKUP($D$6,'2021'!$A$18:$AF$29,+'2021'!N17+1,FALSE)=0,"",VLOOKUP($D$6,'2021'!$A$18:$AF$29,+'2021'!N17+1,FALSE))</f>
        <v>MO</v>
      </c>
      <c r="P17" s="101" t="str">
        <f>IF(VLOOKUP($D$6,'2021'!$A$18:$AF$29,+'2021'!O17+1,FALSE)=0,"",VLOOKUP($D$6,'2021'!$A$18:$AF$29,+'2021'!O17+1,FALSE))</f>
        <v>DI</v>
      </c>
      <c r="Q17" s="102" t="str">
        <f>IF(VLOOKUP($D$6,'2021'!$A$18:$AF$29,+'2021'!P17+1,FALSE)=0,"",VLOOKUP($D$6,'2021'!$A$18:$AF$29,+'2021'!P17+1,FALSE))</f>
        <v>MI</v>
      </c>
      <c r="R17" s="103"/>
      <c r="S17" s="104"/>
      <c r="U17" s="84"/>
    </row>
    <row r="18" spans="1:29" ht="20" thickBot="1" x14ac:dyDescent="0.3">
      <c r="A18" s="75"/>
      <c r="B18" s="100" t="s">
        <v>17</v>
      </c>
      <c r="C18" s="105">
        <f>IF(VLOOKUP($D$6,'2021'!$A$2:$AF$13,'2021'!B1+1,FALSE)=0,"",VLOOKUP($D$6,'2021'!$A$2:$AF$13,'2021'!B1+1,FALSE))</f>
        <v>44440</v>
      </c>
      <c r="D18" s="105">
        <f>IF(VLOOKUP($D$6,'2021'!$A$2:$AF$13,'2021'!C1+1,FALSE)=0,"",VLOOKUP($D$6,'2021'!$A$2:$AF$13,'2021'!C1+1,FALSE))</f>
        <v>44441</v>
      </c>
      <c r="E18" s="105">
        <f>IF(VLOOKUP($D$6,'2021'!$A$2:$AF$13,'2021'!D1+1,FALSE)=0,"",VLOOKUP($D$6,'2021'!$A$2:$AF$13,'2021'!D1+1,FALSE))</f>
        <v>44442</v>
      </c>
      <c r="F18" s="105">
        <f>IF(VLOOKUP($D$6,'2021'!$A$2:$AF$13,'2021'!E1+1,FALSE)=0,"",VLOOKUP($D$6,'2021'!$A$2:$AF$13,'2021'!E1+1,FALSE))</f>
        <v>44443</v>
      </c>
      <c r="G18" s="105">
        <f>IF(VLOOKUP($D$6,'2021'!$A$2:$AF$13,'2021'!F1+1,FALSE)=0,"",VLOOKUP($D$6,'2021'!$A$2:$AF$13,'2021'!F1+1,FALSE))</f>
        <v>44444</v>
      </c>
      <c r="H18" s="105">
        <f>IF(VLOOKUP($D$6,'2021'!$A$2:$AF$13,'2021'!G1+1,FALSE)=0,"",VLOOKUP($D$6,'2021'!$A$2:$AF$13,'2021'!G1+1,FALSE))</f>
        <v>44445</v>
      </c>
      <c r="I18" s="105">
        <f>IF(VLOOKUP($D$6,'2021'!$A$2:$AF$13,'2021'!H1+1,FALSE)=0,"",VLOOKUP($D$6,'2021'!$A$2:$AF$13,'2021'!H1+1,FALSE))</f>
        <v>44446</v>
      </c>
      <c r="J18" s="106">
        <f>IF(VLOOKUP($D$6,'2021'!$A$2:$AF$13,'2021'!I1+1,FALSE)=0,"",VLOOKUP($D$6,'2021'!$A$2:$AF$13,'2021'!I1+1,FALSE))</f>
        <v>44447</v>
      </c>
      <c r="K18" s="106">
        <f>IF(VLOOKUP($D$6,'2021'!$A$2:$AF$13,'2021'!J1+1,FALSE)=0,"",VLOOKUP($D$6,'2021'!$A$2:$AF$13,'2021'!J1+1,FALSE))</f>
        <v>44448</v>
      </c>
      <c r="L18" s="106">
        <f>IF(VLOOKUP($D$6,'2021'!$A$2:$AF$13,'2021'!K1+1,FALSE)=0,"",VLOOKUP($D$6,'2021'!$A$2:$AF$13,'2021'!K1+1,FALSE))</f>
        <v>44449</v>
      </c>
      <c r="M18" s="106">
        <f>IF(VLOOKUP($D$6,'2021'!$A$2:$AF$13,'2021'!L1+1,FALSE)=0,"",VLOOKUP($D$6,'2021'!$A$2:$AF$13,'2021'!L1+1,FALSE))</f>
        <v>44450</v>
      </c>
      <c r="N18" s="106">
        <f>IF(VLOOKUP($D$6,'2021'!$A$2:$AF$13,'2021'!M1+1,FALSE)=0,"",VLOOKUP($D$6,'2021'!$A$2:$AF$13,'2021'!M1+1,FALSE))</f>
        <v>44451</v>
      </c>
      <c r="O18" s="106">
        <f>IF(VLOOKUP($D$6,'2021'!$A$2:$AF$13,'2021'!N1+1,FALSE)=0,"",VLOOKUP($D$6,'2021'!$A$2:$AF$13,'2021'!N1+1,FALSE))</f>
        <v>44452</v>
      </c>
      <c r="P18" s="106">
        <f>IF(VLOOKUP($D$6,'2021'!$A$2:$AF$13,'2021'!O1+1,FALSE)=0,"",VLOOKUP($D$6,'2021'!$A$2:$AF$13,'2021'!O1+1,FALSE))</f>
        <v>44453</v>
      </c>
      <c r="Q18" s="107">
        <f>IF(VLOOKUP($D$6,'2021'!$A$2:$AF$13,'2021'!P1+1,FALSE)=0,"",VLOOKUP($D$6,'2021'!$A$2:$AF$13,'2021'!P1+1,FALSE))</f>
        <v>44454</v>
      </c>
      <c r="R18" s="108"/>
      <c r="S18" s="109"/>
      <c r="U18" s="84"/>
      <c r="V18" s="110"/>
      <c r="W18" s="110"/>
      <c r="X18" s="110"/>
      <c r="Y18" s="110"/>
      <c r="Z18" s="110"/>
      <c r="AA18" s="110"/>
      <c r="AB18" s="110"/>
      <c r="AC18" s="111"/>
    </row>
    <row r="19" spans="1:29" ht="19" x14ac:dyDescent="0.25">
      <c r="A19" s="75"/>
      <c r="B19" s="112" t="s">
        <v>18</v>
      </c>
      <c r="C19" s="113"/>
      <c r="D19" s="114" t="s">
        <v>277</v>
      </c>
      <c r="E19" s="114"/>
      <c r="F19" s="115"/>
      <c r="G19" s="115"/>
      <c r="H19" s="115" t="s">
        <v>277</v>
      </c>
      <c r="I19" s="116"/>
      <c r="J19" s="114"/>
      <c r="K19" s="114" t="s">
        <v>277</v>
      </c>
      <c r="L19" s="114"/>
      <c r="M19" s="114"/>
      <c r="N19" s="114"/>
      <c r="O19" s="114"/>
      <c r="P19" s="114"/>
      <c r="Q19" s="117"/>
      <c r="R19" s="103"/>
      <c r="S19" s="109"/>
      <c r="U19" s="84"/>
      <c r="V19" s="98"/>
      <c r="W19" s="98"/>
      <c r="X19" s="98"/>
      <c r="Y19" s="98"/>
      <c r="Z19" s="98"/>
      <c r="AA19" s="98"/>
      <c r="AB19" s="98"/>
    </row>
    <row r="20" spans="1:29" ht="19" x14ac:dyDescent="0.25">
      <c r="A20" s="75"/>
      <c r="B20" s="118" t="s">
        <v>19</v>
      </c>
      <c r="C20" s="119"/>
      <c r="D20" s="120">
        <v>0.33333333333333331</v>
      </c>
      <c r="E20" s="120"/>
      <c r="F20" s="120"/>
      <c r="G20" s="120"/>
      <c r="H20" s="120">
        <v>0.5</v>
      </c>
      <c r="I20" s="121"/>
      <c r="J20" s="120"/>
      <c r="K20" s="120">
        <v>0.33333333333333331</v>
      </c>
      <c r="L20" s="120"/>
      <c r="M20" s="122"/>
      <c r="N20" s="120"/>
      <c r="O20" s="120"/>
      <c r="P20" s="120"/>
      <c r="Q20" s="159"/>
      <c r="R20" s="103"/>
      <c r="S20" s="109"/>
      <c r="U20" s="84"/>
      <c r="V20" s="98"/>
      <c r="W20" s="98"/>
      <c r="X20" s="98"/>
      <c r="Y20" s="98"/>
      <c r="Z20" s="98"/>
      <c r="AA20" s="98"/>
      <c r="AB20" s="98"/>
    </row>
    <row r="21" spans="1:29" ht="20" thickBot="1" x14ac:dyDescent="0.3">
      <c r="A21" s="75"/>
      <c r="B21" s="100" t="s">
        <v>20</v>
      </c>
      <c r="C21" s="123"/>
      <c r="D21" s="124" t="s">
        <v>278</v>
      </c>
      <c r="E21" s="124" t="s">
        <v>278</v>
      </c>
      <c r="F21" s="124" t="s">
        <v>278</v>
      </c>
      <c r="G21" s="124"/>
      <c r="H21" s="125" t="s">
        <v>280</v>
      </c>
      <c r="I21" s="126"/>
      <c r="J21" s="124"/>
      <c r="K21" s="125" t="s">
        <v>279</v>
      </c>
      <c r="L21" s="124"/>
      <c r="M21" s="125"/>
      <c r="N21" s="124"/>
      <c r="O21" s="124"/>
      <c r="P21" s="124"/>
      <c r="Q21" s="127"/>
      <c r="R21" s="103"/>
      <c r="S21" s="109"/>
      <c r="U21" s="128"/>
      <c r="V21" s="129"/>
      <c r="W21" s="129"/>
      <c r="X21" s="129"/>
      <c r="Y21" s="129"/>
      <c r="Z21" s="129"/>
      <c r="AA21" s="129"/>
      <c r="AB21" s="129"/>
    </row>
    <row r="22" spans="1:29" ht="20" thickBot="1" x14ac:dyDescent="0.3">
      <c r="A22" s="75"/>
      <c r="B22" s="130" t="s">
        <v>176</v>
      </c>
      <c r="C22" s="131"/>
      <c r="D22" s="132"/>
      <c r="E22" s="132"/>
      <c r="F22" s="132">
        <v>0.83333333333333337</v>
      </c>
      <c r="G22" s="132"/>
      <c r="H22" s="132">
        <v>0.64583333333333337</v>
      </c>
      <c r="I22" s="133"/>
      <c r="J22" s="132"/>
      <c r="K22" s="132">
        <v>0.66666666666666663</v>
      </c>
      <c r="L22" s="132"/>
      <c r="M22" s="132"/>
      <c r="N22" s="132"/>
      <c r="O22" s="134"/>
      <c r="P22" s="132"/>
      <c r="Q22" s="135"/>
      <c r="R22" s="103"/>
      <c r="S22" s="109"/>
      <c r="V22" s="129"/>
      <c r="W22" s="129"/>
      <c r="X22" s="129"/>
      <c r="Y22" s="129"/>
      <c r="Z22" s="129"/>
      <c r="AA22" s="129"/>
      <c r="AB22" s="129"/>
    </row>
    <row r="23" spans="1:29" ht="19" x14ac:dyDescent="0.25">
      <c r="A23" s="75"/>
      <c r="B23" s="100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136"/>
      <c r="S23" s="109"/>
      <c r="V23" s="129"/>
      <c r="W23" s="129"/>
      <c r="X23" s="129"/>
      <c r="Y23" s="129"/>
      <c r="Z23" s="129"/>
      <c r="AA23" s="129"/>
      <c r="AB23" s="129"/>
    </row>
    <row r="24" spans="1:29" ht="19" x14ac:dyDescent="0.25">
      <c r="A24" s="75"/>
      <c r="B24" s="100" t="s">
        <v>140</v>
      </c>
      <c r="C24" s="137">
        <f>('Stunden Dienstreise'!B16)</f>
        <v>0</v>
      </c>
      <c r="D24" s="137">
        <f>('Stunden Dienstreise'!C16)</f>
        <v>0.66666666666666663</v>
      </c>
      <c r="E24" s="137">
        <f>('Stunden Dienstreise'!D16)</f>
        <v>1</v>
      </c>
      <c r="F24" s="137">
        <f>('Stunden Dienstreise'!E16)</f>
        <v>0.83333333333333337</v>
      </c>
      <c r="G24" s="137">
        <f>('Stunden Dienstreise'!F16)</f>
        <v>0</v>
      </c>
      <c r="H24" s="137">
        <f>('Stunden Dienstreise'!G16)</f>
        <v>0.14583333333333334</v>
      </c>
      <c r="I24" s="137">
        <f>('Stunden Dienstreise'!H16)</f>
        <v>0</v>
      </c>
      <c r="J24" s="137">
        <f>('Stunden Dienstreise'!I16)</f>
        <v>0</v>
      </c>
      <c r="K24" s="137">
        <f>('Stunden Dienstreise'!J16)</f>
        <v>0.33333333333333331</v>
      </c>
      <c r="L24" s="137">
        <f>('Stunden Dienstreise'!K16)</f>
        <v>0</v>
      </c>
      <c r="M24" s="137">
        <f>('Stunden Dienstreise'!L16)</f>
        <v>0</v>
      </c>
      <c r="N24" s="137">
        <f>('Stunden Dienstreise'!M16)</f>
        <v>0</v>
      </c>
      <c r="O24" s="137">
        <f>('Stunden Dienstreise'!N16)</f>
        <v>0</v>
      </c>
      <c r="P24" s="137">
        <f>('Stunden Dienstreise'!O16)</f>
        <v>0</v>
      </c>
      <c r="Q24" s="137">
        <f>('Stunden Dienstreise'!P16)</f>
        <v>0</v>
      </c>
      <c r="R24" s="138"/>
      <c r="S24" s="109"/>
      <c r="U24" s="79" t="s">
        <v>191</v>
      </c>
      <c r="V24" s="129"/>
      <c r="W24" s="129"/>
      <c r="X24" s="129"/>
      <c r="Y24" s="129"/>
      <c r="Z24" s="129"/>
      <c r="AA24" s="129"/>
      <c r="AB24" s="129"/>
    </row>
    <row r="25" spans="1:29" ht="20" thickBot="1" x14ac:dyDescent="0.3">
      <c r="A25" s="75"/>
      <c r="B25" s="100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109"/>
      <c r="V25" s="129"/>
      <c r="W25" s="129"/>
      <c r="X25" s="129"/>
      <c r="Y25" s="129"/>
      <c r="Z25" s="129"/>
      <c r="AA25" s="129"/>
      <c r="AB25" s="129"/>
    </row>
    <row r="26" spans="1:29" ht="20" thickBot="1" x14ac:dyDescent="0.3">
      <c r="A26" s="75"/>
      <c r="B26" s="139" t="s">
        <v>50</v>
      </c>
      <c r="C26" s="140">
        <f>IF(AND($B$6="X",$B$8="X"),"Inl oder Ausl?",IF($B$6="X",F_M_A_Inland!B32,M_A_Ausland!B32))</f>
        <v>0</v>
      </c>
      <c r="D26" s="140">
        <f>IF(AND($B$6="X",$B$8="X"),"Inl oder Ausl?",IF($B$6="X",F_M_A_Inland!C32,M_A_Ausland!C32))</f>
        <v>26.4</v>
      </c>
      <c r="E26" s="140">
        <f>IF(AND($B$6="X",$B$8="X"),"Inl oder Ausl?",IF($B$6="X",F_M_A_Inland!D32,M_A_Ausland!D32))</f>
        <v>26.4</v>
      </c>
      <c r="F26" s="140">
        <f>IF(AND($B$6="X",$B$8="X"),"Inl oder Ausl?",IF($B$6="X",F_M_A_Inland!E32,M_A_Ausland!E32))</f>
        <v>26.4</v>
      </c>
      <c r="G26" s="140">
        <f>IF(AND($B$6="X",$B$8="X"),"Inl oder Ausl?",IF($B$6="X",F_M_A_Inland!F32,M_A_Ausland!F32))</f>
        <v>0</v>
      </c>
      <c r="H26" s="140">
        <f>IF(AND($B$6="X",$B$8="X"),"Inl oder Ausl?",IF($B$6="X",F_M_A_Inland!G32,M_A_Ausland!G32))</f>
        <v>8.8000000000000007</v>
      </c>
      <c r="I26" s="140">
        <f>IF(AND($B$6="X",$B$8="X"),"Inl oder Ausl?",IF($B$6="X",F_M_A_Inland!H32,M_A_Ausland!H32))</f>
        <v>0</v>
      </c>
      <c r="J26" s="140">
        <f>IF(AND($B$6="X",$B$8="X"),"Inl oder Ausl?",IF($B$6="X",F_M_A_Inland!I32,M_A_Ausland!I32))</f>
        <v>0</v>
      </c>
      <c r="K26" s="140">
        <f>IF(AND($B$6="X",$B$8="X"),"Inl oder Ausl?",IF($B$6="X",F_M_A_Inland!J32,M_A_Ausland!J32))</f>
        <v>17.600000000000001</v>
      </c>
      <c r="L26" s="140">
        <f>IF(AND($B$6="X",$B$8="X"),"Inl oder Ausl?",IF($B$6="X",F_M_A_Inland!K32,M_A_Ausland!K32))</f>
        <v>0</v>
      </c>
      <c r="M26" s="140">
        <f>IF(AND($B$6="X",$B$8="X"),"Inl oder Ausl?",IF($B$6="X",F_M_A_Inland!L32,M_A_Ausland!L32))</f>
        <v>0</v>
      </c>
      <c r="N26" s="140">
        <f>IF(AND($B$6="X",$B$8="X"),"Inl oder Ausl?",IF($B$6="X",F_M_A_Inland!M32,M_A_Ausland!M32))</f>
        <v>0</v>
      </c>
      <c r="O26" s="140">
        <f>IF(AND($B$6="X",$B$8="X"),"Inl oder Ausl?",IF($B$6="X",F_M_A_Inland!N32,M_A_Ausland!N32))</f>
        <v>0</v>
      </c>
      <c r="P26" s="140">
        <f>IF(AND($B$6="X",$B$8="X"),"Inl oder Ausl?",IF($B$6="X",F_M_A_Inland!O32,M_A_Ausland!O32))</f>
        <v>0</v>
      </c>
      <c r="Q26" s="141">
        <f>IF(AND($B$6="X",$B$8="X"),"Inl oder Ausl?",IF($B$6="X",F_M_A_Inland!P32,M_A_Ausland!P32))</f>
        <v>0</v>
      </c>
      <c r="R26" s="142"/>
      <c r="S26" s="143">
        <f>SUM(C26:R26)</f>
        <v>105.6</v>
      </c>
      <c r="V26" s="129"/>
      <c r="W26" s="129"/>
      <c r="X26" s="129"/>
      <c r="Y26" s="129"/>
      <c r="Z26" s="129"/>
      <c r="AA26" s="129"/>
      <c r="AB26" s="129"/>
    </row>
    <row r="27" spans="1:29" ht="19" x14ac:dyDescent="0.25">
      <c r="A27" s="75"/>
      <c r="B27" s="100"/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4"/>
    </row>
    <row r="28" spans="1:29" ht="19" x14ac:dyDescent="0.25">
      <c r="A28" s="75"/>
      <c r="B28" s="145" t="s">
        <v>112</v>
      </c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Q28" s="146"/>
      <c r="R28" s="147"/>
      <c r="S28" s="144"/>
      <c r="U28" s="79" t="s">
        <v>192</v>
      </c>
    </row>
    <row r="29" spans="1:29" ht="19" x14ac:dyDescent="0.25">
      <c r="A29" s="75"/>
      <c r="B29" s="145" t="s">
        <v>71</v>
      </c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03"/>
      <c r="S29" s="109"/>
      <c r="U29" s="79" t="s">
        <v>135</v>
      </c>
    </row>
    <row r="30" spans="1:29" ht="19" x14ac:dyDescent="0.25">
      <c r="A30" s="75"/>
      <c r="B30" s="145" t="s">
        <v>72</v>
      </c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03"/>
      <c r="S30" s="109"/>
      <c r="U30" s="79" t="s">
        <v>136</v>
      </c>
    </row>
    <row r="31" spans="1:29" ht="20" thickBot="1" x14ac:dyDescent="0.3">
      <c r="A31" s="148"/>
      <c r="B31" s="149"/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  <c r="N31" s="150"/>
      <c r="O31" s="150"/>
      <c r="P31" s="150"/>
      <c r="Q31" s="150"/>
      <c r="R31" s="150"/>
      <c r="S31" s="151"/>
    </row>
    <row r="32" spans="1:29" ht="20" thickBot="1" x14ac:dyDescent="0.3">
      <c r="A32" s="75"/>
      <c r="B32" s="149" t="s">
        <v>54</v>
      </c>
      <c r="C32" s="152" t="str">
        <f>IF(B6="X","Österreich",D8)</f>
        <v>Österreich</v>
      </c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109"/>
    </row>
    <row r="33" spans="1:29" ht="20" thickBot="1" x14ac:dyDescent="0.3">
      <c r="A33" s="75"/>
      <c r="B33" s="100"/>
      <c r="C33" s="153">
        <f>IFERROR(IF(C34="X",VLOOKUP($C$32,'Länder Tagessätze'!$B:$D,3,FALSE),0),"????")</f>
        <v>0</v>
      </c>
      <c r="D33" s="154">
        <f>IFERROR(IF(D34="X",VLOOKUP($C$32,'Länder Tagessätze'!$B:$D,3,FALSE),0),"????")</f>
        <v>0</v>
      </c>
      <c r="E33" s="154">
        <f>IFERROR(IF(E34="X",VLOOKUP($C$32,'Länder Tagessätze'!$B:$D,3,FALSE),0),"????")</f>
        <v>15</v>
      </c>
      <c r="F33" s="154">
        <f>IFERROR(IF(F34="X",VLOOKUP($C$32,'Länder Tagessätze'!$B:$D,3,FALSE),0),"????")</f>
        <v>15</v>
      </c>
      <c r="G33" s="154">
        <f>IFERROR(IF(G34="X",VLOOKUP($C$32,'Länder Tagessätze'!$B:$D,3,FALSE),0),"????")</f>
        <v>0</v>
      </c>
      <c r="H33" s="154">
        <f>IFERROR(IF(H34="X",VLOOKUP($C$32,'Länder Tagessätze'!$B:$D,3,FALSE),0),"????")</f>
        <v>0</v>
      </c>
      <c r="I33" s="154">
        <f>IFERROR(IF(I34="X",VLOOKUP($C$32,'Länder Tagessätze'!$B:$D,3,FALSE),0),"????")</f>
        <v>0</v>
      </c>
      <c r="J33" s="154">
        <f>IFERROR(IF(J34="X",VLOOKUP($C$32,'Länder Tagessätze'!$B:$D,3,FALSE),0),"????")</f>
        <v>0</v>
      </c>
      <c r="K33" s="154">
        <f>IFERROR(IF(K34="X",VLOOKUP($C$32,'Länder Tagessätze'!$B:$D,3,FALSE),0),"????")</f>
        <v>0</v>
      </c>
      <c r="L33" s="154">
        <f>IFERROR(IF(L34="X",VLOOKUP($C$32,'Länder Tagessätze'!$B:$D,3,FALSE),0),"????")</f>
        <v>0</v>
      </c>
      <c r="M33" s="154">
        <f>IFERROR(IF(M34="X",VLOOKUP($C$32,'Länder Tagessätze'!$B:$D,3,FALSE),0),"????")</f>
        <v>0</v>
      </c>
      <c r="N33" s="154">
        <f>IFERROR(IF(N34="X",VLOOKUP($C$32,'Länder Tagessätze'!$B:$D,3,FALSE),0),"????")</f>
        <v>0</v>
      </c>
      <c r="O33" s="154">
        <f>IFERROR(IF(O34="X",VLOOKUP($C$32,'Länder Tagessätze'!$B:$D,3,FALSE),0),"????")</f>
        <v>0</v>
      </c>
      <c r="P33" s="154">
        <f>IFERROR(IF(P34="X",VLOOKUP($C$32,'Länder Tagessätze'!$B:$D,3,FALSE),0),"????")</f>
        <v>0</v>
      </c>
      <c r="Q33" s="154">
        <f>IFERROR(IF(Q34="X",VLOOKUP($C$32,'Länder Tagessätze'!$B:$D,3,FALSE),0),"????")</f>
        <v>0</v>
      </c>
      <c r="R33" s="155"/>
      <c r="S33" s="143">
        <f>SUM(C33:R33)</f>
        <v>30</v>
      </c>
      <c r="U33" s="79" t="s">
        <v>116</v>
      </c>
    </row>
    <row r="34" spans="1:29" ht="19" x14ac:dyDescent="0.25">
      <c r="A34" s="75"/>
      <c r="B34" s="100"/>
      <c r="C34" s="122"/>
      <c r="D34" s="122"/>
      <c r="E34" s="122" t="s">
        <v>39</v>
      </c>
      <c r="F34" s="122" t="s">
        <v>39</v>
      </c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03"/>
      <c r="S34" s="109"/>
      <c r="U34" s="79" t="s">
        <v>119</v>
      </c>
    </row>
    <row r="35" spans="1:29" ht="20" thickBot="1" x14ac:dyDescent="0.3">
      <c r="A35" s="75"/>
      <c r="B35" s="100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109"/>
    </row>
    <row r="36" spans="1:29" ht="20" thickBot="1" x14ac:dyDescent="0.3">
      <c r="A36" s="75"/>
      <c r="B36" s="100"/>
      <c r="C36" s="101" t="str">
        <f>IF(VLOOKUP($D$6,'2021'!$A$18:$AF$29,+'2021'!Q17+1,FALSE)=0,"",VLOOKUP($D$6,'2021'!$A$18:$AF$29,+'2021'!Q17+1,FALSE))</f>
        <v>DO</v>
      </c>
      <c r="D36" s="101" t="str">
        <f>IF(VLOOKUP($D$6,'2021'!$A$18:$AF$29,+'2021'!R17+1,FALSE)=0,"",VLOOKUP($D$6,'2021'!$A$18:$AF$29,+'2021'!R17+1,FALSE))</f>
        <v>FR</v>
      </c>
      <c r="E36" s="101" t="str">
        <f>IF(VLOOKUP($D$6,'2021'!$A$18:$AF$29,+'2021'!S17+1,FALSE)=0,"",VLOOKUP($D$6,'2021'!$A$18:$AF$29,+'2021'!S17+1,FALSE))</f>
        <v>SA</v>
      </c>
      <c r="F36" s="101" t="str">
        <f>IF(VLOOKUP($D$6,'2021'!$A$18:$AF$29,+'2021'!T17+1,FALSE)=0,"",VLOOKUP($D$6,'2021'!$A$18:$AF$29,+'2021'!T17+1,FALSE))</f>
        <v>SO</v>
      </c>
      <c r="G36" s="101" t="str">
        <f>IF(VLOOKUP($D$6,'2021'!$A$18:$AF$29,+'2021'!U17+1,FALSE)=0,"",VLOOKUP($D$6,'2021'!$A$18:$AF$29,+'2021'!U17+1,FALSE))</f>
        <v>MO</v>
      </c>
      <c r="H36" s="101" t="str">
        <f>IF(VLOOKUP($D$6,'2021'!$A$18:$AF$29,+'2021'!V17+1,FALSE)=0,"",VLOOKUP($D$6,'2021'!$A$18:$AF$29,+'2021'!V17+1,FALSE))</f>
        <v>DI</v>
      </c>
      <c r="I36" s="101" t="str">
        <f>IF(VLOOKUP($D$6,'2021'!$A$18:$AF$29,+'2021'!W17+1,FALSE)=0,"",VLOOKUP($D$6,'2021'!$A$18:$AF$29,+'2021'!W17+1,FALSE))</f>
        <v>MI</v>
      </c>
      <c r="J36" s="101" t="str">
        <f>IF(VLOOKUP($D$6,'2021'!$A$18:$AF$29,+'2021'!X17+1,FALSE)=0,"",VLOOKUP($D$6,'2021'!$A$18:$AF$29,+'2021'!X17+1,FALSE))</f>
        <v>DO</v>
      </c>
      <c r="K36" s="101" t="str">
        <f>IF(VLOOKUP($D$6,'2021'!$A$18:$AF$29,+'2021'!Y17+1,FALSE)=0,"",VLOOKUP($D$6,'2021'!$A$18:$AF$29,+'2021'!Y17+1,FALSE))</f>
        <v>FR</v>
      </c>
      <c r="L36" s="101" t="str">
        <f>IF(VLOOKUP($D$6,'2021'!$A$18:$AF$29,+'2021'!Z17+1,FALSE)=0,"",VLOOKUP($D$6,'2021'!$A$18:$AF$29,+'2021'!Z17+1,FALSE))</f>
        <v>SA</v>
      </c>
      <c r="M36" s="101" t="str">
        <f>IF(VLOOKUP($D$6,'2021'!$A$18:$AF$29,+'2021'!AA17+1,FALSE)=0,"",VLOOKUP($D$6,'2021'!$A$18:$AF$29,+'2021'!AA17+1,FALSE))</f>
        <v>SO</v>
      </c>
      <c r="N36" s="101" t="str">
        <f>IF(VLOOKUP($D$6,'2021'!$A$18:$AF$29,+'2021'!AB17+1,FALSE)=0,"",VLOOKUP($D$6,'2021'!$A$18:$AF$29,+'2021'!AB17+1,FALSE))</f>
        <v>MO</v>
      </c>
      <c r="O36" s="101" t="str">
        <f>IF(VLOOKUP($D$6,'2021'!$A$18:$AF$29,+'2021'!AC17+1,FALSE)=0,"",VLOOKUP($D$6,'2021'!$A$18:$AF$29,+'2021'!AC17+1,FALSE))</f>
        <v>DI</v>
      </c>
      <c r="P36" s="101" t="str">
        <f>IF(VLOOKUP($D$6,'2021'!$A$18:$AF$29,+'2021'!AD17+1,FALSE)=0,"",VLOOKUP($D$6,'2021'!$A$18:$AF$29,+'2021'!AD17+1,FALSE))</f>
        <v>MI</v>
      </c>
      <c r="Q36" s="101" t="str">
        <f>IF(VLOOKUP($D$6,'2021'!$A$18:$AF$29,+'2021'!AE17+1,FALSE)=0,"",VLOOKUP($D$6,'2021'!$A$18:$AF$29,+'2021'!AE17+1,FALSE))</f>
        <v>DO</v>
      </c>
      <c r="R36" s="156" t="str">
        <f>IF(VLOOKUP($D$6,'2021'!$A$18:$AF$29,+'2021'!AF17+1,FALSE)=0,"",VLOOKUP($D$6,'2021'!$A$18:$AF$29,+'2021'!AF17+1,FALSE))</f>
        <v/>
      </c>
      <c r="S36" s="104"/>
    </row>
    <row r="37" spans="1:29" ht="20" thickBot="1" x14ac:dyDescent="0.3">
      <c r="A37" s="75"/>
      <c r="B37" s="100" t="s">
        <v>17</v>
      </c>
      <c r="C37" s="105">
        <f>IF(VLOOKUP($D$6,'2021'!$A$2:$AF$13,'2021'!Q1+1,FALSE)=0," ",VLOOKUP($D$6,'2021'!$A$2:$AF$13,'2021'!Q1+1,FALSE))</f>
        <v>44455</v>
      </c>
      <c r="D37" s="105">
        <f>IF(VLOOKUP($D$6,'2021'!$A$2:$AF$13,'2021'!R1+1,FALSE)=0," ",VLOOKUP($D$6,'2021'!$A$2:$AF$13,'2021'!R1+1,FALSE))</f>
        <v>44456</v>
      </c>
      <c r="E37" s="105">
        <f>IF(VLOOKUP($D$6,'2021'!$A$2:$AF$13,'2021'!S1+1,FALSE)=0," ",VLOOKUP($D$6,'2021'!$A$2:$AF$13,'2021'!S1+1,FALSE))</f>
        <v>44457</v>
      </c>
      <c r="F37" s="105">
        <f>IF(VLOOKUP($D$6,'2021'!$A$2:$AF$13,'2021'!T1+1,FALSE)=0," ",VLOOKUP($D$6,'2021'!$A$2:$AF$13,'2021'!T1+1,FALSE))</f>
        <v>44458</v>
      </c>
      <c r="G37" s="105">
        <f>IF(VLOOKUP($D$6,'2021'!$A$2:$AF$13,'2021'!U1+1,FALSE)=0," ",VLOOKUP($D$6,'2021'!$A$2:$AF$13,'2021'!U1+1,FALSE))</f>
        <v>44459</v>
      </c>
      <c r="H37" s="105">
        <f>IF(VLOOKUP($D$6,'2021'!$A$2:$AF$13,'2021'!V1+1,FALSE)=0," ",VLOOKUP($D$6,'2021'!$A$2:$AF$13,'2021'!V1+1,FALSE))</f>
        <v>44460</v>
      </c>
      <c r="I37" s="105">
        <f>IF(VLOOKUP($D$6,'2021'!$A$2:$AF$13,'2021'!W1+1,FALSE)=0," ",VLOOKUP($D$6,'2021'!$A$2:$AF$13,'2021'!W1+1,FALSE))</f>
        <v>44461</v>
      </c>
      <c r="J37" s="105">
        <f>IF(VLOOKUP($D$6,'2021'!$A$2:$AF$13,'2021'!X1+1,FALSE)=0," ",VLOOKUP($D$6,'2021'!$A$2:$AF$13,'2021'!X1+1,FALSE))</f>
        <v>44462</v>
      </c>
      <c r="K37" s="105">
        <f>IF(VLOOKUP($D$6,'2021'!$A$2:$AF$13,'2021'!Y1+1,FALSE)=0," ",VLOOKUP($D$6,'2021'!$A$2:$AF$13,'2021'!Y1+1,FALSE))</f>
        <v>44463</v>
      </c>
      <c r="L37" s="105">
        <f>IF(VLOOKUP($D$6,'2021'!$A$2:$AF$13,'2021'!Z1+1,FALSE)=0," ",VLOOKUP($D$6,'2021'!$A$2:$AF$13,'2021'!Z1+1,FALSE))</f>
        <v>44464</v>
      </c>
      <c r="M37" s="105">
        <f>IF(VLOOKUP($D$6,'2021'!$A$2:$AF$13,'2021'!AA1+1,FALSE)=0," ",VLOOKUP($D$6,'2021'!$A$2:$AF$13,'2021'!AA1+1,FALSE))</f>
        <v>44465</v>
      </c>
      <c r="N37" s="105">
        <f>IF(VLOOKUP($D$6,'2021'!$A$2:$AF$13,'2021'!AB1+1,FALSE)=0," ",VLOOKUP($D$6,'2021'!$A$2:$AF$13,'2021'!AB1+1,FALSE))</f>
        <v>44466</v>
      </c>
      <c r="O37" s="105">
        <f>IF(VLOOKUP($D$6,'2021'!$A$2:$AF$13,'2021'!AC1+1,FALSE)=0," ",VLOOKUP($D$6,'2021'!$A$2:$AF$13,'2021'!AC1+1,FALSE))</f>
        <v>44467</v>
      </c>
      <c r="P37" s="105">
        <f>IF(VLOOKUP($D$6,'2021'!$A$2:$AF$13,'2021'!AD1+1,FALSE)=0," ",VLOOKUP($D$6,'2021'!$A$2:$AF$13,'2021'!AD1+1,FALSE))</f>
        <v>44468</v>
      </c>
      <c r="Q37" s="105">
        <f>IF(VLOOKUP($D$6,'2021'!$A$2:$AF$13,'2021'!AE1+1,FALSE)=0," ",VLOOKUP($D$6,'2021'!$A$2:$AF$13,'2021'!AE1+1,FALSE))</f>
        <v>44469</v>
      </c>
      <c r="R37" s="157" t="str">
        <f>IF(VLOOKUP($D$6,'2021'!$A$2:$AF$13,'2021'!AF1+1,FALSE)=0," ",VLOOKUP($D$6,'2021'!$A$2:$AF$13,'2021'!AF1+1,FALSE))</f>
        <v xml:space="preserve"> </v>
      </c>
      <c r="S37" s="109"/>
      <c r="V37" s="110"/>
      <c r="W37" s="110"/>
      <c r="X37" s="110"/>
      <c r="Y37" s="110"/>
      <c r="Z37" s="110"/>
      <c r="AA37" s="110"/>
      <c r="AB37" s="110"/>
      <c r="AC37" s="111"/>
    </row>
    <row r="38" spans="1:29" ht="19" x14ac:dyDescent="0.25">
      <c r="A38" s="75"/>
      <c r="B38" s="112" t="s">
        <v>18</v>
      </c>
      <c r="C38" s="113"/>
      <c r="D38" s="115"/>
      <c r="E38" s="117"/>
      <c r="F38" s="115"/>
      <c r="G38" s="115"/>
      <c r="H38" s="114"/>
      <c r="I38" s="114"/>
      <c r="J38" s="114"/>
      <c r="K38" s="114"/>
      <c r="L38" s="115"/>
      <c r="M38" s="114"/>
      <c r="N38" s="115"/>
      <c r="O38" s="114"/>
      <c r="P38" s="114"/>
      <c r="Q38" s="115"/>
      <c r="R38" s="158"/>
      <c r="S38" s="109"/>
      <c r="V38" s="98"/>
      <c r="W38" s="98"/>
      <c r="X38" s="98"/>
      <c r="Y38" s="98"/>
      <c r="Z38" s="98"/>
      <c r="AA38" s="98"/>
      <c r="AB38" s="98"/>
    </row>
    <row r="39" spans="1:29" ht="20" thickBot="1" x14ac:dyDescent="0.3">
      <c r="A39" s="75"/>
      <c r="B39" s="118" t="s">
        <v>19</v>
      </c>
      <c r="C39" s="119"/>
      <c r="D39" s="120"/>
      <c r="E39" s="120"/>
      <c r="F39" s="120"/>
      <c r="G39" s="120"/>
      <c r="H39" s="120"/>
      <c r="I39" s="120"/>
      <c r="J39" s="122"/>
      <c r="K39" s="122"/>
      <c r="L39" s="120"/>
      <c r="M39" s="122"/>
      <c r="N39" s="120"/>
      <c r="O39" s="122"/>
      <c r="P39" s="120"/>
      <c r="Q39" s="120"/>
      <c r="R39" s="159"/>
      <c r="S39" s="109"/>
      <c r="V39" s="98"/>
      <c r="W39" s="98"/>
      <c r="X39" s="98"/>
      <c r="Y39" s="98"/>
      <c r="Z39" s="98"/>
      <c r="AA39" s="98"/>
      <c r="AB39" s="98"/>
    </row>
    <row r="40" spans="1:29" ht="19" x14ac:dyDescent="0.25">
      <c r="A40" s="75"/>
      <c r="B40" s="100" t="s">
        <v>20</v>
      </c>
      <c r="C40" s="160"/>
      <c r="D40" s="124"/>
      <c r="E40" s="124"/>
      <c r="F40" s="124"/>
      <c r="G40" s="124"/>
      <c r="H40" s="117"/>
      <c r="I40" s="124"/>
      <c r="J40" s="125"/>
      <c r="K40" s="124"/>
      <c r="L40" s="124"/>
      <c r="M40" s="124"/>
      <c r="N40" s="125"/>
      <c r="O40" s="124"/>
      <c r="P40" s="124"/>
      <c r="Q40" s="124"/>
      <c r="R40" s="161"/>
      <c r="S40" s="109"/>
      <c r="V40" s="129"/>
      <c r="W40" s="129"/>
      <c r="X40" s="129"/>
      <c r="Y40" s="129"/>
      <c r="Z40" s="129"/>
      <c r="AA40" s="129"/>
      <c r="AB40" s="129"/>
    </row>
    <row r="41" spans="1:29" ht="20" thickBot="1" x14ac:dyDescent="0.3">
      <c r="A41" s="75"/>
      <c r="B41" s="130" t="s">
        <v>176</v>
      </c>
      <c r="C41" s="131"/>
      <c r="D41" s="132"/>
      <c r="E41" s="132"/>
      <c r="F41" s="132"/>
      <c r="G41" s="132"/>
      <c r="H41" s="132"/>
      <c r="I41" s="132"/>
      <c r="J41" s="132"/>
      <c r="K41" s="132"/>
      <c r="L41" s="132"/>
      <c r="M41" s="134"/>
      <c r="N41" s="132"/>
      <c r="O41" s="134"/>
      <c r="P41" s="132"/>
      <c r="Q41" s="132"/>
      <c r="R41" s="135"/>
      <c r="S41" s="109"/>
      <c r="V41" s="129"/>
      <c r="W41" s="129"/>
      <c r="X41" s="129"/>
      <c r="Y41" s="129"/>
      <c r="Z41" s="129"/>
      <c r="AA41" s="129"/>
      <c r="AB41" s="129"/>
    </row>
    <row r="42" spans="1:29" ht="19" x14ac:dyDescent="0.25">
      <c r="A42" s="75"/>
      <c r="B42" s="100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109"/>
      <c r="V42" s="129"/>
      <c r="W42" s="129"/>
      <c r="X42" s="129"/>
      <c r="Y42" s="129"/>
      <c r="Z42" s="129"/>
      <c r="AA42" s="129"/>
      <c r="AB42" s="129"/>
    </row>
    <row r="43" spans="1:29" ht="19" x14ac:dyDescent="0.25">
      <c r="A43" s="75"/>
      <c r="B43" s="100" t="s">
        <v>140</v>
      </c>
      <c r="C43" s="137">
        <f>+'Stunden Dienstreise'!B31</f>
        <v>0</v>
      </c>
      <c r="D43" s="137">
        <f>+'Stunden Dienstreise'!C31</f>
        <v>0</v>
      </c>
      <c r="E43" s="137">
        <f>+'Stunden Dienstreise'!D31</f>
        <v>0</v>
      </c>
      <c r="F43" s="137">
        <f>+'Stunden Dienstreise'!E31</f>
        <v>0</v>
      </c>
      <c r="G43" s="137">
        <f>+'Stunden Dienstreise'!F31</f>
        <v>0</v>
      </c>
      <c r="H43" s="137">
        <f>+'Stunden Dienstreise'!G31</f>
        <v>0</v>
      </c>
      <c r="I43" s="137">
        <f>+'Stunden Dienstreise'!H31</f>
        <v>0</v>
      </c>
      <c r="J43" s="137">
        <f>+'Stunden Dienstreise'!I31</f>
        <v>0</v>
      </c>
      <c r="K43" s="137">
        <f>+'Stunden Dienstreise'!J31</f>
        <v>0</v>
      </c>
      <c r="L43" s="137">
        <f>+'Stunden Dienstreise'!K31</f>
        <v>0</v>
      </c>
      <c r="M43" s="137">
        <f>+'Stunden Dienstreise'!L31</f>
        <v>0</v>
      </c>
      <c r="N43" s="137">
        <f>+'Stunden Dienstreise'!M31</f>
        <v>0</v>
      </c>
      <c r="O43" s="137">
        <f>+'Stunden Dienstreise'!N31</f>
        <v>0</v>
      </c>
      <c r="P43" s="137">
        <f>+'Stunden Dienstreise'!O31</f>
        <v>0</v>
      </c>
      <c r="Q43" s="137">
        <f>+'Stunden Dienstreise'!P31</f>
        <v>0</v>
      </c>
      <c r="R43" s="137">
        <f>+'Stunden Dienstreise'!Q31</f>
        <v>0</v>
      </c>
      <c r="S43" s="109"/>
      <c r="V43" s="129"/>
      <c r="W43" s="129"/>
      <c r="X43" s="129"/>
      <c r="Y43" s="129"/>
      <c r="Z43" s="129"/>
      <c r="AA43" s="129"/>
      <c r="AB43" s="129"/>
    </row>
    <row r="44" spans="1:29" ht="20" thickBot="1" x14ac:dyDescent="0.3">
      <c r="A44" s="75"/>
      <c r="B44" s="100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109"/>
      <c r="V44" s="129"/>
      <c r="W44" s="129"/>
      <c r="X44" s="129"/>
      <c r="Y44" s="129"/>
      <c r="Z44" s="129"/>
      <c r="AA44" s="129"/>
      <c r="AB44" s="129"/>
    </row>
    <row r="45" spans="1:29" ht="20" thickBot="1" x14ac:dyDescent="0.3">
      <c r="A45" s="75"/>
      <c r="B45" s="139" t="s">
        <v>50</v>
      </c>
      <c r="C45" s="140">
        <f>IF(AND($B$6="X",$B$8="X"),"Inl oder Ausl?",IF($B$6="X",F_M_A_Inland!B52,M_A_Ausland!B52))</f>
        <v>0</v>
      </c>
      <c r="D45" s="140">
        <f>IF(AND($B$6="X",$B$8="X"),"Inl oder Ausl?",IF($B$6="X",F_M_A_Inland!C52,M_A_Ausland!C52))</f>
        <v>0</v>
      </c>
      <c r="E45" s="140">
        <f>IF(AND($B$6="X",$B$8="X"),"Inl oder Ausl?",IF($B$6="X",F_M_A_Inland!D52,M_A_Ausland!D52))</f>
        <v>0</v>
      </c>
      <c r="F45" s="140">
        <f>IF(AND($B$6="X",$B$8="X"),"Inl oder Ausl?",IF($B$6="X",F_M_A_Inland!E52,M_A_Ausland!E52))</f>
        <v>0</v>
      </c>
      <c r="G45" s="140">
        <f>IF(AND($B$6="X",$B$8="X"),"Inl oder Ausl?",IF($B$6="X",F_M_A_Inland!F52,M_A_Ausland!F52))</f>
        <v>0</v>
      </c>
      <c r="H45" s="140">
        <f>IF(AND($B$6="X",$B$8="X"),"Inl oder Ausl?",IF($B$6="X",F_M_A_Inland!G52,M_A_Ausland!G52))</f>
        <v>0</v>
      </c>
      <c r="I45" s="140">
        <f>IF(AND($B$6="X",$B$8="X"),"Inl oder Ausl?",IF($B$6="X",F_M_A_Inland!H52,M_A_Ausland!H52))</f>
        <v>0</v>
      </c>
      <c r="J45" s="140">
        <f>IF(AND($B$6="X",$B$8="X"),"Inl oder Ausl?",IF($B$6="X",F_M_A_Inland!I52,M_A_Ausland!I52))</f>
        <v>0</v>
      </c>
      <c r="K45" s="140">
        <f>IF(AND($B$6="X",$B$8="X"),"Inl oder Ausl?",IF($B$6="X",F_M_A_Inland!J52,M_A_Ausland!J52))</f>
        <v>0</v>
      </c>
      <c r="L45" s="140">
        <f>IF(AND($B$6="X",$B$8="X"),"Inl oder Ausl?",IF($B$6="X",F_M_A_Inland!K52,M_A_Ausland!K52))</f>
        <v>0</v>
      </c>
      <c r="M45" s="140">
        <f>IF(AND($B$6="X",$B$8="X"),"Inl oder Ausl?",IF($B$6="X",F_M_A_Inland!L52,M_A_Ausland!L52))</f>
        <v>0</v>
      </c>
      <c r="N45" s="140">
        <f>IF(AND($B$6="X",$B$8="X"),"Inl oder Ausl?",IF($B$6="X",F_M_A_Inland!M52,M_A_Ausland!M52))</f>
        <v>0</v>
      </c>
      <c r="O45" s="140">
        <f>IF(AND($B$6="X",$B$8="X"),"Inl oder Ausl?",IF($B$6="X",F_M_A_Inland!N52,M_A_Ausland!N52))</f>
        <v>0</v>
      </c>
      <c r="P45" s="140">
        <f>IF(AND($B$6="X",$B$8="X"),"Inl oder Ausl?",IF($B$6="X",F_M_A_Inland!O52,M_A_Ausland!O52))</f>
        <v>0</v>
      </c>
      <c r="Q45" s="140">
        <f>IF(AND($B$6="X",$B$8="X"),"Inl oder Ausl?",IF($B$6="X",F_M_A_Inland!P52,M_A_Ausland!P52))</f>
        <v>0</v>
      </c>
      <c r="R45" s="140">
        <f>IF(AND($B$6="X",$B$8="X"),"Inl oder Ausl?",IF($B$6="X",F_M_A_Inland!Q52,M_A_Ausland!Q52))</f>
        <v>0</v>
      </c>
      <c r="S45" s="143">
        <f>SUM(C45:R45)</f>
        <v>0</v>
      </c>
      <c r="V45" s="129"/>
      <c r="W45" s="129"/>
      <c r="X45" s="129"/>
      <c r="Y45" s="129"/>
      <c r="Z45" s="129"/>
      <c r="AA45" s="129"/>
      <c r="AB45" s="129"/>
    </row>
    <row r="46" spans="1:29" ht="19" x14ac:dyDescent="0.25">
      <c r="A46" s="75"/>
      <c r="B46" s="100"/>
      <c r="C46" s="142"/>
      <c r="D46" s="142"/>
      <c r="E46" s="142"/>
      <c r="F46" s="142"/>
      <c r="G46" s="142"/>
      <c r="H46" s="142"/>
      <c r="I46" s="142"/>
      <c r="J46" s="142"/>
      <c r="K46" s="142"/>
      <c r="L46" s="142"/>
      <c r="M46" s="142"/>
      <c r="N46" s="142"/>
      <c r="O46" s="142"/>
      <c r="P46" s="142"/>
      <c r="Q46" s="142"/>
      <c r="R46" s="142"/>
      <c r="S46" s="144"/>
    </row>
    <row r="47" spans="1:29" ht="19" x14ac:dyDescent="0.25">
      <c r="A47" s="75"/>
      <c r="B47" s="145" t="s">
        <v>112</v>
      </c>
      <c r="C47" s="146"/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146"/>
      <c r="O47" s="146"/>
      <c r="P47" s="146"/>
      <c r="Q47" s="146"/>
      <c r="R47" s="146"/>
      <c r="S47" s="144"/>
      <c r="U47" s="79" t="s">
        <v>134</v>
      </c>
    </row>
    <row r="48" spans="1:29" ht="19" x14ac:dyDescent="0.25">
      <c r="A48" s="75"/>
      <c r="B48" s="145" t="s">
        <v>71</v>
      </c>
      <c r="C48" s="122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09"/>
      <c r="U48" s="79" t="s">
        <v>135</v>
      </c>
    </row>
    <row r="49" spans="1:21" ht="19" x14ac:dyDescent="0.25">
      <c r="A49" s="75"/>
      <c r="B49" s="145" t="s">
        <v>72</v>
      </c>
      <c r="C49" s="122"/>
      <c r="D49" s="122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2"/>
      <c r="R49" s="122"/>
      <c r="S49" s="109"/>
      <c r="U49" s="79" t="s">
        <v>136</v>
      </c>
    </row>
    <row r="50" spans="1:21" ht="20" thickBot="1" x14ac:dyDescent="0.3">
      <c r="A50" s="148"/>
      <c r="B50" s="162"/>
      <c r="C50" s="150"/>
      <c r="D50" s="150"/>
      <c r="E50" s="150"/>
      <c r="F50" s="150"/>
      <c r="G50" s="150"/>
      <c r="H50" s="150"/>
      <c r="I50" s="150"/>
      <c r="J50" s="150"/>
      <c r="K50" s="150"/>
      <c r="L50" s="150"/>
      <c r="M50" s="150"/>
      <c r="N50" s="150"/>
      <c r="O50" s="150"/>
      <c r="P50" s="150"/>
      <c r="Q50" s="150"/>
      <c r="R50" s="150"/>
      <c r="S50" s="151"/>
    </row>
    <row r="51" spans="1:21" ht="20" thickBot="1" x14ac:dyDescent="0.3">
      <c r="A51" s="75"/>
      <c r="B51" s="163" t="s">
        <v>54</v>
      </c>
      <c r="C51" s="152" t="str">
        <f>IF(B6="X","Österreich",D8)</f>
        <v>Österreich</v>
      </c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109"/>
      <c r="U51" s="79" t="s">
        <v>116</v>
      </c>
    </row>
    <row r="52" spans="1:21" ht="20" thickBot="1" x14ac:dyDescent="0.3">
      <c r="A52" s="75"/>
      <c r="B52" s="100"/>
      <c r="C52" s="153">
        <f>IFERROR(IF(C53="X",VLOOKUP($C$32,'Länder Tagessätze'!$B:$D,3,FALSE),0),"????")</f>
        <v>0</v>
      </c>
      <c r="D52" s="154">
        <f>IFERROR(IF(D53="X",VLOOKUP($C$32,'Länder Tagessätze'!$B:$D,3,FALSE),0),"????")</f>
        <v>0</v>
      </c>
      <c r="E52" s="154">
        <f>IFERROR(IF(E53="X",VLOOKUP($C$32,'Länder Tagessätze'!$B:$D,3,FALSE),0),"????")</f>
        <v>0</v>
      </c>
      <c r="F52" s="154">
        <f>IFERROR(IF(F53="X",VLOOKUP($C$32,'Länder Tagessätze'!$B:$D,3,FALSE),0),"????")</f>
        <v>0</v>
      </c>
      <c r="G52" s="154">
        <f>IFERROR(IF(G53="X",VLOOKUP($C$32,'Länder Tagessätze'!$B:$D,3,FALSE),0),"????")</f>
        <v>0</v>
      </c>
      <c r="H52" s="154">
        <f>IFERROR(IF(H53="X",VLOOKUP($C$32,'Länder Tagessätze'!$B:$D,3,FALSE),0),"????")</f>
        <v>0</v>
      </c>
      <c r="I52" s="154">
        <f>IFERROR(IF(I53="X",VLOOKUP($C$32,'Länder Tagessätze'!$B:$D,3,FALSE),0),"????")</f>
        <v>0</v>
      </c>
      <c r="J52" s="154">
        <f>IFERROR(IF(J53="X",VLOOKUP($C$32,'Länder Tagessätze'!$B:$D,3,FALSE),0),"????")</f>
        <v>0</v>
      </c>
      <c r="K52" s="154">
        <f>IFERROR(IF(K53="X",VLOOKUP($C$32,'Länder Tagessätze'!$B:$D,3,FALSE),0),"????")</f>
        <v>0</v>
      </c>
      <c r="L52" s="154">
        <f>IFERROR(IF(L53="X",VLOOKUP($C$32,'Länder Tagessätze'!$B:$D,3,FALSE),0),"????")</f>
        <v>0</v>
      </c>
      <c r="M52" s="154">
        <f>IFERROR(IF(M53="X",VLOOKUP($C$32,'Länder Tagessätze'!$B:$D,3,FALSE),0),"????")</f>
        <v>0</v>
      </c>
      <c r="N52" s="154">
        <f>IFERROR(IF(N53="X",VLOOKUP($C$32,'Länder Tagessätze'!$B:$D,3,FALSE),0),"????")</f>
        <v>0</v>
      </c>
      <c r="O52" s="154">
        <f>IFERROR(IF(O53="X",VLOOKUP($C$32,'Länder Tagessätze'!$B:$D,3,FALSE),0),"????")</f>
        <v>0</v>
      </c>
      <c r="P52" s="154">
        <f>IFERROR(IF(P53="X",VLOOKUP($C$32,'Länder Tagessätze'!$B:$D,3,FALSE),0),"????")</f>
        <v>0</v>
      </c>
      <c r="Q52" s="154">
        <f>IFERROR(IF(Q53="X",VLOOKUP($C$32,'Länder Tagessätze'!$B:$D,3,FALSE),0),"????")</f>
        <v>0</v>
      </c>
      <c r="R52" s="154">
        <f>IFERROR(IF(R53="X",VLOOKUP($C$32,'Länder Tagessätze'!$B:$D,3,FALSE),0),"????")</f>
        <v>0</v>
      </c>
      <c r="S52" s="143">
        <f>SUM(C52:R52)</f>
        <v>0</v>
      </c>
    </row>
    <row r="53" spans="1:21" ht="19" x14ac:dyDescent="0.25">
      <c r="A53" s="75"/>
      <c r="B53" s="100"/>
      <c r="C53" s="122"/>
      <c r="D53" s="122"/>
      <c r="E53" s="122"/>
      <c r="F53" s="122"/>
      <c r="G53" s="122"/>
      <c r="H53" s="122"/>
      <c r="I53" s="122"/>
      <c r="J53" s="164"/>
      <c r="K53" s="164"/>
      <c r="L53" s="164"/>
      <c r="M53" s="164"/>
      <c r="N53" s="164"/>
      <c r="O53" s="164"/>
      <c r="P53" s="164"/>
      <c r="Q53" s="164"/>
      <c r="R53" s="164"/>
      <c r="S53" s="109"/>
      <c r="U53" s="79" t="s">
        <v>119</v>
      </c>
    </row>
    <row r="54" spans="1:21" x14ac:dyDescent="0.2">
      <c r="A54" s="75"/>
      <c r="B54" s="8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83"/>
    </row>
    <row r="55" spans="1:21" ht="16" thickBot="1" x14ac:dyDescent="0.25">
      <c r="A55" s="75"/>
      <c r="B55" s="8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83"/>
    </row>
    <row r="56" spans="1:21" ht="20" thickBot="1" x14ac:dyDescent="0.3">
      <c r="A56" s="75"/>
      <c r="B56" s="219" t="s">
        <v>121</v>
      </c>
      <c r="C56" s="220"/>
      <c r="D56" s="220"/>
      <c r="E56" s="220"/>
      <c r="F56" s="220"/>
      <c r="G56" s="220"/>
      <c r="H56" s="220"/>
      <c r="I56" s="220"/>
      <c r="J56" s="220"/>
      <c r="K56" s="220"/>
      <c r="L56" s="220"/>
      <c r="M56" s="220"/>
      <c r="N56" s="220"/>
      <c r="O56" s="220"/>
      <c r="P56" s="220"/>
      <c r="Q56" s="220"/>
      <c r="R56" s="220"/>
      <c r="S56" s="143">
        <f>+'Belege EURO - INLAND'!C34+'BELEGE EURO - BRD'!C34+'BELEGE EURO SONSTIGE'!C33</f>
        <v>169</v>
      </c>
    </row>
    <row r="57" spans="1:21" ht="20" thickBot="1" x14ac:dyDescent="0.3">
      <c r="A57" s="75"/>
      <c r="B57" s="219" t="s">
        <v>198</v>
      </c>
      <c r="C57" s="220"/>
      <c r="D57" s="220"/>
      <c r="E57" s="220"/>
      <c r="F57" s="220"/>
      <c r="G57" s="220"/>
      <c r="H57" s="220"/>
      <c r="I57" s="220"/>
      <c r="J57" s="220"/>
      <c r="K57" s="220"/>
      <c r="L57" s="220"/>
      <c r="M57" s="220"/>
      <c r="N57" s="220"/>
      <c r="O57" s="220"/>
      <c r="P57" s="220"/>
      <c r="Q57" s="220"/>
      <c r="R57" s="225"/>
      <c r="S57" s="143">
        <f>'Belege CZK und andere FW'!G34+'Belege CZK und andere FW'!F34</f>
        <v>0</v>
      </c>
    </row>
    <row r="58" spans="1:21" ht="20" thickBot="1" x14ac:dyDescent="0.3">
      <c r="A58" s="75"/>
      <c r="B58" s="219" t="s">
        <v>36</v>
      </c>
      <c r="C58" s="220"/>
      <c r="D58" s="220"/>
      <c r="E58" s="220"/>
      <c r="F58" s="220"/>
      <c r="G58" s="220"/>
      <c r="H58" s="220"/>
      <c r="I58" s="220"/>
      <c r="J58" s="220"/>
      <c r="K58" s="220"/>
      <c r="L58" s="220"/>
      <c r="M58" s="220"/>
      <c r="N58" s="220"/>
      <c r="O58" s="220"/>
      <c r="P58" s="220"/>
      <c r="Q58" s="220"/>
      <c r="R58" s="220"/>
      <c r="S58" s="143">
        <f>+S26+S33+S56+S57+S45+S52</f>
        <v>304.60000000000002</v>
      </c>
    </row>
    <row r="59" spans="1:21" ht="25" thickBot="1" x14ac:dyDescent="0.35">
      <c r="A59" s="75"/>
      <c r="B59" s="165" t="s">
        <v>28</v>
      </c>
      <c r="C59" s="166"/>
      <c r="D59" s="166"/>
      <c r="E59" s="166"/>
      <c r="F59" s="166"/>
      <c r="G59" s="166"/>
      <c r="H59" s="166"/>
      <c r="I59" s="167"/>
      <c r="J59" s="75"/>
      <c r="K59" s="75"/>
      <c r="L59" s="75"/>
      <c r="M59" s="75"/>
      <c r="N59" s="75"/>
      <c r="O59" s="75"/>
      <c r="P59" s="87" t="s">
        <v>196</v>
      </c>
      <c r="Q59" s="75"/>
      <c r="R59" s="75"/>
      <c r="S59" s="83"/>
    </row>
    <row r="60" spans="1:21" ht="20.25" customHeight="1" x14ac:dyDescent="0.3">
      <c r="A60" s="75"/>
      <c r="B60" s="168"/>
      <c r="C60" s="169" t="s">
        <v>29</v>
      </c>
      <c r="D60" s="169" t="s">
        <v>212</v>
      </c>
      <c r="E60" s="169" t="s">
        <v>185</v>
      </c>
      <c r="F60" s="169" t="s">
        <v>217</v>
      </c>
      <c r="G60" s="169" t="s">
        <v>137</v>
      </c>
      <c r="H60" s="169" t="s">
        <v>12</v>
      </c>
      <c r="I60" s="167"/>
      <c r="J60" s="170" t="s">
        <v>178</v>
      </c>
      <c r="K60" s="171"/>
      <c r="L60" s="171"/>
      <c r="M60" s="172"/>
      <c r="N60" s="173"/>
      <c r="O60" s="75"/>
      <c r="P60" s="75"/>
      <c r="Q60" s="75"/>
      <c r="R60" s="75"/>
      <c r="S60" s="83"/>
    </row>
    <row r="61" spans="1:21" ht="20.25" customHeight="1" x14ac:dyDescent="0.3">
      <c r="A61" s="75"/>
      <c r="B61" s="174" t="str">
        <f>IF(B8="X","","Diäten 10% (nur Inland)")</f>
        <v>Diäten 10% (nur Inland)</v>
      </c>
      <c r="C61" s="175">
        <f>IF(B8="X","",+C62)</f>
        <v>73120</v>
      </c>
      <c r="D61" s="176" t="str">
        <f>IF(B8="X","","10,00%")</f>
        <v>10,00%</v>
      </c>
      <c r="E61" s="177">
        <f>IF(B8="X","",+K63+K62)</f>
        <v>135.6</v>
      </c>
      <c r="F61" s="175" t="str">
        <f>IF(B6="X","",VLOOKUP(D8,'Länder Tagessätze'!B3:F33,5,FALSE))</f>
        <v/>
      </c>
      <c r="G61" s="178"/>
      <c r="H61" s="178"/>
      <c r="I61" s="179"/>
      <c r="J61" s="168"/>
      <c r="K61" s="166" t="s">
        <v>175</v>
      </c>
      <c r="L61" s="180" t="s">
        <v>181</v>
      </c>
      <c r="M61" s="167"/>
      <c r="N61" s="181"/>
      <c r="O61" s="75"/>
      <c r="P61" s="87"/>
      <c r="Q61" s="75"/>
      <c r="R61" s="75"/>
      <c r="S61" s="83"/>
    </row>
    <row r="62" spans="1:21" ht="20.25" customHeight="1" x14ac:dyDescent="0.3">
      <c r="A62" s="75"/>
      <c r="B62" s="174" t="s">
        <v>213</v>
      </c>
      <c r="C62" s="175">
        <f>IF($B$6="X",VLOOKUP($B$11,MA!D:J,3,FALSE),VLOOKUP($B$11,MA!D:J,5,FALSE))</f>
        <v>73120</v>
      </c>
      <c r="D62" s="182">
        <v>0</v>
      </c>
      <c r="E62" s="177">
        <f>(+S26+S45+S33+S52)-K63-K62</f>
        <v>0</v>
      </c>
      <c r="F62" s="177"/>
      <c r="G62" s="175">
        <f>VLOOKUP(B11,MA!D:L,9,FALSE)</f>
        <v>330001</v>
      </c>
      <c r="H62" s="175">
        <f>VLOOKUP(B11,MA!D:K,8,FALSE)</f>
        <v>0</v>
      </c>
      <c r="I62" s="183"/>
      <c r="J62" s="184" t="s">
        <v>180</v>
      </c>
      <c r="K62" s="185">
        <f>IF(B6="X",+S33+S52-L62,0)</f>
        <v>30</v>
      </c>
      <c r="L62" s="185">
        <f>IF(B6="X",+'Hinzurechnungen Lohnsteuer'!S25,0)</f>
        <v>0</v>
      </c>
      <c r="M62" s="186"/>
      <c r="N62" s="187"/>
      <c r="O62" s="75"/>
      <c r="P62" s="188"/>
      <c r="Q62" s="188"/>
      <c r="R62" s="188"/>
      <c r="S62" s="83"/>
    </row>
    <row r="63" spans="1:21" ht="20.25" customHeight="1" x14ac:dyDescent="0.3">
      <c r="A63" s="75"/>
      <c r="B63" s="174" t="s">
        <v>6</v>
      </c>
      <c r="C63" s="175">
        <f>IF($B$6="X",VLOOKUP($B$11,MA!D:J,4,FALSE),VLOOKUP($B$11,MA!D:J,6,FALSE))</f>
        <v>73320</v>
      </c>
      <c r="D63" s="182">
        <f>IF($B$6="x",0%,0%)</f>
        <v>0</v>
      </c>
      <c r="E63" s="177">
        <f>IF($B$6="X",'Belege EURO - INLAND'!F35,'BELEGE EURO - BRD'!G34+'BELEGE EURO SONSTIGE'!G33+'Belege CZK und andere FW'!G34)-'BELEGE EURO - BRD'!C6-'BELEGE EURO SONSTIGE'!C5-'Belege CZK und andere FW'!G6--SUM('BELEGE EURO - BRD'!G27:G29)-SUM('BELEGE EURO SONSTIGE'!G26:G28)-SUM('Belege CZK und andere FW'!G27:G29)</f>
        <v>1</v>
      </c>
      <c r="F63" s="177">
        <f>+'BELEGE EURO - BRD'!F34+'BELEGE EURO SONSTIGE'!F33+'Belege CZK und andere FW'!F34-SUM('BELEGE EURO - BRD'!F27:F29)-SUM('BELEGE EURO SONSTIGE'!F26:F28)-SUM('Belege CZK und andere FW'!F27:F29)</f>
        <v>0</v>
      </c>
      <c r="G63" s="175"/>
      <c r="H63" s="175">
        <f>+H62</f>
        <v>0</v>
      </c>
      <c r="I63" s="183"/>
      <c r="J63" s="189" t="s">
        <v>59</v>
      </c>
      <c r="K63" s="190">
        <f>IF(IF(B8="X",0,IF(B6="X",+'Hinzurechnungen Lohnsteuer'!S8+'Hinzurechnungen Lohnsteuer'!S14,0)+'Hinzurechnungen Lohnsteuer'!S11+'Hinzurechnungen Lohnsteuer'!S17)&lt;0,0,IF(B8="X",0,IF(B6="X",+'Hinzurechnungen Lohnsteuer'!S8+'Hinzurechnungen Lohnsteuer'!S14,0)+'Hinzurechnungen Lohnsteuer'!S11+'Hinzurechnungen Lohnsteuer'!S17))</f>
        <v>105.6</v>
      </c>
      <c r="L63" s="190">
        <f>IF(B6="X",+S26+S45-K63,0)</f>
        <v>0</v>
      </c>
      <c r="M63" s="167"/>
      <c r="N63" s="187"/>
      <c r="O63" s="75"/>
      <c r="P63" s="92" t="str">
        <f>+B11</f>
        <v>Mustermann Max</v>
      </c>
      <c r="Q63" s="90"/>
      <c r="R63" s="75"/>
      <c r="S63" s="83"/>
    </row>
    <row r="64" spans="1:21" ht="20.25" customHeight="1" thickBot="1" x14ac:dyDescent="0.35">
      <c r="A64" s="75"/>
      <c r="B64" s="174" t="s">
        <v>6</v>
      </c>
      <c r="C64" s="175">
        <f>IF($B$6="X",VLOOKUP($B$11,MA!D:J,4,FALSE),VLOOKUP($B$11,MA!D:J,6,FALSE))</f>
        <v>73320</v>
      </c>
      <c r="D64" s="182">
        <f>IF($B$6="x",10%,0%)</f>
        <v>0.1</v>
      </c>
      <c r="E64" s="177">
        <f>IF($B$6="X",'Belege EURO - INLAND'!F36,0)</f>
        <v>120</v>
      </c>
      <c r="F64" s="177"/>
      <c r="G64" s="175"/>
      <c r="H64" s="175">
        <f t="shared" ref="H64:H67" si="0">+H63</f>
        <v>0</v>
      </c>
      <c r="I64" s="183"/>
      <c r="J64" s="191" t="s">
        <v>177</v>
      </c>
      <c r="K64" s="192">
        <f>SUM(K62:K63)</f>
        <v>135.6</v>
      </c>
      <c r="L64" s="192">
        <f>SUM(L62:L63)</f>
        <v>0</v>
      </c>
      <c r="M64" s="193"/>
      <c r="N64" s="194"/>
      <c r="O64" s="75"/>
      <c r="P64" s="87" t="s">
        <v>195</v>
      </c>
      <c r="Q64" s="75"/>
      <c r="R64" s="75"/>
      <c r="S64" s="83"/>
    </row>
    <row r="65" spans="1:19" ht="20.25" customHeight="1" thickBot="1" x14ac:dyDescent="0.35">
      <c r="A65" s="75"/>
      <c r="B65" s="174" t="s">
        <v>6</v>
      </c>
      <c r="C65" s="175">
        <f>IF($B$6="X",VLOOKUP($B$11,MA!D:J,4,FALSE),VLOOKUP($B$11,MA!D:J,6,FALSE))</f>
        <v>73320</v>
      </c>
      <c r="D65" s="182">
        <f>IF($B$6="x",13%,0%)</f>
        <v>0.13</v>
      </c>
      <c r="E65" s="177">
        <f>IF($B$6="X",'Belege EURO - INLAND'!F37,0)</f>
        <v>0</v>
      </c>
      <c r="F65" s="177"/>
      <c r="G65" s="175"/>
      <c r="H65" s="175">
        <f t="shared" si="0"/>
        <v>0</v>
      </c>
      <c r="I65" s="183"/>
      <c r="J65" s="167"/>
      <c r="K65" s="186"/>
      <c r="L65" s="186"/>
      <c r="M65" s="167"/>
      <c r="N65" s="187"/>
      <c r="O65" s="75"/>
      <c r="P65" s="87"/>
      <c r="Q65" s="75"/>
      <c r="R65" s="75"/>
      <c r="S65" s="83"/>
    </row>
    <row r="66" spans="1:19" ht="20.25" customHeight="1" x14ac:dyDescent="0.3">
      <c r="A66" s="75"/>
      <c r="B66" s="174" t="s">
        <v>6</v>
      </c>
      <c r="C66" s="175">
        <f>IF($B$6="X",VLOOKUP($B$11,MA!D:J,4,FALSE),VLOOKUP($B$11,MA!D:J,6,FALSE))</f>
        <v>73320</v>
      </c>
      <c r="D66" s="182">
        <f>IF($B$6="x",20%,0%)</f>
        <v>0.2</v>
      </c>
      <c r="E66" s="177">
        <f>IF($B$6="X",'Belege EURO - INLAND'!F38,0)</f>
        <v>48</v>
      </c>
      <c r="F66" s="177"/>
      <c r="G66" s="175"/>
      <c r="H66" s="175">
        <f>+H64</f>
        <v>0</v>
      </c>
      <c r="I66" s="183"/>
      <c r="J66" s="75"/>
      <c r="K66" s="195" t="s">
        <v>241</v>
      </c>
      <c r="L66" s="196"/>
      <c r="M66" s="196"/>
      <c r="N66" s="78"/>
      <c r="P66" s="75"/>
      <c r="Q66" s="75"/>
      <c r="R66" s="75"/>
      <c r="S66" s="83"/>
    </row>
    <row r="67" spans="1:19" ht="20.25" customHeight="1" x14ac:dyDescent="0.3">
      <c r="A67" s="75"/>
      <c r="B67" s="168" t="s">
        <v>234</v>
      </c>
      <c r="C67" s="197" t="s">
        <v>233</v>
      </c>
      <c r="D67" s="182"/>
      <c r="E67" s="177">
        <f>+'Belege EURO - INLAND'!C5+'BELEGE EURO - BRD'!C6+'BELEGE EURO SONSTIGE'!C5+'Belege CZK und andere FW'!G6+'Belege EURO - INLAND'!F40+'Belege EURO - INLAND'!F41+'Belege EURO - INLAND'!F42+'BELEGE EURO - BRD'!C27+'BELEGE EURO - BRD'!C28+'BELEGE EURO - BRD'!C29+'BELEGE EURO SONSTIGE'!C26+'BELEGE EURO SONSTIGE'!C27+'BELEGE EURO SONSTIGE'!C28+SUM('Belege CZK und andere FW'!G27:G29)+SUM('Belege CZK und andere FW'!F27:F29)</f>
        <v>0</v>
      </c>
      <c r="F67" s="177"/>
      <c r="G67" s="166"/>
      <c r="H67" s="175">
        <f t="shared" si="0"/>
        <v>0</v>
      </c>
      <c r="I67" s="183"/>
      <c r="J67" s="179"/>
      <c r="K67" s="210" t="str">
        <f>IF(B8="X",VLOOKUP(B11,MA!D:G,4,FALSE),"")</f>
        <v/>
      </c>
      <c r="L67" s="208">
        <v>0.2</v>
      </c>
      <c r="M67" s="209" t="str">
        <f>IF(B8="x",'Belege EURO - INLAND'!C8,"")</f>
        <v/>
      </c>
      <c r="N67" s="83"/>
      <c r="P67" s="87"/>
      <c r="Q67" s="75"/>
      <c r="R67" s="75"/>
      <c r="S67" s="83"/>
    </row>
    <row r="68" spans="1:19" ht="20.25" customHeight="1" thickBot="1" x14ac:dyDescent="0.35">
      <c r="A68" s="75"/>
      <c r="B68" s="165" t="s">
        <v>177</v>
      </c>
      <c r="C68" s="201"/>
      <c r="D68" s="202"/>
      <c r="E68" s="203">
        <f>SUM(E61:E67)</f>
        <v>304.60000000000002</v>
      </c>
      <c r="F68" s="203">
        <f>SUM(F62:F67)</f>
        <v>0</v>
      </c>
      <c r="G68" s="201"/>
      <c r="H68" s="204">
        <f>SUM(E68:F68)</f>
        <v>304.60000000000002</v>
      </c>
      <c r="I68" s="183"/>
      <c r="J68" s="212" t="str">
        <f>IFERROR(IF(M67+M68&lt;&gt;0,"",(IF(AND($B$8="X",'Belege EURO - INLAND'!C34&lt;&gt;0),"FEHLER: AUSLAND WURDE AUSGEWÄHLT - SHEET BELEGE JEDOCH FÜR INLAND BEFÜLLT!!!",""))),"")</f>
        <v/>
      </c>
      <c r="K68" s="198" t="str">
        <f>IF(B8="X",VLOOKUP(B11,MA!D:G,4,FALSE),"")</f>
        <v/>
      </c>
      <c r="L68" s="211">
        <v>0.1</v>
      </c>
      <c r="M68" s="199" t="str">
        <f>IF(B8="x",'Belege EURO - INLAND'!C11,"")</f>
        <v/>
      </c>
      <c r="N68" s="200"/>
      <c r="O68" s="75"/>
      <c r="P68" s="188"/>
      <c r="Q68" s="188"/>
      <c r="R68" s="188"/>
      <c r="S68" s="83"/>
    </row>
    <row r="69" spans="1:19" ht="20.25" customHeight="1" thickBot="1" x14ac:dyDescent="0.35">
      <c r="A69" s="75"/>
      <c r="B69" s="205"/>
      <c r="C69" s="206"/>
      <c r="D69" s="206"/>
      <c r="E69" s="206"/>
      <c r="F69" s="206"/>
      <c r="G69" s="206"/>
      <c r="H69" s="206"/>
      <c r="I69" s="206"/>
      <c r="J69" s="207" t="str">
        <f>+J68</f>
        <v/>
      </c>
      <c r="K69" s="206"/>
      <c r="L69" s="206"/>
      <c r="M69" s="206"/>
      <c r="N69" s="206"/>
      <c r="O69" s="206"/>
      <c r="P69" s="206"/>
      <c r="Q69" s="206"/>
      <c r="R69" s="206"/>
      <c r="S69" s="200"/>
    </row>
    <row r="70" spans="1:19" x14ac:dyDescent="0.2"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</row>
  </sheetData>
  <sheetProtection algorithmName="SHA-512" hashValue="j8IN2TGyG3LXDTQ85vXDO+8RwHHyt64hffTx2KEY/r0hNm6URp5+6OG0kR3JRaBeowVfPL9MEjoorODCVRSM5Q==" saltValue="tuUM/qitKaY9QEAGXjMx0g==" spinCount="100000" sheet="1" objects="1" scenarios="1"/>
  <dataConsolidate/>
  <customSheetViews>
    <customSheetView guid="{F9B5484E-AE86-4B42-A7FB-703F4E0771ED}" scale="81" fitToPage="1" topLeftCell="A40">
      <selection activeCell="J69" sqref="J69"/>
      <pageMargins left="0.82677165354330717" right="0.23622047244094491" top="0.39370078740157483" bottom="0" header="0.31496062992125984" footer="0.31496062992125984"/>
      <pageSetup paperSize="9" scale="42" orientation="landscape" r:id="rId1"/>
    </customSheetView>
  </customSheetViews>
  <mergeCells count="5">
    <mergeCell ref="B58:R58"/>
    <mergeCell ref="E1:G1"/>
    <mergeCell ref="B4:S4"/>
    <mergeCell ref="B57:R57"/>
    <mergeCell ref="B56:R56"/>
  </mergeCells>
  <dataValidations xWindow="457" yWindow="299" count="4">
    <dataValidation allowBlank="1" showInputMessage="1" showErrorMessage="1" promptTitle="Inland oder Auslandsreise" prompt="Zutreffendes bitte mit &quot;X&quot; ankreuzen _x000a_(Klein- oder Grossbuchstaben)" sqref="B6" xr:uid="{00000000-0002-0000-0000-000000000000}"/>
    <dataValidation allowBlank="1" showInputMessage="1" showErrorMessage="1" promptTitle="Inland oder Ausland" prompt="Zutreffendes bitte mit &quot;X&quot; ankreuzen (Großbuchstaben)" sqref="F8" xr:uid="{00000000-0002-0000-0000-000001000000}"/>
    <dataValidation type="date" allowBlank="1" showInputMessage="1" showErrorMessage="1" promptTitle="Datum" prompt="Bitte Datum der Erstellung der Reisespesenabrechnung eingeben" sqref="B16" xr:uid="{00000000-0002-0000-0000-000002000000}">
      <formula1>42368</formula1>
      <formula2>42735</formula2>
    </dataValidation>
    <dataValidation allowBlank="1" showInputMessage="1" showErrorMessage="1" promptTitle="Inland oder Ausland" prompt="Zutreffendes bitte mit &quot;X&quot; ankreuzen _x000a_(Klein- oder Großbuchstabe)" sqref="B8" xr:uid="{00000000-0002-0000-0000-000003000000}"/>
  </dataValidations>
  <pageMargins left="0.82677165354330717" right="0.23622047244094491" top="0.39370078740157483" bottom="0" header="0.31496062992125984" footer="0.31496062992125984"/>
  <pageSetup paperSize="9" scale="40" orientation="landscape" r:id="rId2"/>
  <drawing r:id="rId3"/>
  <extLst>
    <ext xmlns:x14="http://schemas.microsoft.com/office/spreadsheetml/2009/9/main" uri="{CCE6A557-97BC-4b89-ADB6-D9C93CAAB3DF}">
      <x14:dataValidations xmlns:xm="http://schemas.microsoft.com/office/excel/2006/main" xWindow="457" yWindow="299" count="3">
        <x14:dataValidation type="list" allowBlank="1" showInputMessage="1" showErrorMessage="1" promptTitle="Welches Land?" prompt="Bitte entsprechendes Land auswählen" xr:uid="{00000000-0002-0000-0000-000004000000}">
          <x14:formula1>
            <xm:f>'Länder Tagessätze'!$B$3:$B$29</xm:f>
          </x14:formula1>
          <xm:sqref>D8</xm:sqref>
        </x14:dataValidation>
        <x14:dataValidation type="list" allowBlank="1" showInputMessage="1" showErrorMessage="1" xr:uid="{00000000-0002-0000-0000-000005000000}">
          <x14:formula1>
            <xm:f>'2021'!$A$2:$A$13</xm:f>
          </x14:formula1>
          <xm:sqref>D6</xm:sqref>
        </x14:dataValidation>
        <x14:dataValidation type="list" allowBlank="1" showInputMessage="1" showErrorMessage="1" promptTitle="Name auswählen" prompt="Bitte Name aus Liste auswählen_x000a_(alphabetisch geordnet)_x000a_" xr:uid="{00000000-0002-0000-0000-000006000000}">
          <x14:formula1>
            <xm:f>MA!$D$3:$D$79</xm:f>
          </x14:formula1>
          <xm:sqref>B11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6"/>
  <dimension ref="A2:Q52"/>
  <sheetViews>
    <sheetView topLeftCell="B24" workbookViewId="0">
      <selection activeCell="K55" sqref="K55"/>
    </sheetView>
  </sheetViews>
  <sheetFormatPr baseColWidth="10" defaultColWidth="11.5" defaultRowHeight="15" x14ac:dyDescent="0.2"/>
  <cols>
    <col min="1" max="1" width="27.83203125" style="250" customWidth="1"/>
    <col min="2" max="16" width="14" style="250" customWidth="1"/>
    <col min="17" max="16384" width="11.5" style="250"/>
  </cols>
  <sheetData>
    <row r="2" spans="1:16" x14ac:dyDescent="0.2">
      <c r="A2" s="1" t="s">
        <v>55</v>
      </c>
    </row>
    <row r="4" spans="1:16" x14ac:dyDescent="0.2">
      <c r="A4" s="250" t="s">
        <v>49</v>
      </c>
      <c r="B4" s="251">
        <v>26.4</v>
      </c>
    </row>
    <row r="5" spans="1:16" x14ac:dyDescent="0.2">
      <c r="A5" s="250" t="s">
        <v>51</v>
      </c>
      <c r="B5" s="251">
        <v>0</v>
      </c>
      <c r="D5" s="251"/>
    </row>
    <row r="6" spans="1:16" x14ac:dyDescent="0.2">
      <c r="A6" s="250" t="s">
        <v>52</v>
      </c>
      <c r="B6" s="251">
        <v>13.2</v>
      </c>
      <c r="D6" s="251"/>
    </row>
    <row r="7" spans="1:16" x14ac:dyDescent="0.2">
      <c r="A7" s="250" t="s">
        <v>53</v>
      </c>
      <c r="B7" s="251">
        <v>13.2</v>
      </c>
      <c r="D7" s="251"/>
    </row>
    <row r="8" spans="1:16" x14ac:dyDescent="0.2">
      <c r="B8" s="251"/>
      <c r="D8" s="251"/>
    </row>
    <row r="9" spans="1:16" x14ac:dyDescent="0.2">
      <c r="A9" s="251" t="s">
        <v>166</v>
      </c>
      <c r="B9" s="250" t="s">
        <v>167</v>
      </c>
      <c r="C9" s="251">
        <v>0</v>
      </c>
    </row>
    <row r="10" spans="1:16" x14ac:dyDescent="0.2">
      <c r="A10" s="250" t="s">
        <v>168</v>
      </c>
      <c r="B10" s="250" t="s">
        <v>169</v>
      </c>
      <c r="C10" s="251">
        <v>8.8000000000000007</v>
      </c>
    </row>
    <row r="11" spans="1:16" x14ac:dyDescent="0.2">
      <c r="A11" s="250" t="s">
        <v>170</v>
      </c>
      <c r="B11" s="250" t="s">
        <v>171</v>
      </c>
      <c r="C11" s="251">
        <v>17.600000000000001</v>
      </c>
    </row>
    <row r="12" spans="1:16" x14ac:dyDescent="0.2">
      <c r="A12" s="250" t="s">
        <v>172</v>
      </c>
      <c r="B12" s="250" t="s">
        <v>173</v>
      </c>
      <c r="C12" s="251"/>
    </row>
    <row r="14" spans="1:16" x14ac:dyDescent="0.2">
      <c r="B14" s="250" t="str">
        <f>+Formular!C17</f>
        <v>MI</v>
      </c>
      <c r="C14" s="250" t="str">
        <f>+Formular!D17</f>
        <v>DO</v>
      </c>
      <c r="D14" s="250" t="str">
        <f>+Formular!E17</f>
        <v>FR</v>
      </c>
      <c r="E14" s="250" t="str">
        <f>+Formular!F17</f>
        <v>SA</v>
      </c>
      <c r="F14" s="250" t="str">
        <f>+Formular!G17</f>
        <v>SO</v>
      </c>
      <c r="G14" s="250" t="str">
        <f>+Formular!H17</f>
        <v>MO</v>
      </c>
      <c r="H14" s="250" t="str">
        <f>+Formular!I17</f>
        <v>DI</v>
      </c>
      <c r="I14" s="250" t="str">
        <f>+Formular!J17</f>
        <v>MI</v>
      </c>
      <c r="J14" s="250" t="str">
        <f>+Formular!K17</f>
        <v>DO</v>
      </c>
      <c r="K14" s="250" t="str">
        <f>+Formular!L17</f>
        <v>FR</v>
      </c>
      <c r="L14" s="250" t="str">
        <f>+Formular!M17</f>
        <v>SA</v>
      </c>
      <c r="M14" s="250" t="str">
        <f>+Formular!N17</f>
        <v>SO</v>
      </c>
      <c r="N14" s="250" t="str">
        <f>+Formular!O17</f>
        <v>MO</v>
      </c>
      <c r="O14" s="250" t="str">
        <f>+Formular!P17</f>
        <v>DI</v>
      </c>
      <c r="P14" s="250" t="str">
        <f>+Formular!Q17</f>
        <v>MI</v>
      </c>
    </row>
    <row r="15" spans="1:16" s="249" customFormat="1" ht="16" thickBot="1" x14ac:dyDescent="0.25">
      <c r="B15" s="249">
        <f>+Formular!C18</f>
        <v>44440</v>
      </c>
      <c r="C15" s="249">
        <f>+Formular!D18</f>
        <v>44441</v>
      </c>
      <c r="D15" s="249">
        <f>+Formular!E18</f>
        <v>44442</v>
      </c>
      <c r="E15" s="249">
        <f>+Formular!F18</f>
        <v>44443</v>
      </c>
      <c r="F15" s="249">
        <f>+Formular!G18</f>
        <v>44444</v>
      </c>
      <c r="G15" s="249">
        <f>+Formular!H18</f>
        <v>44445</v>
      </c>
      <c r="H15" s="249">
        <f>+Formular!I18</f>
        <v>44446</v>
      </c>
      <c r="I15" s="249">
        <f>+Formular!J18</f>
        <v>44447</v>
      </c>
      <c r="J15" s="249">
        <f>+Formular!K18</f>
        <v>44448</v>
      </c>
      <c r="K15" s="249">
        <f>+Formular!L18</f>
        <v>44449</v>
      </c>
      <c r="L15" s="249">
        <f>+Formular!M18</f>
        <v>44450</v>
      </c>
      <c r="M15" s="249">
        <f>+Formular!N18</f>
        <v>44451</v>
      </c>
      <c r="N15" s="249">
        <f>+Formular!O18</f>
        <v>44452</v>
      </c>
      <c r="O15" s="249">
        <f>+Formular!P18</f>
        <v>44453</v>
      </c>
      <c r="P15" s="249">
        <f>+Formular!Q18</f>
        <v>44454</v>
      </c>
    </row>
    <row r="16" spans="1:16" x14ac:dyDescent="0.2">
      <c r="A16" s="250" t="str">
        <f>+Formular!B19</f>
        <v>Von</v>
      </c>
      <c r="B16" s="252">
        <f>+Formular!C19</f>
        <v>0</v>
      </c>
      <c r="C16" s="253" t="str">
        <f>+Formular!D19</f>
        <v>Salzburg</v>
      </c>
      <c r="D16" s="253">
        <f>+Formular!E19</f>
        <v>0</v>
      </c>
      <c r="E16" s="253">
        <f>+Formular!F19</f>
        <v>0</v>
      </c>
      <c r="F16" s="253">
        <f>+Formular!G19</f>
        <v>0</v>
      </c>
      <c r="G16" s="253" t="str">
        <f>+Formular!H19</f>
        <v>Salzburg</v>
      </c>
      <c r="H16" s="253">
        <f>+Formular!I19</f>
        <v>0</v>
      </c>
      <c r="I16" s="253">
        <f>+Formular!J19</f>
        <v>0</v>
      </c>
      <c r="J16" s="253" t="str">
        <f>+Formular!K19</f>
        <v>Salzburg</v>
      </c>
      <c r="K16" s="253">
        <f>+Formular!L19</f>
        <v>0</v>
      </c>
      <c r="L16" s="253">
        <f>+Formular!M19</f>
        <v>0</v>
      </c>
      <c r="M16" s="253">
        <f>+Formular!N19</f>
        <v>0</v>
      </c>
      <c r="N16" s="253">
        <f>+Formular!O19</f>
        <v>0</v>
      </c>
      <c r="O16" s="253">
        <f>+Formular!P19</f>
        <v>0</v>
      </c>
      <c r="P16" s="254">
        <f>+Formular!Q19</f>
        <v>0</v>
      </c>
    </row>
    <row r="17" spans="1:17" x14ac:dyDescent="0.2">
      <c r="A17" s="250" t="str">
        <f>+Formular!B20</f>
        <v>Uhrzeit (Abfahrt)</v>
      </c>
      <c r="B17" s="255">
        <f>+Formular!C20</f>
        <v>0</v>
      </c>
      <c r="C17" s="256">
        <f>+Formular!D20</f>
        <v>0.33333333333333331</v>
      </c>
      <c r="D17" s="256">
        <f>+Formular!E20</f>
        <v>0</v>
      </c>
      <c r="E17" s="256">
        <f>+Formular!F20</f>
        <v>0</v>
      </c>
      <c r="F17" s="256">
        <f>+Formular!G20</f>
        <v>0</v>
      </c>
      <c r="G17" s="256">
        <f>+Formular!H20</f>
        <v>0.5</v>
      </c>
      <c r="H17" s="256">
        <f>+Formular!I20</f>
        <v>0</v>
      </c>
      <c r="I17" s="256">
        <f>+Formular!J20</f>
        <v>0</v>
      </c>
      <c r="J17" s="256">
        <f>+Formular!K20</f>
        <v>0.33333333333333331</v>
      </c>
      <c r="K17" s="256">
        <f>+Formular!L20</f>
        <v>0</v>
      </c>
      <c r="L17" s="256">
        <f>+Formular!M20</f>
        <v>0</v>
      </c>
      <c r="M17" s="256">
        <f>+Formular!N20</f>
        <v>0</v>
      </c>
      <c r="N17" s="256">
        <f>+Formular!O20</f>
        <v>0</v>
      </c>
      <c r="O17" s="256">
        <f>+Formular!P20</f>
        <v>0</v>
      </c>
      <c r="P17" s="257">
        <f>+Formular!Q20</f>
        <v>0</v>
      </c>
    </row>
    <row r="18" spans="1:17" x14ac:dyDescent="0.2">
      <c r="A18" s="250" t="str">
        <f>+Formular!B21</f>
        <v>Nach</v>
      </c>
      <c r="B18" s="258" t="str">
        <f>+Formular!H21</f>
        <v>Oberndorf</v>
      </c>
      <c r="C18" s="259" t="str">
        <f>+Formular!D21</f>
        <v>Wien</v>
      </c>
      <c r="D18" s="259" t="str">
        <f>+Formular!E21</f>
        <v>Wien</v>
      </c>
      <c r="E18" s="259" t="str">
        <f>+Formular!F21</f>
        <v>Wien</v>
      </c>
      <c r="F18" s="259">
        <f>+Formular!G21</f>
        <v>0</v>
      </c>
      <c r="G18" s="259" t="str">
        <f>+Formular!H21</f>
        <v>Oberndorf</v>
      </c>
      <c r="H18" s="259">
        <f>+Formular!I21</f>
        <v>0</v>
      </c>
      <c r="I18" s="259">
        <f>+Formular!J21</f>
        <v>0</v>
      </c>
      <c r="J18" s="259" t="str">
        <f>+Formular!K21</f>
        <v>Graz</v>
      </c>
      <c r="K18" s="259">
        <f>+Formular!L21</f>
        <v>0</v>
      </c>
      <c r="L18" s="259">
        <f>+Formular!M21</f>
        <v>0</v>
      </c>
      <c r="M18" s="259">
        <f>+Formular!N21</f>
        <v>0</v>
      </c>
      <c r="N18" s="259">
        <f>+Formular!O21</f>
        <v>0</v>
      </c>
      <c r="O18" s="259">
        <f>+Formular!P21</f>
        <v>0</v>
      </c>
      <c r="P18" s="260">
        <f>+Formular!Q21</f>
        <v>0</v>
      </c>
    </row>
    <row r="19" spans="1:17" ht="16" thickBot="1" x14ac:dyDescent="0.25">
      <c r="A19" s="250" t="str">
        <f>+Formular!B22</f>
        <v>Uhrzeit (Rück-Ankunft Ausg.ort)</v>
      </c>
      <c r="B19" s="261">
        <f>+Formular!C22</f>
        <v>0</v>
      </c>
      <c r="C19" s="262">
        <f>+Formular!D22</f>
        <v>0</v>
      </c>
      <c r="D19" s="262">
        <f>+Formular!E22</f>
        <v>0</v>
      </c>
      <c r="E19" s="262">
        <f>+Formular!F22</f>
        <v>0.83333333333333337</v>
      </c>
      <c r="F19" s="262">
        <f>+Formular!G22</f>
        <v>0</v>
      </c>
      <c r="G19" s="262">
        <f>+Formular!H22</f>
        <v>0.64583333333333337</v>
      </c>
      <c r="H19" s="262">
        <f>+Formular!I22</f>
        <v>0</v>
      </c>
      <c r="I19" s="262">
        <f>+Formular!J22</f>
        <v>0</v>
      </c>
      <c r="J19" s="262">
        <f>+Formular!K22</f>
        <v>0.66666666666666663</v>
      </c>
      <c r="K19" s="262">
        <f>+Formular!L22</f>
        <v>0</v>
      </c>
      <c r="L19" s="262">
        <f>+Formular!M22</f>
        <v>0</v>
      </c>
      <c r="M19" s="262">
        <f>+Formular!N22</f>
        <v>0</v>
      </c>
      <c r="N19" s="262">
        <f>+Formular!O22</f>
        <v>0</v>
      </c>
      <c r="O19" s="262">
        <f>+Formular!P22</f>
        <v>0</v>
      </c>
      <c r="P19" s="263">
        <f>+Formular!Q22</f>
        <v>0</v>
      </c>
    </row>
    <row r="21" spans="1:17" x14ac:dyDescent="0.2">
      <c r="A21" s="250" t="s">
        <v>165</v>
      </c>
      <c r="B21" s="264">
        <f>+Formular!C24</f>
        <v>0</v>
      </c>
      <c r="C21" s="264">
        <f>+Formular!D24</f>
        <v>0.66666666666666663</v>
      </c>
      <c r="D21" s="264">
        <f>+Formular!E24</f>
        <v>1</v>
      </c>
      <c r="E21" s="264">
        <f>+Formular!F24</f>
        <v>0.83333333333333337</v>
      </c>
      <c r="F21" s="264">
        <f>+Formular!G24</f>
        <v>0</v>
      </c>
      <c r="G21" s="264">
        <f>+Formular!H24</f>
        <v>0.14583333333333334</v>
      </c>
      <c r="H21" s="264">
        <f>+Formular!I24</f>
        <v>0</v>
      </c>
      <c r="I21" s="264">
        <f>+Formular!J24</f>
        <v>0</v>
      </c>
      <c r="J21" s="264">
        <f>+Formular!K24</f>
        <v>0.33333333333333331</v>
      </c>
      <c r="K21" s="264">
        <f>+Formular!L24</f>
        <v>0</v>
      </c>
      <c r="L21" s="264">
        <f>+Formular!M24</f>
        <v>0</v>
      </c>
      <c r="M21" s="264">
        <f>+Formular!N24</f>
        <v>0</v>
      </c>
      <c r="N21" s="264">
        <f>+Formular!O24</f>
        <v>0</v>
      </c>
      <c r="O21" s="264">
        <f>+Formular!P24</f>
        <v>0</v>
      </c>
      <c r="P21" s="264">
        <f>+Formular!Q24</f>
        <v>0</v>
      </c>
    </row>
    <row r="22" spans="1:17" x14ac:dyDescent="0.2">
      <c r="A22" s="259" t="s">
        <v>161</v>
      </c>
      <c r="B22" s="265">
        <f>VLOOKUP(B21,Viertelstunden!$A:$B,2,TRUE)</f>
        <v>0</v>
      </c>
      <c r="C22" s="265">
        <f>VLOOKUP(C21,Viertelstunden!$A:$B,2,TRUE)</f>
        <v>1</v>
      </c>
      <c r="D22" s="265">
        <f>VLOOKUP(D21,Viertelstunden!$A:$B,2,TRUE)</f>
        <v>1</v>
      </c>
      <c r="E22" s="265">
        <f>VLOOKUP(E21,Viertelstunden!$A:$B,2,TRUE)</f>
        <v>1</v>
      </c>
      <c r="F22" s="265">
        <f>VLOOKUP(F21,Viertelstunden!$A:$B,2,TRUE)</f>
        <v>0</v>
      </c>
      <c r="G22" s="265">
        <f>VLOOKUP(G21,Viertelstunden!$A:$B,2,TRUE)</f>
        <v>3</v>
      </c>
      <c r="H22" s="265">
        <f>VLOOKUP(H21,Viertelstunden!$A:$B,2,TRUE)</f>
        <v>0</v>
      </c>
      <c r="I22" s="265">
        <f>VLOOKUP(I21,Viertelstunden!$A:$B,2,TRUE)</f>
        <v>0</v>
      </c>
      <c r="J22" s="265">
        <f>VLOOKUP(J21,Viertelstunden!$A:$B,2,TRUE)</f>
        <v>2</v>
      </c>
      <c r="K22" s="265">
        <f>VLOOKUP(K21,Viertelstunden!$A:$B,2,TRUE)</f>
        <v>0</v>
      </c>
      <c r="L22" s="265">
        <f>VLOOKUP(L21,Viertelstunden!$A:$B,2,TRUE)</f>
        <v>0</v>
      </c>
      <c r="M22" s="265">
        <f>VLOOKUP(M21,Viertelstunden!$A:$B,2,TRUE)</f>
        <v>0</v>
      </c>
      <c r="N22" s="265">
        <f>VLOOKUP(N21,Viertelstunden!$A:$B,2,TRUE)</f>
        <v>0</v>
      </c>
      <c r="O22" s="265">
        <f>VLOOKUP(O21,Viertelstunden!$A:$B,2,TRUE)</f>
        <v>0</v>
      </c>
      <c r="P22" s="265">
        <f>VLOOKUP(P21,Viertelstunden!$A:$B,2,TRUE)</f>
        <v>0</v>
      </c>
      <c r="Q22" s="265"/>
    </row>
    <row r="23" spans="1:17" ht="16" thickBot="1" x14ac:dyDescent="0.25">
      <c r="A23" s="259"/>
      <c r="B23" s="265"/>
      <c r="C23" s="265"/>
      <c r="D23" s="265"/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  <c r="Q23" s="265"/>
    </row>
    <row r="24" spans="1:17" x14ac:dyDescent="0.2">
      <c r="A24" s="259" t="s">
        <v>162</v>
      </c>
      <c r="B24" s="266">
        <f>+Formular!C28</f>
        <v>0</v>
      </c>
      <c r="C24" s="267">
        <f>+Formular!D28</f>
        <v>0</v>
      </c>
      <c r="D24" s="267">
        <f>+Formular!E28</f>
        <v>0</v>
      </c>
      <c r="E24" s="267">
        <f>+Formular!F28</f>
        <v>0</v>
      </c>
      <c r="F24" s="267">
        <f>+Formular!G28</f>
        <v>0</v>
      </c>
      <c r="G24" s="267">
        <f>+Formular!H28</f>
        <v>0</v>
      </c>
      <c r="H24" s="267">
        <f>+Formular!I28</f>
        <v>0</v>
      </c>
      <c r="I24" s="267">
        <f>+Formular!J28</f>
        <v>0</v>
      </c>
      <c r="J24" s="267">
        <f>+Formular!K28</f>
        <v>0</v>
      </c>
      <c r="K24" s="267">
        <f>+Formular!L28</f>
        <v>0</v>
      </c>
      <c r="L24" s="267">
        <f>+Formular!M28</f>
        <v>0</v>
      </c>
      <c r="M24" s="267">
        <f>+Formular!N28</f>
        <v>0</v>
      </c>
      <c r="N24" s="267">
        <f>+Formular!O28</f>
        <v>0</v>
      </c>
      <c r="O24" s="267">
        <f>+Formular!P28</f>
        <v>0</v>
      </c>
      <c r="P24" s="268">
        <f>+Formular!Q28</f>
        <v>0</v>
      </c>
      <c r="Q24" s="265"/>
    </row>
    <row r="25" spans="1:17" x14ac:dyDescent="0.2">
      <c r="A25" s="259" t="s">
        <v>163</v>
      </c>
      <c r="B25" s="269">
        <f>+Formular!C29</f>
        <v>0</v>
      </c>
      <c r="C25" s="265">
        <f>+Formular!D29</f>
        <v>0</v>
      </c>
      <c r="D25" s="265">
        <f>+Formular!E29</f>
        <v>0</v>
      </c>
      <c r="E25" s="265">
        <f>+Formular!F29</f>
        <v>0</v>
      </c>
      <c r="F25" s="265">
        <f>+Formular!G29</f>
        <v>0</v>
      </c>
      <c r="G25" s="265">
        <f>+Formular!H29</f>
        <v>0</v>
      </c>
      <c r="H25" s="265">
        <f>+Formular!I29</f>
        <v>0</v>
      </c>
      <c r="I25" s="265">
        <f>+Formular!J29</f>
        <v>0</v>
      </c>
      <c r="J25" s="265">
        <f>+Formular!K29</f>
        <v>0</v>
      </c>
      <c r="K25" s="265">
        <f>+Formular!L29</f>
        <v>0</v>
      </c>
      <c r="L25" s="265">
        <f>+Formular!M29</f>
        <v>0</v>
      </c>
      <c r="M25" s="265">
        <f>+Formular!N29</f>
        <v>0</v>
      </c>
      <c r="N25" s="265">
        <f>+Formular!O29</f>
        <v>0</v>
      </c>
      <c r="O25" s="265">
        <f>+Formular!P29</f>
        <v>0</v>
      </c>
      <c r="P25" s="270">
        <f>+Formular!Q29</f>
        <v>0</v>
      </c>
    </row>
    <row r="26" spans="1:17" ht="16" thickBot="1" x14ac:dyDescent="0.25">
      <c r="A26" s="271" t="s">
        <v>164</v>
      </c>
      <c r="B26" s="272">
        <f>+Formular!C30</f>
        <v>0</v>
      </c>
      <c r="C26" s="273">
        <f>+Formular!D30</f>
        <v>0</v>
      </c>
      <c r="D26" s="273">
        <f>+Formular!E30</f>
        <v>0</v>
      </c>
      <c r="E26" s="273">
        <f>+Formular!F30</f>
        <v>0</v>
      </c>
      <c r="F26" s="273">
        <f>+Formular!G30</f>
        <v>0</v>
      </c>
      <c r="G26" s="273">
        <f>+Formular!H30</f>
        <v>0</v>
      </c>
      <c r="H26" s="273">
        <f>+Formular!I30</f>
        <v>0</v>
      </c>
      <c r="I26" s="273">
        <f>+Formular!J30</f>
        <v>0</v>
      </c>
      <c r="J26" s="273">
        <f>+Formular!K30</f>
        <v>0</v>
      </c>
      <c r="K26" s="273">
        <f>+Formular!L30</f>
        <v>0</v>
      </c>
      <c r="L26" s="273">
        <f>+Formular!M30</f>
        <v>0</v>
      </c>
      <c r="M26" s="273">
        <f>+Formular!N30</f>
        <v>0</v>
      </c>
      <c r="N26" s="273">
        <f>+Formular!O30</f>
        <v>0</v>
      </c>
      <c r="O26" s="273">
        <f>+Formular!P30</f>
        <v>0</v>
      </c>
      <c r="P26" s="274">
        <f>+Formular!Q30</f>
        <v>0</v>
      </c>
    </row>
    <row r="27" spans="1:17" ht="16" thickBot="1" x14ac:dyDescent="0.25"/>
    <row r="28" spans="1:17" x14ac:dyDescent="0.2">
      <c r="A28" s="259" t="s">
        <v>115</v>
      </c>
      <c r="B28" s="266">
        <f t="shared" ref="B28:P28" si="0">IF(B24="X",0,-$B$5)</f>
        <v>0</v>
      </c>
      <c r="C28" s="267">
        <f t="shared" si="0"/>
        <v>0</v>
      </c>
      <c r="D28" s="267">
        <f t="shared" si="0"/>
        <v>0</v>
      </c>
      <c r="E28" s="267">
        <f t="shared" si="0"/>
        <v>0</v>
      </c>
      <c r="F28" s="267">
        <f t="shared" si="0"/>
        <v>0</v>
      </c>
      <c r="G28" s="267">
        <f t="shared" si="0"/>
        <v>0</v>
      </c>
      <c r="H28" s="267">
        <f t="shared" si="0"/>
        <v>0</v>
      </c>
      <c r="I28" s="267">
        <f t="shared" si="0"/>
        <v>0</v>
      </c>
      <c r="J28" s="267">
        <f t="shared" si="0"/>
        <v>0</v>
      </c>
      <c r="K28" s="267">
        <f t="shared" si="0"/>
        <v>0</v>
      </c>
      <c r="L28" s="267">
        <f t="shared" si="0"/>
        <v>0</v>
      </c>
      <c r="M28" s="267">
        <f t="shared" si="0"/>
        <v>0</v>
      </c>
      <c r="N28" s="267">
        <f t="shared" si="0"/>
        <v>0</v>
      </c>
      <c r="O28" s="267">
        <f t="shared" si="0"/>
        <v>0</v>
      </c>
      <c r="P28" s="268">
        <f t="shared" si="0"/>
        <v>0</v>
      </c>
    </row>
    <row r="29" spans="1:17" x14ac:dyDescent="0.2">
      <c r="A29" s="259" t="s">
        <v>56</v>
      </c>
      <c r="B29" s="269">
        <f t="shared" ref="B29:P29" si="1">IF(B25="X",-$B$6,0)</f>
        <v>0</v>
      </c>
      <c r="C29" s="265">
        <f t="shared" si="1"/>
        <v>0</v>
      </c>
      <c r="D29" s="265">
        <f t="shared" si="1"/>
        <v>0</v>
      </c>
      <c r="E29" s="265">
        <f t="shared" si="1"/>
        <v>0</v>
      </c>
      <c r="F29" s="265">
        <f t="shared" si="1"/>
        <v>0</v>
      </c>
      <c r="G29" s="265">
        <f t="shared" si="1"/>
        <v>0</v>
      </c>
      <c r="H29" s="265">
        <f t="shared" si="1"/>
        <v>0</v>
      </c>
      <c r="I29" s="265">
        <f t="shared" si="1"/>
        <v>0</v>
      </c>
      <c r="J29" s="265">
        <f t="shared" si="1"/>
        <v>0</v>
      </c>
      <c r="K29" s="265">
        <f t="shared" si="1"/>
        <v>0</v>
      </c>
      <c r="L29" s="265">
        <f t="shared" si="1"/>
        <v>0</v>
      </c>
      <c r="M29" s="265">
        <f t="shared" si="1"/>
        <v>0</v>
      </c>
      <c r="N29" s="265">
        <f t="shared" si="1"/>
        <v>0</v>
      </c>
      <c r="O29" s="265">
        <f t="shared" si="1"/>
        <v>0</v>
      </c>
      <c r="P29" s="270">
        <f t="shared" si="1"/>
        <v>0</v>
      </c>
    </row>
    <row r="30" spans="1:17" ht="16" thickBot="1" x14ac:dyDescent="0.25">
      <c r="A30" s="259" t="s">
        <v>57</v>
      </c>
      <c r="B30" s="272">
        <f t="shared" ref="B30:P30" si="2">IF(B26="X",-$B$7,0)</f>
        <v>0</v>
      </c>
      <c r="C30" s="273">
        <f t="shared" si="2"/>
        <v>0</v>
      </c>
      <c r="D30" s="273">
        <f t="shared" si="2"/>
        <v>0</v>
      </c>
      <c r="E30" s="273">
        <f t="shared" si="2"/>
        <v>0</v>
      </c>
      <c r="F30" s="273">
        <f t="shared" si="2"/>
        <v>0</v>
      </c>
      <c r="G30" s="273">
        <f t="shared" si="2"/>
        <v>0</v>
      </c>
      <c r="H30" s="273">
        <f t="shared" si="2"/>
        <v>0</v>
      </c>
      <c r="I30" s="273">
        <f t="shared" si="2"/>
        <v>0</v>
      </c>
      <c r="J30" s="273">
        <f t="shared" si="2"/>
        <v>0</v>
      </c>
      <c r="K30" s="273">
        <f t="shared" si="2"/>
        <v>0</v>
      </c>
      <c r="L30" s="273">
        <f t="shared" si="2"/>
        <v>0</v>
      </c>
      <c r="M30" s="273">
        <f t="shared" si="2"/>
        <v>0</v>
      </c>
      <c r="N30" s="273">
        <f t="shared" si="2"/>
        <v>0</v>
      </c>
      <c r="O30" s="273">
        <f t="shared" si="2"/>
        <v>0</v>
      </c>
      <c r="P30" s="274">
        <f t="shared" si="2"/>
        <v>0</v>
      </c>
    </row>
    <row r="31" spans="1:17" ht="16" thickBot="1" x14ac:dyDescent="0.25"/>
    <row r="32" spans="1:17" ht="16" thickBot="1" x14ac:dyDescent="0.25">
      <c r="A32" s="250" t="s">
        <v>58</v>
      </c>
      <c r="B32" s="275">
        <f>IF(OR('Stunden Dienstreise'!B13=1,AND('Stunden Dienstreise'!B12=2,F_M_A_Inland!B22=1)),26.4+B29+B30,IF(AND('Stunden Dienstreise'!B12=2,B22=1),$B$4+B29+B30,IF(B22=3,$C$10,IF(B22=2,$C$11,IF(B22=0,0,$B$4+B28+B29+B30)))))</f>
        <v>0</v>
      </c>
      <c r="C32" s="275">
        <f>IF(OR('Stunden Dienstreise'!C13=1,AND('Stunden Dienstreise'!C12=2,F_M_A_Inland!C22=1)),26.4+C29+C30,IF(AND('Stunden Dienstreise'!C12=2,C22=1),$B$4+C29+C30,IF(C22=3,$C$10,IF(C22=2,$C$11,IF(C22=0,0,$B$4+C28+C29+C30)))))</f>
        <v>26.4</v>
      </c>
      <c r="D32" s="275">
        <f>IF(OR('Stunden Dienstreise'!D13=1,AND('Stunden Dienstreise'!D12=2,F_M_A_Inland!D22=1)),26.4+D29+D30,IF(AND('Stunden Dienstreise'!D12=2,D22=1),$B$4+D29+D30,IF(D22=3,$C$10,IF(D22=2,$C$11,IF(D22=0,0,$B$4+D28+D29+D30)))))</f>
        <v>26.4</v>
      </c>
      <c r="E32" s="275">
        <f>IF(OR('Stunden Dienstreise'!E13=1,AND('Stunden Dienstreise'!E12=2,F_M_A_Inland!E22=1)),26.4+E29+E30,IF(AND('Stunden Dienstreise'!E12=2,E22=1),$B$4+E29+E30,IF(E22=3,$C$10,IF(E22=2,$C$11,IF(E22=0,0,$B$4+E28+E29+E30)))))</f>
        <v>26.4</v>
      </c>
      <c r="F32" s="275">
        <f>IF(OR('Stunden Dienstreise'!F13=1,AND('Stunden Dienstreise'!F12=2,F_M_A_Inland!F22=1)),26.4+F29+F30,IF(AND('Stunden Dienstreise'!F12=2,F22=1),$B$4+F29+F30,IF(F22=3,$C$10,IF(F22=2,$C$11,IF(F22=0,0,$B$4+F28+F29+F30)))))</f>
        <v>0</v>
      </c>
      <c r="G32" s="275">
        <f>IF(OR('Stunden Dienstreise'!G13=1,AND('Stunden Dienstreise'!G12=2,F_M_A_Inland!G22=1)),26.4+G29+G30,IF(AND('Stunden Dienstreise'!G12=2,G22=1),$B$4+G29+G30,IF(G22=3,$C$10,IF(G22=2,$C$11,IF(G22=0,0,$B$4+G28+G29+G30)))))</f>
        <v>8.8000000000000007</v>
      </c>
      <c r="H32" s="275">
        <f>IF(OR('Stunden Dienstreise'!H13=1,AND('Stunden Dienstreise'!H12=2,F_M_A_Inland!H22=1)),26.4+H29+H30,IF(AND('Stunden Dienstreise'!H12=2,H22=1),$B$4+H29+H30,IF(H22=3,$C$10,IF(H22=2,$C$11,IF(H22=0,0,$B$4+H28+H29+H30)))))</f>
        <v>0</v>
      </c>
      <c r="I32" s="275">
        <f>IF(OR('Stunden Dienstreise'!I13=1,AND('Stunden Dienstreise'!I12=2,F_M_A_Inland!I22=1)),26.4+I29+I30,IF(AND('Stunden Dienstreise'!I12=2,I22=1),$B$4+I29+I30,IF(I22=3,$C$10,IF(I22=2,$C$11,IF(I22=0,0,$B$4+I28+I29+I30)))))</f>
        <v>0</v>
      </c>
      <c r="J32" s="275">
        <f>IF(OR('Stunden Dienstreise'!J13=1,AND('Stunden Dienstreise'!J12=2,F_M_A_Inland!J22=1)),26.4+J29+J30,IF(AND('Stunden Dienstreise'!J12=2,J22=1),$B$4+J29+J30,IF(J22=3,$C$10,IF(J22=2,$C$11,IF(J22=0,0,$B$4+J28+J29+J30)))))</f>
        <v>17.600000000000001</v>
      </c>
      <c r="K32" s="275">
        <f>IF(OR('Stunden Dienstreise'!K13=1,AND('Stunden Dienstreise'!K12=2,F_M_A_Inland!K22=1)),26.4+K29+K30,IF(AND('Stunden Dienstreise'!K12=2,K22=1),$B$4+K29+K30,IF(K22=3,$C$10,IF(K22=2,$C$11,IF(K22=0,0,$B$4+K28+K29+K30)))))</f>
        <v>0</v>
      </c>
      <c r="L32" s="275">
        <f>IF(OR('Stunden Dienstreise'!L13=1,AND('Stunden Dienstreise'!L12=2,F_M_A_Inland!L22=1)),26.4+L29+L30,IF(AND('Stunden Dienstreise'!L12=2,L22=1),$B$4+L29+L30,IF(L22=3,$C$10,IF(L22=2,$C$11,IF(L22=0,0,$B$4+L28+L29+L30)))))</f>
        <v>0</v>
      </c>
      <c r="M32" s="275">
        <f>IF(OR('Stunden Dienstreise'!M13=1,AND('Stunden Dienstreise'!M12=2,F_M_A_Inland!M22=1)),26.4+M29+M30,IF(AND('Stunden Dienstreise'!M12=2,M22=1),$B$4+M29+M30,IF(M22=3,$C$10,IF(M22=2,$C$11,IF(M22=0,0,$B$4+M28+M29+M30)))))</f>
        <v>0</v>
      </c>
      <c r="N32" s="275">
        <f>IF(OR('Stunden Dienstreise'!N13=1,AND('Stunden Dienstreise'!N12=2,F_M_A_Inland!N22=1)),26.4+N29+N30,IF(AND('Stunden Dienstreise'!N12=2,N22=1),$B$4+N29+N30,IF(N22=3,$C$10,IF(N22=2,$C$11,IF(N22=0,0,$B$4+N28+N29+N30)))))</f>
        <v>0</v>
      </c>
      <c r="O32" s="275">
        <f>IF(OR('Stunden Dienstreise'!O13=1,AND('Stunden Dienstreise'!O12=2,F_M_A_Inland!O22=1)),26.4+O29+O30,IF(AND('Stunden Dienstreise'!O12=2,O22=1),$B$4+O29+O30,IF(O22=3,$C$10,IF(O22=2,$C$11,IF(O22=0,0,$B$4+O28+O29+O30)))))</f>
        <v>0</v>
      </c>
      <c r="P32" s="275">
        <f>IF(OR('Stunden Dienstreise'!P13=1,AND('Stunden Dienstreise'!P12=2,F_M_A_Inland!P22=1)),26.4+P29+P30,IF(AND('Stunden Dienstreise'!P12=2,P22=1),$B$4+P29+P30,IF(P22=3,$C$10,IF(P22=2,$C$11,IF(P22=0,0,$B$4+P28+P29+P30)))))</f>
        <v>0</v>
      </c>
    </row>
    <row r="34" spans="1:17" x14ac:dyDescent="0.2">
      <c r="B34" s="250" t="str">
        <f>+Formular!C36</f>
        <v>DO</v>
      </c>
      <c r="C34" s="250" t="str">
        <f>+Formular!D36</f>
        <v>FR</v>
      </c>
      <c r="D34" s="250" t="str">
        <f>+Formular!E36</f>
        <v>SA</v>
      </c>
      <c r="E34" s="250" t="str">
        <f>+Formular!F36</f>
        <v>SO</v>
      </c>
      <c r="F34" s="250" t="str">
        <f>+Formular!G36</f>
        <v>MO</v>
      </c>
      <c r="G34" s="250" t="str">
        <f>+Formular!H36</f>
        <v>DI</v>
      </c>
      <c r="H34" s="250" t="str">
        <f>+Formular!I36</f>
        <v>MI</v>
      </c>
      <c r="I34" s="250" t="str">
        <f>+Formular!J36</f>
        <v>DO</v>
      </c>
      <c r="J34" s="250" t="str">
        <f>+Formular!K36</f>
        <v>FR</v>
      </c>
      <c r="K34" s="250" t="str">
        <f>+Formular!L36</f>
        <v>SA</v>
      </c>
      <c r="L34" s="250" t="str">
        <f>+Formular!M36</f>
        <v>SO</v>
      </c>
      <c r="M34" s="250" t="str">
        <f>+Formular!N36</f>
        <v>MO</v>
      </c>
      <c r="N34" s="250" t="str">
        <f>+Formular!O36</f>
        <v>DI</v>
      </c>
      <c r="O34" s="250" t="str">
        <f>+Formular!P36</f>
        <v>MI</v>
      </c>
      <c r="P34" s="250" t="str">
        <f>+Formular!Q36</f>
        <v>DO</v>
      </c>
      <c r="Q34" s="250" t="str">
        <f>+Formular!R36</f>
        <v/>
      </c>
    </row>
    <row r="35" spans="1:17" ht="16" thickBot="1" x14ac:dyDescent="0.25">
      <c r="A35" s="250" t="str">
        <f>+Formular!B37</f>
        <v>Reiseroute</v>
      </c>
      <c r="B35" s="249">
        <f>+Formular!C37</f>
        <v>44455</v>
      </c>
      <c r="C35" s="249">
        <f>+Formular!D37</f>
        <v>44456</v>
      </c>
      <c r="D35" s="249">
        <f>+Formular!E37</f>
        <v>44457</v>
      </c>
      <c r="E35" s="249">
        <f>+Formular!F37</f>
        <v>44458</v>
      </c>
      <c r="F35" s="249">
        <f>+Formular!G37</f>
        <v>44459</v>
      </c>
      <c r="G35" s="249">
        <f>+Formular!H37</f>
        <v>44460</v>
      </c>
      <c r="H35" s="249">
        <f>+Formular!I37</f>
        <v>44461</v>
      </c>
      <c r="I35" s="249">
        <f>+Formular!J37</f>
        <v>44462</v>
      </c>
      <c r="J35" s="249">
        <f>+Formular!K37</f>
        <v>44463</v>
      </c>
      <c r="K35" s="249">
        <f>+Formular!L37</f>
        <v>44464</v>
      </c>
      <c r="L35" s="249">
        <f>+Formular!M37</f>
        <v>44465</v>
      </c>
      <c r="M35" s="249">
        <f>+Formular!N37</f>
        <v>44466</v>
      </c>
      <c r="N35" s="249">
        <f>+Formular!O37</f>
        <v>44467</v>
      </c>
      <c r="O35" s="249">
        <f>+Formular!P37</f>
        <v>44468</v>
      </c>
      <c r="P35" s="249">
        <f>+Formular!Q37</f>
        <v>44469</v>
      </c>
      <c r="Q35" s="249" t="str">
        <f>+Formular!R37</f>
        <v xml:space="preserve"> </v>
      </c>
    </row>
    <row r="36" spans="1:17" x14ac:dyDescent="0.2">
      <c r="A36" s="250" t="str">
        <f>+Formular!B38</f>
        <v>Von</v>
      </c>
      <c r="B36" s="252">
        <f>+Formular!C38</f>
        <v>0</v>
      </c>
      <c r="C36" s="253">
        <f>+Formular!D38</f>
        <v>0</v>
      </c>
      <c r="D36" s="253">
        <f>+Formular!E38</f>
        <v>0</v>
      </c>
      <c r="E36" s="253">
        <f>+Formular!F38</f>
        <v>0</v>
      </c>
      <c r="F36" s="253">
        <f>+Formular!G38</f>
        <v>0</v>
      </c>
      <c r="G36" s="253">
        <f>+Formular!H38</f>
        <v>0</v>
      </c>
      <c r="H36" s="253">
        <f>+Formular!I38</f>
        <v>0</v>
      </c>
      <c r="I36" s="253">
        <f>+Formular!J38</f>
        <v>0</v>
      </c>
      <c r="J36" s="253">
        <f>+Formular!K38</f>
        <v>0</v>
      </c>
      <c r="K36" s="253">
        <f>+Formular!L38</f>
        <v>0</v>
      </c>
      <c r="L36" s="253">
        <f>+Formular!M38</f>
        <v>0</v>
      </c>
      <c r="M36" s="253">
        <f>+Formular!N38</f>
        <v>0</v>
      </c>
      <c r="N36" s="253">
        <f>+Formular!O38</f>
        <v>0</v>
      </c>
      <c r="O36" s="253">
        <f>+Formular!P38</f>
        <v>0</v>
      </c>
      <c r="P36" s="253">
        <f>+Formular!Q38</f>
        <v>0</v>
      </c>
      <c r="Q36" s="254">
        <f>+Formular!R38</f>
        <v>0</v>
      </c>
    </row>
    <row r="37" spans="1:17" x14ac:dyDescent="0.2">
      <c r="A37" s="250" t="str">
        <f>+Formular!B39</f>
        <v>Uhrzeit (Abfahrt)</v>
      </c>
      <c r="B37" s="255">
        <f>+Formular!C39</f>
        <v>0</v>
      </c>
      <c r="C37" s="256">
        <f>+Formular!D39</f>
        <v>0</v>
      </c>
      <c r="D37" s="256">
        <f>+Formular!E39</f>
        <v>0</v>
      </c>
      <c r="E37" s="256">
        <f>+Formular!F39</f>
        <v>0</v>
      </c>
      <c r="F37" s="256">
        <f>+Formular!G39</f>
        <v>0</v>
      </c>
      <c r="G37" s="256">
        <f>+Formular!H39</f>
        <v>0</v>
      </c>
      <c r="H37" s="256">
        <f>+Formular!I39</f>
        <v>0</v>
      </c>
      <c r="I37" s="256">
        <f>+Formular!J39</f>
        <v>0</v>
      </c>
      <c r="J37" s="256">
        <f>+Formular!K39</f>
        <v>0</v>
      </c>
      <c r="K37" s="256">
        <f>+Formular!L39</f>
        <v>0</v>
      </c>
      <c r="L37" s="256">
        <f>+Formular!M39</f>
        <v>0</v>
      </c>
      <c r="M37" s="256">
        <f>+Formular!N39</f>
        <v>0</v>
      </c>
      <c r="N37" s="256">
        <f>+Formular!O39</f>
        <v>0</v>
      </c>
      <c r="O37" s="256">
        <f>+Formular!P39</f>
        <v>0</v>
      </c>
      <c r="P37" s="256">
        <f>+Formular!Q39</f>
        <v>0</v>
      </c>
      <c r="Q37" s="257">
        <f>+Formular!R39</f>
        <v>0</v>
      </c>
    </row>
    <row r="38" spans="1:17" x14ac:dyDescent="0.2">
      <c r="A38" s="250" t="str">
        <f>+Formular!B40</f>
        <v>Nach</v>
      </c>
      <c r="B38" s="258">
        <f>+Formular!C40</f>
        <v>0</v>
      </c>
      <c r="C38" s="259">
        <f>+Formular!D40</f>
        <v>0</v>
      </c>
      <c r="D38" s="259">
        <f>+Formular!E40</f>
        <v>0</v>
      </c>
      <c r="E38" s="259">
        <f>+Formular!F40</f>
        <v>0</v>
      </c>
      <c r="F38" s="259">
        <f>+Formular!G40</f>
        <v>0</v>
      </c>
      <c r="G38" s="259">
        <f>+Formular!H40</f>
        <v>0</v>
      </c>
      <c r="H38" s="259">
        <f>+Formular!I40</f>
        <v>0</v>
      </c>
      <c r="I38" s="259">
        <f>+Formular!J40</f>
        <v>0</v>
      </c>
      <c r="J38" s="259">
        <f>+Formular!K40</f>
        <v>0</v>
      </c>
      <c r="K38" s="259">
        <f>+Formular!L40</f>
        <v>0</v>
      </c>
      <c r="L38" s="259">
        <f>+Formular!M40</f>
        <v>0</v>
      </c>
      <c r="M38" s="259">
        <f>+Formular!N40</f>
        <v>0</v>
      </c>
      <c r="N38" s="259">
        <f>+Formular!O40</f>
        <v>0</v>
      </c>
      <c r="O38" s="259">
        <f>+Formular!P40</f>
        <v>0</v>
      </c>
      <c r="P38" s="259">
        <f>+Formular!Q40</f>
        <v>0</v>
      </c>
      <c r="Q38" s="260">
        <f>+Formular!R40</f>
        <v>0</v>
      </c>
    </row>
    <row r="39" spans="1:17" ht="16" thickBot="1" x14ac:dyDescent="0.25">
      <c r="A39" s="250" t="str">
        <f>+Formular!B41</f>
        <v>Uhrzeit (Rück-Ankunft Ausg.ort)</v>
      </c>
      <c r="B39" s="261">
        <f>+Formular!C41</f>
        <v>0</v>
      </c>
      <c r="C39" s="262">
        <f>+Formular!D41</f>
        <v>0</v>
      </c>
      <c r="D39" s="262">
        <f>+Formular!E41</f>
        <v>0</v>
      </c>
      <c r="E39" s="262">
        <f>+Formular!F41</f>
        <v>0</v>
      </c>
      <c r="F39" s="262">
        <f>+Formular!G41</f>
        <v>0</v>
      </c>
      <c r="G39" s="262">
        <f>+Formular!H41</f>
        <v>0</v>
      </c>
      <c r="H39" s="262">
        <f>+Formular!I41</f>
        <v>0</v>
      </c>
      <c r="I39" s="262">
        <f>+Formular!J41</f>
        <v>0</v>
      </c>
      <c r="J39" s="262">
        <f>+Formular!K41</f>
        <v>0</v>
      </c>
      <c r="K39" s="262">
        <f>+Formular!L41</f>
        <v>0</v>
      </c>
      <c r="L39" s="262">
        <f>+Formular!M41</f>
        <v>0</v>
      </c>
      <c r="M39" s="262">
        <f>+Formular!N41</f>
        <v>0</v>
      </c>
      <c r="N39" s="262">
        <f>+Formular!O41</f>
        <v>0</v>
      </c>
      <c r="O39" s="262">
        <f>+Formular!P41</f>
        <v>0</v>
      </c>
      <c r="P39" s="262">
        <f>+Formular!Q41</f>
        <v>0</v>
      </c>
      <c r="Q39" s="263">
        <f>+Formular!R41</f>
        <v>0</v>
      </c>
    </row>
    <row r="41" spans="1:17" x14ac:dyDescent="0.2">
      <c r="A41" s="250" t="s">
        <v>165</v>
      </c>
      <c r="B41" s="264">
        <f>+Formular!C43</f>
        <v>0</v>
      </c>
      <c r="C41" s="264">
        <f>+Formular!D43</f>
        <v>0</v>
      </c>
      <c r="D41" s="264">
        <f>+Formular!E43</f>
        <v>0</v>
      </c>
      <c r="E41" s="264">
        <f>+Formular!F43</f>
        <v>0</v>
      </c>
      <c r="F41" s="264">
        <f>+Formular!G43</f>
        <v>0</v>
      </c>
      <c r="G41" s="264">
        <f>+Formular!H43</f>
        <v>0</v>
      </c>
      <c r="H41" s="264">
        <f>+Formular!I43</f>
        <v>0</v>
      </c>
      <c r="I41" s="264">
        <f>+Formular!J43</f>
        <v>0</v>
      </c>
      <c r="J41" s="264">
        <f>+Formular!K43</f>
        <v>0</v>
      </c>
      <c r="K41" s="264">
        <f>+Formular!L43</f>
        <v>0</v>
      </c>
      <c r="L41" s="264">
        <f>+Formular!M43</f>
        <v>0</v>
      </c>
      <c r="M41" s="264">
        <f>+Formular!N43</f>
        <v>0</v>
      </c>
      <c r="N41" s="264">
        <f>+Formular!O43</f>
        <v>0</v>
      </c>
      <c r="O41" s="264">
        <f>+Formular!P43</f>
        <v>0</v>
      </c>
      <c r="P41" s="264">
        <f>+Formular!Q43</f>
        <v>0</v>
      </c>
      <c r="Q41" s="264">
        <f>+Formular!R43</f>
        <v>0</v>
      </c>
    </row>
    <row r="42" spans="1:17" x14ac:dyDescent="0.2">
      <c r="A42" s="259" t="s">
        <v>161</v>
      </c>
      <c r="B42" s="265">
        <f>VLOOKUP(B41,Viertelstunden!$A:$B,2,TRUE)</f>
        <v>0</v>
      </c>
      <c r="C42" s="265">
        <f>VLOOKUP(C41,Viertelstunden!$A:$B,2,TRUE)</f>
        <v>0</v>
      </c>
      <c r="D42" s="265">
        <f>VLOOKUP(D41,Viertelstunden!$A:$B,2,TRUE)</f>
        <v>0</v>
      </c>
      <c r="E42" s="265">
        <f>VLOOKUP(E41,Viertelstunden!$A:$B,2,TRUE)</f>
        <v>0</v>
      </c>
      <c r="F42" s="265">
        <f>VLOOKUP(F41,Viertelstunden!$A:$B,2,TRUE)</f>
        <v>0</v>
      </c>
      <c r="G42" s="265">
        <f>VLOOKUP(G41,Viertelstunden!$A:$B,2,TRUE)</f>
        <v>0</v>
      </c>
      <c r="H42" s="265">
        <f>VLOOKUP(H41,Viertelstunden!$A:$B,2,TRUE)</f>
        <v>0</v>
      </c>
      <c r="I42" s="265">
        <f>VLOOKUP(I41,Viertelstunden!$A:$B,2,TRUE)</f>
        <v>0</v>
      </c>
      <c r="J42" s="265">
        <f>VLOOKUP(J41,Viertelstunden!$A:$B,2,TRUE)</f>
        <v>0</v>
      </c>
      <c r="K42" s="265">
        <f>VLOOKUP(K41,Viertelstunden!$A:$B,2,TRUE)</f>
        <v>0</v>
      </c>
      <c r="L42" s="265">
        <f>VLOOKUP(L41,Viertelstunden!$A:$B,2,TRUE)</f>
        <v>0</v>
      </c>
      <c r="M42" s="265">
        <f>VLOOKUP(M41,Viertelstunden!$A:$B,2,TRUE)</f>
        <v>0</v>
      </c>
      <c r="N42" s="265">
        <f>VLOOKUP(N41,Viertelstunden!$A:$B,2,TRUE)</f>
        <v>0</v>
      </c>
      <c r="O42" s="265">
        <f>VLOOKUP(O41,Viertelstunden!$A:$B,2,TRUE)</f>
        <v>0</v>
      </c>
      <c r="P42" s="265">
        <f>VLOOKUP(P41,Viertelstunden!$A:$B,2,TRUE)</f>
        <v>0</v>
      </c>
      <c r="Q42" s="265">
        <f>VLOOKUP(Q41,Viertelstunden!$A:$B,2,TRUE)</f>
        <v>0</v>
      </c>
    </row>
    <row r="43" spans="1:17" ht="16" thickBot="1" x14ac:dyDescent="0.25">
      <c r="G43" s="276"/>
    </row>
    <row r="44" spans="1:17" x14ac:dyDescent="0.2">
      <c r="A44" s="259" t="s">
        <v>162</v>
      </c>
      <c r="B44" s="277">
        <f>+Formular!C47</f>
        <v>0</v>
      </c>
      <c r="C44" s="278">
        <f>+Formular!D47</f>
        <v>0</v>
      </c>
      <c r="D44" s="278">
        <f>+Formular!E47</f>
        <v>0</v>
      </c>
      <c r="E44" s="278">
        <f>+Formular!F47</f>
        <v>0</v>
      </c>
      <c r="F44" s="278">
        <f>+Formular!G47</f>
        <v>0</v>
      </c>
      <c r="G44" s="278">
        <f>+Formular!H47</f>
        <v>0</v>
      </c>
      <c r="H44" s="278">
        <f>+Formular!I47</f>
        <v>0</v>
      </c>
      <c r="I44" s="278">
        <f>+Formular!J47</f>
        <v>0</v>
      </c>
      <c r="J44" s="278">
        <f>+Formular!K47</f>
        <v>0</v>
      </c>
      <c r="K44" s="278">
        <f>+Formular!L47</f>
        <v>0</v>
      </c>
      <c r="L44" s="278">
        <f>+Formular!M47</f>
        <v>0</v>
      </c>
      <c r="M44" s="278">
        <f>+Formular!N47</f>
        <v>0</v>
      </c>
      <c r="N44" s="278">
        <f>+Formular!O47</f>
        <v>0</v>
      </c>
      <c r="O44" s="278">
        <f>+Formular!P47</f>
        <v>0</v>
      </c>
      <c r="P44" s="278">
        <f>+Formular!Q47</f>
        <v>0</v>
      </c>
      <c r="Q44" s="279">
        <f>+Formular!R47</f>
        <v>0</v>
      </c>
    </row>
    <row r="45" spans="1:17" x14ac:dyDescent="0.2">
      <c r="A45" s="259" t="s">
        <v>163</v>
      </c>
      <c r="B45" s="280">
        <f>+Formular!C48</f>
        <v>0</v>
      </c>
      <c r="C45" s="281">
        <f>+Formular!D48</f>
        <v>0</v>
      </c>
      <c r="D45" s="281">
        <f>+Formular!E48</f>
        <v>0</v>
      </c>
      <c r="E45" s="281">
        <f>+Formular!F48</f>
        <v>0</v>
      </c>
      <c r="F45" s="281">
        <f>+Formular!G48</f>
        <v>0</v>
      </c>
      <c r="G45" s="281">
        <f>+Formular!H48</f>
        <v>0</v>
      </c>
      <c r="H45" s="281">
        <f>+Formular!I48</f>
        <v>0</v>
      </c>
      <c r="I45" s="281">
        <f>+Formular!J48</f>
        <v>0</v>
      </c>
      <c r="J45" s="281">
        <f>+Formular!K48</f>
        <v>0</v>
      </c>
      <c r="K45" s="281">
        <f>+Formular!L48</f>
        <v>0</v>
      </c>
      <c r="L45" s="281">
        <f>+Formular!M48</f>
        <v>0</v>
      </c>
      <c r="M45" s="281">
        <f>+Formular!N48</f>
        <v>0</v>
      </c>
      <c r="N45" s="281">
        <f>+Formular!O48</f>
        <v>0</v>
      </c>
      <c r="O45" s="281">
        <f>+Formular!P48</f>
        <v>0</v>
      </c>
      <c r="P45" s="281">
        <f>+Formular!Q48</f>
        <v>0</v>
      </c>
      <c r="Q45" s="282">
        <f>+Formular!R48</f>
        <v>0</v>
      </c>
    </row>
    <row r="46" spans="1:17" ht="16" thickBot="1" x14ac:dyDescent="0.25">
      <c r="A46" s="271" t="s">
        <v>164</v>
      </c>
      <c r="B46" s="283">
        <f>+Formular!C49</f>
        <v>0</v>
      </c>
      <c r="C46" s="284">
        <f>+Formular!D49</f>
        <v>0</v>
      </c>
      <c r="D46" s="284">
        <f>+Formular!E49</f>
        <v>0</v>
      </c>
      <c r="E46" s="284">
        <f>+Formular!F49</f>
        <v>0</v>
      </c>
      <c r="F46" s="284">
        <f>+Formular!G49</f>
        <v>0</v>
      </c>
      <c r="G46" s="284">
        <f>+Formular!H49</f>
        <v>0</v>
      </c>
      <c r="H46" s="284">
        <f>+Formular!I49</f>
        <v>0</v>
      </c>
      <c r="I46" s="284">
        <f>+Formular!J49</f>
        <v>0</v>
      </c>
      <c r="J46" s="284">
        <f>+Formular!K49</f>
        <v>0</v>
      </c>
      <c r="K46" s="284">
        <f>+Formular!L49</f>
        <v>0</v>
      </c>
      <c r="L46" s="284">
        <f>+Formular!M49</f>
        <v>0</v>
      </c>
      <c r="M46" s="284">
        <f>+Formular!N49</f>
        <v>0</v>
      </c>
      <c r="N46" s="284">
        <f>+Formular!O49</f>
        <v>0</v>
      </c>
      <c r="O46" s="284">
        <f>+Formular!P49</f>
        <v>0</v>
      </c>
      <c r="P46" s="284">
        <f>+Formular!Q49</f>
        <v>0</v>
      </c>
      <c r="Q46" s="285">
        <f>+Formular!R49</f>
        <v>0</v>
      </c>
    </row>
    <row r="47" spans="1:17" ht="16" thickBot="1" x14ac:dyDescent="0.25">
      <c r="A47" s="286"/>
    </row>
    <row r="48" spans="1:17" x14ac:dyDescent="0.2">
      <c r="A48" s="259" t="s">
        <v>115</v>
      </c>
      <c r="B48" s="266">
        <f t="shared" ref="B48:Q48" si="3">IF(B44="X",0,-$B$5)</f>
        <v>0</v>
      </c>
      <c r="C48" s="267">
        <f t="shared" si="3"/>
        <v>0</v>
      </c>
      <c r="D48" s="267">
        <f t="shared" si="3"/>
        <v>0</v>
      </c>
      <c r="E48" s="267">
        <f t="shared" si="3"/>
        <v>0</v>
      </c>
      <c r="F48" s="267">
        <f t="shared" si="3"/>
        <v>0</v>
      </c>
      <c r="G48" s="267">
        <f t="shared" si="3"/>
        <v>0</v>
      </c>
      <c r="H48" s="267">
        <f t="shared" si="3"/>
        <v>0</v>
      </c>
      <c r="I48" s="267">
        <f t="shared" si="3"/>
        <v>0</v>
      </c>
      <c r="J48" s="267">
        <f t="shared" si="3"/>
        <v>0</v>
      </c>
      <c r="K48" s="267">
        <f t="shared" si="3"/>
        <v>0</v>
      </c>
      <c r="L48" s="267">
        <f t="shared" si="3"/>
        <v>0</v>
      </c>
      <c r="M48" s="267">
        <f t="shared" si="3"/>
        <v>0</v>
      </c>
      <c r="N48" s="267">
        <f t="shared" si="3"/>
        <v>0</v>
      </c>
      <c r="O48" s="267">
        <f t="shared" si="3"/>
        <v>0</v>
      </c>
      <c r="P48" s="267">
        <f t="shared" si="3"/>
        <v>0</v>
      </c>
      <c r="Q48" s="268">
        <f t="shared" si="3"/>
        <v>0</v>
      </c>
    </row>
    <row r="49" spans="1:17" x14ac:dyDescent="0.2">
      <c r="A49" s="259" t="s">
        <v>56</v>
      </c>
      <c r="B49" s="269">
        <f t="shared" ref="B49:Q49" si="4">IF(B45="X",-$B$6,0)</f>
        <v>0</v>
      </c>
      <c r="C49" s="265">
        <f t="shared" si="4"/>
        <v>0</v>
      </c>
      <c r="D49" s="265">
        <f t="shared" si="4"/>
        <v>0</v>
      </c>
      <c r="E49" s="265">
        <f t="shared" si="4"/>
        <v>0</v>
      </c>
      <c r="F49" s="265">
        <f t="shared" si="4"/>
        <v>0</v>
      </c>
      <c r="G49" s="265">
        <f t="shared" si="4"/>
        <v>0</v>
      </c>
      <c r="H49" s="265">
        <f t="shared" si="4"/>
        <v>0</v>
      </c>
      <c r="I49" s="265">
        <f t="shared" si="4"/>
        <v>0</v>
      </c>
      <c r="J49" s="265">
        <f t="shared" si="4"/>
        <v>0</v>
      </c>
      <c r="K49" s="265">
        <f t="shared" si="4"/>
        <v>0</v>
      </c>
      <c r="L49" s="265">
        <f t="shared" si="4"/>
        <v>0</v>
      </c>
      <c r="M49" s="265">
        <f t="shared" si="4"/>
        <v>0</v>
      </c>
      <c r="N49" s="265">
        <f t="shared" si="4"/>
        <v>0</v>
      </c>
      <c r="O49" s="265">
        <f t="shared" si="4"/>
        <v>0</v>
      </c>
      <c r="P49" s="265">
        <f t="shared" si="4"/>
        <v>0</v>
      </c>
      <c r="Q49" s="270">
        <f t="shared" si="4"/>
        <v>0</v>
      </c>
    </row>
    <row r="50" spans="1:17" ht="16" thickBot="1" x14ac:dyDescent="0.25">
      <c r="A50" s="259" t="s">
        <v>57</v>
      </c>
      <c r="B50" s="272">
        <f t="shared" ref="B50:Q50" si="5">IF(B46="X",-$B$7,0)</f>
        <v>0</v>
      </c>
      <c r="C50" s="273">
        <f t="shared" si="5"/>
        <v>0</v>
      </c>
      <c r="D50" s="273">
        <f t="shared" si="5"/>
        <v>0</v>
      </c>
      <c r="E50" s="273">
        <f t="shared" si="5"/>
        <v>0</v>
      </c>
      <c r="F50" s="273">
        <f t="shared" si="5"/>
        <v>0</v>
      </c>
      <c r="G50" s="273">
        <f t="shared" si="5"/>
        <v>0</v>
      </c>
      <c r="H50" s="273">
        <f t="shared" si="5"/>
        <v>0</v>
      </c>
      <c r="I50" s="273">
        <f t="shared" si="5"/>
        <v>0</v>
      </c>
      <c r="J50" s="273">
        <f t="shared" si="5"/>
        <v>0</v>
      </c>
      <c r="K50" s="273">
        <f t="shared" si="5"/>
        <v>0</v>
      </c>
      <c r="L50" s="273">
        <f t="shared" si="5"/>
        <v>0</v>
      </c>
      <c r="M50" s="273">
        <f t="shared" si="5"/>
        <v>0</v>
      </c>
      <c r="N50" s="273">
        <f t="shared" si="5"/>
        <v>0</v>
      </c>
      <c r="O50" s="273">
        <f t="shared" si="5"/>
        <v>0</v>
      </c>
      <c r="P50" s="273">
        <f t="shared" si="5"/>
        <v>0</v>
      </c>
      <c r="Q50" s="274">
        <f t="shared" si="5"/>
        <v>0</v>
      </c>
    </row>
    <row r="51" spans="1:17" ht="16" thickBot="1" x14ac:dyDescent="0.25">
      <c r="A51" s="286"/>
    </row>
    <row r="52" spans="1:17" ht="16" thickBot="1" x14ac:dyDescent="0.25">
      <c r="A52" s="250" t="s">
        <v>58</v>
      </c>
      <c r="B52" s="275">
        <f>IF(OR('Stunden Dienstreise'!B28=1,AND('Stunden Dienstreise'!B27=2,F_M_A_Inland!B42=1)),26.4+B49+B50,IF(AND('Stunden Dienstreise'!B27=2,B42=1),$B$4+B49+B50,IF(B42=3,$C$10,IF(B42=2,$C$11,IF(B42=0,0,$B$4+B48+B49+B50)))))</f>
        <v>0</v>
      </c>
      <c r="C52" s="275">
        <f>IF(OR('Stunden Dienstreise'!C28=1,AND('Stunden Dienstreise'!C27=2,F_M_A_Inland!C42=1)),26.4+C49+C50,IF(AND('Stunden Dienstreise'!C27=2,C42=1),$B$4+C49+C50,IF(C42=3,$C$10,IF(C42=2,$C$11,IF(C42=0,0,$B$4+C48+C49+C50)))))</f>
        <v>0</v>
      </c>
      <c r="D52" s="275">
        <f>IF(OR('Stunden Dienstreise'!D28=1,AND('Stunden Dienstreise'!D27=2,F_M_A_Inland!D42=1)),26.4+D49+D50,IF(AND('Stunden Dienstreise'!D27=2,D42=1),$B$4+D49+D50,IF(D42=3,$C$10,IF(D42=2,$C$11,IF(D42=0,0,$B$4+D48+D49+D50)))))</f>
        <v>0</v>
      </c>
      <c r="E52" s="275">
        <f>IF(OR('Stunden Dienstreise'!E28=1,AND('Stunden Dienstreise'!E27=2,F_M_A_Inland!E42=1)),26.4+E49+E50,IF(AND('Stunden Dienstreise'!E27=2,E42=1),$B$4+E49+E50,IF(E42=3,$C$10,IF(E42=2,$C$11,IF(E42=0,0,$B$4+E48+E49+E50)))))</f>
        <v>0</v>
      </c>
      <c r="F52" s="275">
        <f>IF(OR('Stunden Dienstreise'!F28=1,AND('Stunden Dienstreise'!F27=2,F_M_A_Inland!F42=1)),26.4+F49+F50,IF(AND('Stunden Dienstreise'!F27=2,F42=1),$B$4+F49+F50,IF(F42=3,$C$10,IF(F42=2,$C$11,IF(F42=0,0,$B$4+F48+F49+F50)))))</f>
        <v>0</v>
      </c>
      <c r="G52" s="275">
        <f>IF(OR('Stunden Dienstreise'!G28=1,AND('Stunden Dienstreise'!G27=2,F_M_A_Inland!G42=1)),26.4+G49+G50,IF(AND('Stunden Dienstreise'!G27=2,G42=1),$B$4+G49+G50,IF(G42=3,$C$10,IF(G42=2,$C$11,IF(G42=0,0,$B$4+G48+G49+G50)))))</f>
        <v>0</v>
      </c>
      <c r="H52" s="275">
        <f>IF(OR('Stunden Dienstreise'!H28=1,AND('Stunden Dienstreise'!H27=2,F_M_A_Inland!H42=1)),26.4+H49+H50,IF(AND('Stunden Dienstreise'!H27=2,H42=1),$B$4+H49+H50,IF(H42=3,$C$10,IF(H42=2,$C$11,IF(H42=0,0,$B$4+H48+H49+H50)))))</f>
        <v>0</v>
      </c>
      <c r="I52" s="275">
        <f>IF(OR('Stunden Dienstreise'!I28=1,AND('Stunden Dienstreise'!I27=2,F_M_A_Inland!I42=1)),26.4+I49+I50,IF(AND('Stunden Dienstreise'!I27=2,I42=1),$B$4+I49+I50,IF(I42=3,$C$10,IF(I42=2,$C$11,IF(I42=0,0,$B$4+I48+I49+I50)))))</f>
        <v>0</v>
      </c>
      <c r="J52" s="275">
        <f>IF(OR('Stunden Dienstreise'!J28=1,AND('Stunden Dienstreise'!J27=2,F_M_A_Inland!J42=1)),26.4+J49+J50,IF(AND('Stunden Dienstreise'!J27=2,J42=1),$B$4+J49+J50,IF(J42=3,$C$10,IF(J42=2,$C$11,IF(J42=0,0,$B$4+J48+J49+J50)))))</f>
        <v>0</v>
      </c>
      <c r="K52" s="275">
        <f>IF(OR('Stunden Dienstreise'!K28=1,AND('Stunden Dienstreise'!K27=2,F_M_A_Inland!K42=1)),26.4+K49+K50,IF(AND('Stunden Dienstreise'!K27=2,K42=1),$B$4+K49+K50,IF(K42=3,$C$10,IF(K42=2,$C$11,IF(K42=0,0,$B$4+K48+K49+K50)))))</f>
        <v>0</v>
      </c>
      <c r="L52" s="275">
        <f>IF(OR('Stunden Dienstreise'!L28=1,AND('Stunden Dienstreise'!L27=2,F_M_A_Inland!L42=1)),26.4+L49+L50,IF(AND('Stunden Dienstreise'!L27=2,L42=1),$B$4+L49+L50,IF(L42=3,$C$10,IF(L42=2,$C$11,IF(L42=0,0,$B$4+L48+L49+L50)))))</f>
        <v>0</v>
      </c>
      <c r="M52" s="275">
        <f>IF(OR('Stunden Dienstreise'!M28=1,AND('Stunden Dienstreise'!M27=2,F_M_A_Inland!M42=1)),26.4+M49+M50,IF(AND('Stunden Dienstreise'!M27=2,M42=1),$B$4+M49+M50,IF(M42=3,$C$10,IF(M42=2,$C$11,IF(M42=0,0,$B$4+M48+M49+M50)))))</f>
        <v>0</v>
      </c>
      <c r="N52" s="275">
        <f>IF(OR('Stunden Dienstreise'!N28=1,AND('Stunden Dienstreise'!N27=2,F_M_A_Inland!N42=1)),26.4+N49+N50,IF(AND('Stunden Dienstreise'!N27=2,N42=1),$B$4+N49+N50,IF(N42=3,$C$10,IF(N42=2,$C$11,IF(N42=0,0,$B$4+N48+N49+N50)))))</f>
        <v>0</v>
      </c>
      <c r="O52" s="275">
        <f>IF(OR('Stunden Dienstreise'!O28=1,AND('Stunden Dienstreise'!O27=2,F_M_A_Inland!O42=1)),26.4+O49+O50,IF(AND('Stunden Dienstreise'!O27=2,O42=1),$B$4+O49+O50,IF(O42=3,$C$10,IF(O42=2,$C$11,IF(O42=0,0,$B$4+O48+O49+O50)))))</f>
        <v>0</v>
      </c>
      <c r="P52" s="275">
        <f>IF(OR('Stunden Dienstreise'!P28=1,AND('Stunden Dienstreise'!P27=2,F_M_A_Inland!P42=1)),26.4+P49+P50,IF(AND('Stunden Dienstreise'!P27=2,P42=1),$B$4+P49+P50,IF(P42=3,$C$10,IF(P42=2,$C$11,IF(P42=0,0,$B$4+P48+P49+P50)))))</f>
        <v>0</v>
      </c>
      <c r="Q52" s="275">
        <f>IF(OR('Stunden Dienstreise'!Q28=1,AND('Stunden Dienstreise'!Q27=2,F_M_A_Inland!Q42=1)),26.4+Q49+Q50,IF(AND('Stunden Dienstreise'!Q27=2,Q42=1),$B$4+Q49+Q50,IF(Q42=3,$C$10,IF(Q42=2,$C$11,IF(Q42=0,0,$B$4+Q48+Q49+Q50)))))</f>
        <v>0</v>
      </c>
    </row>
  </sheetData>
  <customSheetViews>
    <customSheetView guid="{F9B5484E-AE86-4B42-A7FB-703F4E0771ED}" topLeftCell="A19">
      <selection activeCell="B36" sqref="B36"/>
      <pageMargins left="0.7" right="0.7" top="0.78740157499999996" bottom="0.78740157499999996" header="0.3" footer="0.3"/>
    </customSheetView>
  </customSheetView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7"/>
  <dimension ref="A2:Q52"/>
  <sheetViews>
    <sheetView workbookViewId="0">
      <selection activeCell="E6" sqref="E6"/>
    </sheetView>
  </sheetViews>
  <sheetFormatPr baseColWidth="10" defaultColWidth="11.5" defaultRowHeight="15" x14ac:dyDescent="0.2"/>
  <cols>
    <col min="1" max="1" width="27.83203125" style="250" customWidth="1"/>
    <col min="2" max="16" width="14" style="250" customWidth="1"/>
    <col min="17" max="16384" width="11.5" style="250"/>
  </cols>
  <sheetData>
    <row r="2" spans="1:16" x14ac:dyDescent="0.2">
      <c r="A2" s="1" t="s">
        <v>1</v>
      </c>
    </row>
    <row r="3" spans="1:16" x14ac:dyDescent="0.2">
      <c r="A3" s="250" t="s">
        <v>40</v>
      </c>
      <c r="B3" s="250" t="str">
        <f>+Formular!D8</f>
        <v>UK</v>
      </c>
    </row>
    <row r="4" spans="1:16" x14ac:dyDescent="0.2">
      <c r="A4" s="250" t="s">
        <v>49</v>
      </c>
      <c r="B4" s="251">
        <f>VLOOKUP(B3,'Länder Tagessätze'!B:C,2,FALSE)</f>
        <v>36.799999999999997</v>
      </c>
    </row>
    <row r="5" spans="1:16" x14ac:dyDescent="0.2">
      <c r="A5" s="250" t="s">
        <v>51</v>
      </c>
      <c r="B5" s="251">
        <v>0</v>
      </c>
      <c r="D5" s="251"/>
    </row>
    <row r="6" spans="1:16" x14ac:dyDescent="0.2">
      <c r="A6" s="250" t="s">
        <v>52</v>
      </c>
      <c r="B6" s="251">
        <f>+B4*0.6666666666</f>
        <v>24.533333330879998</v>
      </c>
      <c r="D6" s="251"/>
    </row>
    <row r="7" spans="1:16" x14ac:dyDescent="0.2">
      <c r="A7" s="250" t="s">
        <v>53</v>
      </c>
      <c r="B7" s="251">
        <f>+B4*0.6666666</f>
        <v>24.533330879999998</v>
      </c>
      <c r="D7" s="251"/>
    </row>
    <row r="8" spans="1:16" x14ac:dyDescent="0.2">
      <c r="A8" s="250" t="s">
        <v>54</v>
      </c>
      <c r="B8" s="251">
        <v>21.29</v>
      </c>
      <c r="D8" s="251"/>
    </row>
    <row r="9" spans="1:16" x14ac:dyDescent="0.2">
      <c r="A9" s="251" t="s">
        <v>166</v>
      </c>
      <c r="B9" s="250" t="s">
        <v>167</v>
      </c>
      <c r="C9" s="251">
        <v>0</v>
      </c>
    </row>
    <row r="10" spans="1:16" x14ac:dyDescent="0.2">
      <c r="A10" s="250" t="s">
        <v>168</v>
      </c>
      <c r="B10" s="250" t="s">
        <v>169</v>
      </c>
      <c r="C10" s="251">
        <f>+B4/3</f>
        <v>12.266666666666666</v>
      </c>
    </row>
    <row r="11" spans="1:16" x14ac:dyDescent="0.2">
      <c r="A11" s="250" t="s">
        <v>170</v>
      </c>
      <c r="B11" s="250" t="s">
        <v>171</v>
      </c>
      <c r="C11" s="251">
        <f>+B4/3*2</f>
        <v>24.533333333333331</v>
      </c>
    </row>
    <row r="12" spans="1:16" x14ac:dyDescent="0.2">
      <c r="A12" s="250" t="s">
        <v>172</v>
      </c>
      <c r="B12" s="250" t="s">
        <v>173</v>
      </c>
      <c r="C12" s="251"/>
    </row>
    <row r="14" spans="1:16" x14ac:dyDescent="0.2">
      <c r="B14" s="250" t="str">
        <f>+Formular!C17</f>
        <v>MI</v>
      </c>
      <c r="C14" s="250" t="str">
        <f>+Formular!D17</f>
        <v>DO</v>
      </c>
      <c r="D14" s="250" t="str">
        <f>+Formular!E17</f>
        <v>FR</v>
      </c>
      <c r="E14" s="250" t="str">
        <f>+Formular!F17</f>
        <v>SA</v>
      </c>
      <c r="F14" s="250" t="str">
        <f>+Formular!G17</f>
        <v>SO</v>
      </c>
      <c r="G14" s="250" t="str">
        <f>+Formular!H17</f>
        <v>MO</v>
      </c>
      <c r="H14" s="250" t="str">
        <f>+Formular!I17</f>
        <v>DI</v>
      </c>
      <c r="I14" s="250" t="str">
        <f>+Formular!J17</f>
        <v>MI</v>
      </c>
      <c r="J14" s="250" t="str">
        <f>+Formular!K17</f>
        <v>DO</v>
      </c>
      <c r="K14" s="250" t="str">
        <f>+Formular!L17</f>
        <v>FR</v>
      </c>
      <c r="L14" s="250" t="str">
        <f>+Formular!M17</f>
        <v>SA</v>
      </c>
      <c r="M14" s="250" t="str">
        <f>+Formular!N17</f>
        <v>SO</v>
      </c>
      <c r="N14" s="250" t="str">
        <f>+Formular!O17</f>
        <v>MO</v>
      </c>
      <c r="O14" s="250" t="str">
        <f>+Formular!P17</f>
        <v>DI</v>
      </c>
      <c r="P14" s="250" t="str">
        <f>+Formular!Q17</f>
        <v>MI</v>
      </c>
    </row>
    <row r="15" spans="1:16" s="249" customFormat="1" ht="16" thickBot="1" x14ac:dyDescent="0.25">
      <c r="B15" s="249">
        <f>+Formular!C18</f>
        <v>44440</v>
      </c>
      <c r="C15" s="249">
        <f>+Formular!D18</f>
        <v>44441</v>
      </c>
      <c r="D15" s="249">
        <f>+Formular!E18</f>
        <v>44442</v>
      </c>
      <c r="E15" s="249">
        <f>+Formular!F18</f>
        <v>44443</v>
      </c>
      <c r="F15" s="249">
        <f>+Formular!G18</f>
        <v>44444</v>
      </c>
      <c r="G15" s="249">
        <f>+Formular!H18</f>
        <v>44445</v>
      </c>
      <c r="H15" s="249">
        <f>+Formular!I18</f>
        <v>44446</v>
      </c>
      <c r="I15" s="249">
        <f>+Formular!J18</f>
        <v>44447</v>
      </c>
      <c r="J15" s="249">
        <f>+Formular!K18</f>
        <v>44448</v>
      </c>
      <c r="K15" s="249">
        <f>+Formular!L18</f>
        <v>44449</v>
      </c>
      <c r="L15" s="249">
        <f>+Formular!M18</f>
        <v>44450</v>
      </c>
      <c r="M15" s="249">
        <f>+Formular!N18</f>
        <v>44451</v>
      </c>
      <c r="N15" s="249">
        <f>+Formular!O18</f>
        <v>44452</v>
      </c>
      <c r="O15" s="249">
        <f>+Formular!P18</f>
        <v>44453</v>
      </c>
      <c r="P15" s="249">
        <f>+Formular!Q18</f>
        <v>44454</v>
      </c>
    </row>
    <row r="16" spans="1:16" x14ac:dyDescent="0.2">
      <c r="A16" s="250" t="str">
        <f>+Formular!B19</f>
        <v>Von</v>
      </c>
      <c r="B16" s="252">
        <f>+Formular!C19</f>
        <v>0</v>
      </c>
      <c r="C16" s="253" t="str">
        <f>+Formular!D19</f>
        <v>Salzburg</v>
      </c>
      <c r="D16" s="253">
        <f>+Formular!E19</f>
        <v>0</v>
      </c>
      <c r="E16" s="253">
        <f>+Formular!F19</f>
        <v>0</v>
      </c>
      <c r="F16" s="253">
        <f>+Formular!G19</f>
        <v>0</v>
      </c>
      <c r="G16" s="253" t="str">
        <f>+Formular!H19</f>
        <v>Salzburg</v>
      </c>
      <c r="H16" s="253">
        <f>+Formular!I19</f>
        <v>0</v>
      </c>
      <c r="I16" s="253">
        <f>+Formular!J19</f>
        <v>0</v>
      </c>
      <c r="J16" s="253" t="str">
        <f>+Formular!K19</f>
        <v>Salzburg</v>
      </c>
      <c r="K16" s="253">
        <f>+Formular!L19</f>
        <v>0</v>
      </c>
      <c r="L16" s="253">
        <f>+Formular!M19</f>
        <v>0</v>
      </c>
      <c r="M16" s="253">
        <f>+Formular!N19</f>
        <v>0</v>
      </c>
      <c r="N16" s="253">
        <f>+Formular!O19</f>
        <v>0</v>
      </c>
      <c r="O16" s="253">
        <f>+Formular!P19</f>
        <v>0</v>
      </c>
      <c r="P16" s="254">
        <f>+Formular!Q19</f>
        <v>0</v>
      </c>
    </row>
    <row r="17" spans="1:17" x14ac:dyDescent="0.2">
      <c r="A17" s="250" t="str">
        <f>+Formular!B20</f>
        <v>Uhrzeit (Abfahrt)</v>
      </c>
      <c r="B17" s="255">
        <f>+Formular!C20</f>
        <v>0</v>
      </c>
      <c r="C17" s="256">
        <f>+Formular!D20</f>
        <v>0.33333333333333331</v>
      </c>
      <c r="D17" s="256">
        <f>+Formular!E20</f>
        <v>0</v>
      </c>
      <c r="E17" s="256">
        <f>+Formular!F20</f>
        <v>0</v>
      </c>
      <c r="F17" s="256">
        <f>+Formular!G20</f>
        <v>0</v>
      </c>
      <c r="G17" s="256">
        <f>+Formular!H20</f>
        <v>0.5</v>
      </c>
      <c r="H17" s="256">
        <f>+Formular!I20</f>
        <v>0</v>
      </c>
      <c r="I17" s="256">
        <f>+Formular!J20</f>
        <v>0</v>
      </c>
      <c r="J17" s="256">
        <f>+Formular!K20</f>
        <v>0.33333333333333331</v>
      </c>
      <c r="K17" s="256">
        <f>+Formular!L20</f>
        <v>0</v>
      </c>
      <c r="L17" s="256">
        <f>+Formular!M20</f>
        <v>0</v>
      </c>
      <c r="M17" s="256">
        <f>+Formular!N20</f>
        <v>0</v>
      </c>
      <c r="N17" s="256">
        <f>+Formular!O20</f>
        <v>0</v>
      </c>
      <c r="O17" s="256">
        <f>+Formular!P20</f>
        <v>0</v>
      </c>
      <c r="P17" s="257">
        <f>+Formular!Q20</f>
        <v>0</v>
      </c>
    </row>
    <row r="18" spans="1:17" x14ac:dyDescent="0.2">
      <c r="A18" s="250" t="str">
        <f>+Formular!B21</f>
        <v>Nach</v>
      </c>
      <c r="B18" s="258" t="str">
        <f>+Formular!H21</f>
        <v>Oberndorf</v>
      </c>
      <c r="C18" s="259" t="str">
        <f>+Formular!D21</f>
        <v>Wien</v>
      </c>
      <c r="D18" s="259" t="str">
        <f>+Formular!E21</f>
        <v>Wien</v>
      </c>
      <c r="E18" s="259" t="str">
        <f>+Formular!F21</f>
        <v>Wien</v>
      </c>
      <c r="F18" s="259">
        <f>+Formular!G21</f>
        <v>0</v>
      </c>
      <c r="G18" s="259" t="str">
        <f>+Formular!H21</f>
        <v>Oberndorf</v>
      </c>
      <c r="H18" s="259">
        <f>+Formular!I21</f>
        <v>0</v>
      </c>
      <c r="I18" s="259">
        <f>+Formular!J21</f>
        <v>0</v>
      </c>
      <c r="J18" s="259" t="str">
        <f>+Formular!K21</f>
        <v>Graz</v>
      </c>
      <c r="K18" s="259">
        <f>+Formular!L21</f>
        <v>0</v>
      </c>
      <c r="L18" s="259">
        <f>+Formular!M21</f>
        <v>0</v>
      </c>
      <c r="M18" s="259">
        <f>+Formular!N21</f>
        <v>0</v>
      </c>
      <c r="N18" s="259">
        <f>+Formular!O21</f>
        <v>0</v>
      </c>
      <c r="O18" s="259">
        <f>+Formular!P21</f>
        <v>0</v>
      </c>
      <c r="P18" s="260">
        <f>+Formular!Q21</f>
        <v>0</v>
      </c>
    </row>
    <row r="19" spans="1:17" ht="16" thickBot="1" x14ac:dyDescent="0.25">
      <c r="A19" s="250" t="str">
        <f>+Formular!B22</f>
        <v>Uhrzeit (Rück-Ankunft Ausg.ort)</v>
      </c>
      <c r="B19" s="261">
        <f>+Formular!C22</f>
        <v>0</v>
      </c>
      <c r="C19" s="262">
        <f>+Formular!D22</f>
        <v>0</v>
      </c>
      <c r="D19" s="262">
        <f>+Formular!E22</f>
        <v>0</v>
      </c>
      <c r="E19" s="262">
        <f>+Formular!F22</f>
        <v>0.83333333333333337</v>
      </c>
      <c r="F19" s="262">
        <f>+Formular!G22</f>
        <v>0</v>
      </c>
      <c r="G19" s="262">
        <f>+Formular!H22</f>
        <v>0.64583333333333337</v>
      </c>
      <c r="H19" s="262">
        <f>+Formular!I22</f>
        <v>0</v>
      </c>
      <c r="I19" s="262">
        <f>+Formular!J22</f>
        <v>0</v>
      </c>
      <c r="J19" s="262">
        <f>+Formular!K22</f>
        <v>0.66666666666666663</v>
      </c>
      <c r="K19" s="262">
        <f>+Formular!L22</f>
        <v>0</v>
      </c>
      <c r="L19" s="262">
        <f>+Formular!M22</f>
        <v>0</v>
      </c>
      <c r="M19" s="262">
        <f>+Formular!N22</f>
        <v>0</v>
      </c>
      <c r="N19" s="262">
        <f>+Formular!O22</f>
        <v>0</v>
      </c>
      <c r="O19" s="262">
        <f>+Formular!P22</f>
        <v>0</v>
      </c>
      <c r="P19" s="263">
        <f>+Formular!Q22</f>
        <v>0</v>
      </c>
    </row>
    <row r="21" spans="1:17" x14ac:dyDescent="0.2">
      <c r="A21" s="250" t="s">
        <v>165</v>
      </c>
      <c r="B21" s="264">
        <f>+Formular!C24</f>
        <v>0</v>
      </c>
      <c r="C21" s="264">
        <f>+Formular!D24</f>
        <v>0.66666666666666663</v>
      </c>
      <c r="D21" s="264">
        <f>+Formular!E24</f>
        <v>1</v>
      </c>
      <c r="E21" s="264">
        <f>+Formular!F24</f>
        <v>0.83333333333333337</v>
      </c>
      <c r="F21" s="264">
        <f>+Formular!G24</f>
        <v>0</v>
      </c>
      <c r="G21" s="264">
        <f>+Formular!H24</f>
        <v>0.14583333333333334</v>
      </c>
      <c r="H21" s="264">
        <f>+Formular!I24</f>
        <v>0</v>
      </c>
      <c r="I21" s="264">
        <f>+Formular!J24</f>
        <v>0</v>
      </c>
      <c r="J21" s="264">
        <f>+Formular!K24</f>
        <v>0.33333333333333331</v>
      </c>
      <c r="K21" s="264">
        <f>+Formular!L24</f>
        <v>0</v>
      </c>
      <c r="L21" s="264">
        <f>+Formular!M24</f>
        <v>0</v>
      </c>
      <c r="M21" s="264">
        <f>+Formular!N24</f>
        <v>0</v>
      </c>
      <c r="N21" s="264">
        <f>+Formular!O24</f>
        <v>0</v>
      </c>
      <c r="O21" s="264">
        <f>+Formular!P24</f>
        <v>0</v>
      </c>
      <c r="P21" s="264">
        <f>+Formular!Q24</f>
        <v>0</v>
      </c>
    </row>
    <row r="22" spans="1:17" x14ac:dyDescent="0.2">
      <c r="A22" s="259" t="s">
        <v>161</v>
      </c>
      <c r="B22" s="265">
        <f>VLOOKUP(B21,Viertelstunden!$A:$B,2,TRUE)</f>
        <v>0</v>
      </c>
      <c r="C22" s="265">
        <f>VLOOKUP(C21,Viertelstunden!$A:$B,2,TRUE)</f>
        <v>1</v>
      </c>
      <c r="D22" s="265">
        <f>VLOOKUP(D21,Viertelstunden!$A:$B,2,TRUE)</f>
        <v>1</v>
      </c>
      <c r="E22" s="265">
        <f>VLOOKUP(E21,Viertelstunden!$A:$B,2,TRUE)</f>
        <v>1</v>
      </c>
      <c r="F22" s="265">
        <f>VLOOKUP(F21,Viertelstunden!$A:$B,2,TRUE)</f>
        <v>0</v>
      </c>
      <c r="G22" s="265">
        <f>VLOOKUP(G21,Viertelstunden!$A:$B,2,TRUE)</f>
        <v>3</v>
      </c>
      <c r="H22" s="265">
        <f>VLOOKUP(H21,Viertelstunden!$A:$B,2,TRUE)</f>
        <v>0</v>
      </c>
      <c r="I22" s="265">
        <f>VLOOKUP(I21,Viertelstunden!$A:$B,2,TRUE)</f>
        <v>0</v>
      </c>
      <c r="J22" s="265">
        <f>VLOOKUP(J21,Viertelstunden!$A:$B,2,TRUE)</f>
        <v>2</v>
      </c>
      <c r="K22" s="265">
        <f>VLOOKUP(K21,Viertelstunden!$A:$B,2,TRUE)</f>
        <v>0</v>
      </c>
      <c r="L22" s="265">
        <f>VLOOKUP(L21,Viertelstunden!$A:$B,2,TRUE)</f>
        <v>0</v>
      </c>
      <c r="M22" s="265">
        <f>VLOOKUP(M21,Viertelstunden!$A:$B,2,TRUE)</f>
        <v>0</v>
      </c>
      <c r="N22" s="265">
        <f>VLOOKUP(N21,Viertelstunden!$A:$B,2,TRUE)</f>
        <v>0</v>
      </c>
      <c r="O22" s="265">
        <f>VLOOKUP(O21,Viertelstunden!$A:$B,2,TRUE)</f>
        <v>0</v>
      </c>
      <c r="P22" s="265">
        <f>VLOOKUP(P21,Viertelstunden!$A:$B,2,TRUE)</f>
        <v>0</v>
      </c>
      <c r="Q22" s="265"/>
    </row>
    <row r="23" spans="1:17" ht="16" thickBot="1" x14ac:dyDescent="0.25">
      <c r="A23" s="259"/>
      <c r="B23" s="265"/>
      <c r="C23" s="265"/>
      <c r="D23" s="265"/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  <c r="Q23" s="265"/>
    </row>
    <row r="24" spans="1:17" x14ac:dyDescent="0.2">
      <c r="A24" s="259" t="s">
        <v>162</v>
      </c>
      <c r="B24" s="266">
        <f>+Formular!C28</f>
        <v>0</v>
      </c>
      <c r="C24" s="267">
        <f>+Formular!D28</f>
        <v>0</v>
      </c>
      <c r="D24" s="267">
        <f>+Formular!E28</f>
        <v>0</v>
      </c>
      <c r="E24" s="267">
        <f>+Formular!F28</f>
        <v>0</v>
      </c>
      <c r="F24" s="267">
        <f>+Formular!G28</f>
        <v>0</v>
      </c>
      <c r="G24" s="267">
        <f>+Formular!H28</f>
        <v>0</v>
      </c>
      <c r="H24" s="267">
        <f>+Formular!I28</f>
        <v>0</v>
      </c>
      <c r="I24" s="267">
        <f>+Formular!J28</f>
        <v>0</v>
      </c>
      <c r="J24" s="267">
        <f>+Formular!K28</f>
        <v>0</v>
      </c>
      <c r="K24" s="267">
        <f>+Formular!L28</f>
        <v>0</v>
      </c>
      <c r="L24" s="267">
        <f>+Formular!M28</f>
        <v>0</v>
      </c>
      <c r="M24" s="267">
        <f>+Formular!N28</f>
        <v>0</v>
      </c>
      <c r="N24" s="267">
        <f>+Formular!O28</f>
        <v>0</v>
      </c>
      <c r="O24" s="267">
        <f>+Formular!P28</f>
        <v>0</v>
      </c>
      <c r="P24" s="268">
        <f>+Formular!Q28</f>
        <v>0</v>
      </c>
      <c r="Q24" s="265"/>
    </row>
    <row r="25" spans="1:17" x14ac:dyDescent="0.2">
      <c r="A25" s="259" t="s">
        <v>163</v>
      </c>
      <c r="B25" s="269">
        <f>+Formular!C29</f>
        <v>0</v>
      </c>
      <c r="C25" s="265">
        <f>+Formular!D29</f>
        <v>0</v>
      </c>
      <c r="D25" s="265">
        <f>+Formular!E29</f>
        <v>0</v>
      </c>
      <c r="E25" s="265">
        <f>+Formular!F29</f>
        <v>0</v>
      </c>
      <c r="F25" s="265">
        <f>+Formular!G29</f>
        <v>0</v>
      </c>
      <c r="G25" s="265">
        <f>+Formular!H29</f>
        <v>0</v>
      </c>
      <c r="H25" s="265">
        <f>+Formular!I29</f>
        <v>0</v>
      </c>
      <c r="I25" s="265">
        <f>+Formular!J29</f>
        <v>0</v>
      </c>
      <c r="J25" s="265">
        <f>+Formular!K29</f>
        <v>0</v>
      </c>
      <c r="K25" s="265">
        <f>+Formular!L29</f>
        <v>0</v>
      </c>
      <c r="L25" s="265">
        <f>+Formular!M29</f>
        <v>0</v>
      </c>
      <c r="M25" s="265">
        <f>+Formular!N29</f>
        <v>0</v>
      </c>
      <c r="N25" s="265">
        <f>+Formular!O29</f>
        <v>0</v>
      </c>
      <c r="O25" s="265">
        <f>+Formular!P29</f>
        <v>0</v>
      </c>
      <c r="P25" s="270">
        <f>+Formular!Q29</f>
        <v>0</v>
      </c>
    </row>
    <row r="26" spans="1:17" ht="16" thickBot="1" x14ac:dyDescent="0.25">
      <c r="A26" s="271" t="s">
        <v>164</v>
      </c>
      <c r="B26" s="272">
        <f>+Formular!C30</f>
        <v>0</v>
      </c>
      <c r="C26" s="273">
        <f>+Formular!D30</f>
        <v>0</v>
      </c>
      <c r="D26" s="273">
        <f>+Formular!E30</f>
        <v>0</v>
      </c>
      <c r="E26" s="273">
        <f>+Formular!F30</f>
        <v>0</v>
      </c>
      <c r="F26" s="273">
        <f>+Formular!G30</f>
        <v>0</v>
      </c>
      <c r="G26" s="273">
        <f>+Formular!H30</f>
        <v>0</v>
      </c>
      <c r="H26" s="273">
        <f>+Formular!I30</f>
        <v>0</v>
      </c>
      <c r="I26" s="273">
        <f>+Formular!J30</f>
        <v>0</v>
      </c>
      <c r="J26" s="273">
        <f>+Formular!K30</f>
        <v>0</v>
      </c>
      <c r="K26" s="273">
        <f>+Formular!L30</f>
        <v>0</v>
      </c>
      <c r="L26" s="273">
        <f>+Formular!M30</f>
        <v>0</v>
      </c>
      <c r="M26" s="273">
        <f>+Formular!N30</f>
        <v>0</v>
      </c>
      <c r="N26" s="273">
        <f>+Formular!O30</f>
        <v>0</v>
      </c>
      <c r="O26" s="273">
        <f>+Formular!P30</f>
        <v>0</v>
      </c>
      <c r="P26" s="274">
        <f>+Formular!Q30</f>
        <v>0</v>
      </c>
    </row>
    <row r="27" spans="1:17" ht="16" thickBot="1" x14ac:dyDescent="0.25"/>
    <row r="28" spans="1:17" x14ac:dyDescent="0.2">
      <c r="A28" s="259" t="s">
        <v>115</v>
      </c>
      <c r="B28" s="266">
        <f t="shared" ref="B28:P28" si="0">IF(B24="X",0,-$B$5)</f>
        <v>0</v>
      </c>
      <c r="C28" s="267">
        <f t="shared" si="0"/>
        <v>0</v>
      </c>
      <c r="D28" s="267">
        <f t="shared" si="0"/>
        <v>0</v>
      </c>
      <c r="E28" s="267">
        <f t="shared" si="0"/>
        <v>0</v>
      </c>
      <c r="F28" s="267">
        <f t="shared" si="0"/>
        <v>0</v>
      </c>
      <c r="G28" s="267">
        <f t="shared" si="0"/>
        <v>0</v>
      </c>
      <c r="H28" s="267">
        <f t="shared" si="0"/>
        <v>0</v>
      </c>
      <c r="I28" s="267">
        <f t="shared" si="0"/>
        <v>0</v>
      </c>
      <c r="J28" s="267">
        <f t="shared" si="0"/>
        <v>0</v>
      </c>
      <c r="K28" s="267">
        <f t="shared" si="0"/>
        <v>0</v>
      </c>
      <c r="L28" s="267">
        <f t="shared" si="0"/>
        <v>0</v>
      </c>
      <c r="M28" s="267">
        <f t="shared" si="0"/>
        <v>0</v>
      </c>
      <c r="N28" s="267">
        <f t="shared" si="0"/>
        <v>0</v>
      </c>
      <c r="O28" s="267">
        <f t="shared" si="0"/>
        <v>0</v>
      </c>
      <c r="P28" s="268">
        <f t="shared" si="0"/>
        <v>0</v>
      </c>
    </row>
    <row r="29" spans="1:17" x14ac:dyDescent="0.2">
      <c r="A29" s="259" t="s">
        <v>56</v>
      </c>
      <c r="B29" s="269">
        <f>IF(AND(B25="X",B26="X"),-$B$6,0)</f>
        <v>0</v>
      </c>
      <c r="C29" s="265">
        <f t="shared" ref="C29:P29" si="1">IF(AND(C25="X",C26="X"),-$B$6,0)</f>
        <v>0</v>
      </c>
      <c r="D29" s="265">
        <f t="shared" si="1"/>
        <v>0</v>
      </c>
      <c r="E29" s="265">
        <f t="shared" si="1"/>
        <v>0</v>
      </c>
      <c r="F29" s="265">
        <f t="shared" si="1"/>
        <v>0</v>
      </c>
      <c r="G29" s="265">
        <f t="shared" si="1"/>
        <v>0</v>
      </c>
      <c r="H29" s="265">
        <f t="shared" si="1"/>
        <v>0</v>
      </c>
      <c r="I29" s="265">
        <f t="shared" si="1"/>
        <v>0</v>
      </c>
      <c r="J29" s="265">
        <f t="shared" si="1"/>
        <v>0</v>
      </c>
      <c r="K29" s="265">
        <f t="shared" si="1"/>
        <v>0</v>
      </c>
      <c r="L29" s="265">
        <f t="shared" si="1"/>
        <v>0</v>
      </c>
      <c r="M29" s="265">
        <f t="shared" si="1"/>
        <v>0</v>
      </c>
      <c r="N29" s="265">
        <f t="shared" si="1"/>
        <v>0</v>
      </c>
      <c r="O29" s="265">
        <f t="shared" si="1"/>
        <v>0</v>
      </c>
      <c r="P29" s="270">
        <f t="shared" si="1"/>
        <v>0</v>
      </c>
    </row>
    <row r="30" spans="1:17" ht="16" thickBot="1" x14ac:dyDescent="0.25">
      <c r="A30" s="259" t="s">
        <v>57</v>
      </c>
      <c r="B30" s="272">
        <f>IF(B26="X",-$B$7,0)*0</f>
        <v>0</v>
      </c>
      <c r="C30" s="273">
        <f t="shared" ref="C30:P30" si="2">IF(C26="X",-$B$7,0)*0</f>
        <v>0</v>
      </c>
      <c r="D30" s="273">
        <f t="shared" si="2"/>
        <v>0</v>
      </c>
      <c r="E30" s="273">
        <f t="shared" si="2"/>
        <v>0</v>
      </c>
      <c r="F30" s="273">
        <f t="shared" si="2"/>
        <v>0</v>
      </c>
      <c r="G30" s="273">
        <f t="shared" si="2"/>
        <v>0</v>
      </c>
      <c r="H30" s="273">
        <f t="shared" si="2"/>
        <v>0</v>
      </c>
      <c r="I30" s="273">
        <f t="shared" si="2"/>
        <v>0</v>
      </c>
      <c r="J30" s="273">
        <f t="shared" si="2"/>
        <v>0</v>
      </c>
      <c r="K30" s="273">
        <f t="shared" si="2"/>
        <v>0</v>
      </c>
      <c r="L30" s="273">
        <f t="shared" si="2"/>
        <v>0</v>
      </c>
      <c r="M30" s="273">
        <f t="shared" si="2"/>
        <v>0</v>
      </c>
      <c r="N30" s="273">
        <f t="shared" si="2"/>
        <v>0</v>
      </c>
      <c r="O30" s="273">
        <f t="shared" si="2"/>
        <v>0</v>
      </c>
      <c r="P30" s="274">
        <f t="shared" si="2"/>
        <v>0</v>
      </c>
    </row>
    <row r="31" spans="1:17" ht="16" thickBot="1" x14ac:dyDescent="0.25"/>
    <row r="32" spans="1:17" ht="16" thickBot="1" x14ac:dyDescent="0.25">
      <c r="A32" s="250" t="s">
        <v>58</v>
      </c>
      <c r="B32" s="275">
        <f>IF(B22=3,$C$10,IF(B22=2,$C$11,IF(B22=0,0,$B$4+B28+B29+B30)))</f>
        <v>0</v>
      </c>
      <c r="C32" s="275">
        <f t="shared" ref="C32:P32" si="3">IF(C22=3,$C$10,IF(C22=2,$C$11,IF(C22=0,0,$B$4+C28+C29+C30)))</f>
        <v>36.799999999999997</v>
      </c>
      <c r="D32" s="275">
        <f t="shared" si="3"/>
        <v>36.799999999999997</v>
      </c>
      <c r="E32" s="275">
        <f t="shared" si="3"/>
        <v>36.799999999999997</v>
      </c>
      <c r="F32" s="275">
        <f t="shared" si="3"/>
        <v>0</v>
      </c>
      <c r="G32" s="275">
        <f t="shared" si="3"/>
        <v>12.266666666666666</v>
      </c>
      <c r="H32" s="275">
        <f t="shared" si="3"/>
        <v>0</v>
      </c>
      <c r="I32" s="275">
        <f t="shared" si="3"/>
        <v>0</v>
      </c>
      <c r="J32" s="275">
        <f t="shared" si="3"/>
        <v>24.533333333333331</v>
      </c>
      <c r="K32" s="275">
        <f t="shared" si="3"/>
        <v>0</v>
      </c>
      <c r="L32" s="275">
        <f t="shared" si="3"/>
        <v>0</v>
      </c>
      <c r="M32" s="275">
        <f t="shared" si="3"/>
        <v>0</v>
      </c>
      <c r="N32" s="275">
        <f t="shared" si="3"/>
        <v>0</v>
      </c>
      <c r="O32" s="275">
        <f t="shared" si="3"/>
        <v>0</v>
      </c>
      <c r="P32" s="275">
        <f t="shared" si="3"/>
        <v>0</v>
      </c>
    </row>
    <row r="34" spans="1:17" x14ac:dyDescent="0.2">
      <c r="B34" s="250" t="str">
        <f>+Formular!C36</f>
        <v>DO</v>
      </c>
      <c r="C34" s="250" t="str">
        <f>+Formular!D36</f>
        <v>FR</v>
      </c>
      <c r="D34" s="250" t="str">
        <f>+Formular!E36</f>
        <v>SA</v>
      </c>
      <c r="E34" s="250" t="str">
        <f>+Formular!F36</f>
        <v>SO</v>
      </c>
      <c r="F34" s="250" t="str">
        <f>+Formular!G36</f>
        <v>MO</v>
      </c>
      <c r="G34" s="250" t="str">
        <f>+Formular!H36</f>
        <v>DI</v>
      </c>
      <c r="H34" s="250" t="str">
        <f>+Formular!I36</f>
        <v>MI</v>
      </c>
      <c r="I34" s="250" t="str">
        <f>+Formular!J36</f>
        <v>DO</v>
      </c>
      <c r="J34" s="250" t="str">
        <f>+Formular!K36</f>
        <v>FR</v>
      </c>
      <c r="K34" s="250" t="str">
        <f>+Formular!L36</f>
        <v>SA</v>
      </c>
      <c r="L34" s="250" t="str">
        <f>+Formular!M36</f>
        <v>SO</v>
      </c>
      <c r="M34" s="250" t="str">
        <f>+Formular!N36</f>
        <v>MO</v>
      </c>
      <c r="N34" s="250" t="str">
        <f>+Formular!O36</f>
        <v>DI</v>
      </c>
      <c r="O34" s="250" t="str">
        <f>+Formular!P36</f>
        <v>MI</v>
      </c>
      <c r="P34" s="250" t="str">
        <f>+Formular!Q36</f>
        <v>DO</v>
      </c>
      <c r="Q34" s="250" t="str">
        <f>+Formular!R36</f>
        <v/>
      </c>
    </row>
    <row r="35" spans="1:17" ht="16" thickBot="1" x14ac:dyDescent="0.25">
      <c r="A35" s="250" t="str">
        <f>+Formular!B37</f>
        <v>Reiseroute</v>
      </c>
      <c r="B35" s="249">
        <f>+Formular!C37</f>
        <v>44455</v>
      </c>
      <c r="C35" s="249">
        <f>+Formular!D37</f>
        <v>44456</v>
      </c>
      <c r="D35" s="249">
        <f>+Formular!E37</f>
        <v>44457</v>
      </c>
      <c r="E35" s="249">
        <f>+Formular!F37</f>
        <v>44458</v>
      </c>
      <c r="F35" s="249">
        <f>+Formular!G37</f>
        <v>44459</v>
      </c>
      <c r="G35" s="249">
        <f>+Formular!H37</f>
        <v>44460</v>
      </c>
      <c r="H35" s="249">
        <f>+Formular!I37</f>
        <v>44461</v>
      </c>
      <c r="I35" s="249">
        <f>+Formular!J37</f>
        <v>44462</v>
      </c>
      <c r="J35" s="249">
        <f>+Formular!K37</f>
        <v>44463</v>
      </c>
      <c r="K35" s="249">
        <f>+Formular!L37</f>
        <v>44464</v>
      </c>
      <c r="L35" s="249">
        <f>+Formular!M37</f>
        <v>44465</v>
      </c>
      <c r="M35" s="249">
        <f>+Formular!N37</f>
        <v>44466</v>
      </c>
      <c r="N35" s="249">
        <f>+Formular!O37</f>
        <v>44467</v>
      </c>
      <c r="O35" s="249">
        <f>+Formular!P37</f>
        <v>44468</v>
      </c>
      <c r="P35" s="249">
        <f>+Formular!Q37</f>
        <v>44469</v>
      </c>
      <c r="Q35" s="249" t="str">
        <f>+Formular!R37</f>
        <v xml:space="preserve"> </v>
      </c>
    </row>
    <row r="36" spans="1:17" x14ac:dyDescent="0.2">
      <c r="A36" s="250" t="str">
        <f>+Formular!B38</f>
        <v>Von</v>
      </c>
      <c r="B36" s="252">
        <f>+Formular!C38</f>
        <v>0</v>
      </c>
      <c r="C36" s="253">
        <f>+Formular!D38</f>
        <v>0</v>
      </c>
      <c r="D36" s="253">
        <f>+Formular!E38</f>
        <v>0</v>
      </c>
      <c r="E36" s="253">
        <f>+Formular!F38</f>
        <v>0</v>
      </c>
      <c r="F36" s="253">
        <f>+Formular!G38</f>
        <v>0</v>
      </c>
      <c r="G36" s="253">
        <f>+Formular!H38</f>
        <v>0</v>
      </c>
      <c r="H36" s="253">
        <f>+Formular!I38</f>
        <v>0</v>
      </c>
      <c r="I36" s="253">
        <f>+Formular!J38</f>
        <v>0</v>
      </c>
      <c r="J36" s="253">
        <f>+Formular!K38</f>
        <v>0</v>
      </c>
      <c r="K36" s="253">
        <f>+Formular!L38</f>
        <v>0</v>
      </c>
      <c r="L36" s="253">
        <f>+Formular!M38</f>
        <v>0</v>
      </c>
      <c r="M36" s="253">
        <f>+Formular!N38</f>
        <v>0</v>
      </c>
      <c r="N36" s="253">
        <f>+Formular!O38</f>
        <v>0</v>
      </c>
      <c r="O36" s="253">
        <f>+Formular!P38</f>
        <v>0</v>
      </c>
      <c r="P36" s="253">
        <f>+Formular!Q38</f>
        <v>0</v>
      </c>
      <c r="Q36" s="254">
        <f>+Formular!R38</f>
        <v>0</v>
      </c>
    </row>
    <row r="37" spans="1:17" x14ac:dyDescent="0.2">
      <c r="A37" s="250" t="str">
        <f>+Formular!B39</f>
        <v>Uhrzeit (Abfahrt)</v>
      </c>
      <c r="B37" s="255">
        <f>+Formular!C39</f>
        <v>0</v>
      </c>
      <c r="C37" s="256">
        <f>+Formular!D39</f>
        <v>0</v>
      </c>
      <c r="D37" s="256">
        <f>+Formular!E39</f>
        <v>0</v>
      </c>
      <c r="E37" s="256">
        <f>+Formular!F39</f>
        <v>0</v>
      </c>
      <c r="F37" s="256">
        <f>+Formular!G39</f>
        <v>0</v>
      </c>
      <c r="G37" s="256">
        <f>+Formular!H39</f>
        <v>0</v>
      </c>
      <c r="H37" s="256">
        <f>+Formular!I39</f>
        <v>0</v>
      </c>
      <c r="I37" s="256">
        <f>+Formular!J39</f>
        <v>0</v>
      </c>
      <c r="J37" s="256">
        <f>+Formular!K39</f>
        <v>0</v>
      </c>
      <c r="K37" s="256">
        <f>+Formular!L39</f>
        <v>0</v>
      </c>
      <c r="L37" s="256">
        <f>+Formular!M39</f>
        <v>0</v>
      </c>
      <c r="M37" s="256">
        <f>+Formular!N39</f>
        <v>0</v>
      </c>
      <c r="N37" s="256">
        <f>+Formular!O39</f>
        <v>0</v>
      </c>
      <c r="O37" s="256">
        <f>+Formular!P39</f>
        <v>0</v>
      </c>
      <c r="P37" s="256">
        <f>+Formular!Q39</f>
        <v>0</v>
      </c>
      <c r="Q37" s="257">
        <f>+Formular!R39</f>
        <v>0</v>
      </c>
    </row>
    <row r="38" spans="1:17" x14ac:dyDescent="0.2">
      <c r="A38" s="250" t="str">
        <f>+Formular!B40</f>
        <v>Nach</v>
      </c>
      <c r="B38" s="258">
        <f>+Formular!C40</f>
        <v>0</v>
      </c>
      <c r="C38" s="259">
        <f>+Formular!D40</f>
        <v>0</v>
      </c>
      <c r="D38" s="259">
        <f>+Formular!E40</f>
        <v>0</v>
      </c>
      <c r="E38" s="259">
        <f>+Formular!F40</f>
        <v>0</v>
      </c>
      <c r="F38" s="259">
        <f>+Formular!G40</f>
        <v>0</v>
      </c>
      <c r="G38" s="259">
        <f>+Formular!H40</f>
        <v>0</v>
      </c>
      <c r="H38" s="259">
        <f>+Formular!I40</f>
        <v>0</v>
      </c>
      <c r="I38" s="259">
        <f>+Formular!J40</f>
        <v>0</v>
      </c>
      <c r="J38" s="259">
        <f>+Formular!K40</f>
        <v>0</v>
      </c>
      <c r="K38" s="259">
        <f>+Formular!L40</f>
        <v>0</v>
      </c>
      <c r="L38" s="259">
        <f>+Formular!M40</f>
        <v>0</v>
      </c>
      <c r="M38" s="259">
        <f>+Formular!N40</f>
        <v>0</v>
      </c>
      <c r="N38" s="259">
        <f>+Formular!O40</f>
        <v>0</v>
      </c>
      <c r="O38" s="259">
        <f>+Formular!P40</f>
        <v>0</v>
      </c>
      <c r="P38" s="259">
        <f>+Formular!Q40</f>
        <v>0</v>
      </c>
      <c r="Q38" s="260">
        <f>+Formular!R40</f>
        <v>0</v>
      </c>
    </row>
    <row r="39" spans="1:17" ht="16" thickBot="1" x14ac:dyDescent="0.25">
      <c r="A39" s="250" t="str">
        <f>+Formular!B41</f>
        <v>Uhrzeit (Rück-Ankunft Ausg.ort)</v>
      </c>
      <c r="B39" s="261">
        <f>+Formular!C41</f>
        <v>0</v>
      </c>
      <c r="C39" s="262">
        <f>+Formular!D41</f>
        <v>0</v>
      </c>
      <c r="D39" s="262">
        <f>+Formular!E41</f>
        <v>0</v>
      </c>
      <c r="E39" s="262">
        <f>+Formular!F41</f>
        <v>0</v>
      </c>
      <c r="F39" s="262">
        <f>+Formular!G41</f>
        <v>0</v>
      </c>
      <c r="G39" s="262">
        <f>+Formular!H41</f>
        <v>0</v>
      </c>
      <c r="H39" s="262">
        <f>+Formular!I41</f>
        <v>0</v>
      </c>
      <c r="I39" s="262">
        <f>+Formular!J41</f>
        <v>0</v>
      </c>
      <c r="J39" s="262">
        <f>+Formular!K41</f>
        <v>0</v>
      </c>
      <c r="K39" s="262">
        <f>+Formular!L41</f>
        <v>0</v>
      </c>
      <c r="L39" s="262">
        <f>+Formular!M41</f>
        <v>0</v>
      </c>
      <c r="M39" s="262">
        <f>+Formular!N41</f>
        <v>0</v>
      </c>
      <c r="N39" s="262">
        <f>+Formular!O41</f>
        <v>0</v>
      </c>
      <c r="O39" s="262">
        <f>+Formular!P41</f>
        <v>0</v>
      </c>
      <c r="P39" s="262">
        <f>+Formular!Q41</f>
        <v>0</v>
      </c>
      <c r="Q39" s="263">
        <f>+Formular!R41</f>
        <v>0</v>
      </c>
    </row>
    <row r="41" spans="1:17" x14ac:dyDescent="0.2">
      <c r="A41" s="250" t="s">
        <v>165</v>
      </c>
      <c r="B41" s="264">
        <f>+Formular!C43</f>
        <v>0</v>
      </c>
      <c r="C41" s="264">
        <f>+Formular!D43</f>
        <v>0</v>
      </c>
      <c r="D41" s="264">
        <f>+Formular!E43</f>
        <v>0</v>
      </c>
      <c r="E41" s="264">
        <f>+Formular!F43</f>
        <v>0</v>
      </c>
      <c r="F41" s="264">
        <f>+Formular!G43</f>
        <v>0</v>
      </c>
      <c r="G41" s="264">
        <f>+Formular!H43</f>
        <v>0</v>
      </c>
      <c r="H41" s="264">
        <f>+Formular!I43</f>
        <v>0</v>
      </c>
      <c r="I41" s="264">
        <f>+Formular!J43</f>
        <v>0</v>
      </c>
      <c r="J41" s="264">
        <f>+Formular!K43</f>
        <v>0</v>
      </c>
      <c r="K41" s="264">
        <f>+Formular!L43</f>
        <v>0</v>
      </c>
      <c r="L41" s="264">
        <f>+Formular!M43</f>
        <v>0</v>
      </c>
      <c r="M41" s="264">
        <f>+Formular!N43</f>
        <v>0</v>
      </c>
      <c r="N41" s="264">
        <f>+Formular!O43</f>
        <v>0</v>
      </c>
      <c r="O41" s="264">
        <f>+Formular!P43</f>
        <v>0</v>
      </c>
      <c r="P41" s="264">
        <f>+Formular!Q43</f>
        <v>0</v>
      </c>
      <c r="Q41" s="264">
        <f>+Formular!R43</f>
        <v>0</v>
      </c>
    </row>
    <row r="42" spans="1:17" x14ac:dyDescent="0.2">
      <c r="A42" s="259" t="s">
        <v>161</v>
      </c>
      <c r="B42" s="265">
        <f>VLOOKUP(B41,Viertelstunden!$A:$B,2,TRUE)</f>
        <v>0</v>
      </c>
      <c r="C42" s="265">
        <f>VLOOKUP(C41,Viertelstunden!$A:$B,2,TRUE)</f>
        <v>0</v>
      </c>
      <c r="D42" s="265">
        <f>VLOOKUP(D41,Viertelstunden!$A:$B,2,TRUE)</f>
        <v>0</v>
      </c>
      <c r="E42" s="265">
        <f>VLOOKUP(E41,Viertelstunden!$A:$B,2,TRUE)</f>
        <v>0</v>
      </c>
      <c r="F42" s="265">
        <f>VLOOKUP(F41,Viertelstunden!$A:$B,2,TRUE)</f>
        <v>0</v>
      </c>
      <c r="G42" s="265">
        <f>VLOOKUP(G41,Viertelstunden!$A:$B,2,TRUE)</f>
        <v>0</v>
      </c>
      <c r="H42" s="265">
        <f>VLOOKUP(H41,Viertelstunden!$A:$B,2,TRUE)</f>
        <v>0</v>
      </c>
      <c r="I42" s="265">
        <f>VLOOKUP(I41,Viertelstunden!$A:$B,2,TRUE)</f>
        <v>0</v>
      </c>
      <c r="J42" s="265">
        <f>VLOOKUP(J41,Viertelstunden!$A:$B,2,TRUE)</f>
        <v>0</v>
      </c>
      <c r="K42" s="265">
        <f>VLOOKUP(K41,Viertelstunden!$A:$B,2,TRUE)</f>
        <v>0</v>
      </c>
      <c r="L42" s="265">
        <f>VLOOKUP(L41,Viertelstunden!$A:$B,2,TRUE)</f>
        <v>0</v>
      </c>
      <c r="M42" s="265">
        <f>VLOOKUP(M41,Viertelstunden!$A:$B,2,TRUE)</f>
        <v>0</v>
      </c>
      <c r="N42" s="265">
        <f>VLOOKUP(N41,Viertelstunden!$A:$B,2,TRUE)</f>
        <v>0</v>
      </c>
      <c r="O42" s="265">
        <f>VLOOKUP(O41,Viertelstunden!$A:$B,2,TRUE)</f>
        <v>0</v>
      </c>
      <c r="P42" s="265">
        <f>VLOOKUP(P41,Viertelstunden!$A:$B,2,TRUE)</f>
        <v>0</v>
      </c>
      <c r="Q42" s="265">
        <f>VLOOKUP(Q41,Viertelstunden!$A:$B,2,TRUE)</f>
        <v>0</v>
      </c>
    </row>
    <row r="43" spans="1:17" ht="16" thickBot="1" x14ac:dyDescent="0.25">
      <c r="G43" s="276"/>
    </row>
    <row r="44" spans="1:17" x14ac:dyDescent="0.2">
      <c r="A44" s="259" t="s">
        <v>162</v>
      </c>
      <c r="B44" s="277">
        <f>+Formular!C47</f>
        <v>0</v>
      </c>
      <c r="C44" s="278">
        <f>+Formular!D47</f>
        <v>0</v>
      </c>
      <c r="D44" s="278">
        <f>+Formular!E47</f>
        <v>0</v>
      </c>
      <c r="E44" s="278">
        <f>+Formular!F47</f>
        <v>0</v>
      </c>
      <c r="F44" s="278">
        <f>+Formular!G47</f>
        <v>0</v>
      </c>
      <c r="G44" s="278">
        <f>+Formular!H47</f>
        <v>0</v>
      </c>
      <c r="H44" s="278">
        <f>+Formular!I47</f>
        <v>0</v>
      </c>
      <c r="I44" s="278">
        <f>+Formular!J47</f>
        <v>0</v>
      </c>
      <c r="J44" s="278">
        <f>+Formular!K47</f>
        <v>0</v>
      </c>
      <c r="K44" s="278">
        <f>+Formular!L47</f>
        <v>0</v>
      </c>
      <c r="L44" s="278">
        <f>+Formular!M47</f>
        <v>0</v>
      </c>
      <c r="M44" s="278">
        <f>+Formular!N47</f>
        <v>0</v>
      </c>
      <c r="N44" s="278">
        <f>+Formular!O47</f>
        <v>0</v>
      </c>
      <c r="O44" s="278">
        <f>+Formular!P47</f>
        <v>0</v>
      </c>
      <c r="P44" s="278">
        <f>+Formular!Q47</f>
        <v>0</v>
      </c>
      <c r="Q44" s="279">
        <f>+Formular!R47</f>
        <v>0</v>
      </c>
    </row>
    <row r="45" spans="1:17" x14ac:dyDescent="0.2">
      <c r="A45" s="259" t="s">
        <v>163</v>
      </c>
      <c r="B45" s="280">
        <f>+Formular!C48</f>
        <v>0</v>
      </c>
      <c r="C45" s="281">
        <f>+Formular!D48</f>
        <v>0</v>
      </c>
      <c r="D45" s="281">
        <f>+Formular!E48</f>
        <v>0</v>
      </c>
      <c r="E45" s="281">
        <f>+Formular!F48</f>
        <v>0</v>
      </c>
      <c r="F45" s="281">
        <f>+Formular!G48</f>
        <v>0</v>
      </c>
      <c r="G45" s="281">
        <f>+Formular!H48</f>
        <v>0</v>
      </c>
      <c r="H45" s="281">
        <f>+Formular!I48</f>
        <v>0</v>
      </c>
      <c r="I45" s="281">
        <f>+Formular!J48</f>
        <v>0</v>
      </c>
      <c r="J45" s="281">
        <f>+Formular!K48</f>
        <v>0</v>
      </c>
      <c r="K45" s="281">
        <f>+Formular!L48</f>
        <v>0</v>
      </c>
      <c r="L45" s="281">
        <f>+Formular!M48</f>
        <v>0</v>
      </c>
      <c r="M45" s="281">
        <f>+Formular!N48</f>
        <v>0</v>
      </c>
      <c r="N45" s="281">
        <f>+Formular!O48</f>
        <v>0</v>
      </c>
      <c r="O45" s="281">
        <f>+Formular!P48</f>
        <v>0</v>
      </c>
      <c r="P45" s="281">
        <f>+Formular!Q48</f>
        <v>0</v>
      </c>
      <c r="Q45" s="282">
        <f>+Formular!R48</f>
        <v>0</v>
      </c>
    </row>
    <row r="46" spans="1:17" ht="16" thickBot="1" x14ac:dyDescent="0.25">
      <c r="A46" s="271" t="s">
        <v>164</v>
      </c>
      <c r="B46" s="283">
        <f>+Formular!C49</f>
        <v>0</v>
      </c>
      <c r="C46" s="284">
        <f>+Formular!D49</f>
        <v>0</v>
      </c>
      <c r="D46" s="284">
        <f>+Formular!E49</f>
        <v>0</v>
      </c>
      <c r="E46" s="284">
        <f>+Formular!F49</f>
        <v>0</v>
      </c>
      <c r="F46" s="284">
        <f>+Formular!G49</f>
        <v>0</v>
      </c>
      <c r="G46" s="284">
        <f>+Formular!H49</f>
        <v>0</v>
      </c>
      <c r="H46" s="284">
        <f>+Formular!I49</f>
        <v>0</v>
      </c>
      <c r="I46" s="284">
        <f>+Formular!J49</f>
        <v>0</v>
      </c>
      <c r="J46" s="284">
        <f>+Formular!K49</f>
        <v>0</v>
      </c>
      <c r="K46" s="284">
        <f>+Formular!L49</f>
        <v>0</v>
      </c>
      <c r="L46" s="284">
        <f>+Formular!M49</f>
        <v>0</v>
      </c>
      <c r="M46" s="284">
        <f>+Formular!N49</f>
        <v>0</v>
      </c>
      <c r="N46" s="284">
        <f>+Formular!O49</f>
        <v>0</v>
      </c>
      <c r="O46" s="284">
        <f>+Formular!P49</f>
        <v>0</v>
      </c>
      <c r="P46" s="284">
        <f>+Formular!Q49</f>
        <v>0</v>
      </c>
      <c r="Q46" s="285">
        <f>+Formular!R49</f>
        <v>0</v>
      </c>
    </row>
    <row r="47" spans="1:17" ht="16" thickBot="1" x14ac:dyDescent="0.25">
      <c r="A47" s="286"/>
    </row>
    <row r="48" spans="1:17" x14ac:dyDescent="0.2">
      <c r="A48" s="259" t="s">
        <v>115</v>
      </c>
      <c r="B48" s="266">
        <f t="shared" ref="B48:Q48" si="4">IF(B44="X",0,-$B$5)</f>
        <v>0</v>
      </c>
      <c r="C48" s="267">
        <f t="shared" si="4"/>
        <v>0</v>
      </c>
      <c r="D48" s="267">
        <f t="shared" si="4"/>
        <v>0</v>
      </c>
      <c r="E48" s="267">
        <f t="shared" si="4"/>
        <v>0</v>
      </c>
      <c r="F48" s="267">
        <f t="shared" si="4"/>
        <v>0</v>
      </c>
      <c r="G48" s="267">
        <f t="shared" si="4"/>
        <v>0</v>
      </c>
      <c r="H48" s="267">
        <f t="shared" si="4"/>
        <v>0</v>
      </c>
      <c r="I48" s="267">
        <f t="shared" si="4"/>
        <v>0</v>
      </c>
      <c r="J48" s="267">
        <f t="shared" si="4"/>
        <v>0</v>
      </c>
      <c r="K48" s="267">
        <f t="shared" si="4"/>
        <v>0</v>
      </c>
      <c r="L48" s="267">
        <f t="shared" si="4"/>
        <v>0</v>
      </c>
      <c r="M48" s="267">
        <f t="shared" si="4"/>
        <v>0</v>
      </c>
      <c r="N48" s="267">
        <f t="shared" si="4"/>
        <v>0</v>
      </c>
      <c r="O48" s="267">
        <f t="shared" si="4"/>
        <v>0</v>
      </c>
      <c r="P48" s="267">
        <f t="shared" si="4"/>
        <v>0</v>
      </c>
      <c r="Q48" s="268">
        <f t="shared" si="4"/>
        <v>0</v>
      </c>
    </row>
    <row r="49" spans="1:17" x14ac:dyDescent="0.2">
      <c r="A49" s="259" t="s">
        <v>56</v>
      </c>
      <c r="B49" s="269">
        <f>IF(AND(B45="X",B46="X"),-$B$6,0)</f>
        <v>0</v>
      </c>
      <c r="C49" s="265">
        <f t="shared" ref="C49:P49" si="5">IF(AND(C45="X",C46="X"),-$B$6,0)</f>
        <v>0</v>
      </c>
      <c r="D49" s="265">
        <f t="shared" si="5"/>
        <v>0</v>
      </c>
      <c r="E49" s="265">
        <f t="shared" si="5"/>
        <v>0</v>
      </c>
      <c r="F49" s="265">
        <f t="shared" si="5"/>
        <v>0</v>
      </c>
      <c r="G49" s="265">
        <f t="shared" si="5"/>
        <v>0</v>
      </c>
      <c r="H49" s="265">
        <f t="shared" si="5"/>
        <v>0</v>
      </c>
      <c r="I49" s="265">
        <f t="shared" si="5"/>
        <v>0</v>
      </c>
      <c r="J49" s="265">
        <f t="shared" si="5"/>
        <v>0</v>
      </c>
      <c r="K49" s="265">
        <f t="shared" si="5"/>
        <v>0</v>
      </c>
      <c r="L49" s="265">
        <f t="shared" si="5"/>
        <v>0</v>
      </c>
      <c r="M49" s="265">
        <f t="shared" si="5"/>
        <v>0</v>
      </c>
      <c r="N49" s="265">
        <f t="shared" si="5"/>
        <v>0</v>
      </c>
      <c r="O49" s="265">
        <f t="shared" si="5"/>
        <v>0</v>
      </c>
      <c r="P49" s="265">
        <f t="shared" si="5"/>
        <v>0</v>
      </c>
      <c r="Q49" s="270">
        <f t="shared" ref="Q49" si="6">IF(AND(Q45="X",Q46="X"),-$B$6,0)</f>
        <v>0</v>
      </c>
    </row>
    <row r="50" spans="1:17" ht="16" thickBot="1" x14ac:dyDescent="0.25">
      <c r="A50" s="259" t="s">
        <v>57</v>
      </c>
      <c r="B50" s="272">
        <f>IF(B46="X",-$B$7,0)*0</f>
        <v>0</v>
      </c>
      <c r="C50" s="273">
        <f t="shared" ref="C50:P50" si="7">IF(C46="X",-$B$7,0)*0</f>
        <v>0</v>
      </c>
      <c r="D50" s="273">
        <f t="shared" si="7"/>
        <v>0</v>
      </c>
      <c r="E50" s="273">
        <f t="shared" si="7"/>
        <v>0</v>
      </c>
      <c r="F50" s="273">
        <f t="shared" si="7"/>
        <v>0</v>
      </c>
      <c r="G50" s="273">
        <f t="shared" si="7"/>
        <v>0</v>
      </c>
      <c r="H50" s="273">
        <f t="shared" si="7"/>
        <v>0</v>
      </c>
      <c r="I50" s="273">
        <f t="shared" si="7"/>
        <v>0</v>
      </c>
      <c r="J50" s="273">
        <f t="shared" si="7"/>
        <v>0</v>
      </c>
      <c r="K50" s="273">
        <f t="shared" si="7"/>
        <v>0</v>
      </c>
      <c r="L50" s="273">
        <f t="shared" si="7"/>
        <v>0</v>
      </c>
      <c r="M50" s="273">
        <f t="shared" si="7"/>
        <v>0</v>
      </c>
      <c r="N50" s="273">
        <f t="shared" si="7"/>
        <v>0</v>
      </c>
      <c r="O50" s="273">
        <f t="shared" si="7"/>
        <v>0</v>
      </c>
      <c r="P50" s="273">
        <f t="shared" si="7"/>
        <v>0</v>
      </c>
      <c r="Q50" s="274">
        <f t="shared" ref="Q50" si="8">IF(Q46="X",-$B$7,0)*0</f>
        <v>0</v>
      </c>
    </row>
    <row r="51" spans="1:17" ht="16" thickBot="1" x14ac:dyDescent="0.25">
      <c r="A51" s="286"/>
    </row>
    <row r="52" spans="1:17" ht="16" thickBot="1" x14ac:dyDescent="0.25">
      <c r="A52" s="250" t="s">
        <v>58</v>
      </c>
      <c r="B52" s="275">
        <f>IF(B42=3,$C$10,IF(B42=2,$C$11,IF(B42=0,0,$B$4+B48+B49+B50)))</f>
        <v>0</v>
      </c>
      <c r="C52" s="275">
        <f t="shared" ref="C52:Q52" si="9">IF(C42=3,$C$10,IF(C42=2,$C$11,IF(C42=0,0,$B$4+C48+C49+C50)))</f>
        <v>0</v>
      </c>
      <c r="D52" s="275">
        <f t="shared" si="9"/>
        <v>0</v>
      </c>
      <c r="E52" s="275">
        <f t="shared" si="9"/>
        <v>0</v>
      </c>
      <c r="F52" s="275">
        <f t="shared" si="9"/>
        <v>0</v>
      </c>
      <c r="G52" s="275">
        <f t="shared" si="9"/>
        <v>0</v>
      </c>
      <c r="H52" s="275">
        <f t="shared" si="9"/>
        <v>0</v>
      </c>
      <c r="I52" s="275">
        <f t="shared" si="9"/>
        <v>0</v>
      </c>
      <c r="J52" s="275">
        <f t="shared" si="9"/>
        <v>0</v>
      </c>
      <c r="K52" s="275">
        <f t="shared" si="9"/>
        <v>0</v>
      </c>
      <c r="L52" s="275">
        <f t="shared" si="9"/>
        <v>0</v>
      </c>
      <c r="M52" s="275">
        <f t="shared" si="9"/>
        <v>0</v>
      </c>
      <c r="N52" s="275">
        <f t="shared" si="9"/>
        <v>0</v>
      </c>
      <c r="O52" s="275">
        <f t="shared" si="9"/>
        <v>0</v>
      </c>
      <c r="P52" s="275">
        <f t="shared" si="9"/>
        <v>0</v>
      </c>
      <c r="Q52" s="275">
        <f t="shared" si="9"/>
        <v>0</v>
      </c>
    </row>
  </sheetData>
  <sheetProtection algorithmName="SHA-512" hashValue="YXBQk80ywYiIZFz4wJeqSbaA7j6HfJE2759ZjsOKz7SscBCvreo/pOUK2mPGiaEZMBYC+rlSuElmNAHx0eK/YA==" saltValue="ffmRRtGWvCp7OS3bEyXdxg==" spinCount="100000" sheet="1" objects="1" scenarios="1"/>
  <customSheetViews>
    <customSheetView guid="{F9B5484E-AE86-4B42-A7FB-703F4E0771ED}">
      <selection activeCell="B9" sqref="B9"/>
      <pageMargins left="0.7" right="0.7" top="0.78740157499999996" bottom="0.78740157499999996" header="0.3" footer="0.3"/>
    </customSheetView>
  </customSheetView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4"/>
  <dimension ref="A2:L31"/>
  <sheetViews>
    <sheetView topLeftCell="A6" workbookViewId="0">
      <selection activeCell="F37" sqref="F37"/>
    </sheetView>
  </sheetViews>
  <sheetFormatPr baseColWidth="10" defaultColWidth="11.5" defaultRowHeight="15" x14ac:dyDescent="0.2"/>
  <cols>
    <col min="1" max="1" width="11.5" style="22"/>
    <col min="2" max="2" width="19.6640625" style="22" bestFit="1" customWidth="1"/>
    <col min="3" max="3" width="11.5" style="30"/>
    <col min="4" max="4" width="17.5" style="22" customWidth="1"/>
    <col min="5" max="16384" width="11.5" style="22"/>
  </cols>
  <sheetData>
    <row r="2" spans="1:12" s="26" customFormat="1" x14ac:dyDescent="0.2">
      <c r="B2" s="26" t="s">
        <v>40</v>
      </c>
      <c r="C2" s="27" t="s">
        <v>49</v>
      </c>
      <c r="D2" s="26" t="s">
        <v>54</v>
      </c>
      <c r="F2" s="26" t="s">
        <v>211</v>
      </c>
    </row>
    <row r="3" spans="1:12" s="26" customFormat="1" x14ac:dyDescent="0.2">
      <c r="A3" s="22">
        <v>1</v>
      </c>
      <c r="B3" s="28" t="s">
        <v>45</v>
      </c>
      <c r="C3" s="29">
        <v>31</v>
      </c>
      <c r="D3" s="30">
        <v>24.4</v>
      </c>
      <c r="F3" s="26">
        <v>25140</v>
      </c>
      <c r="J3" s="26" t="s">
        <v>208</v>
      </c>
      <c r="K3" s="22"/>
      <c r="L3" s="22"/>
    </row>
    <row r="4" spans="1:12" s="26" customFormat="1" x14ac:dyDescent="0.2">
      <c r="A4" s="22">
        <v>2</v>
      </c>
      <c r="B4" s="28" t="s">
        <v>41</v>
      </c>
      <c r="C4" s="29">
        <v>35.299999999999997</v>
      </c>
      <c r="D4" s="30">
        <v>27.9</v>
      </c>
      <c r="F4" s="26">
        <v>25120</v>
      </c>
      <c r="J4" s="22" t="s">
        <v>207</v>
      </c>
      <c r="K4" s="31">
        <f>+'BELEGE EURO - BRD'!O35</f>
        <v>0</v>
      </c>
      <c r="L4" s="22">
        <v>25120</v>
      </c>
    </row>
    <row r="5" spans="1:12" x14ac:dyDescent="0.2">
      <c r="A5" s="22">
        <v>3</v>
      </c>
      <c r="B5" s="28" t="s">
        <v>182</v>
      </c>
      <c r="C5" s="29">
        <v>36.799999999999997</v>
      </c>
      <c r="D5" s="30">
        <v>36.4</v>
      </c>
      <c r="F5" s="22">
        <v>25130</v>
      </c>
      <c r="J5" s="22" t="s">
        <v>209</v>
      </c>
      <c r="K5" s="31">
        <f>+'Belege CZK und andere FW'!O35</f>
        <v>0</v>
      </c>
      <c r="L5" s="22">
        <v>25140</v>
      </c>
    </row>
    <row r="6" spans="1:12" x14ac:dyDescent="0.2">
      <c r="A6" s="22">
        <v>4</v>
      </c>
      <c r="B6" s="28" t="s">
        <v>190</v>
      </c>
      <c r="C6" s="29">
        <v>41.4</v>
      </c>
      <c r="D6" s="30">
        <v>41.4</v>
      </c>
      <c r="F6" s="22">
        <v>25130</v>
      </c>
      <c r="J6" s="22" t="s">
        <v>182</v>
      </c>
      <c r="K6" s="31" t="e">
        <f>+#REF!</f>
        <v>#REF!</v>
      </c>
      <c r="L6" s="22">
        <v>25130</v>
      </c>
    </row>
    <row r="7" spans="1:12" x14ac:dyDescent="0.2">
      <c r="A7" s="22">
        <v>5</v>
      </c>
      <c r="B7" s="28" t="s">
        <v>42</v>
      </c>
      <c r="C7" s="29">
        <v>32.700000000000003</v>
      </c>
      <c r="D7" s="30">
        <v>24</v>
      </c>
      <c r="F7" s="22">
        <v>25150</v>
      </c>
      <c r="J7" s="22" t="s">
        <v>210</v>
      </c>
      <c r="K7" s="31">
        <f>+'BELEGE EURO SONSTIGE'!O35</f>
        <v>0</v>
      </c>
      <c r="L7" s="22">
        <v>25150</v>
      </c>
    </row>
    <row r="8" spans="1:12" x14ac:dyDescent="0.2">
      <c r="A8" s="22">
        <v>6</v>
      </c>
      <c r="B8" s="28" t="s">
        <v>47</v>
      </c>
      <c r="C8" s="29">
        <v>35.799999999999997</v>
      </c>
      <c r="D8" s="30">
        <v>32.700000000000003</v>
      </c>
      <c r="F8" s="22">
        <v>25150</v>
      </c>
    </row>
    <row r="9" spans="1:12" x14ac:dyDescent="0.2">
      <c r="A9" s="22">
        <v>7</v>
      </c>
      <c r="B9" s="28" t="s">
        <v>44</v>
      </c>
      <c r="C9" s="29">
        <v>34.200000000000003</v>
      </c>
      <c r="D9" s="30">
        <v>30.5</v>
      </c>
      <c r="F9" s="22">
        <v>25150</v>
      </c>
    </row>
    <row r="10" spans="1:12" x14ac:dyDescent="0.2">
      <c r="A10" s="26">
        <v>8</v>
      </c>
      <c r="B10" s="28" t="s">
        <v>138</v>
      </c>
      <c r="C10" s="29">
        <v>35.299999999999997</v>
      </c>
      <c r="D10" s="30">
        <v>22.7</v>
      </c>
      <c r="F10" s="22">
        <v>25150</v>
      </c>
    </row>
    <row r="11" spans="1:12" x14ac:dyDescent="0.2">
      <c r="A11" s="26">
        <v>9</v>
      </c>
      <c r="B11" s="28" t="s">
        <v>139</v>
      </c>
      <c r="C11" s="29">
        <v>41.4</v>
      </c>
      <c r="D11" s="30">
        <v>32</v>
      </c>
      <c r="F11" s="22">
        <v>25150</v>
      </c>
    </row>
    <row r="12" spans="1:12" x14ac:dyDescent="0.2">
      <c r="A12" s="22">
        <v>10</v>
      </c>
      <c r="B12" s="28" t="s">
        <v>43</v>
      </c>
      <c r="C12" s="29">
        <v>35.799999999999997</v>
      </c>
      <c r="D12" s="30">
        <v>27.9</v>
      </c>
      <c r="F12" s="22">
        <v>25150</v>
      </c>
    </row>
    <row r="13" spans="1:12" x14ac:dyDescent="0.2">
      <c r="A13" s="22">
        <v>11</v>
      </c>
      <c r="B13" s="28" t="s">
        <v>46</v>
      </c>
      <c r="C13" s="29">
        <v>40.6</v>
      </c>
      <c r="D13" s="30">
        <v>36.4</v>
      </c>
      <c r="F13" s="22">
        <v>25150</v>
      </c>
    </row>
    <row r="14" spans="1:12" x14ac:dyDescent="0.2">
      <c r="A14" s="22">
        <v>12</v>
      </c>
      <c r="B14" s="28" t="s">
        <v>48</v>
      </c>
      <c r="C14" s="29">
        <v>52.3</v>
      </c>
      <c r="D14" s="30">
        <v>42.9</v>
      </c>
      <c r="F14" s="22">
        <v>25150</v>
      </c>
    </row>
    <row r="15" spans="1:12" x14ac:dyDescent="0.2">
      <c r="A15" s="22">
        <v>13</v>
      </c>
      <c r="B15" s="28" t="s">
        <v>199</v>
      </c>
      <c r="C15" s="29">
        <v>36.799999999999997</v>
      </c>
      <c r="D15" s="30">
        <v>31</v>
      </c>
      <c r="F15" s="22">
        <v>25150</v>
      </c>
    </row>
    <row r="16" spans="1:12" x14ac:dyDescent="0.2">
      <c r="A16" s="22">
        <v>14</v>
      </c>
      <c r="B16" s="28" t="s">
        <v>200</v>
      </c>
      <c r="C16" s="29">
        <v>36.801000000000002</v>
      </c>
      <c r="D16" s="30">
        <v>32.700000000000003</v>
      </c>
      <c r="F16" s="22">
        <v>25150</v>
      </c>
    </row>
    <row r="17" spans="1:6" x14ac:dyDescent="0.2">
      <c r="A17" s="22">
        <v>15</v>
      </c>
      <c r="B17" s="28" t="s">
        <v>222</v>
      </c>
      <c r="C17" s="29">
        <v>54.1</v>
      </c>
      <c r="D17" s="30"/>
    </row>
    <row r="18" spans="1:6" x14ac:dyDescent="0.2">
      <c r="A18" s="22">
        <v>16</v>
      </c>
      <c r="B18" s="28" t="s">
        <v>226</v>
      </c>
      <c r="C18" s="29">
        <v>31</v>
      </c>
      <c r="D18" s="30">
        <v>24.4</v>
      </c>
      <c r="F18" s="22">
        <v>25150</v>
      </c>
    </row>
    <row r="19" spans="1:6" x14ac:dyDescent="0.2">
      <c r="A19" s="22">
        <v>17</v>
      </c>
      <c r="B19" s="28" t="s">
        <v>225</v>
      </c>
      <c r="C19" s="29">
        <v>27.9</v>
      </c>
      <c r="D19" s="30">
        <v>22.7</v>
      </c>
      <c r="F19" s="22">
        <v>25150</v>
      </c>
    </row>
    <row r="20" spans="1:6" x14ac:dyDescent="0.2">
      <c r="A20" s="22">
        <v>18</v>
      </c>
      <c r="B20" s="28" t="s">
        <v>240</v>
      </c>
      <c r="C20" s="29">
        <v>31</v>
      </c>
      <c r="D20" s="30">
        <v>36.4</v>
      </c>
      <c r="F20" s="22">
        <v>25150</v>
      </c>
    </row>
    <row r="21" spans="1:6" x14ac:dyDescent="0.2">
      <c r="A21" s="22">
        <v>19</v>
      </c>
      <c r="B21" s="28" t="s">
        <v>249</v>
      </c>
      <c r="C21" s="29">
        <v>42.9</v>
      </c>
      <c r="D21" s="30">
        <v>41.4</v>
      </c>
      <c r="F21" s="22">
        <v>25150</v>
      </c>
    </row>
    <row r="22" spans="1:6" x14ac:dyDescent="0.2">
      <c r="A22" s="22">
        <v>20</v>
      </c>
      <c r="B22" s="28" t="s">
        <v>254</v>
      </c>
      <c r="C22" s="29">
        <v>32.700000000000003</v>
      </c>
      <c r="D22" s="30">
        <v>21.8</v>
      </c>
      <c r="F22" s="22">
        <v>25150</v>
      </c>
    </row>
    <row r="23" spans="1:6" x14ac:dyDescent="0.2">
      <c r="A23" s="22">
        <v>21</v>
      </c>
      <c r="B23" s="28" t="s">
        <v>252</v>
      </c>
      <c r="C23" s="29">
        <v>31</v>
      </c>
      <c r="D23" s="30">
        <v>23.3</v>
      </c>
      <c r="F23" s="22">
        <v>25150</v>
      </c>
    </row>
    <row r="24" spans="1:6" x14ac:dyDescent="0.2">
      <c r="A24" s="22">
        <v>22</v>
      </c>
      <c r="B24" s="28" t="s">
        <v>260</v>
      </c>
      <c r="C24" s="29">
        <v>32.700000000000003</v>
      </c>
      <c r="D24" s="30">
        <v>25.1</v>
      </c>
      <c r="F24" s="22">
        <v>25150</v>
      </c>
    </row>
    <row r="25" spans="1:6" x14ac:dyDescent="0.2">
      <c r="A25" s="22">
        <v>23</v>
      </c>
      <c r="B25" s="28" t="s">
        <v>262</v>
      </c>
      <c r="C25" s="29">
        <v>26.6</v>
      </c>
      <c r="D25" s="30">
        <v>26.6</v>
      </c>
      <c r="F25" s="22">
        <v>25150</v>
      </c>
    </row>
    <row r="26" spans="1:6" x14ac:dyDescent="0.2">
      <c r="A26" s="22">
        <v>24</v>
      </c>
      <c r="B26" s="28" t="s">
        <v>257</v>
      </c>
      <c r="C26" s="29">
        <v>36.799999999999997</v>
      </c>
      <c r="D26" s="30">
        <v>27.3</v>
      </c>
      <c r="F26" s="22">
        <v>25150</v>
      </c>
    </row>
    <row r="27" spans="1:6" x14ac:dyDescent="0.2">
      <c r="A27" s="22">
        <v>25</v>
      </c>
      <c r="B27" s="28" t="s">
        <v>268</v>
      </c>
      <c r="C27" s="29">
        <v>35.299999999999997</v>
      </c>
      <c r="D27" s="30">
        <v>27.9</v>
      </c>
      <c r="F27" s="22">
        <v>25150</v>
      </c>
    </row>
    <row r="28" spans="1:6" x14ac:dyDescent="0.2">
      <c r="A28" s="22">
        <v>26</v>
      </c>
      <c r="B28" s="28" t="s">
        <v>269</v>
      </c>
      <c r="C28" s="29">
        <v>31</v>
      </c>
      <c r="D28" s="30">
        <v>23.3</v>
      </c>
      <c r="F28" s="22">
        <v>25150</v>
      </c>
    </row>
    <row r="29" spans="1:6" x14ac:dyDescent="0.2">
      <c r="A29" s="22">
        <v>27</v>
      </c>
      <c r="B29" s="28" t="s">
        <v>270</v>
      </c>
      <c r="C29" s="29">
        <v>31</v>
      </c>
      <c r="D29" s="30">
        <v>23.3</v>
      </c>
      <c r="F29" s="22">
        <v>25150</v>
      </c>
    </row>
    <row r="30" spans="1:6" x14ac:dyDescent="0.2">
      <c r="B30" s="28" t="s">
        <v>118</v>
      </c>
      <c r="D30" s="30">
        <v>15</v>
      </c>
      <c r="E30" s="30">
        <v>15</v>
      </c>
    </row>
    <row r="31" spans="1:6" x14ac:dyDescent="0.2">
      <c r="D31" s="30"/>
    </row>
  </sheetData>
  <sheetProtection algorithmName="SHA-512" hashValue="d7NkVXCJixW0b+Enx6xxSr2ES0VFLda74uxbUTFhHQCF7sNKM9v9KtI2gyAb9iNefAkrGOQ3zrJeI2BqwFw+Ug==" saltValue="h3uAxk4wbf7CqHdVEM+n2Q==" spinCount="100000" sheet="1" objects="1" scenarios="1"/>
  <sortState xmlns:xlrd2="http://schemas.microsoft.com/office/spreadsheetml/2017/richdata2" ref="A3:D16">
    <sortCondition ref="A6"/>
  </sortState>
  <customSheetViews>
    <customSheetView guid="{F9B5484E-AE86-4B42-A7FB-703F4E0771ED}">
      <selection activeCell="C28" sqref="C28"/>
      <pageMargins left="0.7" right="0.7" top="0.78740157499999996" bottom="0.78740157499999996" header="0.3" footer="0.3"/>
      <pageSetup paperSize="9" orientation="portrait" r:id="rId1"/>
    </customSheetView>
  </customSheetViews>
  <pageMargins left="0.7" right="0.7" top="0.78740157499999996" bottom="0.78740157499999996" header="0.3" footer="0.3"/>
  <pageSetup paperSize="9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3"/>
  <dimension ref="A1:C366"/>
  <sheetViews>
    <sheetView workbookViewId="0">
      <selection sqref="A1:XFD1048576"/>
    </sheetView>
  </sheetViews>
  <sheetFormatPr baseColWidth="10" defaultColWidth="11.5" defaultRowHeight="15" x14ac:dyDescent="0.2"/>
  <cols>
    <col min="1" max="16384" width="11.5" style="12"/>
  </cols>
  <sheetData>
    <row r="1" spans="1:3" x14ac:dyDescent="0.2">
      <c r="A1" s="13">
        <v>41275</v>
      </c>
      <c r="B1" s="12">
        <f>WEEKNUM(A1,1)</f>
        <v>1</v>
      </c>
      <c r="C1" s="13">
        <f>+A1</f>
        <v>41275</v>
      </c>
    </row>
    <row r="2" spans="1:3" x14ac:dyDescent="0.2">
      <c r="A2" s="13">
        <v>41276</v>
      </c>
      <c r="B2" s="12">
        <f t="shared" ref="B2:B65" si="0">WEEKNUM(A2,1)</f>
        <v>1</v>
      </c>
      <c r="C2" s="13">
        <f t="shared" ref="C2:C65" si="1">+A2</f>
        <v>41276</v>
      </c>
    </row>
    <row r="3" spans="1:3" x14ac:dyDescent="0.2">
      <c r="A3" s="13">
        <v>41277</v>
      </c>
      <c r="B3" s="12">
        <f t="shared" si="0"/>
        <v>1</v>
      </c>
      <c r="C3" s="13">
        <f t="shared" si="1"/>
        <v>41277</v>
      </c>
    </row>
    <row r="4" spans="1:3" x14ac:dyDescent="0.2">
      <c r="A4" s="13">
        <v>41278</v>
      </c>
      <c r="B4" s="12">
        <f t="shared" si="0"/>
        <v>1</v>
      </c>
      <c r="C4" s="13">
        <f t="shared" si="1"/>
        <v>41278</v>
      </c>
    </row>
    <row r="5" spans="1:3" x14ac:dyDescent="0.2">
      <c r="A5" s="13">
        <v>41279</v>
      </c>
      <c r="B5" s="12">
        <f t="shared" si="0"/>
        <v>1</v>
      </c>
      <c r="C5" s="13">
        <f t="shared" si="1"/>
        <v>41279</v>
      </c>
    </row>
    <row r="6" spans="1:3" x14ac:dyDescent="0.2">
      <c r="A6" s="13">
        <v>41280</v>
      </c>
      <c r="B6" s="12">
        <f t="shared" si="0"/>
        <v>2</v>
      </c>
      <c r="C6" s="13">
        <f t="shared" si="1"/>
        <v>41280</v>
      </c>
    </row>
    <row r="7" spans="1:3" x14ac:dyDescent="0.2">
      <c r="A7" s="13">
        <v>41281</v>
      </c>
      <c r="B7" s="12">
        <f t="shared" si="0"/>
        <v>2</v>
      </c>
      <c r="C7" s="13">
        <f t="shared" si="1"/>
        <v>41281</v>
      </c>
    </row>
    <row r="8" spans="1:3" x14ac:dyDescent="0.2">
      <c r="A8" s="13">
        <v>41282</v>
      </c>
      <c r="B8" s="12">
        <f t="shared" si="0"/>
        <v>2</v>
      </c>
      <c r="C8" s="13">
        <f t="shared" si="1"/>
        <v>41282</v>
      </c>
    </row>
    <row r="9" spans="1:3" x14ac:dyDescent="0.2">
      <c r="A9" s="13">
        <v>41283</v>
      </c>
      <c r="B9" s="12">
        <f t="shared" si="0"/>
        <v>2</v>
      </c>
      <c r="C9" s="13">
        <f t="shared" si="1"/>
        <v>41283</v>
      </c>
    </row>
    <row r="10" spans="1:3" x14ac:dyDescent="0.2">
      <c r="A10" s="13">
        <v>41284</v>
      </c>
      <c r="B10" s="12">
        <f t="shared" si="0"/>
        <v>2</v>
      </c>
      <c r="C10" s="13">
        <f t="shared" si="1"/>
        <v>41284</v>
      </c>
    </row>
    <row r="11" spans="1:3" x14ac:dyDescent="0.2">
      <c r="A11" s="13">
        <v>41285</v>
      </c>
      <c r="B11" s="12">
        <f t="shared" si="0"/>
        <v>2</v>
      </c>
      <c r="C11" s="13">
        <f t="shared" si="1"/>
        <v>41285</v>
      </c>
    </row>
    <row r="12" spans="1:3" x14ac:dyDescent="0.2">
      <c r="A12" s="13">
        <v>41286</v>
      </c>
      <c r="B12" s="12">
        <f t="shared" si="0"/>
        <v>2</v>
      </c>
      <c r="C12" s="13">
        <f t="shared" si="1"/>
        <v>41286</v>
      </c>
    </row>
    <row r="13" spans="1:3" x14ac:dyDescent="0.2">
      <c r="A13" s="13">
        <v>41287</v>
      </c>
      <c r="B13" s="12">
        <f t="shared" si="0"/>
        <v>3</v>
      </c>
      <c r="C13" s="13">
        <f t="shared" si="1"/>
        <v>41287</v>
      </c>
    </row>
    <row r="14" spans="1:3" x14ac:dyDescent="0.2">
      <c r="A14" s="13">
        <v>41288</v>
      </c>
      <c r="B14" s="12">
        <f t="shared" si="0"/>
        <v>3</v>
      </c>
      <c r="C14" s="13">
        <f t="shared" si="1"/>
        <v>41288</v>
      </c>
    </row>
    <row r="15" spans="1:3" x14ac:dyDescent="0.2">
      <c r="A15" s="13">
        <v>41289</v>
      </c>
      <c r="B15" s="12">
        <f t="shared" si="0"/>
        <v>3</v>
      </c>
      <c r="C15" s="13">
        <f t="shared" si="1"/>
        <v>41289</v>
      </c>
    </row>
    <row r="16" spans="1:3" x14ac:dyDescent="0.2">
      <c r="A16" s="13">
        <v>41290</v>
      </c>
      <c r="B16" s="12">
        <f t="shared" si="0"/>
        <v>3</v>
      </c>
      <c r="C16" s="13">
        <f t="shared" si="1"/>
        <v>41290</v>
      </c>
    </row>
    <row r="17" spans="1:3" x14ac:dyDescent="0.2">
      <c r="A17" s="13">
        <v>41291</v>
      </c>
      <c r="B17" s="12">
        <f t="shared" si="0"/>
        <v>3</v>
      </c>
      <c r="C17" s="13">
        <f t="shared" si="1"/>
        <v>41291</v>
      </c>
    </row>
    <row r="18" spans="1:3" x14ac:dyDescent="0.2">
      <c r="A18" s="13">
        <v>41292</v>
      </c>
      <c r="B18" s="12">
        <f t="shared" si="0"/>
        <v>3</v>
      </c>
      <c r="C18" s="13">
        <f t="shared" si="1"/>
        <v>41292</v>
      </c>
    </row>
    <row r="19" spans="1:3" x14ac:dyDescent="0.2">
      <c r="A19" s="13">
        <v>41293</v>
      </c>
      <c r="B19" s="12">
        <f t="shared" si="0"/>
        <v>3</v>
      </c>
      <c r="C19" s="13">
        <f t="shared" si="1"/>
        <v>41293</v>
      </c>
    </row>
    <row r="20" spans="1:3" x14ac:dyDescent="0.2">
      <c r="A20" s="13">
        <v>41294</v>
      </c>
      <c r="B20" s="12">
        <f t="shared" si="0"/>
        <v>4</v>
      </c>
      <c r="C20" s="13">
        <f t="shared" si="1"/>
        <v>41294</v>
      </c>
    </row>
    <row r="21" spans="1:3" x14ac:dyDescent="0.2">
      <c r="A21" s="13">
        <v>41295</v>
      </c>
      <c r="B21" s="12">
        <f t="shared" si="0"/>
        <v>4</v>
      </c>
      <c r="C21" s="13">
        <f t="shared" si="1"/>
        <v>41295</v>
      </c>
    </row>
    <row r="22" spans="1:3" x14ac:dyDescent="0.2">
      <c r="A22" s="13">
        <v>41296</v>
      </c>
      <c r="B22" s="12">
        <f t="shared" si="0"/>
        <v>4</v>
      </c>
      <c r="C22" s="13">
        <f t="shared" si="1"/>
        <v>41296</v>
      </c>
    </row>
    <row r="23" spans="1:3" x14ac:dyDescent="0.2">
      <c r="A23" s="13">
        <v>41297</v>
      </c>
      <c r="B23" s="12">
        <f t="shared" si="0"/>
        <v>4</v>
      </c>
      <c r="C23" s="13">
        <f t="shared" si="1"/>
        <v>41297</v>
      </c>
    </row>
    <row r="24" spans="1:3" x14ac:dyDescent="0.2">
      <c r="A24" s="13">
        <v>41298</v>
      </c>
      <c r="B24" s="12">
        <f t="shared" si="0"/>
        <v>4</v>
      </c>
      <c r="C24" s="13">
        <f t="shared" si="1"/>
        <v>41298</v>
      </c>
    </row>
    <row r="25" spans="1:3" x14ac:dyDescent="0.2">
      <c r="A25" s="13">
        <v>41299</v>
      </c>
      <c r="B25" s="12">
        <f t="shared" si="0"/>
        <v>4</v>
      </c>
      <c r="C25" s="13">
        <f t="shared" si="1"/>
        <v>41299</v>
      </c>
    </row>
    <row r="26" spans="1:3" x14ac:dyDescent="0.2">
      <c r="A26" s="13">
        <v>41300</v>
      </c>
      <c r="B26" s="12">
        <f t="shared" si="0"/>
        <v>4</v>
      </c>
      <c r="C26" s="13">
        <f t="shared" si="1"/>
        <v>41300</v>
      </c>
    </row>
    <row r="27" spans="1:3" x14ac:dyDescent="0.2">
      <c r="A27" s="13">
        <v>41301</v>
      </c>
      <c r="B27" s="12">
        <f t="shared" si="0"/>
        <v>5</v>
      </c>
      <c r="C27" s="13">
        <f t="shared" si="1"/>
        <v>41301</v>
      </c>
    </row>
    <row r="28" spans="1:3" x14ac:dyDescent="0.2">
      <c r="A28" s="13">
        <v>41302</v>
      </c>
      <c r="B28" s="12">
        <f t="shared" si="0"/>
        <v>5</v>
      </c>
      <c r="C28" s="13">
        <f t="shared" si="1"/>
        <v>41302</v>
      </c>
    </row>
    <row r="29" spans="1:3" x14ac:dyDescent="0.2">
      <c r="A29" s="13">
        <v>41303</v>
      </c>
      <c r="B29" s="12">
        <f t="shared" si="0"/>
        <v>5</v>
      </c>
      <c r="C29" s="13">
        <f t="shared" si="1"/>
        <v>41303</v>
      </c>
    </row>
    <row r="30" spans="1:3" x14ac:dyDescent="0.2">
      <c r="A30" s="13">
        <v>41304</v>
      </c>
      <c r="B30" s="12">
        <f t="shared" si="0"/>
        <v>5</v>
      </c>
      <c r="C30" s="13">
        <f t="shared" si="1"/>
        <v>41304</v>
      </c>
    </row>
    <row r="31" spans="1:3" x14ac:dyDescent="0.2">
      <c r="A31" s="13">
        <v>41305</v>
      </c>
      <c r="B31" s="12">
        <f t="shared" si="0"/>
        <v>5</v>
      </c>
      <c r="C31" s="13">
        <f t="shared" si="1"/>
        <v>41305</v>
      </c>
    </row>
    <row r="32" spans="1:3" x14ac:dyDescent="0.2">
      <c r="A32" s="13">
        <v>41306</v>
      </c>
      <c r="B32" s="12">
        <f t="shared" si="0"/>
        <v>5</v>
      </c>
      <c r="C32" s="13">
        <f t="shared" si="1"/>
        <v>41306</v>
      </c>
    </row>
    <row r="33" spans="1:3" x14ac:dyDescent="0.2">
      <c r="A33" s="13">
        <v>41307</v>
      </c>
      <c r="B33" s="12">
        <f t="shared" si="0"/>
        <v>5</v>
      </c>
      <c r="C33" s="13">
        <f t="shared" si="1"/>
        <v>41307</v>
      </c>
    </row>
    <row r="34" spans="1:3" x14ac:dyDescent="0.2">
      <c r="A34" s="13">
        <v>41308</v>
      </c>
      <c r="B34" s="12">
        <f t="shared" si="0"/>
        <v>6</v>
      </c>
      <c r="C34" s="13">
        <f t="shared" si="1"/>
        <v>41308</v>
      </c>
    </row>
    <row r="35" spans="1:3" x14ac:dyDescent="0.2">
      <c r="A35" s="13">
        <v>41309</v>
      </c>
      <c r="B35" s="12">
        <f t="shared" si="0"/>
        <v>6</v>
      </c>
      <c r="C35" s="13">
        <f t="shared" si="1"/>
        <v>41309</v>
      </c>
    </row>
    <row r="36" spans="1:3" x14ac:dyDescent="0.2">
      <c r="A36" s="13">
        <v>41310</v>
      </c>
      <c r="B36" s="12">
        <f t="shared" si="0"/>
        <v>6</v>
      </c>
      <c r="C36" s="13">
        <f t="shared" si="1"/>
        <v>41310</v>
      </c>
    </row>
    <row r="37" spans="1:3" x14ac:dyDescent="0.2">
      <c r="A37" s="13">
        <v>41311</v>
      </c>
      <c r="B37" s="12">
        <f t="shared" si="0"/>
        <v>6</v>
      </c>
      <c r="C37" s="13">
        <f t="shared" si="1"/>
        <v>41311</v>
      </c>
    </row>
    <row r="38" spans="1:3" x14ac:dyDescent="0.2">
      <c r="A38" s="13">
        <v>41312</v>
      </c>
      <c r="B38" s="12">
        <f t="shared" si="0"/>
        <v>6</v>
      </c>
      <c r="C38" s="13">
        <f t="shared" si="1"/>
        <v>41312</v>
      </c>
    </row>
    <row r="39" spans="1:3" x14ac:dyDescent="0.2">
      <c r="A39" s="13">
        <v>41313</v>
      </c>
      <c r="B39" s="12">
        <f t="shared" si="0"/>
        <v>6</v>
      </c>
      <c r="C39" s="13">
        <f t="shared" si="1"/>
        <v>41313</v>
      </c>
    </row>
    <row r="40" spans="1:3" x14ac:dyDescent="0.2">
      <c r="A40" s="13">
        <v>41314</v>
      </c>
      <c r="B40" s="12">
        <f t="shared" si="0"/>
        <v>6</v>
      </c>
      <c r="C40" s="13">
        <f t="shared" si="1"/>
        <v>41314</v>
      </c>
    </row>
    <row r="41" spans="1:3" x14ac:dyDescent="0.2">
      <c r="A41" s="13">
        <v>41315</v>
      </c>
      <c r="B41" s="12">
        <f t="shared" si="0"/>
        <v>7</v>
      </c>
      <c r="C41" s="13">
        <f t="shared" si="1"/>
        <v>41315</v>
      </c>
    </row>
    <row r="42" spans="1:3" x14ac:dyDescent="0.2">
      <c r="A42" s="13">
        <v>41316</v>
      </c>
      <c r="B42" s="12">
        <f t="shared" si="0"/>
        <v>7</v>
      </c>
      <c r="C42" s="13">
        <f t="shared" si="1"/>
        <v>41316</v>
      </c>
    </row>
    <row r="43" spans="1:3" x14ac:dyDescent="0.2">
      <c r="A43" s="13">
        <v>41317</v>
      </c>
      <c r="B43" s="12">
        <f t="shared" si="0"/>
        <v>7</v>
      </c>
      <c r="C43" s="13">
        <f t="shared" si="1"/>
        <v>41317</v>
      </c>
    </row>
    <row r="44" spans="1:3" x14ac:dyDescent="0.2">
      <c r="A44" s="13">
        <v>41318</v>
      </c>
      <c r="B44" s="12">
        <f t="shared" si="0"/>
        <v>7</v>
      </c>
      <c r="C44" s="13">
        <f t="shared" si="1"/>
        <v>41318</v>
      </c>
    </row>
    <row r="45" spans="1:3" x14ac:dyDescent="0.2">
      <c r="A45" s="13">
        <v>41319</v>
      </c>
      <c r="B45" s="12">
        <f t="shared" si="0"/>
        <v>7</v>
      </c>
      <c r="C45" s="13">
        <f t="shared" si="1"/>
        <v>41319</v>
      </c>
    </row>
    <row r="46" spans="1:3" x14ac:dyDescent="0.2">
      <c r="A46" s="13">
        <v>41320</v>
      </c>
      <c r="B46" s="12">
        <f t="shared" si="0"/>
        <v>7</v>
      </c>
      <c r="C46" s="13">
        <f t="shared" si="1"/>
        <v>41320</v>
      </c>
    </row>
    <row r="47" spans="1:3" x14ac:dyDescent="0.2">
      <c r="A47" s="13">
        <v>41321</v>
      </c>
      <c r="B47" s="12">
        <f t="shared" si="0"/>
        <v>7</v>
      </c>
      <c r="C47" s="13">
        <f t="shared" si="1"/>
        <v>41321</v>
      </c>
    </row>
    <row r="48" spans="1:3" x14ac:dyDescent="0.2">
      <c r="A48" s="13">
        <v>41322</v>
      </c>
      <c r="B48" s="12">
        <f t="shared" si="0"/>
        <v>8</v>
      </c>
      <c r="C48" s="13">
        <f t="shared" si="1"/>
        <v>41322</v>
      </c>
    </row>
    <row r="49" spans="1:3" x14ac:dyDescent="0.2">
      <c r="A49" s="13">
        <v>41323</v>
      </c>
      <c r="B49" s="12">
        <f t="shared" si="0"/>
        <v>8</v>
      </c>
      <c r="C49" s="13">
        <f t="shared" si="1"/>
        <v>41323</v>
      </c>
    </row>
    <row r="50" spans="1:3" x14ac:dyDescent="0.2">
      <c r="A50" s="13">
        <v>41324</v>
      </c>
      <c r="B50" s="12">
        <f t="shared" si="0"/>
        <v>8</v>
      </c>
      <c r="C50" s="13">
        <f t="shared" si="1"/>
        <v>41324</v>
      </c>
    </row>
    <row r="51" spans="1:3" x14ac:dyDescent="0.2">
      <c r="A51" s="13">
        <v>41325</v>
      </c>
      <c r="B51" s="12">
        <f t="shared" si="0"/>
        <v>8</v>
      </c>
      <c r="C51" s="13">
        <f t="shared" si="1"/>
        <v>41325</v>
      </c>
    </row>
    <row r="52" spans="1:3" x14ac:dyDescent="0.2">
      <c r="A52" s="13">
        <v>41326</v>
      </c>
      <c r="B52" s="12">
        <f t="shared" si="0"/>
        <v>8</v>
      </c>
      <c r="C52" s="13">
        <f t="shared" si="1"/>
        <v>41326</v>
      </c>
    </row>
    <row r="53" spans="1:3" x14ac:dyDescent="0.2">
      <c r="A53" s="13">
        <v>41327</v>
      </c>
      <c r="B53" s="12">
        <f t="shared" si="0"/>
        <v>8</v>
      </c>
      <c r="C53" s="13">
        <f t="shared" si="1"/>
        <v>41327</v>
      </c>
    </row>
    <row r="54" spans="1:3" x14ac:dyDescent="0.2">
      <c r="A54" s="13">
        <v>41328</v>
      </c>
      <c r="B54" s="12">
        <f t="shared" si="0"/>
        <v>8</v>
      </c>
      <c r="C54" s="13">
        <f t="shared" si="1"/>
        <v>41328</v>
      </c>
    </row>
    <row r="55" spans="1:3" x14ac:dyDescent="0.2">
      <c r="A55" s="13">
        <v>41329</v>
      </c>
      <c r="B55" s="12">
        <f t="shared" si="0"/>
        <v>9</v>
      </c>
      <c r="C55" s="13">
        <f t="shared" si="1"/>
        <v>41329</v>
      </c>
    </row>
    <row r="56" spans="1:3" x14ac:dyDescent="0.2">
      <c r="A56" s="13">
        <v>41330</v>
      </c>
      <c r="B56" s="12">
        <f t="shared" si="0"/>
        <v>9</v>
      </c>
      <c r="C56" s="13">
        <f t="shared" si="1"/>
        <v>41330</v>
      </c>
    </row>
    <row r="57" spans="1:3" x14ac:dyDescent="0.2">
      <c r="A57" s="13">
        <v>41331</v>
      </c>
      <c r="B57" s="12">
        <f t="shared" si="0"/>
        <v>9</v>
      </c>
      <c r="C57" s="13">
        <f t="shared" si="1"/>
        <v>41331</v>
      </c>
    </row>
    <row r="58" spans="1:3" x14ac:dyDescent="0.2">
      <c r="A58" s="13">
        <v>41332</v>
      </c>
      <c r="B58" s="12">
        <f t="shared" si="0"/>
        <v>9</v>
      </c>
      <c r="C58" s="13">
        <f t="shared" si="1"/>
        <v>41332</v>
      </c>
    </row>
    <row r="59" spans="1:3" x14ac:dyDescent="0.2">
      <c r="A59" s="13">
        <v>41333</v>
      </c>
      <c r="B59" s="12">
        <f t="shared" si="0"/>
        <v>9</v>
      </c>
      <c r="C59" s="13">
        <f t="shared" si="1"/>
        <v>41333</v>
      </c>
    </row>
    <row r="60" spans="1:3" x14ac:dyDescent="0.2">
      <c r="A60" s="13">
        <v>41334</v>
      </c>
      <c r="B60" s="12">
        <f t="shared" si="0"/>
        <v>9</v>
      </c>
      <c r="C60" s="13">
        <f t="shared" si="1"/>
        <v>41334</v>
      </c>
    </row>
    <row r="61" spans="1:3" x14ac:dyDescent="0.2">
      <c r="A61" s="13">
        <v>41335</v>
      </c>
      <c r="B61" s="12">
        <f t="shared" si="0"/>
        <v>9</v>
      </c>
      <c r="C61" s="13">
        <f t="shared" si="1"/>
        <v>41335</v>
      </c>
    </row>
    <row r="62" spans="1:3" x14ac:dyDescent="0.2">
      <c r="A62" s="13">
        <v>41336</v>
      </c>
      <c r="B62" s="12">
        <f t="shared" si="0"/>
        <v>10</v>
      </c>
      <c r="C62" s="13">
        <f t="shared" si="1"/>
        <v>41336</v>
      </c>
    </row>
    <row r="63" spans="1:3" x14ac:dyDescent="0.2">
      <c r="A63" s="13">
        <v>41337</v>
      </c>
      <c r="B63" s="12">
        <f t="shared" si="0"/>
        <v>10</v>
      </c>
      <c r="C63" s="13">
        <f t="shared" si="1"/>
        <v>41337</v>
      </c>
    </row>
    <row r="64" spans="1:3" x14ac:dyDescent="0.2">
      <c r="A64" s="13">
        <v>41338</v>
      </c>
      <c r="B64" s="12">
        <f t="shared" si="0"/>
        <v>10</v>
      </c>
      <c r="C64" s="13">
        <f t="shared" si="1"/>
        <v>41338</v>
      </c>
    </row>
    <row r="65" spans="1:3" x14ac:dyDescent="0.2">
      <c r="A65" s="13">
        <v>41339</v>
      </c>
      <c r="B65" s="12">
        <f t="shared" si="0"/>
        <v>10</v>
      </c>
      <c r="C65" s="13">
        <f t="shared" si="1"/>
        <v>41339</v>
      </c>
    </row>
    <row r="66" spans="1:3" x14ac:dyDescent="0.2">
      <c r="A66" s="13">
        <v>41340</v>
      </c>
      <c r="B66" s="12">
        <f t="shared" ref="B66:B129" si="2">WEEKNUM(A66,1)</f>
        <v>10</v>
      </c>
      <c r="C66" s="13">
        <f t="shared" ref="C66:C129" si="3">+A66</f>
        <v>41340</v>
      </c>
    </row>
    <row r="67" spans="1:3" x14ac:dyDescent="0.2">
      <c r="A67" s="13">
        <v>41341</v>
      </c>
      <c r="B67" s="12">
        <f t="shared" si="2"/>
        <v>10</v>
      </c>
      <c r="C67" s="13">
        <f t="shared" si="3"/>
        <v>41341</v>
      </c>
    </row>
    <row r="68" spans="1:3" x14ac:dyDescent="0.2">
      <c r="A68" s="13">
        <v>41342</v>
      </c>
      <c r="B68" s="12">
        <f t="shared" si="2"/>
        <v>10</v>
      </c>
      <c r="C68" s="13">
        <f t="shared" si="3"/>
        <v>41342</v>
      </c>
    </row>
    <row r="69" spans="1:3" x14ac:dyDescent="0.2">
      <c r="A69" s="13">
        <v>41343</v>
      </c>
      <c r="B69" s="12">
        <f t="shared" si="2"/>
        <v>11</v>
      </c>
      <c r="C69" s="13">
        <f t="shared" si="3"/>
        <v>41343</v>
      </c>
    </row>
    <row r="70" spans="1:3" x14ac:dyDescent="0.2">
      <c r="A70" s="13">
        <v>41344</v>
      </c>
      <c r="B70" s="12">
        <f t="shared" si="2"/>
        <v>11</v>
      </c>
      <c r="C70" s="13">
        <f t="shared" si="3"/>
        <v>41344</v>
      </c>
    </row>
    <row r="71" spans="1:3" x14ac:dyDescent="0.2">
      <c r="A71" s="13">
        <v>41345</v>
      </c>
      <c r="B71" s="12">
        <f t="shared" si="2"/>
        <v>11</v>
      </c>
      <c r="C71" s="13">
        <f t="shared" si="3"/>
        <v>41345</v>
      </c>
    </row>
    <row r="72" spans="1:3" x14ac:dyDescent="0.2">
      <c r="A72" s="13">
        <v>41346</v>
      </c>
      <c r="B72" s="12">
        <f t="shared" si="2"/>
        <v>11</v>
      </c>
      <c r="C72" s="13">
        <f t="shared" si="3"/>
        <v>41346</v>
      </c>
    </row>
    <row r="73" spans="1:3" x14ac:dyDescent="0.2">
      <c r="A73" s="13">
        <v>41347</v>
      </c>
      <c r="B73" s="12">
        <f t="shared" si="2"/>
        <v>11</v>
      </c>
      <c r="C73" s="13">
        <f t="shared" si="3"/>
        <v>41347</v>
      </c>
    </row>
    <row r="74" spans="1:3" x14ac:dyDescent="0.2">
      <c r="A74" s="13">
        <v>41348</v>
      </c>
      <c r="B74" s="12">
        <f t="shared" si="2"/>
        <v>11</v>
      </c>
      <c r="C74" s="13">
        <f t="shared" si="3"/>
        <v>41348</v>
      </c>
    </row>
    <row r="75" spans="1:3" x14ac:dyDescent="0.2">
      <c r="A75" s="13">
        <v>41349</v>
      </c>
      <c r="B75" s="12">
        <f t="shared" si="2"/>
        <v>11</v>
      </c>
      <c r="C75" s="13">
        <f t="shared" si="3"/>
        <v>41349</v>
      </c>
    </row>
    <row r="76" spans="1:3" x14ac:dyDescent="0.2">
      <c r="A76" s="13">
        <v>41350</v>
      </c>
      <c r="B76" s="12">
        <f t="shared" si="2"/>
        <v>12</v>
      </c>
      <c r="C76" s="13">
        <f t="shared" si="3"/>
        <v>41350</v>
      </c>
    </row>
    <row r="77" spans="1:3" x14ac:dyDescent="0.2">
      <c r="A77" s="13">
        <v>41351</v>
      </c>
      <c r="B77" s="12">
        <f t="shared" si="2"/>
        <v>12</v>
      </c>
      <c r="C77" s="13">
        <f t="shared" si="3"/>
        <v>41351</v>
      </c>
    </row>
    <row r="78" spans="1:3" x14ac:dyDescent="0.2">
      <c r="A78" s="13">
        <v>41352</v>
      </c>
      <c r="B78" s="12">
        <f t="shared" si="2"/>
        <v>12</v>
      </c>
      <c r="C78" s="13">
        <f t="shared" si="3"/>
        <v>41352</v>
      </c>
    </row>
    <row r="79" spans="1:3" x14ac:dyDescent="0.2">
      <c r="A79" s="13">
        <v>41353</v>
      </c>
      <c r="B79" s="12">
        <f t="shared" si="2"/>
        <v>12</v>
      </c>
      <c r="C79" s="13">
        <f t="shared" si="3"/>
        <v>41353</v>
      </c>
    </row>
    <row r="80" spans="1:3" x14ac:dyDescent="0.2">
      <c r="A80" s="13">
        <v>41354</v>
      </c>
      <c r="B80" s="12">
        <f t="shared" si="2"/>
        <v>12</v>
      </c>
      <c r="C80" s="13">
        <f t="shared" si="3"/>
        <v>41354</v>
      </c>
    </row>
    <row r="81" spans="1:3" x14ac:dyDescent="0.2">
      <c r="A81" s="13">
        <v>41355</v>
      </c>
      <c r="B81" s="12">
        <f t="shared" si="2"/>
        <v>12</v>
      </c>
      <c r="C81" s="13">
        <f t="shared" si="3"/>
        <v>41355</v>
      </c>
    </row>
    <row r="82" spans="1:3" x14ac:dyDescent="0.2">
      <c r="A82" s="13">
        <v>41356</v>
      </c>
      <c r="B82" s="12">
        <f t="shared" si="2"/>
        <v>12</v>
      </c>
      <c r="C82" s="13">
        <f t="shared" si="3"/>
        <v>41356</v>
      </c>
    </row>
    <row r="83" spans="1:3" x14ac:dyDescent="0.2">
      <c r="A83" s="13">
        <v>41357</v>
      </c>
      <c r="B83" s="12">
        <f t="shared" si="2"/>
        <v>13</v>
      </c>
      <c r="C83" s="13">
        <f t="shared" si="3"/>
        <v>41357</v>
      </c>
    </row>
    <row r="84" spans="1:3" x14ac:dyDescent="0.2">
      <c r="A84" s="13">
        <v>41358</v>
      </c>
      <c r="B84" s="12">
        <f t="shared" si="2"/>
        <v>13</v>
      </c>
      <c r="C84" s="13">
        <f t="shared" si="3"/>
        <v>41358</v>
      </c>
    </row>
    <row r="85" spans="1:3" x14ac:dyDescent="0.2">
      <c r="A85" s="13">
        <v>41359</v>
      </c>
      <c r="B85" s="12">
        <f t="shared" si="2"/>
        <v>13</v>
      </c>
      <c r="C85" s="13">
        <f t="shared" si="3"/>
        <v>41359</v>
      </c>
    </row>
    <row r="86" spans="1:3" x14ac:dyDescent="0.2">
      <c r="A86" s="13">
        <v>41360</v>
      </c>
      <c r="B86" s="12">
        <f t="shared" si="2"/>
        <v>13</v>
      </c>
      <c r="C86" s="13">
        <f t="shared" si="3"/>
        <v>41360</v>
      </c>
    </row>
    <row r="87" spans="1:3" x14ac:dyDescent="0.2">
      <c r="A87" s="13">
        <v>41361</v>
      </c>
      <c r="B87" s="12">
        <f t="shared" si="2"/>
        <v>13</v>
      </c>
      <c r="C87" s="13">
        <f t="shared" si="3"/>
        <v>41361</v>
      </c>
    </row>
    <row r="88" spans="1:3" x14ac:dyDescent="0.2">
      <c r="A88" s="13">
        <v>41362</v>
      </c>
      <c r="B88" s="12">
        <f t="shared" si="2"/>
        <v>13</v>
      </c>
      <c r="C88" s="13">
        <f t="shared" si="3"/>
        <v>41362</v>
      </c>
    </row>
    <row r="89" spans="1:3" x14ac:dyDescent="0.2">
      <c r="A89" s="13">
        <v>41363</v>
      </c>
      <c r="B89" s="12">
        <f t="shared" si="2"/>
        <v>13</v>
      </c>
      <c r="C89" s="13">
        <f t="shared" si="3"/>
        <v>41363</v>
      </c>
    </row>
    <row r="90" spans="1:3" x14ac:dyDescent="0.2">
      <c r="A90" s="13">
        <v>41364</v>
      </c>
      <c r="B90" s="12">
        <f t="shared" si="2"/>
        <v>14</v>
      </c>
      <c r="C90" s="13">
        <f t="shared" si="3"/>
        <v>41364</v>
      </c>
    </row>
    <row r="91" spans="1:3" x14ac:dyDescent="0.2">
      <c r="A91" s="13">
        <v>41365</v>
      </c>
      <c r="B91" s="12">
        <f t="shared" si="2"/>
        <v>14</v>
      </c>
      <c r="C91" s="13">
        <f t="shared" si="3"/>
        <v>41365</v>
      </c>
    </row>
    <row r="92" spans="1:3" x14ac:dyDescent="0.2">
      <c r="A92" s="13">
        <v>41366</v>
      </c>
      <c r="B92" s="12">
        <f t="shared" si="2"/>
        <v>14</v>
      </c>
      <c r="C92" s="13">
        <f t="shared" si="3"/>
        <v>41366</v>
      </c>
    </row>
    <row r="93" spans="1:3" x14ac:dyDescent="0.2">
      <c r="A93" s="13">
        <v>41367</v>
      </c>
      <c r="B93" s="12">
        <f t="shared" si="2"/>
        <v>14</v>
      </c>
      <c r="C93" s="13">
        <f t="shared" si="3"/>
        <v>41367</v>
      </c>
    </row>
    <row r="94" spans="1:3" x14ac:dyDescent="0.2">
      <c r="A94" s="13">
        <v>41368</v>
      </c>
      <c r="B94" s="12">
        <f t="shared" si="2"/>
        <v>14</v>
      </c>
      <c r="C94" s="13">
        <f t="shared" si="3"/>
        <v>41368</v>
      </c>
    </row>
    <row r="95" spans="1:3" x14ac:dyDescent="0.2">
      <c r="A95" s="13">
        <v>41369</v>
      </c>
      <c r="B95" s="12">
        <f t="shared" si="2"/>
        <v>14</v>
      </c>
      <c r="C95" s="13">
        <f t="shared" si="3"/>
        <v>41369</v>
      </c>
    </row>
    <row r="96" spans="1:3" x14ac:dyDescent="0.2">
      <c r="A96" s="13">
        <v>41370</v>
      </c>
      <c r="B96" s="12">
        <f t="shared" si="2"/>
        <v>14</v>
      </c>
      <c r="C96" s="13">
        <f t="shared" si="3"/>
        <v>41370</v>
      </c>
    </row>
    <row r="97" spans="1:3" x14ac:dyDescent="0.2">
      <c r="A97" s="13">
        <v>41371</v>
      </c>
      <c r="B97" s="12">
        <f t="shared" si="2"/>
        <v>15</v>
      </c>
      <c r="C97" s="13">
        <f t="shared" si="3"/>
        <v>41371</v>
      </c>
    </row>
    <row r="98" spans="1:3" x14ac:dyDescent="0.2">
      <c r="A98" s="13">
        <v>41372</v>
      </c>
      <c r="B98" s="12">
        <f t="shared" si="2"/>
        <v>15</v>
      </c>
      <c r="C98" s="13">
        <f t="shared" si="3"/>
        <v>41372</v>
      </c>
    </row>
    <row r="99" spans="1:3" x14ac:dyDescent="0.2">
      <c r="A99" s="13">
        <v>41373</v>
      </c>
      <c r="B99" s="12">
        <f t="shared" si="2"/>
        <v>15</v>
      </c>
      <c r="C99" s="13">
        <f t="shared" si="3"/>
        <v>41373</v>
      </c>
    </row>
    <row r="100" spans="1:3" x14ac:dyDescent="0.2">
      <c r="A100" s="13">
        <v>41374</v>
      </c>
      <c r="B100" s="12">
        <f t="shared" si="2"/>
        <v>15</v>
      </c>
      <c r="C100" s="13">
        <f t="shared" si="3"/>
        <v>41374</v>
      </c>
    </row>
    <row r="101" spans="1:3" x14ac:dyDescent="0.2">
      <c r="A101" s="13">
        <v>41375</v>
      </c>
      <c r="B101" s="12">
        <f t="shared" si="2"/>
        <v>15</v>
      </c>
      <c r="C101" s="13">
        <f t="shared" si="3"/>
        <v>41375</v>
      </c>
    </row>
    <row r="102" spans="1:3" x14ac:dyDescent="0.2">
      <c r="A102" s="13">
        <v>41376</v>
      </c>
      <c r="B102" s="12">
        <f t="shared" si="2"/>
        <v>15</v>
      </c>
      <c r="C102" s="13">
        <f t="shared" si="3"/>
        <v>41376</v>
      </c>
    </row>
    <row r="103" spans="1:3" x14ac:dyDescent="0.2">
      <c r="A103" s="13">
        <v>41377</v>
      </c>
      <c r="B103" s="12">
        <f t="shared" si="2"/>
        <v>15</v>
      </c>
      <c r="C103" s="13">
        <f t="shared" si="3"/>
        <v>41377</v>
      </c>
    </row>
    <row r="104" spans="1:3" x14ac:dyDescent="0.2">
      <c r="A104" s="13">
        <v>41378</v>
      </c>
      <c r="B104" s="12">
        <f t="shared" si="2"/>
        <v>16</v>
      </c>
      <c r="C104" s="13">
        <f t="shared" si="3"/>
        <v>41378</v>
      </c>
    </row>
    <row r="105" spans="1:3" x14ac:dyDescent="0.2">
      <c r="A105" s="13">
        <v>41379</v>
      </c>
      <c r="B105" s="12">
        <f t="shared" si="2"/>
        <v>16</v>
      </c>
      <c r="C105" s="13">
        <f t="shared" si="3"/>
        <v>41379</v>
      </c>
    </row>
    <row r="106" spans="1:3" x14ac:dyDescent="0.2">
      <c r="A106" s="13">
        <v>41380</v>
      </c>
      <c r="B106" s="12">
        <f t="shared" si="2"/>
        <v>16</v>
      </c>
      <c r="C106" s="13">
        <f t="shared" si="3"/>
        <v>41380</v>
      </c>
    </row>
    <row r="107" spans="1:3" x14ac:dyDescent="0.2">
      <c r="A107" s="13">
        <v>41381</v>
      </c>
      <c r="B107" s="12">
        <f t="shared" si="2"/>
        <v>16</v>
      </c>
      <c r="C107" s="13">
        <f t="shared" si="3"/>
        <v>41381</v>
      </c>
    </row>
    <row r="108" spans="1:3" x14ac:dyDescent="0.2">
      <c r="A108" s="13">
        <v>41382</v>
      </c>
      <c r="B108" s="12">
        <f t="shared" si="2"/>
        <v>16</v>
      </c>
      <c r="C108" s="13">
        <f t="shared" si="3"/>
        <v>41382</v>
      </c>
    </row>
    <row r="109" spans="1:3" x14ac:dyDescent="0.2">
      <c r="A109" s="13">
        <v>41383</v>
      </c>
      <c r="B109" s="12">
        <f t="shared" si="2"/>
        <v>16</v>
      </c>
      <c r="C109" s="13">
        <f t="shared" si="3"/>
        <v>41383</v>
      </c>
    </row>
    <row r="110" spans="1:3" x14ac:dyDescent="0.2">
      <c r="A110" s="13">
        <v>41384</v>
      </c>
      <c r="B110" s="12">
        <f t="shared" si="2"/>
        <v>16</v>
      </c>
      <c r="C110" s="13">
        <f t="shared" si="3"/>
        <v>41384</v>
      </c>
    </row>
    <row r="111" spans="1:3" x14ac:dyDescent="0.2">
      <c r="A111" s="13">
        <v>41385</v>
      </c>
      <c r="B111" s="12">
        <f t="shared" si="2"/>
        <v>17</v>
      </c>
      <c r="C111" s="13">
        <f t="shared" si="3"/>
        <v>41385</v>
      </c>
    </row>
    <row r="112" spans="1:3" x14ac:dyDescent="0.2">
      <c r="A112" s="13">
        <v>41386</v>
      </c>
      <c r="B112" s="12">
        <f t="shared" si="2"/>
        <v>17</v>
      </c>
      <c r="C112" s="13">
        <f t="shared" si="3"/>
        <v>41386</v>
      </c>
    </row>
    <row r="113" spans="1:3" x14ac:dyDescent="0.2">
      <c r="A113" s="13">
        <v>41387</v>
      </c>
      <c r="B113" s="12">
        <f t="shared" si="2"/>
        <v>17</v>
      </c>
      <c r="C113" s="13">
        <f t="shared" si="3"/>
        <v>41387</v>
      </c>
    </row>
    <row r="114" spans="1:3" x14ac:dyDescent="0.2">
      <c r="A114" s="13">
        <v>41388</v>
      </c>
      <c r="B114" s="12">
        <f t="shared" si="2"/>
        <v>17</v>
      </c>
      <c r="C114" s="13">
        <f t="shared" si="3"/>
        <v>41388</v>
      </c>
    </row>
    <row r="115" spans="1:3" x14ac:dyDescent="0.2">
      <c r="A115" s="13">
        <v>41389</v>
      </c>
      <c r="B115" s="12">
        <f t="shared" si="2"/>
        <v>17</v>
      </c>
      <c r="C115" s="13">
        <f t="shared" si="3"/>
        <v>41389</v>
      </c>
    </row>
    <row r="116" spans="1:3" x14ac:dyDescent="0.2">
      <c r="A116" s="13">
        <v>41390</v>
      </c>
      <c r="B116" s="12">
        <f t="shared" si="2"/>
        <v>17</v>
      </c>
      <c r="C116" s="13">
        <f t="shared" si="3"/>
        <v>41390</v>
      </c>
    </row>
    <row r="117" spans="1:3" x14ac:dyDescent="0.2">
      <c r="A117" s="13">
        <v>41391</v>
      </c>
      <c r="B117" s="12">
        <f t="shared" si="2"/>
        <v>17</v>
      </c>
      <c r="C117" s="13">
        <f t="shared" si="3"/>
        <v>41391</v>
      </c>
    </row>
    <row r="118" spans="1:3" x14ac:dyDescent="0.2">
      <c r="A118" s="13">
        <v>41392</v>
      </c>
      <c r="B118" s="12">
        <f t="shared" si="2"/>
        <v>18</v>
      </c>
      <c r="C118" s="13">
        <f t="shared" si="3"/>
        <v>41392</v>
      </c>
    </row>
    <row r="119" spans="1:3" x14ac:dyDescent="0.2">
      <c r="A119" s="13">
        <v>41393</v>
      </c>
      <c r="B119" s="12">
        <f t="shared" si="2"/>
        <v>18</v>
      </c>
      <c r="C119" s="13">
        <f t="shared" si="3"/>
        <v>41393</v>
      </c>
    </row>
    <row r="120" spans="1:3" x14ac:dyDescent="0.2">
      <c r="A120" s="13">
        <v>41394</v>
      </c>
      <c r="B120" s="12">
        <f t="shared" si="2"/>
        <v>18</v>
      </c>
      <c r="C120" s="13">
        <f t="shared" si="3"/>
        <v>41394</v>
      </c>
    </row>
    <row r="121" spans="1:3" x14ac:dyDescent="0.2">
      <c r="A121" s="13">
        <v>41395</v>
      </c>
      <c r="B121" s="12">
        <f t="shared" si="2"/>
        <v>18</v>
      </c>
      <c r="C121" s="13">
        <f t="shared" si="3"/>
        <v>41395</v>
      </c>
    </row>
    <row r="122" spans="1:3" x14ac:dyDescent="0.2">
      <c r="A122" s="13">
        <v>41396</v>
      </c>
      <c r="B122" s="12">
        <f t="shared" si="2"/>
        <v>18</v>
      </c>
      <c r="C122" s="13">
        <f t="shared" si="3"/>
        <v>41396</v>
      </c>
    </row>
    <row r="123" spans="1:3" x14ac:dyDescent="0.2">
      <c r="A123" s="13">
        <v>41397</v>
      </c>
      <c r="B123" s="12">
        <f t="shared" si="2"/>
        <v>18</v>
      </c>
      <c r="C123" s="13">
        <f t="shared" si="3"/>
        <v>41397</v>
      </c>
    </row>
    <row r="124" spans="1:3" x14ac:dyDescent="0.2">
      <c r="A124" s="13">
        <v>41398</v>
      </c>
      <c r="B124" s="12">
        <f t="shared" si="2"/>
        <v>18</v>
      </c>
      <c r="C124" s="13">
        <f t="shared" si="3"/>
        <v>41398</v>
      </c>
    </row>
    <row r="125" spans="1:3" x14ac:dyDescent="0.2">
      <c r="A125" s="13">
        <v>41399</v>
      </c>
      <c r="B125" s="12">
        <f t="shared" si="2"/>
        <v>19</v>
      </c>
      <c r="C125" s="13">
        <f t="shared" si="3"/>
        <v>41399</v>
      </c>
    </row>
    <row r="126" spans="1:3" x14ac:dyDescent="0.2">
      <c r="A126" s="13">
        <v>41400</v>
      </c>
      <c r="B126" s="12">
        <f t="shared" si="2"/>
        <v>19</v>
      </c>
      <c r="C126" s="13">
        <f t="shared" si="3"/>
        <v>41400</v>
      </c>
    </row>
    <row r="127" spans="1:3" x14ac:dyDescent="0.2">
      <c r="A127" s="13">
        <v>41401</v>
      </c>
      <c r="B127" s="12">
        <f t="shared" si="2"/>
        <v>19</v>
      </c>
      <c r="C127" s="13">
        <f t="shared" si="3"/>
        <v>41401</v>
      </c>
    </row>
    <row r="128" spans="1:3" x14ac:dyDescent="0.2">
      <c r="A128" s="13">
        <v>41402</v>
      </c>
      <c r="B128" s="12">
        <f t="shared" si="2"/>
        <v>19</v>
      </c>
      <c r="C128" s="13">
        <f t="shared" si="3"/>
        <v>41402</v>
      </c>
    </row>
    <row r="129" spans="1:3" x14ac:dyDescent="0.2">
      <c r="A129" s="13">
        <v>41403</v>
      </c>
      <c r="B129" s="12">
        <f t="shared" si="2"/>
        <v>19</v>
      </c>
      <c r="C129" s="13">
        <f t="shared" si="3"/>
        <v>41403</v>
      </c>
    </row>
    <row r="130" spans="1:3" x14ac:dyDescent="0.2">
      <c r="A130" s="13">
        <v>41404</v>
      </c>
      <c r="B130" s="12">
        <f t="shared" ref="B130:B193" si="4">WEEKNUM(A130,1)</f>
        <v>19</v>
      </c>
      <c r="C130" s="13">
        <f t="shared" ref="C130:C193" si="5">+A130</f>
        <v>41404</v>
      </c>
    </row>
    <row r="131" spans="1:3" x14ac:dyDescent="0.2">
      <c r="A131" s="13">
        <v>41405</v>
      </c>
      <c r="B131" s="12">
        <f t="shared" si="4"/>
        <v>19</v>
      </c>
      <c r="C131" s="13">
        <f t="shared" si="5"/>
        <v>41405</v>
      </c>
    </row>
    <row r="132" spans="1:3" x14ac:dyDescent="0.2">
      <c r="A132" s="13">
        <v>41406</v>
      </c>
      <c r="B132" s="12">
        <f t="shared" si="4"/>
        <v>20</v>
      </c>
      <c r="C132" s="13">
        <f t="shared" si="5"/>
        <v>41406</v>
      </c>
    </row>
    <row r="133" spans="1:3" x14ac:dyDescent="0.2">
      <c r="A133" s="13">
        <v>41407</v>
      </c>
      <c r="B133" s="12">
        <f t="shared" si="4"/>
        <v>20</v>
      </c>
      <c r="C133" s="13">
        <f t="shared" si="5"/>
        <v>41407</v>
      </c>
    </row>
    <row r="134" spans="1:3" x14ac:dyDescent="0.2">
      <c r="A134" s="13">
        <v>41408</v>
      </c>
      <c r="B134" s="12">
        <f t="shared" si="4"/>
        <v>20</v>
      </c>
      <c r="C134" s="13">
        <f t="shared" si="5"/>
        <v>41408</v>
      </c>
    </row>
    <row r="135" spans="1:3" x14ac:dyDescent="0.2">
      <c r="A135" s="13">
        <v>41409</v>
      </c>
      <c r="B135" s="12">
        <f t="shared" si="4"/>
        <v>20</v>
      </c>
      <c r="C135" s="13">
        <f t="shared" si="5"/>
        <v>41409</v>
      </c>
    </row>
    <row r="136" spans="1:3" x14ac:dyDescent="0.2">
      <c r="A136" s="13">
        <v>41410</v>
      </c>
      <c r="B136" s="12">
        <f t="shared" si="4"/>
        <v>20</v>
      </c>
      <c r="C136" s="13">
        <f t="shared" si="5"/>
        <v>41410</v>
      </c>
    </row>
    <row r="137" spans="1:3" x14ac:dyDescent="0.2">
      <c r="A137" s="13">
        <v>41411</v>
      </c>
      <c r="B137" s="12">
        <f t="shared" si="4"/>
        <v>20</v>
      </c>
      <c r="C137" s="13">
        <f t="shared" si="5"/>
        <v>41411</v>
      </c>
    </row>
    <row r="138" spans="1:3" x14ac:dyDescent="0.2">
      <c r="A138" s="13">
        <v>41412</v>
      </c>
      <c r="B138" s="12">
        <f t="shared" si="4"/>
        <v>20</v>
      </c>
      <c r="C138" s="13">
        <f t="shared" si="5"/>
        <v>41412</v>
      </c>
    </row>
    <row r="139" spans="1:3" x14ac:dyDescent="0.2">
      <c r="A139" s="13">
        <v>41413</v>
      </c>
      <c r="B139" s="12">
        <f t="shared" si="4"/>
        <v>21</v>
      </c>
      <c r="C139" s="13">
        <f t="shared" si="5"/>
        <v>41413</v>
      </c>
    </row>
    <row r="140" spans="1:3" x14ac:dyDescent="0.2">
      <c r="A140" s="13">
        <v>41414</v>
      </c>
      <c r="B140" s="12">
        <f t="shared" si="4"/>
        <v>21</v>
      </c>
      <c r="C140" s="13">
        <f t="shared" si="5"/>
        <v>41414</v>
      </c>
    </row>
    <row r="141" spans="1:3" x14ac:dyDescent="0.2">
      <c r="A141" s="13">
        <v>41415</v>
      </c>
      <c r="B141" s="12">
        <f t="shared" si="4"/>
        <v>21</v>
      </c>
      <c r="C141" s="13">
        <f t="shared" si="5"/>
        <v>41415</v>
      </c>
    </row>
    <row r="142" spans="1:3" x14ac:dyDescent="0.2">
      <c r="A142" s="13">
        <v>41416</v>
      </c>
      <c r="B142" s="12">
        <f t="shared" si="4"/>
        <v>21</v>
      </c>
      <c r="C142" s="13">
        <f t="shared" si="5"/>
        <v>41416</v>
      </c>
    </row>
    <row r="143" spans="1:3" x14ac:dyDescent="0.2">
      <c r="A143" s="13">
        <v>41417</v>
      </c>
      <c r="B143" s="12">
        <f t="shared" si="4"/>
        <v>21</v>
      </c>
      <c r="C143" s="13">
        <f t="shared" si="5"/>
        <v>41417</v>
      </c>
    </row>
    <row r="144" spans="1:3" x14ac:dyDescent="0.2">
      <c r="A144" s="13">
        <v>41418</v>
      </c>
      <c r="B144" s="12">
        <f t="shared" si="4"/>
        <v>21</v>
      </c>
      <c r="C144" s="13">
        <f t="shared" si="5"/>
        <v>41418</v>
      </c>
    </row>
    <row r="145" spans="1:3" x14ac:dyDescent="0.2">
      <c r="A145" s="13">
        <v>41419</v>
      </c>
      <c r="B145" s="12">
        <f t="shared" si="4"/>
        <v>21</v>
      </c>
      <c r="C145" s="13">
        <f t="shared" si="5"/>
        <v>41419</v>
      </c>
    </row>
    <row r="146" spans="1:3" x14ac:dyDescent="0.2">
      <c r="A146" s="13">
        <v>41420</v>
      </c>
      <c r="B146" s="12">
        <f t="shared" si="4"/>
        <v>22</v>
      </c>
      <c r="C146" s="13">
        <f t="shared" si="5"/>
        <v>41420</v>
      </c>
    </row>
    <row r="147" spans="1:3" x14ac:dyDescent="0.2">
      <c r="A147" s="13">
        <v>41421</v>
      </c>
      <c r="B147" s="12">
        <f t="shared" si="4"/>
        <v>22</v>
      </c>
      <c r="C147" s="13">
        <f t="shared" si="5"/>
        <v>41421</v>
      </c>
    </row>
    <row r="148" spans="1:3" x14ac:dyDescent="0.2">
      <c r="A148" s="13">
        <v>41422</v>
      </c>
      <c r="B148" s="12">
        <f t="shared" si="4"/>
        <v>22</v>
      </c>
      <c r="C148" s="13">
        <f t="shared" si="5"/>
        <v>41422</v>
      </c>
    </row>
    <row r="149" spans="1:3" x14ac:dyDescent="0.2">
      <c r="A149" s="13">
        <v>41423</v>
      </c>
      <c r="B149" s="12">
        <f t="shared" si="4"/>
        <v>22</v>
      </c>
      <c r="C149" s="13">
        <f t="shared" si="5"/>
        <v>41423</v>
      </c>
    </row>
    <row r="150" spans="1:3" x14ac:dyDescent="0.2">
      <c r="A150" s="13">
        <v>41424</v>
      </c>
      <c r="B150" s="12">
        <f t="shared" si="4"/>
        <v>22</v>
      </c>
      <c r="C150" s="13">
        <f t="shared" si="5"/>
        <v>41424</v>
      </c>
    </row>
    <row r="151" spans="1:3" x14ac:dyDescent="0.2">
      <c r="A151" s="13">
        <v>41425</v>
      </c>
      <c r="B151" s="12">
        <f t="shared" si="4"/>
        <v>22</v>
      </c>
      <c r="C151" s="13">
        <f t="shared" si="5"/>
        <v>41425</v>
      </c>
    </row>
    <row r="152" spans="1:3" x14ac:dyDescent="0.2">
      <c r="A152" s="13">
        <v>41426</v>
      </c>
      <c r="B152" s="12">
        <f t="shared" si="4"/>
        <v>22</v>
      </c>
      <c r="C152" s="13">
        <f t="shared" si="5"/>
        <v>41426</v>
      </c>
    </row>
    <row r="153" spans="1:3" x14ac:dyDescent="0.2">
      <c r="A153" s="13">
        <v>41427</v>
      </c>
      <c r="B153" s="12">
        <f t="shared" si="4"/>
        <v>23</v>
      </c>
      <c r="C153" s="13">
        <f t="shared" si="5"/>
        <v>41427</v>
      </c>
    </row>
    <row r="154" spans="1:3" x14ac:dyDescent="0.2">
      <c r="A154" s="13">
        <v>41428</v>
      </c>
      <c r="B154" s="12">
        <f t="shared" si="4"/>
        <v>23</v>
      </c>
      <c r="C154" s="13">
        <f t="shared" si="5"/>
        <v>41428</v>
      </c>
    </row>
    <row r="155" spans="1:3" x14ac:dyDescent="0.2">
      <c r="A155" s="13">
        <v>41429</v>
      </c>
      <c r="B155" s="12">
        <f t="shared" si="4"/>
        <v>23</v>
      </c>
      <c r="C155" s="13">
        <f t="shared" si="5"/>
        <v>41429</v>
      </c>
    </row>
    <row r="156" spans="1:3" x14ac:dyDescent="0.2">
      <c r="A156" s="13">
        <v>41430</v>
      </c>
      <c r="B156" s="12">
        <f t="shared" si="4"/>
        <v>23</v>
      </c>
      <c r="C156" s="13">
        <f t="shared" si="5"/>
        <v>41430</v>
      </c>
    </row>
    <row r="157" spans="1:3" x14ac:dyDescent="0.2">
      <c r="A157" s="13">
        <v>41431</v>
      </c>
      <c r="B157" s="12">
        <f t="shared" si="4"/>
        <v>23</v>
      </c>
      <c r="C157" s="13">
        <f t="shared" si="5"/>
        <v>41431</v>
      </c>
    </row>
    <row r="158" spans="1:3" x14ac:dyDescent="0.2">
      <c r="A158" s="13">
        <v>41432</v>
      </c>
      <c r="B158" s="12">
        <f t="shared" si="4"/>
        <v>23</v>
      </c>
      <c r="C158" s="13">
        <f t="shared" si="5"/>
        <v>41432</v>
      </c>
    </row>
    <row r="159" spans="1:3" x14ac:dyDescent="0.2">
      <c r="A159" s="13">
        <v>41433</v>
      </c>
      <c r="B159" s="12">
        <f t="shared" si="4"/>
        <v>23</v>
      </c>
      <c r="C159" s="13">
        <f t="shared" si="5"/>
        <v>41433</v>
      </c>
    </row>
    <row r="160" spans="1:3" x14ac:dyDescent="0.2">
      <c r="A160" s="13">
        <v>41434</v>
      </c>
      <c r="B160" s="12">
        <f t="shared" si="4"/>
        <v>24</v>
      </c>
      <c r="C160" s="13">
        <f t="shared" si="5"/>
        <v>41434</v>
      </c>
    </row>
    <row r="161" spans="1:3" x14ac:dyDescent="0.2">
      <c r="A161" s="13">
        <v>41435</v>
      </c>
      <c r="B161" s="12">
        <f t="shared" si="4"/>
        <v>24</v>
      </c>
      <c r="C161" s="13">
        <f t="shared" si="5"/>
        <v>41435</v>
      </c>
    </row>
    <row r="162" spans="1:3" x14ac:dyDescent="0.2">
      <c r="A162" s="13">
        <v>41436</v>
      </c>
      <c r="B162" s="12">
        <f t="shared" si="4"/>
        <v>24</v>
      </c>
      <c r="C162" s="13">
        <f t="shared" si="5"/>
        <v>41436</v>
      </c>
    </row>
    <row r="163" spans="1:3" x14ac:dyDescent="0.2">
      <c r="A163" s="13">
        <v>41437</v>
      </c>
      <c r="B163" s="12">
        <f t="shared" si="4"/>
        <v>24</v>
      </c>
      <c r="C163" s="13">
        <f t="shared" si="5"/>
        <v>41437</v>
      </c>
    </row>
    <row r="164" spans="1:3" x14ac:dyDescent="0.2">
      <c r="A164" s="13">
        <v>41438</v>
      </c>
      <c r="B164" s="12">
        <f t="shared" si="4"/>
        <v>24</v>
      </c>
      <c r="C164" s="13">
        <f t="shared" si="5"/>
        <v>41438</v>
      </c>
    </row>
    <row r="165" spans="1:3" x14ac:dyDescent="0.2">
      <c r="A165" s="13">
        <v>41439</v>
      </c>
      <c r="B165" s="12">
        <f t="shared" si="4"/>
        <v>24</v>
      </c>
      <c r="C165" s="13">
        <f t="shared" si="5"/>
        <v>41439</v>
      </c>
    </row>
    <row r="166" spans="1:3" x14ac:dyDescent="0.2">
      <c r="A166" s="13">
        <v>41440</v>
      </c>
      <c r="B166" s="12">
        <f t="shared" si="4"/>
        <v>24</v>
      </c>
      <c r="C166" s="13">
        <f t="shared" si="5"/>
        <v>41440</v>
      </c>
    </row>
    <row r="167" spans="1:3" x14ac:dyDescent="0.2">
      <c r="A167" s="13">
        <v>41441</v>
      </c>
      <c r="B167" s="12">
        <f t="shared" si="4"/>
        <v>25</v>
      </c>
      <c r="C167" s="13">
        <f t="shared" si="5"/>
        <v>41441</v>
      </c>
    </row>
    <row r="168" spans="1:3" x14ac:dyDescent="0.2">
      <c r="A168" s="13">
        <v>41442</v>
      </c>
      <c r="B168" s="12">
        <f t="shared" si="4"/>
        <v>25</v>
      </c>
      <c r="C168" s="13">
        <f t="shared" si="5"/>
        <v>41442</v>
      </c>
    </row>
    <row r="169" spans="1:3" x14ac:dyDescent="0.2">
      <c r="A169" s="13">
        <v>41443</v>
      </c>
      <c r="B169" s="12">
        <f t="shared" si="4"/>
        <v>25</v>
      </c>
      <c r="C169" s="13">
        <f t="shared" si="5"/>
        <v>41443</v>
      </c>
    </row>
    <row r="170" spans="1:3" x14ac:dyDescent="0.2">
      <c r="A170" s="13">
        <v>41444</v>
      </c>
      <c r="B170" s="12">
        <f t="shared" si="4"/>
        <v>25</v>
      </c>
      <c r="C170" s="13">
        <f t="shared" si="5"/>
        <v>41444</v>
      </c>
    </row>
    <row r="171" spans="1:3" x14ac:dyDescent="0.2">
      <c r="A171" s="13">
        <v>41445</v>
      </c>
      <c r="B171" s="12">
        <f t="shared" si="4"/>
        <v>25</v>
      </c>
      <c r="C171" s="13">
        <f t="shared" si="5"/>
        <v>41445</v>
      </c>
    </row>
    <row r="172" spans="1:3" x14ac:dyDescent="0.2">
      <c r="A172" s="13">
        <v>41446</v>
      </c>
      <c r="B172" s="12">
        <f t="shared" si="4"/>
        <v>25</v>
      </c>
      <c r="C172" s="13">
        <f t="shared" si="5"/>
        <v>41446</v>
      </c>
    </row>
    <row r="173" spans="1:3" x14ac:dyDescent="0.2">
      <c r="A173" s="13">
        <v>41447</v>
      </c>
      <c r="B173" s="12">
        <f t="shared" si="4"/>
        <v>25</v>
      </c>
      <c r="C173" s="13">
        <f t="shared" si="5"/>
        <v>41447</v>
      </c>
    </row>
    <row r="174" spans="1:3" x14ac:dyDescent="0.2">
      <c r="A174" s="13">
        <v>41448</v>
      </c>
      <c r="B174" s="12">
        <f t="shared" si="4"/>
        <v>26</v>
      </c>
      <c r="C174" s="13">
        <f t="shared" si="5"/>
        <v>41448</v>
      </c>
    </row>
    <row r="175" spans="1:3" x14ac:dyDescent="0.2">
      <c r="A175" s="13">
        <v>41449</v>
      </c>
      <c r="B175" s="12">
        <f t="shared" si="4"/>
        <v>26</v>
      </c>
      <c r="C175" s="13">
        <f t="shared" si="5"/>
        <v>41449</v>
      </c>
    </row>
    <row r="176" spans="1:3" x14ac:dyDescent="0.2">
      <c r="A176" s="13">
        <v>41450</v>
      </c>
      <c r="B176" s="12">
        <f t="shared" si="4"/>
        <v>26</v>
      </c>
      <c r="C176" s="13">
        <f t="shared" si="5"/>
        <v>41450</v>
      </c>
    </row>
    <row r="177" spans="1:3" x14ac:dyDescent="0.2">
      <c r="A177" s="13">
        <v>41451</v>
      </c>
      <c r="B177" s="12">
        <f t="shared" si="4"/>
        <v>26</v>
      </c>
      <c r="C177" s="13">
        <f t="shared" si="5"/>
        <v>41451</v>
      </c>
    </row>
    <row r="178" spans="1:3" x14ac:dyDescent="0.2">
      <c r="A178" s="13">
        <v>41452</v>
      </c>
      <c r="B178" s="12">
        <f t="shared" si="4"/>
        <v>26</v>
      </c>
      <c r="C178" s="13">
        <f t="shared" si="5"/>
        <v>41452</v>
      </c>
    </row>
    <row r="179" spans="1:3" x14ac:dyDescent="0.2">
      <c r="A179" s="13">
        <v>41453</v>
      </c>
      <c r="B179" s="12">
        <f t="shared" si="4"/>
        <v>26</v>
      </c>
      <c r="C179" s="13">
        <f t="shared" si="5"/>
        <v>41453</v>
      </c>
    </row>
    <row r="180" spans="1:3" x14ac:dyDescent="0.2">
      <c r="A180" s="13">
        <v>41454</v>
      </c>
      <c r="B180" s="12">
        <f t="shared" si="4"/>
        <v>26</v>
      </c>
      <c r="C180" s="13">
        <f t="shared" si="5"/>
        <v>41454</v>
      </c>
    </row>
    <row r="181" spans="1:3" x14ac:dyDescent="0.2">
      <c r="A181" s="13">
        <v>41455</v>
      </c>
      <c r="B181" s="12">
        <f t="shared" si="4"/>
        <v>27</v>
      </c>
      <c r="C181" s="13">
        <f t="shared" si="5"/>
        <v>41455</v>
      </c>
    </row>
    <row r="182" spans="1:3" x14ac:dyDescent="0.2">
      <c r="A182" s="13">
        <v>41456</v>
      </c>
      <c r="B182" s="12">
        <f t="shared" si="4"/>
        <v>27</v>
      </c>
      <c r="C182" s="13">
        <f t="shared" si="5"/>
        <v>41456</v>
      </c>
    </row>
    <row r="183" spans="1:3" x14ac:dyDescent="0.2">
      <c r="A183" s="13">
        <v>41457</v>
      </c>
      <c r="B183" s="12">
        <f t="shared" si="4"/>
        <v>27</v>
      </c>
      <c r="C183" s="13">
        <f t="shared" si="5"/>
        <v>41457</v>
      </c>
    </row>
    <row r="184" spans="1:3" x14ac:dyDescent="0.2">
      <c r="A184" s="13">
        <v>41458</v>
      </c>
      <c r="B184" s="12">
        <f t="shared" si="4"/>
        <v>27</v>
      </c>
      <c r="C184" s="13">
        <f t="shared" si="5"/>
        <v>41458</v>
      </c>
    </row>
    <row r="185" spans="1:3" x14ac:dyDescent="0.2">
      <c r="A185" s="13">
        <v>41459</v>
      </c>
      <c r="B185" s="12">
        <f t="shared" si="4"/>
        <v>27</v>
      </c>
      <c r="C185" s="13">
        <f t="shared" si="5"/>
        <v>41459</v>
      </c>
    </row>
    <row r="186" spans="1:3" x14ac:dyDescent="0.2">
      <c r="A186" s="13">
        <v>41460</v>
      </c>
      <c r="B186" s="12">
        <f t="shared" si="4"/>
        <v>27</v>
      </c>
      <c r="C186" s="13">
        <f t="shared" si="5"/>
        <v>41460</v>
      </c>
    </row>
    <row r="187" spans="1:3" x14ac:dyDescent="0.2">
      <c r="A187" s="13">
        <v>41461</v>
      </c>
      <c r="B187" s="12">
        <f t="shared" si="4"/>
        <v>27</v>
      </c>
      <c r="C187" s="13">
        <f t="shared" si="5"/>
        <v>41461</v>
      </c>
    </row>
    <row r="188" spans="1:3" x14ac:dyDescent="0.2">
      <c r="A188" s="13">
        <v>41462</v>
      </c>
      <c r="B188" s="12">
        <f t="shared" si="4"/>
        <v>28</v>
      </c>
      <c r="C188" s="13">
        <f t="shared" si="5"/>
        <v>41462</v>
      </c>
    </row>
    <row r="189" spans="1:3" x14ac:dyDescent="0.2">
      <c r="A189" s="13">
        <v>41463</v>
      </c>
      <c r="B189" s="12">
        <f t="shared" si="4"/>
        <v>28</v>
      </c>
      <c r="C189" s="13">
        <f t="shared" si="5"/>
        <v>41463</v>
      </c>
    </row>
    <row r="190" spans="1:3" x14ac:dyDescent="0.2">
      <c r="A190" s="13">
        <v>41464</v>
      </c>
      <c r="B190" s="12">
        <f t="shared" si="4"/>
        <v>28</v>
      </c>
      <c r="C190" s="13">
        <f t="shared" si="5"/>
        <v>41464</v>
      </c>
    </row>
    <row r="191" spans="1:3" x14ac:dyDescent="0.2">
      <c r="A191" s="13">
        <v>41465</v>
      </c>
      <c r="B191" s="12">
        <f t="shared" si="4"/>
        <v>28</v>
      </c>
      <c r="C191" s="13">
        <f t="shared" si="5"/>
        <v>41465</v>
      </c>
    </row>
    <row r="192" spans="1:3" x14ac:dyDescent="0.2">
      <c r="A192" s="13">
        <v>41466</v>
      </c>
      <c r="B192" s="12">
        <f t="shared" si="4"/>
        <v>28</v>
      </c>
      <c r="C192" s="13">
        <f t="shared" si="5"/>
        <v>41466</v>
      </c>
    </row>
    <row r="193" spans="1:3" x14ac:dyDescent="0.2">
      <c r="A193" s="13">
        <v>41467</v>
      </c>
      <c r="B193" s="12">
        <f t="shared" si="4"/>
        <v>28</v>
      </c>
      <c r="C193" s="13">
        <f t="shared" si="5"/>
        <v>41467</v>
      </c>
    </row>
    <row r="194" spans="1:3" x14ac:dyDescent="0.2">
      <c r="A194" s="13">
        <v>41468</v>
      </c>
      <c r="B194" s="12">
        <f t="shared" ref="B194:B257" si="6">WEEKNUM(A194,1)</f>
        <v>28</v>
      </c>
      <c r="C194" s="13">
        <f t="shared" ref="C194:C257" si="7">+A194</f>
        <v>41468</v>
      </c>
    </row>
    <row r="195" spans="1:3" x14ac:dyDescent="0.2">
      <c r="A195" s="13">
        <v>41469</v>
      </c>
      <c r="B195" s="12">
        <f t="shared" si="6"/>
        <v>29</v>
      </c>
      <c r="C195" s="13">
        <f t="shared" si="7"/>
        <v>41469</v>
      </c>
    </row>
    <row r="196" spans="1:3" x14ac:dyDescent="0.2">
      <c r="A196" s="13">
        <v>41470</v>
      </c>
      <c r="B196" s="12">
        <f t="shared" si="6"/>
        <v>29</v>
      </c>
      <c r="C196" s="13">
        <f t="shared" si="7"/>
        <v>41470</v>
      </c>
    </row>
    <row r="197" spans="1:3" x14ac:dyDescent="0.2">
      <c r="A197" s="13">
        <v>41471</v>
      </c>
      <c r="B197" s="12">
        <f t="shared" si="6"/>
        <v>29</v>
      </c>
      <c r="C197" s="13">
        <f t="shared" si="7"/>
        <v>41471</v>
      </c>
    </row>
    <row r="198" spans="1:3" x14ac:dyDescent="0.2">
      <c r="A198" s="13">
        <v>41472</v>
      </c>
      <c r="B198" s="12">
        <f t="shared" si="6"/>
        <v>29</v>
      </c>
      <c r="C198" s="13">
        <f t="shared" si="7"/>
        <v>41472</v>
      </c>
    </row>
    <row r="199" spans="1:3" x14ac:dyDescent="0.2">
      <c r="A199" s="13">
        <v>41473</v>
      </c>
      <c r="B199" s="12">
        <f t="shared" si="6"/>
        <v>29</v>
      </c>
      <c r="C199" s="13">
        <f t="shared" si="7"/>
        <v>41473</v>
      </c>
    </row>
    <row r="200" spans="1:3" x14ac:dyDescent="0.2">
      <c r="A200" s="13">
        <v>41474</v>
      </c>
      <c r="B200" s="12">
        <f t="shared" si="6"/>
        <v>29</v>
      </c>
      <c r="C200" s="13">
        <f t="shared" si="7"/>
        <v>41474</v>
      </c>
    </row>
    <row r="201" spans="1:3" x14ac:dyDescent="0.2">
      <c r="A201" s="13">
        <v>41475</v>
      </c>
      <c r="B201" s="12">
        <f t="shared" si="6"/>
        <v>29</v>
      </c>
      <c r="C201" s="13">
        <f t="shared" si="7"/>
        <v>41475</v>
      </c>
    </row>
    <row r="202" spans="1:3" x14ac:dyDescent="0.2">
      <c r="A202" s="13">
        <v>41476</v>
      </c>
      <c r="B202" s="12">
        <f t="shared" si="6"/>
        <v>30</v>
      </c>
      <c r="C202" s="13">
        <f t="shared" si="7"/>
        <v>41476</v>
      </c>
    </row>
    <row r="203" spans="1:3" x14ac:dyDescent="0.2">
      <c r="A203" s="13">
        <v>41477</v>
      </c>
      <c r="B203" s="12">
        <f t="shared" si="6"/>
        <v>30</v>
      </c>
      <c r="C203" s="13">
        <f t="shared" si="7"/>
        <v>41477</v>
      </c>
    </row>
    <row r="204" spans="1:3" x14ac:dyDescent="0.2">
      <c r="A204" s="13">
        <v>41478</v>
      </c>
      <c r="B204" s="12">
        <f t="shared" si="6"/>
        <v>30</v>
      </c>
      <c r="C204" s="13">
        <f t="shared" si="7"/>
        <v>41478</v>
      </c>
    </row>
    <row r="205" spans="1:3" x14ac:dyDescent="0.2">
      <c r="A205" s="13">
        <v>41479</v>
      </c>
      <c r="B205" s="12">
        <f t="shared" si="6"/>
        <v>30</v>
      </c>
      <c r="C205" s="13">
        <f t="shared" si="7"/>
        <v>41479</v>
      </c>
    </row>
    <row r="206" spans="1:3" x14ac:dyDescent="0.2">
      <c r="A206" s="13">
        <v>41480</v>
      </c>
      <c r="B206" s="12">
        <f t="shared" si="6"/>
        <v>30</v>
      </c>
      <c r="C206" s="13">
        <f t="shared" si="7"/>
        <v>41480</v>
      </c>
    </row>
    <row r="207" spans="1:3" x14ac:dyDescent="0.2">
      <c r="A207" s="13">
        <v>41481</v>
      </c>
      <c r="B207" s="12">
        <f t="shared" si="6"/>
        <v>30</v>
      </c>
      <c r="C207" s="13">
        <f t="shared" si="7"/>
        <v>41481</v>
      </c>
    </row>
    <row r="208" spans="1:3" x14ac:dyDescent="0.2">
      <c r="A208" s="13">
        <v>41482</v>
      </c>
      <c r="B208" s="12">
        <f t="shared" si="6"/>
        <v>30</v>
      </c>
      <c r="C208" s="13">
        <f t="shared" si="7"/>
        <v>41482</v>
      </c>
    </row>
    <row r="209" spans="1:3" x14ac:dyDescent="0.2">
      <c r="A209" s="13">
        <v>41483</v>
      </c>
      <c r="B209" s="12">
        <f t="shared" si="6"/>
        <v>31</v>
      </c>
      <c r="C209" s="13">
        <f t="shared" si="7"/>
        <v>41483</v>
      </c>
    </row>
    <row r="210" spans="1:3" x14ac:dyDescent="0.2">
      <c r="A210" s="13">
        <v>41484</v>
      </c>
      <c r="B210" s="12">
        <f t="shared" si="6"/>
        <v>31</v>
      </c>
      <c r="C210" s="13">
        <f t="shared" si="7"/>
        <v>41484</v>
      </c>
    </row>
    <row r="211" spans="1:3" x14ac:dyDescent="0.2">
      <c r="A211" s="13">
        <v>41485</v>
      </c>
      <c r="B211" s="12">
        <f t="shared" si="6"/>
        <v>31</v>
      </c>
      <c r="C211" s="13">
        <f t="shared" si="7"/>
        <v>41485</v>
      </c>
    </row>
    <row r="212" spans="1:3" x14ac:dyDescent="0.2">
      <c r="A212" s="13">
        <v>41486</v>
      </c>
      <c r="B212" s="12">
        <f t="shared" si="6"/>
        <v>31</v>
      </c>
      <c r="C212" s="13">
        <f t="shared" si="7"/>
        <v>41486</v>
      </c>
    </row>
    <row r="213" spans="1:3" x14ac:dyDescent="0.2">
      <c r="A213" s="13">
        <v>41487</v>
      </c>
      <c r="B213" s="12">
        <f t="shared" si="6"/>
        <v>31</v>
      </c>
      <c r="C213" s="13">
        <f t="shared" si="7"/>
        <v>41487</v>
      </c>
    </row>
    <row r="214" spans="1:3" x14ac:dyDescent="0.2">
      <c r="A214" s="13">
        <v>41488</v>
      </c>
      <c r="B214" s="12">
        <f t="shared" si="6"/>
        <v>31</v>
      </c>
      <c r="C214" s="13">
        <f t="shared" si="7"/>
        <v>41488</v>
      </c>
    </row>
    <row r="215" spans="1:3" x14ac:dyDescent="0.2">
      <c r="A215" s="13">
        <v>41489</v>
      </c>
      <c r="B215" s="12">
        <f t="shared" si="6"/>
        <v>31</v>
      </c>
      <c r="C215" s="13">
        <f t="shared" si="7"/>
        <v>41489</v>
      </c>
    </row>
    <row r="216" spans="1:3" x14ac:dyDescent="0.2">
      <c r="A216" s="13">
        <v>41490</v>
      </c>
      <c r="B216" s="12">
        <f t="shared" si="6"/>
        <v>32</v>
      </c>
      <c r="C216" s="13">
        <f t="shared" si="7"/>
        <v>41490</v>
      </c>
    </row>
    <row r="217" spans="1:3" x14ac:dyDescent="0.2">
      <c r="A217" s="13">
        <v>41491</v>
      </c>
      <c r="B217" s="12">
        <f t="shared" si="6"/>
        <v>32</v>
      </c>
      <c r="C217" s="13">
        <f t="shared" si="7"/>
        <v>41491</v>
      </c>
    </row>
    <row r="218" spans="1:3" x14ac:dyDescent="0.2">
      <c r="A218" s="13">
        <v>41492</v>
      </c>
      <c r="B218" s="12">
        <f t="shared" si="6"/>
        <v>32</v>
      </c>
      <c r="C218" s="13">
        <f t="shared" si="7"/>
        <v>41492</v>
      </c>
    </row>
    <row r="219" spans="1:3" x14ac:dyDescent="0.2">
      <c r="A219" s="13">
        <v>41493</v>
      </c>
      <c r="B219" s="12">
        <f t="shared" si="6"/>
        <v>32</v>
      </c>
      <c r="C219" s="13">
        <f t="shared" si="7"/>
        <v>41493</v>
      </c>
    </row>
    <row r="220" spans="1:3" x14ac:dyDescent="0.2">
      <c r="A220" s="13">
        <v>41494</v>
      </c>
      <c r="B220" s="12">
        <f t="shared" si="6"/>
        <v>32</v>
      </c>
      <c r="C220" s="13">
        <f t="shared" si="7"/>
        <v>41494</v>
      </c>
    </row>
    <row r="221" spans="1:3" x14ac:dyDescent="0.2">
      <c r="A221" s="13">
        <v>41495</v>
      </c>
      <c r="B221" s="12">
        <f t="shared" si="6"/>
        <v>32</v>
      </c>
      <c r="C221" s="13">
        <f t="shared" si="7"/>
        <v>41495</v>
      </c>
    </row>
    <row r="222" spans="1:3" x14ac:dyDescent="0.2">
      <c r="A222" s="13">
        <v>41496</v>
      </c>
      <c r="B222" s="12">
        <f t="shared" si="6"/>
        <v>32</v>
      </c>
      <c r="C222" s="13">
        <f t="shared" si="7"/>
        <v>41496</v>
      </c>
    </row>
    <row r="223" spans="1:3" x14ac:dyDescent="0.2">
      <c r="A223" s="13">
        <v>41497</v>
      </c>
      <c r="B223" s="12">
        <f t="shared" si="6"/>
        <v>33</v>
      </c>
      <c r="C223" s="13">
        <f t="shared" si="7"/>
        <v>41497</v>
      </c>
    </row>
    <row r="224" spans="1:3" x14ac:dyDescent="0.2">
      <c r="A224" s="13">
        <v>41498</v>
      </c>
      <c r="B224" s="12">
        <f t="shared" si="6"/>
        <v>33</v>
      </c>
      <c r="C224" s="13">
        <f t="shared" si="7"/>
        <v>41498</v>
      </c>
    </row>
    <row r="225" spans="1:3" x14ac:dyDescent="0.2">
      <c r="A225" s="13">
        <v>41499</v>
      </c>
      <c r="B225" s="12">
        <f t="shared" si="6"/>
        <v>33</v>
      </c>
      <c r="C225" s="13">
        <f t="shared" si="7"/>
        <v>41499</v>
      </c>
    </row>
    <row r="226" spans="1:3" x14ac:dyDescent="0.2">
      <c r="A226" s="13">
        <v>41500</v>
      </c>
      <c r="B226" s="12">
        <f t="shared" si="6"/>
        <v>33</v>
      </c>
      <c r="C226" s="13">
        <f t="shared" si="7"/>
        <v>41500</v>
      </c>
    </row>
    <row r="227" spans="1:3" x14ac:dyDescent="0.2">
      <c r="A227" s="13">
        <v>41501</v>
      </c>
      <c r="B227" s="12">
        <f t="shared" si="6"/>
        <v>33</v>
      </c>
      <c r="C227" s="13">
        <f t="shared" si="7"/>
        <v>41501</v>
      </c>
    </row>
    <row r="228" spans="1:3" x14ac:dyDescent="0.2">
      <c r="A228" s="13">
        <v>41502</v>
      </c>
      <c r="B228" s="12">
        <f t="shared" si="6"/>
        <v>33</v>
      </c>
      <c r="C228" s="13">
        <f t="shared" si="7"/>
        <v>41502</v>
      </c>
    </row>
    <row r="229" spans="1:3" x14ac:dyDescent="0.2">
      <c r="A229" s="13">
        <v>41503</v>
      </c>
      <c r="B229" s="12">
        <f t="shared" si="6"/>
        <v>33</v>
      </c>
      <c r="C229" s="13">
        <f t="shared" si="7"/>
        <v>41503</v>
      </c>
    </row>
    <row r="230" spans="1:3" x14ac:dyDescent="0.2">
      <c r="A230" s="13">
        <v>41504</v>
      </c>
      <c r="B230" s="12">
        <f t="shared" si="6"/>
        <v>34</v>
      </c>
      <c r="C230" s="13">
        <f t="shared" si="7"/>
        <v>41504</v>
      </c>
    </row>
    <row r="231" spans="1:3" x14ac:dyDescent="0.2">
      <c r="A231" s="13">
        <v>41505</v>
      </c>
      <c r="B231" s="12">
        <f t="shared" si="6"/>
        <v>34</v>
      </c>
      <c r="C231" s="13">
        <f t="shared" si="7"/>
        <v>41505</v>
      </c>
    </row>
    <row r="232" spans="1:3" x14ac:dyDescent="0.2">
      <c r="A232" s="13">
        <v>41506</v>
      </c>
      <c r="B232" s="12">
        <f t="shared" si="6"/>
        <v>34</v>
      </c>
      <c r="C232" s="13">
        <f t="shared" si="7"/>
        <v>41506</v>
      </c>
    </row>
    <row r="233" spans="1:3" x14ac:dyDescent="0.2">
      <c r="A233" s="13">
        <v>41507</v>
      </c>
      <c r="B233" s="12">
        <f t="shared" si="6"/>
        <v>34</v>
      </c>
      <c r="C233" s="13">
        <f t="shared" si="7"/>
        <v>41507</v>
      </c>
    </row>
    <row r="234" spans="1:3" x14ac:dyDescent="0.2">
      <c r="A234" s="13">
        <v>41508</v>
      </c>
      <c r="B234" s="12">
        <f t="shared" si="6"/>
        <v>34</v>
      </c>
      <c r="C234" s="13">
        <f t="shared" si="7"/>
        <v>41508</v>
      </c>
    </row>
    <row r="235" spans="1:3" x14ac:dyDescent="0.2">
      <c r="A235" s="13">
        <v>41509</v>
      </c>
      <c r="B235" s="12">
        <f t="shared" si="6"/>
        <v>34</v>
      </c>
      <c r="C235" s="13">
        <f t="shared" si="7"/>
        <v>41509</v>
      </c>
    </row>
    <row r="236" spans="1:3" x14ac:dyDescent="0.2">
      <c r="A236" s="13">
        <v>41510</v>
      </c>
      <c r="B236" s="12">
        <f t="shared" si="6"/>
        <v>34</v>
      </c>
      <c r="C236" s="13">
        <f t="shared" si="7"/>
        <v>41510</v>
      </c>
    </row>
    <row r="237" spans="1:3" x14ac:dyDescent="0.2">
      <c r="A237" s="13">
        <v>41511</v>
      </c>
      <c r="B237" s="12">
        <f t="shared" si="6"/>
        <v>35</v>
      </c>
      <c r="C237" s="13">
        <f t="shared" si="7"/>
        <v>41511</v>
      </c>
    </row>
    <row r="238" spans="1:3" x14ac:dyDescent="0.2">
      <c r="A238" s="13">
        <v>41512</v>
      </c>
      <c r="B238" s="12">
        <f t="shared" si="6"/>
        <v>35</v>
      </c>
      <c r="C238" s="13">
        <f t="shared" si="7"/>
        <v>41512</v>
      </c>
    </row>
    <row r="239" spans="1:3" x14ac:dyDescent="0.2">
      <c r="A239" s="13">
        <v>41513</v>
      </c>
      <c r="B239" s="12">
        <f t="shared" si="6"/>
        <v>35</v>
      </c>
      <c r="C239" s="13">
        <f t="shared" si="7"/>
        <v>41513</v>
      </c>
    </row>
    <row r="240" spans="1:3" x14ac:dyDescent="0.2">
      <c r="A240" s="13">
        <v>41514</v>
      </c>
      <c r="B240" s="12">
        <f t="shared" si="6"/>
        <v>35</v>
      </c>
      <c r="C240" s="13">
        <f t="shared" si="7"/>
        <v>41514</v>
      </c>
    </row>
    <row r="241" spans="1:3" x14ac:dyDescent="0.2">
      <c r="A241" s="13">
        <v>41515</v>
      </c>
      <c r="B241" s="12">
        <f t="shared" si="6"/>
        <v>35</v>
      </c>
      <c r="C241" s="13">
        <f t="shared" si="7"/>
        <v>41515</v>
      </c>
    </row>
    <row r="242" spans="1:3" x14ac:dyDescent="0.2">
      <c r="A242" s="13">
        <v>41516</v>
      </c>
      <c r="B242" s="12">
        <f t="shared" si="6"/>
        <v>35</v>
      </c>
      <c r="C242" s="13">
        <f t="shared" si="7"/>
        <v>41516</v>
      </c>
    </row>
    <row r="243" spans="1:3" x14ac:dyDescent="0.2">
      <c r="A243" s="13">
        <v>41517</v>
      </c>
      <c r="B243" s="12">
        <f t="shared" si="6"/>
        <v>35</v>
      </c>
      <c r="C243" s="13">
        <f t="shared" si="7"/>
        <v>41517</v>
      </c>
    </row>
    <row r="244" spans="1:3" x14ac:dyDescent="0.2">
      <c r="A244" s="13">
        <v>41518</v>
      </c>
      <c r="B244" s="12">
        <f t="shared" si="6"/>
        <v>36</v>
      </c>
      <c r="C244" s="13">
        <f t="shared" si="7"/>
        <v>41518</v>
      </c>
    </row>
    <row r="245" spans="1:3" x14ac:dyDescent="0.2">
      <c r="A245" s="13">
        <v>41519</v>
      </c>
      <c r="B245" s="12">
        <f t="shared" si="6"/>
        <v>36</v>
      </c>
      <c r="C245" s="13">
        <f t="shared" si="7"/>
        <v>41519</v>
      </c>
    </row>
    <row r="246" spans="1:3" x14ac:dyDescent="0.2">
      <c r="A246" s="13">
        <v>41520</v>
      </c>
      <c r="B246" s="12">
        <f t="shared" si="6"/>
        <v>36</v>
      </c>
      <c r="C246" s="13">
        <f t="shared" si="7"/>
        <v>41520</v>
      </c>
    </row>
    <row r="247" spans="1:3" x14ac:dyDescent="0.2">
      <c r="A247" s="13">
        <v>41521</v>
      </c>
      <c r="B247" s="12">
        <f t="shared" si="6"/>
        <v>36</v>
      </c>
      <c r="C247" s="13">
        <f t="shared" si="7"/>
        <v>41521</v>
      </c>
    </row>
    <row r="248" spans="1:3" x14ac:dyDescent="0.2">
      <c r="A248" s="13">
        <v>41522</v>
      </c>
      <c r="B248" s="12">
        <f t="shared" si="6"/>
        <v>36</v>
      </c>
      <c r="C248" s="13">
        <f t="shared" si="7"/>
        <v>41522</v>
      </c>
    </row>
    <row r="249" spans="1:3" x14ac:dyDescent="0.2">
      <c r="A249" s="13">
        <v>41523</v>
      </c>
      <c r="B249" s="12">
        <f t="shared" si="6"/>
        <v>36</v>
      </c>
      <c r="C249" s="13">
        <f t="shared" si="7"/>
        <v>41523</v>
      </c>
    </row>
    <row r="250" spans="1:3" x14ac:dyDescent="0.2">
      <c r="A250" s="13">
        <v>41524</v>
      </c>
      <c r="B250" s="12">
        <f t="shared" si="6"/>
        <v>36</v>
      </c>
      <c r="C250" s="13">
        <f t="shared" si="7"/>
        <v>41524</v>
      </c>
    </row>
    <row r="251" spans="1:3" x14ac:dyDescent="0.2">
      <c r="A251" s="13">
        <v>41525</v>
      </c>
      <c r="B251" s="12">
        <f t="shared" si="6"/>
        <v>37</v>
      </c>
      <c r="C251" s="13">
        <f t="shared" si="7"/>
        <v>41525</v>
      </c>
    </row>
    <row r="252" spans="1:3" x14ac:dyDescent="0.2">
      <c r="A252" s="13">
        <v>41526</v>
      </c>
      <c r="B252" s="12">
        <f t="shared" si="6"/>
        <v>37</v>
      </c>
      <c r="C252" s="13">
        <f t="shared" si="7"/>
        <v>41526</v>
      </c>
    </row>
    <row r="253" spans="1:3" x14ac:dyDescent="0.2">
      <c r="A253" s="13">
        <v>41527</v>
      </c>
      <c r="B253" s="12">
        <f t="shared" si="6"/>
        <v>37</v>
      </c>
      <c r="C253" s="13">
        <f t="shared" si="7"/>
        <v>41527</v>
      </c>
    </row>
    <row r="254" spans="1:3" x14ac:dyDescent="0.2">
      <c r="A254" s="13">
        <v>41528</v>
      </c>
      <c r="B254" s="12">
        <f t="shared" si="6"/>
        <v>37</v>
      </c>
      <c r="C254" s="13">
        <f t="shared" si="7"/>
        <v>41528</v>
      </c>
    </row>
    <row r="255" spans="1:3" x14ac:dyDescent="0.2">
      <c r="A255" s="13">
        <v>41529</v>
      </c>
      <c r="B255" s="12">
        <f t="shared" si="6"/>
        <v>37</v>
      </c>
      <c r="C255" s="13">
        <f t="shared" si="7"/>
        <v>41529</v>
      </c>
    </row>
    <row r="256" spans="1:3" x14ac:dyDescent="0.2">
      <c r="A256" s="13">
        <v>41530</v>
      </c>
      <c r="B256" s="12">
        <f t="shared" si="6"/>
        <v>37</v>
      </c>
      <c r="C256" s="13">
        <f t="shared" si="7"/>
        <v>41530</v>
      </c>
    </row>
    <row r="257" spans="1:3" x14ac:dyDescent="0.2">
      <c r="A257" s="13">
        <v>41531</v>
      </c>
      <c r="B257" s="12">
        <f t="shared" si="6"/>
        <v>37</v>
      </c>
      <c r="C257" s="13">
        <f t="shared" si="7"/>
        <v>41531</v>
      </c>
    </row>
    <row r="258" spans="1:3" x14ac:dyDescent="0.2">
      <c r="A258" s="13">
        <v>41532</v>
      </c>
      <c r="B258" s="12">
        <f t="shared" ref="B258:B321" si="8">WEEKNUM(A258,1)</f>
        <v>38</v>
      </c>
      <c r="C258" s="13">
        <f t="shared" ref="C258:C321" si="9">+A258</f>
        <v>41532</v>
      </c>
    </row>
    <row r="259" spans="1:3" x14ac:dyDescent="0.2">
      <c r="A259" s="13">
        <v>41533</v>
      </c>
      <c r="B259" s="12">
        <f t="shared" si="8"/>
        <v>38</v>
      </c>
      <c r="C259" s="13">
        <f t="shared" si="9"/>
        <v>41533</v>
      </c>
    </row>
    <row r="260" spans="1:3" x14ac:dyDescent="0.2">
      <c r="A260" s="13">
        <v>41534</v>
      </c>
      <c r="B260" s="12">
        <f t="shared" si="8"/>
        <v>38</v>
      </c>
      <c r="C260" s="13">
        <f t="shared" si="9"/>
        <v>41534</v>
      </c>
    </row>
    <row r="261" spans="1:3" x14ac:dyDescent="0.2">
      <c r="A261" s="13">
        <v>41535</v>
      </c>
      <c r="B261" s="12">
        <f t="shared" si="8"/>
        <v>38</v>
      </c>
      <c r="C261" s="13">
        <f t="shared" si="9"/>
        <v>41535</v>
      </c>
    </row>
    <row r="262" spans="1:3" x14ac:dyDescent="0.2">
      <c r="A262" s="13">
        <v>41536</v>
      </c>
      <c r="B262" s="12">
        <f t="shared" si="8"/>
        <v>38</v>
      </c>
      <c r="C262" s="13">
        <f t="shared" si="9"/>
        <v>41536</v>
      </c>
    </row>
    <row r="263" spans="1:3" x14ac:dyDescent="0.2">
      <c r="A263" s="13">
        <v>41537</v>
      </c>
      <c r="B263" s="12">
        <f t="shared" si="8"/>
        <v>38</v>
      </c>
      <c r="C263" s="13">
        <f t="shared" si="9"/>
        <v>41537</v>
      </c>
    </row>
    <row r="264" spans="1:3" x14ac:dyDescent="0.2">
      <c r="A264" s="13">
        <v>41538</v>
      </c>
      <c r="B264" s="12">
        <f t="shared" si="8"/>
        <v>38</v>
      </c>
      <c r="C264" s="13">
        <f t="shared" si="9"/>
        <v>41538</v>
      </c>
    </row>
    <row r="265" spans="1:3" x14ac:dyDescent="0.2">
      <c r="A265" s="13">
        <v>41539</v>
      </c>
      <c r="B265" s="12">
        <f t="shared" si="8"/>
        <v>39</v>
      </c>
      <c r="C265" s="13">
        <f t="shared" si="9"/>
        <v>41539</v>
      </c>
    </row>
    <row r="266" spans="1:3" x14ac:dyDescent="0.2">
      <c r="A266" s="13">
        <v>41540</v>
      </c>
      <c r="B266" s="12">
        <f t="shared" si="8"/>
        <v>39</v>
      </c>
      <c r="C266" s="13">
        <f t="shared" si="9"/>
        <v>41540</v>
      </c>
    </row>
    <row r="267" spans="1:3" x14ac:dyDescent="0.2">
      <c r="A267" s="13">
        <v>41541</v>
      </c>
      <c r="B267" s="12">
        <f t="shared" si="8"/>
        <v>39</v>
      </c>
      <c r="C267" s="13">
        <f t="shared" si="9"/>
        <v>41541</v>
      </c>
    </row>
    <row r="268" spans="1:3" x14ac:dyDescent="0.2">
      <c r="A268" s="13">
        <v>41542</v>
      </c>
      <c r="B268" s="12">
        <f t="shared" si="8"/>
        <v>39</v>
      </c>
      <c r="C268" s="13">
        <f t="shared" si="9"/>
        <v>41542</v>
      </c>
    </row>
    <row r="269" spans="1:3" x14ac:dyDescent="0.2">
      <c r="A269" s="13">
        <v>41543</v>
      </c>
      <c r="B269" s="12">
        <f t="shared" si="8"/>
        <v>39</v>
      </c>
      <c r="C269" s="13">
        <f t="shared" si="9"/>
        <v>41543</v>
      </c>
    </row>
    <row r="270" spans="1:3" x14ac:dyDescent="0.2">
      <c r="A270" s="13">
        <v>41544</v>
      </c>
      <c r="B270" s="12">
        <f t="shared" si="8"/>
        <v>39</v>
      </c>
      <c r="C270" s="13">
        <f t="shared" si="9"/>
        <v>41544</v>
      </c>
    </row>
    <row r="271" spans="1:3" x14ac:dyDescent="0.2">
      <c r="A271" s="13">
        <v>41545</v>
      </c>
      <c r="B271" s="12">
        <f t="shared" si="8"/>
        <v>39</v>
      </c>
      <c r="C271" s="13">
        <f t="shared" si="9"/>
        <v>41545</v>
      </c>
    </row>
    <row r="272" spans="1:3" x14ac:dyDescent="0.2">
      <c r="A272" s="13">
        <v>41546</v>
      </c>
      <c r="B272" s="12">
        <f t="shared" si="8"/>
        <v>40</v>
      </c>
      <c r="C272" s="13">
        <f t="shared" si="9"/>
        <v>41546</v>
      </c>
    </row>
    <row r="273" spans="1:3" x14ac:dyDescent="0.2">
      <c r="A273" s="13">
        <v>41547</v>
      </c>
      <c r="B273" s="12">
        <f t="shared" si="8"/>
        <v>40</v>
      </c>
      <c r="C273" s="13">
        <f t="shared" si="9"/>
        <v>41547</v>
      </c>
    </row>
    <row r="274" spans="1:3" x14ac:dyDescent="0.2">
      <c r="A274" s="13">
        <v>41548</v>
      </c>
      <c r="B274" s="12">
        <f t="shared" si="8"/>
        <v>40</v>
      </c>
      <c r="C274" s="13">
        <f t="shared" si="9"/>
        <v>41548</v>
      </c>
    </row>
    <row r="275" spans="1:3" x14ac:dyDescent="0.2">
      <c r="A275" s="13">
        <v>41549</v>
      </c>
      <c r="B275" s="12">
        <f t="shared" si="8"/>
        <v>40</v>
      </c>
      <c r="C275" s="13">
        <f t="shared" si="9"/>
        <v>41549</v>
      </c>
    </row>
    <row r="276" spans="1:3" x14ac:dyDescent="0.2">
      <c r="A276" s="13">
        <v>41550</v>
      </c>
      <c r="B276" s="12">
        <f t="shared" si="8"/>
        <v>40</v>
      </c>
      <c r="C276" s="13">
        <f t="shared" si="9"/>
        <v>41550</v>
      </c>
    </row>
    <row r="277" spans="1:3" x14ac:dyDescent="0.2">
      <c r="A277" s="13">
        <v>41551</v>
      </c>
      <c r="B277" s="12">
        <f t="shared" si="8"/>
        <v>40</v>
      </c>
      <c r="C277" s="13">
        <f t="shared" si="9"/>
        <v>41551</v>
      </c>
    </row>
    <row r="278" spans="1:3" x14ac:dyDescent="0.2">
      <c r="A278" s="13">
        <v>41552</v>
      </c>
      <c r="B278" s="12">
        <f t="shared" si="8"/>
        <v>40</v>
      </c>
      <c r="C278" s="13">
        <f t="shared" si="9"/>
        <v>41552</v>
      </c>
    </row>
    <row r="279" spans="1:3" x14ac:dyDescent="0.2">
      <c r="A279" s="13">
        <v>41553</v>
      </c>
      <c r="B279" s="12">
        <f t="shared" si="8"/>
        <v>41</v>
      </c>
      <c r="C279" s="13">
        <f t="shared" si="9"/>
        <v>41553</v>
      </c>
    </row>
    <row r="280" spans="1:3" x14ac:dyDescent="0.2">
      <c r="A280" s="13">
        <v>41554</v>
      </c>
      <c r="B280" s="12">
        <f t="shared" si="8"/>
        <v>41</v>
      </c>
      <c r="C280" s="13">
        <f t="shared" si="9"/>
        <v>41554</v>
      </c>
    </row>
    <row r="281" spans="1:3" x14ac:dyDescent="0.2">
      <c r="A281" s="13">
        <v>41555</v>
      </c>
      <c r="B281" s="12">
        <f t="shared" si="8"/>
        <v>41</v>
      </c>
      <c r="C281" s="13">
        <f t="shared" si="9"/>
        <v>41555</v>
      </c>
    </row>
    <row r="282" spans="1:3" x14ac:dyDescent="0.2">
      <c r="A282" s="13">
        <v>41556</v>
      </c>
      <c r="B282" s="12">
        <f t="shared" si="8"/>
        <v>41</v>
      </c>
      <c r="C282" s="13">
        <f t="shared" si="9"/>
        <v>41556</v>
      </c>
    </row>
    <row r="283" spans="1:3" x14ac:dyDescent="0.2">
      <c r="A283" s="13">
        <v>41557</v>
      </c>
      <c r="B283" s="12">
        <f t="shared" si="8"/>
        <v>41</v>
      </c>
      <c r="C283" s="13">
        <f t="shared" si="9"/>
        <v>41557</v>
      </c>
    </row>
    <row r="284" spans="1:3" x14ac:dyDescent="0.2">
      <c r="A284" s="13">
        <v>41558</v>
      </c>
      <c r="B284" s="12">
        <f t="shared" si="8"/>
        <v>41</v>
      </c>
      <c r="C284" s="13">
        <f t="shared" si="9"/>
        <v>41558</v>
      </c>
    </row>
    <row r="285" spans="1:3" x14ac:dyDescent="0.2">
      <c r="A285" s="13">
        <v>41559</v>
      </c>
      <c r="B285" s="12">
        <f t="shared" si="8"/>
        <v>41</v>
      </c>
      <c r="C285" s="13">
        <f t="shared" si="9"/>
        <v>41559</v>
      </c>
    </row>
    <row r="286" spans="1:3" x14ac:dyDescent="0.2">
      <c r="A286" s="13">
        <v>41560</v>
      </c>
      <c r="B286" s="12">
        <f t="shared" si="8"/>
        <v>42</v>
      </c>
      <c r="C286" s="13">
        <f t="shared" si="9"/>
        <v>41560</v>
      </c>
    </row>
    <row r="287" spans="1:3" x14ac:dyDescent="0.2">
      <c r="A287" s="13">
        <v>41561</v>
      </c>
      <c r="B287" s="12">
        <f t="shared" si="8"/>
        <v>42</v>
      </c>
      <c r="C287" s="13">
        <f t="shared" si="9"/>
        <v>41561</v>
      </c>
    </row>
    <row r="288" spans="1:3" x14ac:dyDescent="0.2">
      <c r="A288" s="13">
        <v>41562</v>
      </c>
      <c r="B288" s="12">
        <f t="shared" si="8"/>
        <v>42</v>
      </c>
      <c r="C288" s="13">
        <f t="shared" si="9"/>
        <v>41562</v>
      </c>
    </row>
    <row r="289" spans="1:3" x14ac:dyDescent="0.2">
      <c r="A289" s="13">
        <v>41563</v>
      </c>
      <c r="B289" s="12">
        <f t="shared" si="8"/>
        <v>42</v>
      </c>
      <c r="C289" s="13">
        <f t="shared" si="9"/>
        <v>41563</v>
      </c>
    </row>
    <row r="290" spans="1:3" x14ac:dyDescent="0.2">
      <c r="A290" s="13">
        <v>41564</v>
      </c>
      <c r="B290" s="12">
        <f t="shared" si="8"/>
        <v>42</v>
      </c>
      <c r="C290" s="13">
        <f t="shared" si="9"/>
        <v>41564</v>
      </c>
    </row>
    <row r="291" spans="1:3" x14ac:dyDescent="0.2">
      <c r="A291" s="13">
        <v>41565</v>
      </c>
      <c r="B291" s="12">
        <f t="shared" si="8"/>
        <v>42</v>
      </c>
      <c r="C291" s="13">
        <f t="shared" si="9"/>
        <v>41565</v>
      </c>
    </row>
    <row r="292" spans="1:3" x14ac:dyDescent="0.2">
      <c r="A292" s="13">
        <v>41566</v>
      </c>
      <c r="B292" s="12">
        <f t="shared" si="8"/>
        <v>42</v>
      </c>
      <c r="C292" s="13">
        <f t="shared" si="9"/>
        <v>41566</v>
      </c>
    </row>
    <row r="293" spans="1:3" x14ac:dyDescent="0.2">
      <c r="A293" s="13">
        <v>41567</v>
      </c>
      <c r="B293" s="12">
        <f t="shared" si="8"/>
        <v>43</v>
      </c>
      <c r="C293" s="13">
        <f t="shared" si="9"/>
        <v>41567</v>
      </c>
    </row>
    <row r="294" spans="1:3" x14ac:dyDescent="0.2">
      <c r="A294" s="13">
        <v>41568</v>
      </c>
      <c r="B294" s="12">
        <f t="shared" si="8"/>
        <v>43</v>
      </c>
      <c r="C294" s="13">
        <f t="shared" si="9"/>
        <v>41568</v>
      </c>
    </row>
    <row r="295" spans="1:3" x14ac:dyDescent="0.2">
      <c r="A295" s="13">
        <v>41569</v>
      </c>
      <c r="B295" s="12">
        <f t="shared" si="8"/>
        <v>43</v>
      </c>
      <c r="C295" s="13">
        <f t="shared" si="9"/>
        <v>41569</v>
      </c>
    </row>
    <row r="296" spans="1:3" x14ac:dyDescent="0.2">
      <c r="A296" s="13">
        <v>41570</v>
      </c>
      <c r="B296" s="12">
        <f t="shared" si="8"/>
        <v>43</v>
      </c>
      <c r="C296" s="13">
        <f t="shared" si="9"/>
        <v>41570</v>
      </c>
    </row>
    <row r="297" spans="1:3" x14ac:dyDescent="0.2">
      <c r="A297" s="13">
        <v>41571</v>
      </c>
      <c r="B297" s="12">
        <f t="shared" si="8"/>
        <v>43</v>
      </c>
      <c r="C297" s="13">
        <f t="shared" si="9"/>
        <v>41571</v>
      </c>
    </row>
    <row r="298" spans="1:3" x14ac:dyDescent="0.2">
      <c r="A298" s="13">
        <v>41572</v>
      </c>
      <c r="B298" s="12">
        <f t="shared" si="8"/>
        <v>43</v>
      </c>
      <c r="C298" s="13">
        <f t="shared" si="9"/>
        <v>41572</v>
      </c>
    </row>
    <row r="299" spans="1:3" x14ac:dyDescent="0.2">
      <c r="A299" s="13">
        <v>41573</v>
      </c>
      <c r="B299" s="12">
        <f t="shared" si="8"/>
        <v>43</v>
      </c>
      <c r="C299" s="13">
        <f t="shared" si="9"/>
        <v>41573</v>
      </c>
    </row>
    <row r="300" spans="1:3" x14ac:dyDescent="0.2">
      <c r="A300" s="13">
        <v>41574</v>
      </c>
      <c r="B300" s="12">
        <f t="shared" si="8"/>
        <v>44</v>
      </c>
      <c r="C300" s="13">
        <f t="shared" si="9"/>
        <v>41574</v>
      </c>
    </row>
    <row r="301" spans="1:3" x14ac:dyDescent="0.2">
      <c r="A301" s="13">
        <v>41575</v>
      </c>
      <c r="B301" s="12">
        <f t="shared" si="8"/>
        <v>44</v>
      </c>
      <c r="C301" s="13">
        <f t="shared" si="9"/>
        <v>41575</v>
      </c>
    </row>
    <row r="302" spans="1:3" x14ac:dyDescent="0.2">
      <c r="A302" s="13">
        <v>41576</v>
      </c>
      <c r="B302" s="12">
        <f t="shared" si="8"/>
        <v>44</v>
      </c>
      <c r="C302" s="13">
        <f t="shared" si="9"/>
        <v>41576</v>
      </c>
    </row>
    <row r="303" spans="1:3" x14ac:dyDescent="0.2">
      <c r="A303" s="13">
        <v>41577</v>
      </c>
      <c r="B303" s="12">
        <f t="shared" si="8"/>
        <v>44</v>
      </c>
      <c r="C303" s="13">
        <f t="shared" si="9"/>
        <v>41577</v>
      </c>
    </row>
    <row r="304" spans="1:3" x14ac:dyDescent="0.2">
      <c r="A304" s="13">
        <v>41578</v>
      </c>
      <c r="B304" s="12">
        <f t="shared" si="8"/>
        <v>44</v>
      </c>
      <c r="C304" s="13">
        <f t="shared" si="9"/>
        <v>41578</v>
      </c>
    </row>
    <row r="305" spans="1:3" x14ac:dyDescent="0.2">
      <c r="A305" s="13">
        <v>41579</v>
      </c>
      <c r="B305" s="12">
        <f t="shared" si="8"/>
        <v>44</v>
      </c>
      <c r="C305" s="13">
        <f t="shared" si="9"/>
        <v>41579</v>
      </c>
    </row>
    <row r="306" spans="1:3" x14ac:dyDescent="0.2">
      <c r="A306" s="13">
        <v>41580</v>
      </c>
      <c r="B306" s="12">
        <f t="shared" si="8"/>
        <v>44</v>
      </c>
      <c r="C306" s="13">
        <f t="shared" si="9"/>
        <v>41580</v>
      </c>
    </row>
    <row r="307" spans="1:3" x14ac:dyDescent="0.2">
      <c r="A307" s="13">
        <v>41581</v>
      </c>
      <c r="B307" s="12">
        <f t="shared" si="8"/>
        <v>45</v>
      </c>
      <c r="C307" s="13">
        <f t="shared" si="9"/>
        <v>41581</v>
      </c>
    </row>
    <row r="308" spans="1:3" x14ac:dyDescent="0.2">
      <c r="A308" s="13">
        <v>41582</v>
      </c>
      <c r="B308" s="12">
        <f t="shared" si="8"/>
        <v>45</v>
      </c>
      <c r="C308" s="13">
        <f t="shared" si="9"/>
        <v>41582</v>
      </c>
    </row>
    <row r="309" spans="1:3" x14ac:dyDescent="0.2">
      <c r="A309" s="13">
        <v>41583</v>
      </c>
      <c r="B309" s="12">
        <f t="shared" si="8"/>
        <v>45</v>
      </c>
      <c r="C309" s="13">
        <f t="shared" si="9"/>
        <v>41583</v>
      </c>
    </row>
    <row r="310" spans="1:3" x14ac:dyDescent="0.2">
      <c r="A310" s="13">
        <v>41584</v>
      </c>
      <c r="B310" s="12">
        <f t="shared" si="8"/>
        <v>45</v>
      </c>
      <c r="C310" s="13">
        <f t="shared" si="9"/>
        <v>41584</v>
      </c>
    </row>
    <row r="311" spans="1:3" x14ac:dyDescent="0.2">
      <c r="A311" s="13">
        <v>41585</v>
      </c>
      <c r="B311" s="12">
        <f t="shared" si="8"/>
        <v>45</v>
      </c>
      <c r="C311" s="13">
        <f t="shared" si="9"/>
        <v>41585</v>
      </c>
    </row>
    <row r="312" spans="1:3" x14ac:dyDescent="0.2">
      <c r="A312" s="13">
        <v>41586</v>
      </c>
      <c r="B312" s="12">
        <f t="shared" si="8"/>
        <v>45</v>
      </c>
      <c r="C312" s="13">
        <f t="shared" si="9"/>
        <v>41586</v>
      </c>
    </row>
    <row r="313" spans="1:3" x14ac:dyDescent="0.2">
      <c r="A313" s="13">
        <v>41587</v>
      </c>
      <c r="B313" s="12">
        <f t="shared" si="8"/>
        <v>45</v>
      </c>
      <c r="C313" s="13">
        <f t="shared" si="9"/>
        <v>41587</v>
      </c>
    </row>
    <row r="314" spans="1:3" x14ac:dyDescent="0.2">
      <c r="A314" s="13">
        <v>41588</v>
      </c>
      <c r="B314" s="12">
        <f t="shared" si="8"/>
        <v>46</v>
      </c>
      <c r="C314" s="13">
        <f t="shared" si="9"/>
        <v>41588</v>
      </c>
    </row>
    <row r="315" spans="1:3" x14ac:dyDescent="0.2">
      <c r="A315" s="13">
        <v>41589</v>
      </c>
      <c r="B315" s="12">
        <f t="shared" si="8"/>
        <v>46</v>
      </c>
      <c r="C315" s="13">
        <f t="shared" si="9"/>
        <v>41589</v>
      </c>
    </row>
    <row r="316" spans="1:3" x14ac:dyDescent="0.2">
      <c r="A316" s="13">
        <v>41590</v>
      </c>
      <c r="B316" s="12">
        <f t="shared" si="8"/>
        <v>46</v>
      </c>
      <c r="C316" s="13">
        <f t="shared" si="9"/>
        <v>41590</v>
      </c>
    </row>
    <row r="317" spans="1:3" x14ac:dyDescent="0.2">
      <c r="A317" s="13">
        <v>41591</v>
      </c>
      <c r="B317" s="12">
        <f t="shared" si="8"/>
        <v>46</v>
      </c>
      <c r="C317" s="13">
        <f t="shared" si="9"/>
        <v>41591</v>
      </c>
    </row>
    <row r="318" spans="1:3" x14ac:dyDescent="0.2">
      <c r="A318" s="13">
        <v>41592</v>
      </c>
      <c r="B318" s="12">
        <f t="shared" si="8"/>
        <v>46</v>
      </c>
      <c r="C318" s="13">
        <f t="shared" si="9"/>
        <v>41592</v>
      </c>
    </row>
    <row r="319" spans="1:3" x14ac:dyDescent="0.2">
      <c r="A319" s="13">
        <v>41593</v>
      </c>
      <c r="B319" s="12">
        <f t="shared" si="8"/>
        <v>46</v>
      </c>
      <c r="C319" s="13">
        <f t="shared" si="9"/>
        <v>41593</v>
      </c>
    </row>
    <row r="320" spans="1:3" x14ac:dyDescent="0.2">
      <c r="A320" s="13">
        <v>41594</v>
      </c>
      <c r="B320" s="12">
        <f t="shared" si="8"/>
        <v>46</v>
      </c>
      <c r="C320" s="13">
        <f t="shared" si="9"/>
        <v>41594</v>
      </c>
    </row>
    <row r="321" spans="1:3" x14ac:dyDescent="0.2">
      <c r="A321" s="13">
        <v>41595</v>
      </c>
      <c r="B321" s="12">
        <f t="shared" si="8"/>
        <v>47</v>
      </c>
      <c r="C321" s="13">
        <f t="shared" si="9"/>
        <v>41595</v>
      </c>
    </row>
    <row r="322" spans="1:3" x14ac:dyDescent="0.2">
      <c r="A322" s="13">
        <v>41596</v>
      </c>
      <c r="B322" s="12">
        <f t="shared" ref="B322:B365" si="10">WEEKNUM(A322,1)</f>
        <v>47</v>
      </c>
      <c r="C322" s="13">
        <f t="shared" ref="C322:C365" si="11">+A322</f>
        <v>41596</v>
      </c>
    </row>
    <row r="323" spans="1:3" x14ac:dyDescent="0.2">
      <c r="A323" s="13">
        <v>41597</v>
      </c>
      <c r="B323" s="12">
        <f t="shared" si="10"/>
        <v>47</v>
      </c>
      <c r="C323" s="13">
        <f t="shared" si="11"/>
        <v>41597</v>
      </c>
    </row>
    <row r="324" spans="1:3" x14ac:dyDescent="0.2">
      <c r="A324" s="13">
        <v>41598</v>
      </c>
      <c r="B324" s="12">
        <f t="shared" si="10"/>
        <v>47</v>
      </c>
      <c r="C324" s="13">
        <f t="shared" si="11"/>
        <v>41598</v>
      </c>
    </row>
    <row r="325" spans="1:3" x14ac:dyDescent="0.2">
      <c r="A325" s="13">
        <v>41599</v>
      </c>
      <c r="B325" s="12">
        <f t="shared" si="10"/>
        <v>47</v>
      </c>
      <c r="C325" s="13">
        <f t="shared" si="11"/>
        <v>41599</v>
      </c>
    </row>
    <row r="326" spans="1:3" x14ac:dyDescent="0.2">
      <c r="A326" s="13">
        <v>41600</v>
      </c>
      <c r="B326" s="12">
        <f t="shared" si="10"/>
        <v>47</v>
      </c>
      <c r="C326" s="13">
        <f t="shared" si="11"/>
        <v>41600</v>
      </c>
    </row>
    <row r="327" spans="1:3" x14ac:dyDescent="0.2">
      <c r="A327" s="13">
        <v>41601</v>
      </c>
      <c r="B327" s="12">
        <f t="shared" si="10"/>
        <v>47</v>
      </c>
      <c r="C327" s="13">
        <f t="shared" si="11"/>
        <v>41601</v>
      </c>
    </row>
    <row r="328" spans="1:3" x14ac:dyDescent="0.2">
      <c r="A328" s="13">
        <v>41602</v>
      </c>
      <c r="B328" s="12">
        <f t="shared" si="10"/>
        <v>48</v>
      </c>
      <c r="C328" s="13">
        <f t="shared" si="11"/>
        <v>41602</v>
      </c>
    </row>
    <row r="329" spans="1:3" x14ac:dyDescent="0.2">
      <c r="A329" s="13">
        <v>41603</v>
      </c>
      <c r="B329" s="12">
        <f t="shared" si="10"/>
        <v>48</v>
      </c>
      <c r="C329" s="13">
        <f t="shared" si="11"/>
        <v>41603</v>
      </c>
    </row>
    <row r="330" spans="1:3" x14ac:dyDescent="0.2">
      <c r="A330" s="13">
        <v>41604</v>
      </c>
      <c r="B330" s="12">
        <f t="shared" si="10"/>
        <v>48</v>
      </c>
      <c r="C330" s="13">
        <f t="shared" si="11"/>
        <v>41604</v>
      </c>
    </row>
    <row r="331" spans="1:3" x14ac:dyDescent="0.2">
      <c r="A331" s="13">
        <v>41605</v>
      </c>
      <c r="B331" s="12">
        <f t="shared" si="10"/>
        <v>48</v>
      </c>
      <c r="C331" s="13">
        <f t="shared" si="11"/>
        <v>41605</v>
      </c>
    </row>
    <row r="332" spans="1:3" x14ac:dyDescent="0.2">
      <c r="A332" s="13">
        <v>41606</v>
      </c>
      <c r="B332" s="12">
        <f t="shared" si="10"/>
        <v>48</v>
      </c>
      <c r="C332" s="13">
        <f t="shared" si="11"/>
        <v>41606</v>
      </c>
    </row>
    <row r="333" spans="1:3" x14ac:dyDescent="0.2">
      <c r="A333" s="13">
        <v>41607</v>
      </c>
      <c r="B333" s="12">
        <f t="shared" si="10"/>
        <v>48</v>
      </c>
      <c r="C333" s="13">
        <f t="shared" si="11"/>
        <v>41607</v>
      </c>
    </row>
    <row r="334" spans="1:3" x14ac:dyDescent="0.2">
      <c r="A334" s="13">
        <v>41608</v>
      </c>
      <c r="B334" s="12">
        <f t="shared" si="10"/>
        <v>48</v>
      </c>
      <c r="C334" s="13">
        <f t="shared" si="11"/>
        <v>41608</v>
      </c>
    </row>
    <row r="335" spans="1:3" x14ac:dyDescent="0.2">
      <c r="A335" s="13">
        <v>41609</v>
      </c>
      <c r="B335" s="12">
        <f t="shared" si="10"/>
        <v>49</v>
      </c>
      <c r="C335" s="13">
        <f t="shared" si="11"/>
        <v>41609</v>
      </c>
    </row>
    <row r="336" spans="1:3" x14ac:dyDescent="0.2">
      <c r="A336" s="13">
        <v>41610</v>
      </c>
      <c r="B336" s="12">
        <f t="shared" si="10"/>
        <v>49</v>
      </c>
      <c r="C336" s="13">
        <f t="shared" si="11"/>
        <v>41610</v>
      </c>
    </row>
    <row r="337" spans="1:3" x14ac:dyDescent="0.2">
      <c r="A337" s="13">
        <v>41611</v>
      </c>
      <c r="B337" s="12">
        <f t="shared" si="10"/>
        <v>49</v>
      </c>
      <c r="C337" s="13">
        <f t="shared" si="11"/>
        <v>41611</v>
      </c>
    </row>
    <row r="338" spans="1:3" x14ac:dyDescent="0.2">
      <c r="A338" s="13">
        <v>41612</v>
      </c>
      <c r="B338" s="12">
        <f t="shared" si="10"/>
        <v>49</v>
      </c>
      <c r="C338" s="13">
        <f t="shared" si="11"/>
        <v>41612</v>
      </c>
    </row>
    <row r="339" spans="1:3" x14ac:dyDescent="0.2">
      <c r="A339" s="13">
        <v>41613</v>
      </c>
      <c r="B339" s="12">
        <f t="shared" si="10"/>
        <v>49</v>
      </c>
      <c r="C339" s="13">
        <f t="shared" si="11"/>
        <v>41613</v>
      </c>
    </row>
    <row r="340" spans="1:3" x14ac:dyDescent="0.2">
      <c r="A340" s="13">
        <v>41614</v>
      </c>
      <c r="B340" s="12">
        <f t="shared" si="10"/>
        <v>49</v>
      </c>
      <c r="C340" s="13">
        <f t="shared" si="11"/>
        <v>41614</v>
      </c>
    </row>
    <row r="341" spans="1:3" x14ac:dyDescent="0.2">
      <c r="A341" s="13">
        <v>41615</v>
      </c>
      <c r="B341" s="12">
        <f t="shared" si="10"/>
        <v>49</v>
      </c>
      <c r="C341" s="13">
        <f t="shared" si="11"/>
        <v>41615</v>
      </c>
    </row>
    <row r="342" spans="1:3" x14ac:dyDescent="0.2">
      <c r="A342" s="13">
        <v>41616</v>
      </c>
      <c r="B342" s="12">
        <f t="shared" si="10"/>
        <v>50</v>
      </c>
      <c r="C342" s="13">
        <f t="shared" si="11"/>
        <v>41616</v>
      </c>
    </row>
    <row r="343" spans="1:3" x14ac:dyDescent="0.2">
      <c r="A343" s="13">
        <v>41617</v>
      </c>
      <c r="B343" s="12">
        <f t="shared" si="10"/>
        <v>50</v>
      </c>
      <c r="C343" s="13">
        <f t="shared" si="11"/>
        <v>41617</v>
      </c>
    </row>
    <row r="344" spans="1:3" x14ac:dyDescent="0.2">
      <c r="A344" s="13">
        <v>41618</v>
      </c>
      <c r="B344" s="12">
        <f t="shared" si="10"/>
        <v>50</v>
      </c>
      <c r="C344" s="13">
        <f t="shared" si="11"/>
        <v>41618</v>
      </c>
    </row>
    <row r="345" spans="1:3" x14ac:dyDescent="0.2">
      <c r="A345" s="13">
        <v>41619</v>
      </c>
      <c r="B345" s="12">
        <f t="shared" si="10"/>
        <v>50</v>
      </c>
      <c r="C345" s="13">
        <f t="shared" si="11"/>
        <v>41619</v>
      </c>
    </row>
    <row r="346" spans="1:3" x14ac:dyDescent="0.2">
      <c r="A346" s="13">
        <v>41620</v>
      </c>
      <c r="B346" s="12">
        <f t="shared" si="10"/>
        <v>50</v>
      </c>
      <c r="C346" s="13">
        <f t="shared" si="11"/>
        <v>41620</v>
      </c>
    </row>
    <row r="347" spans="1:3" x14ac:dyDescent="0.2">
      <c r="A347" s="13">
        <v>41621</v>
      </c>
      <c r="B347" s="12">
        <f t="shared" si="10"/>
        <v>50</v>
      </c>
      <c r="C347" s="13">
        <f t="shared" si="11"/>
        <v>41621</v>
      </c>
    </row>
    <row r="348" spans="1:3" x14ac:dyDescent="0.2">
      <c r="A348" s="13">
        <v>41622</v>
      </c>
      <c r="B348" s="12">
        <f t="shared" si="10"/>
        <v>50</v>
      </c>
      <c r="C348" s="13">
        <f t="shared" si="11"/>
        <v>41622</v>
      </c>
    </row>
    <row r="349" spans="1:3" x14ac:dyDescent="0.2">
      <c r="A349" s="13">
        <v>41623</v>
      </c>
      <c r="B349" s="12">
        <f t="shared" si="10"/>
        <v>51</v>
      </c>
      <c r="C349" s="13">
        <f t="shared" si="11"/>
        <v>41623</v>
      </c>
    </row>
    <row r="350" spans="1:3" x14ac:dyDescent="0.2">
      <c r="A350" s="13">
        <v>41624</v>
      </c>
      <c r="B350" s="12">
        <f t="shared" si="10"/>
        <v>51</v>
      </c>
      <c r="C350" s="13">
        <f t="shared" si="11"/>
        <v>41624</v>
      </c>
    </row>
    <row r="351" spans="1:3" x14ac:dyDescent="0.2">
      <c r="A351" s="13">
        <v>41625</v>
      </c>
      <c r="B351" s="12">
        <f t="shared" si="10"/>
        <v>51</v>
      </c>
      <c r="C351" s="13">
        <f t="shared" si="11"/>
        <v>41625</v>
      </c>
    </row>
    <row r="352" spans="1:3" x14ac:dyDescent="0.2">
      <c r="A352" s="13">
        <v>41626</v>
      </c>
      <c r="B352" s="12">
        <f t="shared" si="10"/>
        <v>51</v>
      </c>
      <c r="C352" s="13">
        <f t="shared" si="11"/>
        <v>41626</v>
      </c>
    </row>
    <row r="353" spans="1:3" x14ac:dyDescent="0.2">
      <c r="A353" s="13">
        <v>41627</v>
      </c>
      <c r="B353" s="12">
        <f t="shared" si="10"/>
        <v>51</v>
      </c>
      <c r="C353" s="13">
        <f t="shared" si="11"/>
        <v>41627</v>
      </c>
    </row>
    <row r="354" spans="1:3" x14ac:dyDescent="0.2">
      <c r="A354" s="13">
        <v>41628</v>
      </c>
      <c r="B354" s="12">
        <f t="shared" si="10"/>
        <v>51</v>
      </c>
      <c r="C354" s="13">
        <f t="shared" si="11"/>
        <v>41628</v>
      </c>
    </row>
    <row r="355" spans="1:3" x14ac:dyDescent="0.2">
      <c r="A355" s="13">
        <v>41629</v>
      </c>
      <c r="B355" s="12">
        <f t="shared" si="10"/>
        <v>51</v>
      </c>
      <c r="C355" s="13">
        <f t="shared" si="11"/>
        <v>41629</v>
      </c>
    </row>
    <row r="356" spans="1:3" x14ac:dyDescent="0.2">
      <c r="A356" s="13">
        <v>41630</v>
      </c>
      <c r="B356" s="12">
        <f t="shared" si="10"/>
        <v>52</v>
      </c>
      <c r="C356" s="13">
        <f t="shared" si="11"/>
        <v>41630</v>
      </c>
    </row>
    <row r="357" spans="1:3" x14ac:dyDescent="0.2">
      <c r="A357" s="13">
        <v>41631</v>
      </c>
      <c r="B357" s="12">
        <f t="shared" si="10"/>
        <v>52</v>
      </c>
      <c r="C357" s="13">
        <f t="shared" si="11"/>
        <v>41631</v>
      </c>
    </row>
    <row r="358" spans="1:3" x14ac:dyDescent="0.2">
      <c r="A358" s="13">
        <v>41632</v>
      </c>
      <c r="B358" s="12">
        <f t="shared" si="10"/>
        <v>52</v>
      </c>
      <c r="C358" s="13">
        <f t="shared" si="11"/>
        <v>41632</v>
      </c>
    </row>
    <row r="359" spans="1:3" x14ac:dyDescent="0.2">
      <c r="A359" s="13">
        <v>41633</v>
      </c>
      <c r="B359" s="12">
        <f t="shared" si="10"/>
        <v>52</v>
      </c>
      <c r="C359" s="13">
        <f t="shared" si="11"/>
        <v>41633</v>
      </c>
    </row>
    <row r="360" spans="1:3" x14ac:dyDescent="0.2">
      <c r="A360" s="13">
        <v>41634</v>
      </c>
      <c r="B360" s="12">
        <f t="shared" si="10"/>
        <v>52</v>
      </c>
      <c r="C360" s="13">
        <f t="shared" si="11"/>
        <v>41634</v>
      </c>
    </row>
    <row r="361" spans="1:3" x14ac:dyDescent="0.2">
      <c r="A361" s="13">
        <v>41635</v>
      </c>
      <c r="B361" s="12">
        <f t="shared" si="10"/>
        <v>52</v>
      </c>
      <c r="C361" s="13">
        <f t="shared" si="11"/>
        <v>41635</v>
      </c>
    </row>
    <row r="362" spans="1:3" x14ac:dyDescent="0.2">
      <c r="A362" s="13">
        <v>41636</v>
      </c>
      <c r="B362" s="12">
        <f t="shared" si="10"/>
        <v>52</v>
      </c>
      <c r="C362" s="13">
        <f t="shared" si="11"/>
        <v>41636</v>
      </c>
    </row>
    <row r="363" spans="1:3" x14ac:dyDescent="0.2">
      <c r="A363" s="13">
        <v>41637</v>
      </c>
      <c r="B363" s="12">
        <f t="shared" si="10"/>
        <v>53</v>
      </c>
      <c r="C363" s="13">
        <f t="shared" si="11"/>
        <v>41637</v>
      </c>
    </row>
    <row r="364" spans="1:3" x14ac:dyDescent="0.2">
      <c r="A364" s="13">
        <v>41638</v>
      </c>
      <c r="B364" s="12">
        <f t="shared" si="10"/>
        <v>53</v>
      </c>
      <c r="C364" s="13">
        <f t="shared" si="11"/>
        <v>41638</v>
      </c>
    </row>
    <row r="365" spans="1:3" x14ac:dyDescent="0.2">
      <c r="A365" s="13">
        <v>41639</v>
      </c>
      <c r="B365" s="12">
        <f t="shared" si="10"/>
        <v>53</v>
      </c>
      <c r="C365" s="13">
        <f t="shared" si="11"/>
        <v>41639</v>
      </c>
    </row>
    <row r="366" spans="1:3" x14ac:dyDescent="0.2">
      <c r="A366" s="13"/>
    </row>
  </sheetData>
  <sheetProtection algorithmName="SHA-512" hashValue="ZIo6aQOPo2Wtb4SSo07CscN0mrVtnkSlhbk71dIvswCtWjOHW8DsPRFlumpGXQwC0sXUHuX4WC7hRuqEw02bzg==" saltValue="QqoeeUDoMdb6olcdM5qMrg==" spinCount="100000" sheet="1" objects="1" scenarios="1"/>
  <customSheetViews>
    <customSheetView guid="{F9B5484E-AE86-4B42-A7FB-703F4E0771ED}">
      <selection activeCell="C8" sqref="C8"/>
      <pageMargins left="0.7" right="0.7" top="0.78740157499999996" bottom="0.78740157499999996" header="0.3" footer="0.3"/>
    </customSheetView>
  </customSheetView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8">
    <pageSetUpPr fitToPage="1"/>
  </sheetPr>
  <dimension ref="A2:AK33"/>
  <sheetViews>
    <sheetView zoomScale="90" zoomScaleNormal="90" workbookViewId="0">
      <selection activeCell="I29" sqref="I29"/>
    </sheetView>
  </sheetViews>
  <sheetFormatPr baseColWidth="10" defaultColWidth="11.5" defaultRowHeight="15" x14ac:dyDescent="0.2"/>
  <cols>
    <col min="1" max="1" width="20.83203125" style="22" customWidth="1"/>
    <col min="2" max="7" width="11.5" style="22"/>
    <col min="8" max="8" width="19.5" style="22" bestFit="1" customWidth="1"/>
    <col min="9" max="9" width="10.5" style="22" bestFit="1" customWidth="1"/>
    <col min="10" max="14" width="11.5" style="22"/>
    <col min="15" max="15" width="14.5" style="22" bestFit="1" customWidth="1"/>
    <col min="16" max="17" width="11.5" style="22"/>
    <col min="18" max="18" width="13.6640625" style="22" bestFit="1" customWidth="1"/>
    <col min="19" max="16384" width="11.5" style="22"/>
  </cols>
  <sheetData>
    <row r="2" spans="1:37" x14ac:dyDescent="0.2">
      <c r="A2" s="22" t="s">
        <v>247</v>
      </c>
      <c r="B2" s="22" t="s">
        <v>248</v>
      </c>
      <c r="H2" s="26" t="s">
        <v>65</v>
      </c>
      <c r="I2" s="26"/>
      <c r="J2" s="26"/>
      <c r="K2" s="26"/>
      <c r="L2" s="26" t="s">
        <v>66</v>
      </c>
      <c r="M2" s="26"/>
      <c r="N2" s="26"/>
      <c r="O2" s="26" t="str">
        <f>+A5</f>
        <v>Britische Pfund</v>
      </c>
      <c r="R2" s="26" t="str">
        <f>+A4</f>
        <v>Türkische LIRA</v>
      </c>
      <c r="U2" s="26" t="s">
        <v>245</v>
      </c>
      <c r="X2" s="26" t="s">
        <v>247</v>
      </c>
      <c r="AA2" s="26" t="s">
        <v>250</v>
      </c>
      <c r="AD2" s="26" t="s">
        <v>258</v>
      </c>
      <c r="AG2" s="26" t="s">
        <v>263</v>
      </c>
      <c r="AJ2" s="26" t="s">
        <v>265</v>
      </c>
    </row>
    <row r="3" spans="1:37" x14ac:dyDescent="0.2">
      <c r="A3" s="22" t="s">
        <v>246</v>
      </c>
      <c r="B3" s="22" t="s">
        <v>244</v>
      </c>
    </row>
    <row r="4" spans="1:37" x14ac:dyDescent="0.2">
      <c r="A4" s="22" t="s">
        <v>242</v>
      </c>
      <c r="B4" s="23" t="s">
        <v>243</v>
      </c>
      <c r="H4" s="22" t="s">
        <v>60</v>
      </c>
      <c r="I4" s="22" t="s">
        <v>34</v>
      </c>
      <c r="L4" s="22" t="s">
        <v>60</v>
      </c>
      <c r="M4" s="22" t="s">
        <v>34</v>
      </c>
      <c r="O4" s="22" t="s">
        <v>60</v>
      </c>
      <c r="P4" s="22" t="s">
        <v>34</v>
      </c>
      <c r="R4" s="22" t="s">
        <v>60</v>
      </c>
      <c r="S4" s="22" t="s">
        <v>34</v>
      </c>
      <c r="U4" s="22" t="s">
        <v>60</v>
      </c>
      <c r="V4" s="22" t="s">
        <v>34</v>
      </c>
      <c r="X4" s="22" t="s">
        <v>60</v>
      </c>
      <c r="Y4" s="22" t="s">
        <v>34</v>
      </c>
      <c r="AA4" s="22" t="s">
        <v>60</v>
      </c>
      <c r="AB4" s="22" t="s">
        <v>34</v>
      </c>
      <c r="AD4" s="22" t="s">
        <v>60</v>
      </c>
      <c r="AE4" s="22" t="s">
        <v>34</v>
      </c>
      <c r="AG4" s="22" t="s">
        <v>60</v>
      </c>
      <c r="AH4" s="22" t="s">
        <v>34</v>
      </c>
      <c r="AJ4" s="22" t="s">
        <v>60</v>
      </c>
      <c r="AK4" s="22" t="s">
        <v>34</v>
      </c>
    </row>
    <row r="5" spans="1:37" x14ac:dyDescent="0.2">
      <c r="A5" s="22" t="s">
        <v>64</v>
      </c>
      <c r="B5" s="23" t="s">
        <v>67</v>
      </c>
    </row>
    <row r="6" spans="1:37" x14ac:dyDescent="0.2">
      <c r="A6" s="22" t="s">
        <v>65</v>
      </c>
      <c r="B6" s="22" t="s">
        <v>68</v>
      </c>
      <c r="H6" s="22" t="s">
        <v>68</v>
      </c>
      <c r="I6" s="72">
        <v>0</v>
      </c>
      <c r="L6" s="22" t="s">
        <v>69</v>
      </c>
      <c r="M6" s="72">
        <v>0</v>
      </c>
      <c r="O6" s="22" t="str">
        <f>+$B$5</f>
        <v>GBP</v>
      </c>
      <c r="P6" s="72">
        <v>0</v>
      </c>
      <c r="R6" s="22" t="s">
        <v>243</v>
      </c>
      <c r="S6" s="72">
        <v>0</v>
      </c>
      <c r="U6" s="22" t="s">
        <v>244</v>
      </c>
      <c r="V6" s="72">
        <v>0</v>
      </c>
      <c r="X6" s="22" t="s">
        <v>248</v>
      </c>
      <c r="Y6" s="72">
        <v>0</v>
      </c>
      <c r="AA6" s="22" t="s">
        <v>251</v>
      </c>
      <c r="AB6" s="72">
        <v>0</v>
      </c>
      <c r="AD6" s="22" t="s">
        <v>259</v>
      </c>
      <c r="AE6" s="72">
        <v>0</v>
      </c>
      <c r="AG6" s="22" t="s">
        <v>264</v>
      </c>
      <c r="AH6" s="72">
        <v>0</v>
      </c>
      <c r="AJ6" s="22" t="s">
        <v>266</v>
      </c>
      <c r="AK6" s="72">
        <v>0</v>
      </c>
    </row>
    <row r="7" spans="1:37" x14ac:dyDescent="0.2">
      <c r="A7" s="22" t="s">
        <v>66</v>
      </c>
      <c r="B7" s="22" t="s">
        <v>69</v>
      </c>
      <c r="I7" s="72"/>
      <c r="M7" s="72"/>
      <c r="P7" s="72"/>
      <c r="S7" s="72"/>
      <c r="V7" s="72"/>
      <c r="Y7" s="72"/>
      <c r="AB7" s="72"/>
      <c r="AE7" s="72"/>
      <c r="AH7" s="72"/>
      <c r="AK7" s="72"/>
    </row>
    <row r="8" spans="1:37" x14ac:dyDescent="0.2">
      <c r="A8" s="22" t="s">
        <v>223</v>
      </c>
      <c r="B8" s="22" t="s">
        <v>224</v>
      </c>
      <c r="I8" s="72"/>
      <c r="M8" s="72"/>
      <c r="P8" s="72"/>
      <c r="S8" s="72"/>
      <c r="V8" s="72"/>
      <c r="Y8" s="72"/>
      <c r="AB8" s="72"/>
      <c r="AE8" s="72"/>
      <c r="AH8" s="72"/>
      <c r="AK8" s="72"/>
    </row>
    <row r="9" spans="1:37" x14ac:dyDescent="0.2">
      <c r="A9" s="22" t="s">
        <v>250</v>
      </c>
      <c r="B9" s="22" t="s">
        <v>251</v>
      </c>
      <c r="H9" s="22" t="s">
        <v>68</v>
      </c>
      <c r="I9" s="72">
        <v>0.21</v>
      </c>
      <c r="L9" s="22" t="s">
        <v>69</v>
      </c>
      <c r="M9" s="72">
        <v>0.08</v>
      </c>
      <c r="O9" s="22" t="str">
        <f t="shared" ref="O9:O33" si="0">+$B$5</f>
        <v>GBP</v>
      </c>
      <c r="P9" s="72">
        <v>0.2</v>
      </c>
      <c r="R9" s="22" t="s">
        <v>243</v>
      </c>
      <c r="S9" s="72">
        <v>0.18</v>
      </c>
      <c r="U9" s="22" t="s">
        <v>244</v>
      </c>
      <c r="V9" s="72">
        <v>0.17</v>
      </c>
      <c r="X9" s="22" t="s">
        <v>248</v>
      </c>
      <c r="Y9" s="72">
        <v>0.25</v>
      </c>
      <c r="AA9" s="22" t="s">
        <v>251</v>
      </c>
      <c r="AB9" s="72">
        <v>0</v>
      </c>
      <c r="AD9" s="22" t="s">
        <v>259</v>
      </c>
      <c r="AE9" s="72">
        <v>0.19</v>
      </c>
      <c r="AG9" s="22" t="s">
        <v>264</v>
      </c>
      <c r="AH9" s="72">
        <v>0.27</v>
      </c>
      <c r="AJ9" s="22" t="s">
        <v>266</v>
      </c>
      <c r="AK9" s="72">
        <v>0.23</v>
      </c>
    </row>
    <row r="10" spans="1:37" x14ac:dyDescent="0.2">
      <c r="A10" s="22" t="s">
        <v>258</v>
      </c>
      <c r="B10" s="22" t="s">
        <v>259</v>
      </c>
      <c r="I10" s="72"/>
      <c r="M10" s="72"/>
      <c r="P10" s="72"/>
      <c r="S10" s="72"/>
      <c r="V10" s="72"/>
      <c r="Y10" s="72"/>
      <c r="AB10" s="72"/>
      <c r="AE10" s="72"/>
      <c r="AH10" s="72"/>
      <c r="AK10" s="72"/>
    </row>
    <row r="11" spans="1:37" x14ac:dyDescent="0.2">
      <c r="A11" s="22" t="s">
        <v>263</v>
      </c>
      <c r="B11" s="22" t="s">
        <v>264</v>
      </c>
      <c r="H11" s="22" t="s">
        <v>68</v>
      </c>
      <c r="I11" s="72">
        <v>0</v>
      </c>
      <c r="L11" s="22" t="s">
        <v>69</v>
      </c>
      <c r="M11" s="72">
        <v>0</v>
      </c>
      <c r="O11" s="22" t="str">
        <f t="shared" si="0"/>
        <v>GBP</v>
      </c>
      <c r="P11" s="72">
        <v>0</v>
      </c>
      <c r="R11" s="22" t="s">
        <v>243</v>
      </c>
      <c r="S11" s="72">
        <v>0</v>
      </c>
      <c r="U11" s="22" t="s">
        <v>244</v>
      </c>
      <c r="V11" s="72">
        <v>0</v>
      </c>
      <c r="X11" s="22" t="s">
        <v>248</v>
      </c>
      <c r="Y11" s="72">
        <v>0</v>
      </c>
      <c r="AA11" s="22" t="s">
        <v>251</v>
      </c>
      <c r="AB11" s="72">
        <v>0</v>
      </c>
      <c r="AD11" s="22" t="s">
        <v>259</v>
      </c>
      <c r="AE11" s="72">
        <v>0</v>
      </c>
      <c r="AG11" s="22" t="s">
        <v>264</v>
      </c>
      <c r="AH11" s="72">
        <v>0.05</v>
      </c>
      <c r="AJ11" s="22" t="s">
        <v>266</v>
      </c>
      <c r="AK11" s="72">
        <v>0.05</v>
      </c>
    </row>
    <row r="12" spans="1:37" x14ac:dyDescent="0.2">
      <c r="A12" s="22" t="s">
        <v>265</v>
      </c>
      <c r="B12" s="22" t="s">
        <v>266</v>
      </c>
      <c r="H12" s="22" t="s">
        <v>68</v>
      </c>
      <c r="I12" s="72">
        <v>0.15</v>
      </c>
      <c r="L12" s="22" t="s">
        <v>69</v>
      </c>
      <c r="M12" s="72">
        <v>3.7999999999999999E-2</v>
      </c>
      <c r="O12" s="22" t="str">
        <f t="shared" si="0"/>
        <v>GBP</v>
      </c>
      <c r="P12" s="72">
        <v>0.05</v>
      </c>
      <c r="R12" s="22" t="s">
        <v>243</v>
      </c>
      <c r="S12" s="72">
        <v>0.08</v>
      </c>
      <c r="U12" s="22" t="s">
        <v>244</v>
      </c>
      <c r="V12" s="72">
        <v>0.06</v>
      </c>
      <c r="X12" s="22" t="s">
        <v>248</v>
      </c>
      <c r="Y12" s="72">
        <v>0.12</v>
      </c>
      <c r="AA12" s="22" t="s">
        <v>251</v>
      </c>
      <c r="AB12" s="72">
        <v>0</v>
      </c>
      <c r="AD12" s="22" t="s">
        <v>259</v>
      </c>
      <c r="AE12" s="72">
        <v>0.09</v>
      </c>
      <c r="AG12" s="22" t="s">
        <v>264</v>
      </c>
      <c r="AH12" s="72">
        <v>0.18</v>
      </c>
      <c r="AJ12" s="22" t="s">
        <v>266</v>
      </c>
      <c r="AK12" s="72">
        <v>0.08</v>
      </c>
    </row>
    <row r="13" spans="1:37" x14ac:dyDescent="0.2">
      <c r="H13" s="22" t="s">
        <v>68</v>
      </c>
      <c r="I13" s="72">
        <v>0.21</v>
      </c>
      <c r="L13" s="22" t="s">
        <v>69</v>
      </c>
      <c r="M13" s="72">
        <v>0.08</v>
      </c>
      <c r="O13" s="22" t="str">
        <f t="shared" si="0"/>
        <v>GBP</v>
      </c>
      <c r="P13" s="72">
        <v>0.2</v>
      </c>
      <c r="R13" s="22" t="s">
        <v>243</v>
      </c>
      <c r="S13" s="72">
        <v>0.18</v>
      </c>
      <c r="U13" s="22" t="s">
        <v>244</v>
      </c>
      <c r="V13" s="72">
        <v>0.17</v>
      </c>
      <c r="X13" s="22" t="s">
        <v>248</v>
      </c>
      <c r="Y13" s="72">
        <v>0.25</v>
      </c>
      <c r="AA13" s="22" t="s">
        <v>251</v>
      </c>
      <c r="AB13" s="72">
        <v>0</v>
      </c>
      <c r="AD13" s="22" t="s">
        <v>259</v>
      </c>
      <c r="AE13" s="72">
        <v>0.19</v>
      </c>
      <c r="AG13" s="22" t="s">
        <v>264</v>
      </c>
      <c r="AH13" s="72">
        <v>0.27</v>
      </c>
      <c r="AJ13" s="22" t="s">
        <v>266</v>
      </c>
      <c r="AK13" s="72">
        <v>0.23</v>
      </c>
    </row>
    <row r="14" spans="1:37" x14ac:dyDescent="0.2">
      <c r="I14" s="72"/>
      <c r="M14" s="72"/>
      <c r="P14" s="72"/>
      <c r="S14" s="72"/>
      <c r="V14" s="72"/>
      <c r="Y14" s="72"/>
      <c r="AB14" s="72"/>
      <c r="AE14" s="72"/>
      <c r="AH14" s="72"/>
      <c r="AK14" s="72"/>
    </row>
    <row r="15" spans="1:37" x14ac:dyDescent="0.2">
      <c r="H15" s="22" t="s">
        <v>68</v>
      </c>
      <c r="I15" s="72">
        <v>0</v>
      </c>
      <c r="L15" s="22" t="s">
        <v>69</v>
      </c>
      <c r="M15" s="72">
        <v>0</v>
      </c>
      <c r="O15" s="22" t="str">
        <f t="shared" si="0"/>
        <v>GBP</v>
      </c>
      <c r="P15" s="72">
        <v>0</v>
      </c>
      <c r="R15" s="22" t="s">
        <v>243</v>
      </c>
      <c r="S15" s="72">
        <v>0</v>
      </c>
      <c r="U15" s="22" t="s">
        <v>244</v>
      </c>
      <c r="V15" s="72">
        <v>0</v>
      </c>
      <c r="X15" s="22" t="s">
        <v>248</v>
      </c>
      <c r="Y15" s="72">
        <v>0</v>
      </c>
      <c r="AA15" s="22" t="s">
        <v>251</v>
      </c>
      <c r="AB15" s="72">
        <v>0</v>
      </c>
      <c r="AD15" s="22" t="s">
        <v>259</v>
      </c>
      <c r="AE15" s="72">
        <v>0</v>
      </c>
      <c r="AG15" s="22" t="s">
        <v>264</v>
      </c>
      <c r="AH15" s="72">
        <v>0.05</v>
      </c>
      <c r="AJ15" s="22" t="s">
        <v>266</v>
      </c>
      <c r="AK15" s="72">
        <v>0.05</v>
      </c>
    </row>
    <row r="16" spans="1:37" x14ac:dyDescent="0.2">
      <c r="H16" s="22" t="s">
        <v>68</v>
      </c>
      <c r="I16" s="72">
        <v>0.15</v>
      </c>
      <c r="L16" s="22" t="s">
        <v>69</v>
      </c>
      <c r="M16" s="72">
        <v>3.7999999999999999E-2</v>
      </c>
      <c r="O16" s="22" t="str">
        <f t="shared" si="0"/>
        <v>GBP</v>
      </c>
      <c r="P16" s="72">
        <v>0.05</v>
      </c>
      <c r="R16" s="22" t="s">
        <v>243</v>
      </c>
      <c r="S16" s="72">
        <v>0.08</v>
      </c>
      <c r="U16" s="22" t="s">
        <v>244</v>
      </c>
      <c r="V16" s="72">
        <v>0.06</v>
      </c>
      <c r="X16" s="22" t="s">
        <v>248</v>
      </c>
      <c r="Y16" s="72">
        <v>0.12</v>
      </c>
      <c r="AA16" s="22" t="s">
        <v>251</v>
      </c>
      <c r="AB16" s="72">
        <v>0</v>
      </c>
      <c r="AD16" s="22" t="s">
        <v>259</v>
      </c>
      <c r="AE16" s="72">
        <v>0.09</v>
      </c>
      <c r="AG16" s="22" t="s">
        <v>264</v>
      </c>
      <c r="AH16" s="72">
        <v>0.18</v>
      </c>
      <c r="AJ16" s="22" t="s">
        <v>266</v>
      </c>
      <c r="AK16" s="72">
        <v>0.08</v>
      </c>
    </row>
    <row r="17" spans="8:37" x14ac:dyDescent="0.2">
      <c r="H17" s="22" t="s">
        <v>68</v>
      </c>
      <c r="I17" s="72">
        <v>0.21</v>
      </c>
      <c r="L17" s="22" t="s">
        <v>69</v>
      </c>
      <c r="M17" s="72">
        <v>0.08</v>
      </c>
      <c r="O17" s="22" t="str">
        <f t="shared" si="0"/>
        <v>GBP</v>
      </c>
      <c r="P17" s="72">
        <v>0.2</v>
      </c>
      <c r="R17" s="22" t="s">
        <v>243</v>
      </c>
      <c r="S17" s="72">
        <v>0.18</v>
      </c>
      <c r="U17" s="22" t="s">
        <v>244</v>
      </c>
      <c r="V17" s="72">
        <v>0.17</v>
      </c>
      <c r="X17" s="22" t="s">
        <v>248</v>
      </c>
      <c r="Y17" s="72">
        <v>0.25</v>
      </c>
      <c r="AA17" s="22" t="s">
        <v>251</v>
      </c>
      <c r="AB17" s="72">
        <v>0</v>
      </c>
      <c r="AD17" s="22" t="s">
        <v>259</v>
      </c>
      <c r="AE17" s="72">
        <v>0.19</v>
      </c>
      <c r="AG17" s="22" t="s">
        <v>264</v>
      </c>
      <c r="AH17" s="72">
        <v>0.27</v>
      </c>
      <c r="AJ17" s="22" t="s">
        <v>266</v>
      </c>
      <c r="AK17" s="72">
        <v>0.23</v>
      </c>
    </row>
    <row r="18" spans="8:37" x14ac:dyDescent="0.2">
      <c r="I18" s="72"/>
      <c r="M18" s="72"/>
      <c r="P18" s="72"/>
      <c r="S18" s="72"/>
      <c r="V18" s="72"/>
      <c r="Y18" s="72"/>
      <c r="AB18" s="72"/>
      <c r="AE18" s="72"/>
      <c r="AH18" s="72"/>
      <c r="AK18" s="72"/>
    </row>
    <row r="19" spans="8:37" x14ac:dyDescent="0.2">
      <c r="H19" s="22" t="s">
        <v>68</v>
      </c>
      <c r="I19" s="72">
        <v>0</v>
      </c>
      <c r="L19" s="22" t="s">
        <v>69</v>
      </c>
      <c r="M19" s="72">
        <v>0</v>
      </c>
      <c r="O19" s="22" t="str">
        <f t="shared" si="0"/>
        <v>GBP</v>
      </c>
      <c r="P19" s="72">
        <v>0</v>
      </c>
      <c r="R19" s="22" t="s">
        <v>243</v>
      </c>
      <c r="S19" s="72">
        <v>0</v>
      </c>
      <c r="U19" s="22" t="s">
        <v>244</v>
      </c>
      <c r="V19" s="72">
        <v>0</v>
      </c>
      <c r="X19" s="22" t="s">
        <v>248</v>
      </c>
      <c r="Y19" s="72">
        <v>0</v>
      </c>
      <c r="AA19" s="22" t="s">
        <v>251</v>
      </c>
      <c r="AB19" s="72">
        <v>0</v>
      </c>
      <c r="AD19" s="22" t="s">
        <v>259</v>
      </c>
      <c r="AE19" s="72">
        <v>0</v>
      </c>
      <c r="AG19" s="22" t="s">
        <v>264</v>
      </c>
      <c r="AH19" s="72">
        <v>0.05</v>
      </c>
      <c r="AJ19" s="22" t="s">
        <v>266</v>
      </c>
      <c r="AK19" s="72">
        <v>0.05</v>
      </c>
    </row>
    <row r="20" spans="8:37" x14ac:dyDescent="0.2">
      <c r="H20" s="22" t="s">
        <v>68</v>
      </c>
      <c r="I20" s="72">
        <v>0.15</v>
      </c>
      <c r="L20" s="22" t="s">
        <v>69</v>
      </c>
      <c r="M20" s="72">
        <v>3.7999999999999999E-2</v>
      </c>
      <c r="O20" s="22" t="str">
        <f t="shared" si="0"/>
        <v>GBP</v>
      </c>
      <c r="P20" s="72">
        <v>0.05</v>
      </c>
      <c r="R20" s="22" t="s">
        <v>243</v>
      </c>
      <c r="S20" s="72">
        <v>0.08</v>
      </c>
      <c r="U20" s="22" t="s">
        <v>244</v>
      </c>
      <c r="V20" s="72">
        <v>0.06</v>
      </c>
      <c r="X20" s="22" t="s">
        <v>248</v>
      </c>
      <c r="Y20" s="72">
        <v>0.12</v>
      </c>
      <c r="AA20" s="22" t="s">
        <v>251</v>
      </c>
      <c r="AB20" s="72">
        <v>0</v>
      </c>
      <c r="AD20" s="22" t="s">
        <v>259</v>
      </c>
      <c r="AE20" s="72">
        <v>0.09</v>
      </c>
      <c r="AG20" s="22" t="s">
        <v>264</v>
      </c>
      <c r="AH20" s="72">
        <v>0.18</v>
      </c>
      <c r="AJ20" s="22" t="s">
        <v>266</v>
      </c>
      <c r="AK20" s="72">
        <v>0.08</v>
      </c>
    </row>
    <row r="21" spans="8:37" x14ac:dyDescent="0.2">
      <c r="H21" s="22" t="s">
        <v>68</v>
      </c>
      <c r="I21" s="72">
        <v>0.21</v>
      </c>
      <c r="L21" s="22" t="s">
        <v>69</v>
      </c>
      <c r="M21" s="72">
        <v>0.08</v>
      </c>
      <c r="O21" s="22" t="str">
        <f t="shared" si="0"/>
        <v>GBP</v>
      </c>
      <c r="P21" s="72">
        <v>0.2</v>
      </c>
      <c r="R21" s="22" t="s">
        <v>243</v>
      </c>
      <c r="S21" s="72">
        <v>0.18</v>
      </c>
      <c r="U21" s="22" t="s">
        <v>244</v>
      </c>
      <c r="V21" s="72">
        <v>0.17</v>
      </c>
      <c r="X21" s="22" t="s">
        <v>248</v>
      </c>
      <c r="Y21" s="72">
        <v>0.25</v>
      </c>
      <c r="AA21" s="22" t="s">
        <v>251</v>
      </c>
      <c r="AB21" s="72">
        <v>0</v>
      </c>
      <c r="AD21" s="22" t="s">
        <v>259</v>
      </c>
      <c r="AE21" s="72">
        <v>0.19</v>
      </c>
      <c r="AG21" s="22" t="s">
        <v>264</v>
      </c>
      <c r="AH21" s="72">
        <v>0.27</v>
      </c>
      <c r="AJ21" s="22" t="s">
        <v>266</v>
      </c>
      <c r="AK21" s="72">
        <v>0.23</v>
      </c>
    </row>
    <row r="22" spans="8:37" x14ac:dyDescent="0.2">
      <c r="I22" s="72"/>
      <c r="M22" s="72"/>
      <c r="P22" s="72"/>
      <c r="S22" s="72"/>
      <c r="V22" s="72"/>
      <c r="Y22" s="72"/>
      <c r="AB22" s="72"/>
      <c r="AE22" s="72"/>
      <c r="AH22" s="72"/>
      <c r="AK22" s="72"/>
    </row>
    <row r="23" spans="8:37" x14ac:dyDescent="0.2">
      <c r="H23" s="22" t="s">
        <v>68</v>
      </c>
      <c r="I23" s="72">
        <v>0</v>
      </c>
      <c r="L23" s="22" t="s">
        <v>69</v>
      </c>
      <c r="M23" s="72">
        <v>0</v>
      </c>
      <c r="O23" s="22" t="str">
        <f t="shared" si="0"/>
        <v>GBP</v>
      </c>
      <c r="P23" s="72">
        <v>0</v>
      </c>
      <c r="R23" s="22" t="s">
        <v>243</v>
      </c>
      <c r="S23" s="72">
        <v>0</v>
      </c>
      <c r="U23" s="22" t="s">
        <v>244</v>
      </c>
      <c r="V23" s="72">
        <v>0</v>
      </c>
      <c r="X23" s="22" t="s">
        <v>248</v>
      </c>
      <c r="Y23" s="72">
        <v>0</v>
      </c>
      <c r="AA23" s="22" t="s">
        <v>251</v>
      </c>
      <c r="AB23" s="72">
        <v>0</v>
      </c>
      <c r="AD23" s="22" t="s">
        <v>259</v>
      </c>
      <c r="AE23" s="72">
        <v>0</v>
      </c>
      <c r="AG23" s="22" t="s">
        <v>264</v>
      </c>
      <c r="AH23" s="72">
        <v>0.05</v>
      </c>
      <c r="AJ23" s="22" t="s">
        <v>266</v>
      </c>
      <c r="AK23" s="72">
        <v>0.05</v>
      </c>
    </row>
    <row r="24" spans="8:37" x14ac:dyDescent="0.2">
      <c r="H24" s="22" t="s">
        <v>68</v>
      </c>
      <c r="I24" s="72">
        <v>0.15</v>
      </c>
      <c r="L24" s="22" t="s">
        <v>69</v>
      </c>
      <c r="M24" s="72">
        <v>3.7999999999999999E-2</v>
      </c>
      <c r="O24" s="22" t="str">
        <f t="shared" si="0"/>
        <v>GBP</v>
      </c>
      <c r="P24" s="72">
        <v>0.05</v>
      </c>
      <c r="R24" s="22" t="s">
        <v>243</v>
      </c>
      <c r="S24" s="72">
        <v>0.08</v>
      </c>
      <c r="U24" s="22" t="s">
        <v>244</v>
      </c>
      <c r="V24" s="72">
        <v>0.06</v>
      </c>
      <c r="X24" s="22" t="s">
        <v>248</v>
      </c>
      <c r="Y24" s="72">
        <v>0.12</v>
      </c>
      <c r="AA24" s="22" t="s">
        <v>251</v>
      </c>
      <c r="AB24" s="72">
        <v>0</v>
      </c>
      <c r="AD24" s="22" t="s">
        <v>259</v>
      </c>
      <c r="AE24" s="72">
        <v>0.09</v>
      </c>
      <c r="AG24" s="22" t="s">
        <v>264</v>
      </c>
      <c r="AH24" s="72">
        <v>0.18</v>
      </c>
      <c r="AJ24" s="22" t="s">
        <v>266</v>
      </c>
      <c r="AK24" s="72">
        <v>0.08</v>
      </c>
    </row>
    <row r="25" spans="8:37" x14ac:dyDescent="0.2">
      <c r="H25" s="22" t="s">
        <v>68</v>
      </c>
      <c r="I25" s="72">
        <v>0.21</v>
      </c>
      <c r="L25" s="22" t="s">
        <v>69</v>
      </c>
      <c r="M25" s="72">
        <v>0.08</v>
      </c>
      <c r="O25" s="22" t="str">
        <f t="shared" si="0"/>
        <v>GBP</v>
      </c>
      <c r="P25" s="72">
        <v>0.2</v>
      </c>
      <c r="R25" s="22" t="s">
        <v>243</v>
      </c>
      <c r="S25" s="72">
        <v>0.18</v>
      </c>
      <c r="U25" s="22" t="s">
        <v>244</v>
      </c>
      <c r="V25" s="72">
        <v>0.17</v>
      </c>
      <c r="X25" s="22" t="s">
        <v>248</v>
      </c>
      <c r="Y25" s="72">
        <v>0.25</v>
      </c>
      <c r="AA25" s="22" t="s">
        <v>251</v>
      </c>
      <c r="AB25" s="72">
        <v>0</v>
      </c>
      <c r="AD25" s="22" t="s">
        <v>259</v>
      </c>
      <c r="AE25" s="72">
        <v>0.19</v>
      </c>
      <c r="AG25" s="22" t="s">
        <v>267</v>
      </c>
      <c r="AH25" s="72">
        <v>0.27</v>
      </c>
      <c r="AJ25" s="22" t="s">
        <v>266</v>
      </c>
      <c r="AK25" s="72">
        <v>0.23</v>
      </c>
    </row>
    <row r="26" spans="8:37" x14ac:dyDescent="0.2">
      <c r="I26" s="72"/>
      <c r="M26" s="72"/>
      <c r="P26" s="72"/>
      <c r="S26" s="72"/>
      <c r="V26" s="72"/>
      <c r="Y26" s="72"/>
      <c r="AB26" s="72"/>
      <c r="AE26" s="72"/>
      <c r="AH26" s="72"/>
      <c r="AK26" s="72"/>
    </row>
    <row r="27" spans="8:37" x14ac:dyDescent="0.2">
      <c r="H27" s="22" t="s">
        <v>68</v>
      </c>
      <c r="I27" s="72">
        <v>0</v>
      </c>
      <c r="L27" s="22" t="s">
        <v>69</v>
      </c>
      <c r="M27" s="72">
        <v>0</v>
      </c>
      <c r="O27" s="22" t="str">
        <f t="shared" si="0"/>
        <v>GBP</v>
      </c>
      <c r="P27" s="72">
        <v>0</v>
      </c>
      <c r="R27" s="22" t="s">
        <v>243</v>
      </c>
      <c r="S27" s="72">
        <v>0</v>
      </c>
      <c r="U27" s="22" t="s">
        <v>244</v>
      </c>
      <c r="V27" s="72">
        <v>0</v>
      </c>
      <c r="X27" s="22" t="s">
        <v>248</v>
      </c>
      <c r="Y27" s="72">
        <v>0</v>
      </c>
      <c r="AA27" s="22" t="s">
        <v>251</v>
      </c>
      <c r="AB27" s="72">
        <v>0</v>
      </c>
      <c r="AD27" s="22" t="s">
        <v>259</v>
      </c>
      <c r="AE27" s="72">
        <v>0</v>
      </c>
      <c r="AG27" s="22" t="s">
        <v>264</v>
      </c>
      <c r="AH27" s="72">
        <v>0.05</v>
      </c>
      <c r="AJ27" s="22" t="s">
        <v>266</v>
      </c>
      <c r="AK27" s="72">
        <v>0.05</v>
      </c>
    </row>
    <row r="28" spans="8:37" x14ac:dyDescent="0.2">
      <c r="H28" s="22" t="s">
        <v>68</v>
      </c>
      <c r="I28" s="72">
        <v>0.15</v>
      </c>
      <c r="L28" s="22" t="s">
        <v>69</v>
      </c>
      <c r="M28" s="72">
        <v>3.7999999999999999E-2</v>
      </c>
      <c r="O28" s="22" t="str">
        <f t="shared" si="0"/>
        <v>GBP</v>
      </c>
      <c r="P28" s="72">
        <v>0.05</v>
      </c>
      <c r="R28" s="22" t="s">
        <v>243</v>
      </c>
      <c r="S28" s="72">
        <v>0.08</v>
      </c>
      <c r="U28" s="22" t="s">
        <v>244</v>
      </c>
      <c r="V28" s="72">
        <v>0.06</v>
      </c>
      <c r="X28" s="22" t="s">
        <v>248</v>
      </c>
      <c r="Y28" s="72">
        <v>0.12</v>
      </c>
      <c r="AA28" s="22" t="s">
        <v>251</v>
      </c>
      <c r="AB28" s="72">
        <v>0</v>
      </c>
      <c r="AD28" s="22" t="s">
        <v>259</v>
      </c>
      <c r="AE28" s="72">
        <v>0.09</v>
      </c>
      <c r="AG28" s="22" t="s">
        <v>264</v>
      </c>
      <c r="AH28" s="72">
        <v>0.18</v>
      </c>
      <c r="AJ28" s="22" t="s">
        <v>266</v>
      </c>
      <c r="AK28" s="72">
        <v>0.08</v>
      </c>
    </row>
    <row r="29" spans="8:37" x14ac:dyDescent="0.2">
      <c r="H29" s="22" t="s">
        <v>68</v>
      </c>
      <c r="I29" s="72">
        <v>0.21</v>
      </c>
      <c r="L29" s="22" t="s">
        <v>69</v>
      </c>
      <c r="M29" s="72">
        <v>0.08</v>
      </c>
      <c r="O29" s="22" t="str">
        <f t="shared" si="0"/>
        <v>GBP</v>
      </c>
      <c r="P29" s="72">
        <v>0.2</v>
      </c>
      <c r="R29" s="22" t="s">
        <v>243</v>
      </c>
      <c r="S29" s="72">
        <v>0.18</v>
      </c>
      <c r="U29" s="22" t="s">
        <v>244</v>
      </c>
      <c r="V29" s="72">
        <v>0.17</v>
      </c>
      <c r="X29" s="22" t="s">
        <v>248</v>
      </c>
      <c r="Y29" s="72">
        <v>0.25</v>
      </c>
      <c r="AA29" s="22" t="s">
        <v>251</v>
      </c>
      <c r="AB29" s="72">
        <v>0</v>
      </c>
      <c r="AD29" s="22" t="s">
        <v>259</v>
      </c>
      <c r="AE29" s="72">
        <v>0.19</v>
      </c>
      <c r="AG29" s="22" t="s">
        <v>264</v>
      </c>
      <c r="AH29" s="72">
        <v>0.27</v>
      </c>
      <c r="AJ29" s="22" t="s">
        <v>266</v>
      </c>
      <c r="AK29" s="72">
        <v>0.23</v>
      </c>
    </row>
    <row r="30" spans="8:37" x14ac:dyDescent="0.2">
      <c r="I30" s="72"/>
      <c r="M30" s="72"/>
      <c r="P30" s="72"/>
      <c r="S30" s="72"/>
      <c r="V30" s="72"/>
      <c r="Y30" s="72"/>
      <c r="AB30" s="72"/>
      <c r="AE30" s="72"/>
      <c r="AH30" s="72"/>
      <c r="AK30" s="72"/>
    </row>
    <row r="31" spans="8:37" x14ac:dyDescent="0.2">
      <c r="H31" s="22" t="s">
        <v>68</v>
      </c>
      <c r="I31" s="72">
        <v>0</v>
      </c>
      <c r="L31" s="22" t="s">
        <v>69</v>
      </c>
      <c r="M31" s="72">
        <v>0</v>
      </c>
      <c r="O31" s="22" t="str">
        <f t="shared" si="0"/>
        <v>GBP</v>
      </c>
      <c r="P31" s="72">
        <v>0</v>
      </c>
      <c r="R31" s="22" t="s">
        <v>243</v>
      </c>
      <c r="S31" s="72">
        <v>0</v>
      </c>
      <c r="U31" s="22" t="s">
        <v>244</v>
      </c>
      <c r="V31" s="72">
        <v>0</v>
      </c>
      <c r="X31" s="22" t="s">
        <v>248</v>
      </c>
      <c r="Y31" s="72">
        <v>0</v>
      </c>
      <c r="AA31" s="22" t="s">
        <v>251</v>
      </c>
      <c r="AB31" s="72">
        <v>0</v>
      </c>
      <c r="AD31" s="22" t="s">
        <v>259</v>
      </c>
      <c r="AE31" s="72">
        <v>0</v>
      </c>
      <c r="AG31" s="22" t="s">
        <v>264</v>
      </c>
      <c r="AH31" s="72">
        <v>0.05</v>
      </c>
      <c r="AJ31" s="22" t="s">
        <v>266</v>
      </c>
      <c r="AK31" s="72">
        <v>0.05</v>
      </c>
    </row>
    <row r="32" spans="8:37" x14ac:dyDescent="0.2">
      <c r="H32" s="22" t="s">
        <v>68</v>
      </c>
      <c r="I32" s="72">
        <v>0.15</v>
      </c>
      <c r="L32" s="22" t="s">
        <v>69</v>
      </c>
      <c r="M32" s="72">
        <v>3.7999999999999999E-2</v>
      </c>
      <c r="O32" s="22" t="str">
        <f t="shared" si="0"/>
        <v>GBP</v>
      </c>
      <c r="P32" s="72">
        <v>0.05</v>
      </c>
      <c r="R32" s="22" t="s">
        <v>243</v>
      </c>
      <c r="S32" s="72">
        <v>0.08</v>
      </c>
      <c r="U32" s="22" t="s">
        <v>244</v>
      </c>
      <c r="V32" s="72">
        <v>0.06</v>
      </c>
      <c r="X32" s="22" t="s">
        <v>248</v>
      </c>
      <c r="Y32" s="72">
        <v>0.12</v>
      </c>
      <c r="AA32" s="22" t="s">
        <v>251</v>
      </c>
      <c r="AB32" s="72">
        <v>0</v>
      </c>
      <c r="AD32" s="22" t="s">
        <v>259</v>
      </c>
      <c r="AE32" s="72">
        <v>0.09</v>
      </c>
      <c r="AG32" s="22" t="s">
        <v>264</v>
      </c>
      <c r="AH32" s="72">
        <v>0.18</v>
      </c>
      <c r="AJ32" s="22" t="s">
        <v>266</v>
      </c>
      <c r="AK32" s="72">
        <v>0.08</v>
      </c>
    </row>
    <row r="33" spans="8:37" x14ac:dyDescent="0.2">
      <c r="H33" s="22" t="s">
        <v>68</v>
      </c>
      <c r="I33" s="72">
        <v>0.21</v>
      </c>
      <c r="L33" s="22" t="s">
        <v>69</v>
      </c>
      <c r="M33" s="72">
        <v>0.08</v>
      </c>
      <c r="O33" s="22" t="str">
        <f t="shared" si="0"/>
        <v>GBP</v>
      </c>
      <c r="P33" s="72">
        <v>0.2</v>
      </c>
      <c r="R33" s="22" t="s">
        <v>243</v>
      </c>
      <c r="S33" s="72">
        <v>0.18</v>
      </c>
      <c r="U33" s="22" t="s">
        <v>244</v>
      </c>
      <c r="V33" s="72">
        <v>0.17</v>
      </c>
      <c r="X33" s="22" t="s">
        <v>248</v>
      </c>
      <c r="Y33" s="72">
        <v>0.25</v>
      </c>
      <c r="AA33" s="22" t="s">
        <v>251</v>
      </c>
      <c r="AB33" s="72">
        <v>0</v>
      </c>
      <c r="AD33" s="22" t="s">
        <v>259</v>
      </c>
      <c r="AE33" s="72">
        <v>0.19</v>
      </c>
      <c r="AG33" s="22" t="s">
        <v>264</v>
      </c>
      <c r="AH33" s="72">
        <v>0.27</v>
      </c>
      <c r="AJ33" s="22" t="s">
        <v>266</v>
      </c>
      <c r="AK33" s="72">
        <v>0.23</v>
      </c>
    </row>
  </sheetData>
  <sheetProtection algorithmName="SHA-512" hashValue="ynvhcDwDNo6tFmkhRRu3yJLexhEAxywfZpNhhMIEOodpSWF0Fd0WWne406qV8r37bE7yX5PpqUwkKpcwwvTVew==" saltValue="OExWX80+RGkWWtkfNQjPQw==" spinCount="100000" sheet="1" objects="1" scenarios="1"/>
  <customSheetViews>
    <customSheetView guid="{F9B5484E-AE86-4B42-A7FB-703F4E0771ED}">
      <selection activeCell="A10" sqref="A9:A10"/>
      <pageMargins left="0.7" right="0.7" top="0.78740157499999996" bottom="0.78740157499999996" header="0.3" footer="0.3"/>
    </customSheetView>
  </customSheetViews>
  <printOptions gridLines="1"/>
  <pageMargins left="0.70866141732283472" right="0.70866141732283472" top="0.78740157480314965" bottom="0.78740157480314965" header="0.31496062992125984" footer="0.31496062992125984"/>
  <pageSetup paperSize="9" scale="71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V97"/>
  <sheetViews>
    <sheetView topLeftCell="A3" workbookViewId="0">
      <selection activeCell="B24" sqref="B24"/>
    </sheetView>
  </sheetViews>
  <sheetFormatPr baseColWidth="10" defaultColWidth="11.5" defaultRowHeight="15" x14ac:dyDescent="0.2"/>
  <cols>
    <col min="1" max="1" width="11.5" style="233"/>
    <col min="2" max="2" width="21.33203125" style="233" customWidth="1"/>
    <col min="3" max="19" width="11.5" style="233"/>
    <col min="20" max="20" width="11.5" style="234"/>
    <col min="21" max="22" width="11.5" style="235"/>
    <col min="23" max="16384" width="11.5" style="233"/>
  </cols>
  <sheetData>
    <row r="1" spans="2:22" s="233" customFormat="1" x14ac:dyDescent="0.2">
      <c r="T1" s="234">
        <v>0</v>
      </c>
      <c r="U1" s="235">
        <v>0</v>
      </c>
      <c r="V1" s="235"/>
    </row>
    <row r="2" spans="2:22" s="233" customFormat="1" x14ac:dyDescent="0.2">
      <c r="T2" s="234">
        <v>1.0416666666666666E-2</v>
      </c>
      <c r="U2" s="235">
        <v>0</v>
      </c>
      <c r="V2" s="235"/>
    </row>
    <row r="3" spans="2:22" s="233" customFormat="1" x14ac:dyDescent="0.2">
      <c r="T3" s="234">
        <v>2.0833333333333332E-2</v>
      </c>
      <c r="U3" s="235">
        <v>0</v>
      </c>
      <c r="V3" s="235"/>
    </row>
    <row r="4" spans="2:22" s="233" customFormat="1" x14ac:dyDescent="0.2">
      <c r="T4" s="234">
        <v>3.125E-2</v>
      </c>
      <c r="U4" s="235">
        <v>0</v>
      </c>
      <c r="V4" s="235"/>
    </row>
    <row r="5" spans="2:22" s="233" customFormat="1" x14ac:dyDescent="0.2">
      <c r="T5" s="234">
        <v>4.1666666666666699E-2</v>
      </c>
      <c r="U5" s="235">
        <v>0</v>
      </c>
      <c r="V5" s="235"/>
    </row>
    <row r="6" spans="2:22" s="233" customFormat="1" x14ac:dyDescent="0.2">
      <c r="B6" s="233" t="str">
        <f>+Formular!B24</f>
        <v>Stunden Dienstreise</v>
      </c>
      <c r="C6" s="236">
        <f>+Formular!C24</f>
        <v>0</v>
      </c>
      <c r="D6" s="236">
        <f>+Formular!D24</f>
        <v>0.66666666666666663</v>
      </c>
      <c r="E6" s="236">
        <f>+Formular!E24</f>
        <v>1</v>
      </c>
      <c r="F6" s="236">
        <f>+Formular!F24</f>
        <v>0.83333333333333337</v>
      </c>
      <c r="G6" s="236">
        <f>+Formular!G24</f>
        <v>0</v>
      </c>
      <c r="H6" s="236">
        <f>+Formular!H24</f>
        <v>0.14583333333333334</v>
      </c>
      <c r="I6" s="236">
        <f>+Formular!I24</f>
        <v>0</v>
      </c>
      <c r="J6" s="236">
        <f>+Formular!J24</f>
        <v>0</v>
      </c>
      <c r="K6" s="236">
        <f>+Formular!K24</f>
        <v>0.33333333333333331</v>
      </c>
      <c r="L6" s="236">
        <f>+Formular!L24</f>
        <v>0</v>
      </c>
      <c r="M6" s="236">
        <f>+Formular!M24</f>
        <v>0</v>
      </c>
      <c r="N6" s="236">
        <f>+Formular!N24</f>
        <v>0</v>
      </c>
      <c r="O6" s="236">
        <f>+Formular!O24</f>
        <v>0</v>
      </c>
      <c r="P6" s="236">
        <f>+Formular!P24</f>
        <v>0</v>
      </c>
      <c r="Q6" s="236">
        <f>+Formular!Q24</f>
        <v>0</v>
      </c>
      <c r="R6" s="236">
        <f>+Formular!R24</f>
        <v>0</v>
      </c>
      <c r="T6" s="234">
        <v>5.2083333333333301E-2</v>
      </c>
      <c r="U6" s="235">
        <v>0</v>
      </c>
      <c r="V6" s="235"/>
    </row>
    <row r="7" spans="2:22" s="233" customFormat="1" ht="16" thickBot="1" x14ac:dyDescent="0.25">
      <c r="T7" s="234">
        <v>6.25E-2</v>
      </c>
      <c r="U7" s="235">
        <v>0</v>
      </c>
      <c r="V7" s="235"/>
    </row>
    <row r="8" spans="2:22" s="233" customFormat="1" ht="16" thickBot="1" x14ac:dyDescent="0.25">
      <c r="B8" s="233" t="s">
        <v>174</v>
      </c>
      <c r="C8" s="235">
        <f>VLOOKUP(C6,$T:$U,2,TRUE)</f>
        <v>0</v>
      </c>
      <c r="D8" s="235">
        <f t="shared" ref="D8:R8" si="0">VLOOKUP(D6,$T:$U,2,TRUE)</f>
        <v>26.4</v>
      </c>
      <c r="E8" s="235">
        <f t="shared" si="0"/>
        <v>26.4</v>
      </c>
      <c r="F8" s="235">
        <f t="shared" si="0"/>
        <v>26.4</v>
      </c>
      <c r="G8" s="235">
        <f t="shared" si="0"/>
        <v>0</v>
      </c>
      <c r="H8" s="235">
        <f t="shared" si="0"/>
        <v>8.8000000000000007</v>
      </c>
      <c r="I8" s="235">
        <f t="shared" si="0"/>
        <v>0</v>
      </c>
      <c r="J8" s="235">
        <f t="shared" si="0"/>
        <v>0</v>
      </c>
      <c r="K8" s="235">
        <f t="shared" si="0"/>
        <v>17.600000000000001</v>
      </c>
      <c r="L8" s="235">
        <f t="shared" si="0"/>
        <v>0</v>
      </c>
      <c r="M8" s="235">
        <f t="shared" si="0"/>
        <v>0</v>
      </c>
      <c r="N8" s="235">
        <f t="shared" si="0"/>
        <v>0</v>
      </c>
      <c r="O8" s="235">
        <f t="shared" si="0"/>
        <v>0</v>
      </c>
      <c r="P8" s="235">
        <f t="shared" si="0"/>
        <v>0</v>
      </c>
      <c r="Q8" s="235">
        <f t="shared" si="0"/>
        <v>0</v>
      </c>
      <c r="R8" s="235">
        <f t="shared" si="0"/>
        <v>0</v>
      </c>
      <c r="S8" s="237">
        <f>SUM(C8:R8)</f>
        <v>105.6</v>
      </c>
      <c r="T8" s="234">
        <v>7.2916666666666699E-2</v>
      </c>
      <c r="U8" s="235">
        <v>0</v>
      </c>
      <c r="V8" s="235"/>
    </row>
    <row r="9" spans="2:22" s="233" customFormat="1" x14ac:dyDescent="0.2">
      <c r="B9" s="238" t="s">
        <v>215</v>
      </c>
      <c r="C9" s="239">
        <f>+Formular!C29</f>
        <v>0</v>
      </c>
      <c r="D9" s="239">
        <f>+Formular!D29</f>
        <v>0</v>
      </c>
      <c r="E9" s="239">
        <f>+Formular!E29</f>
        <v>0</v>
      </c>
      <c r="F9" s="239">
        <f>+Formular!F29</f>
        <v>0</v>
      </c>
      <c r="G9" s="239">
        <f>+Formular!G29</f>
        <v>0</v>
      </c>
      <c r="H9" s="239">
        <f>+Formular!H29</f>
        <v>0</v>
      </c>
      <c r="I9" s="239">
        <f>+Formular!I29</f>
        <v>0</v>
      </c>
      <c r="J9" s="239">
        <f>+Formular!J29</f>
        <v>0</v>
      </c>
      <c r="K9" s="239">
        <f>+Formular!K29</f>
        <v>0</v>
      </c>
      <c r="L9" s="239">
        <f>+Formular!L29</f>
        <v>0</v>
      </c>
      <c r="M9" s="239">
        <f>+Formular!M29</f>
        <v>0</v>
      </c>
      <c r="N9" s="239">
        <f>+Formular!N29</f>
        <v>0</v>
      </c>
      <c r="O9" s="239">
        <f>+Formular!O29</f>
        <v>0</v>
      </c>
      <c r="P9" s="239">
        <f>+Formular!P29</f>
        <v>0</v>
      </c>
      <c r="Q9" s="239">
        <f>+Formular!Q29</f>
        <v>0</v>
      </c>
      <c r="R9" s="240"/>
      <c r="T9" s="234">
        <v>8.3333333333333301E-2</v>
      </c>
      <c r="U9" s="235">
        <v>0</v>
      </c>
      <c r="V9" s="235"/>
    </row>
    <row r="10" spans="2:22" s="233" customFormat="1" ht="16" thickBot="1" x14ac:dyDescent="0.25">
      <c r="B10" s="241" t="s">
        <v>214</v>
      </c>
      <c r="C10" s="242">
        <f>+Formular!C30</f>
        <v>0</v>
      </c>
      <c r="D10" s="242">
        <f>+Formular!D30</f>
        <v>0</v>
      </c>
      <c r="E10" s="242">
        <f>+Formular!E30</f>
        <v>0</v>
      </c>
      <c r="F10" s="242">
        <f>+Formular!F30</f>
        <v>0</v>
      </c>
      <c r="G10" s="242">
        <f>+Formular!G30</f>
        <v>0</v>
      </c>
      <c r="H10" s="242">
        <f>+Formular!H30</f>
        <v>0</v>
      </c>
      <c r="I10" s="242">
        <f>+Formular!I30</f>
        <v>0</v>
      </c>
      <c r="J10" s="242">
        <f>+Formular!J30</f>
        <v>0</v>
      </c>
      <c r="K10" s="242">
        <f>+Formular!K30</f>
        <v>0</v>
      </c>
      <c r="L10" s="242">
        <f>+Formular!L30</f>
        <v>0</v>
      </c>
      <c r="M10" s="242">
        <f>+Formular!M30</f>
        <v>0</v>
      </c>
      <c r="N10" s="242">
        <f>+Formular!N30</f>
        <v>0</v>
      </c>
      <c r="O10" s="242">
        <f>+Formular!O30</f>
        <v>0</v>
      </c>
      <c r="P10" s="242">
        <f>+Formular!P30</f>
        <v>0</v>
      </c>
      <c r="Q10" s="242">
        <f>+Formular!Q30</f>
        <v>0</v>
      </c>
      <c r="R10" s="243"/>
      <c r="T10" s="234">
        <v>9.375E-2</v>
      </c>
      <c r="U10" s="235">
        <v>0</v>
      </c>
      <c r="V10" s="235"/>
    </row>
    <row r="11" spans="2:22" s="233" customFormat="1" ht="16" thickBot="1" x14ac:dyDescent="0.25">
      <c r="B11" s="244" t="s">
        <v>216</v>
      </c>
      <c r="C11" s="245">
        <f>IF(AND(C9="X",C10="X"),-26.4,IF(OR(C9="X",C10="X"),-13.2,0))</f>
        <v>0</v>
      </c>
      <c r="D11" s="245">
        <f t="shared" ref="D11:R11" si="1">IF(AND(D9="X",D10="X"),-26.4,IF(OR(D9="X",D10="X"),-13.2,0))</f>
        <v>0</v>
      </c>
      <c r="E11" s="245">
        <f t="shared" si="1"/>
        <v>0</v>
      </c>
      <c r="F11" s="245">
        <f t="shared" si="1"/>
        <v>0</v>
      </c>
      <c r="G11" s="245">
        <f t="shared" si="1"/>
        <v>0</v>
      </c>
      <c r="H11" s="245">
        <f t="shared" si="1"/>
        <v>0</v>
      </c>
      <c r="I11" s="245">
        <f t="shared" si="1"/>
        <v>0</v>
      </c>
      <c r="J11" s="245">
        <f t="shared" si="1"/>
        <v>0</v>
      </c>
      <c r="K11" s="245">
        <f t="shared" si="1"/>
        <v>0</v>
      </c>
      <c r="L11" s="245">
        <f t="shared" si="1"/>
        <v>0</v>
      </c>
      <c r="M11" s="245">
        <f t="shared" si="1"/>
        <v>0</v>
      </c>
      <c r="N11" s="245">
        <f t="shared" si="1"/>
        <v>0</v>
      </c>
      <c r="O11" s="245">
        <f t="shared" si="1"/>
        <v>0</v>
      </c>
      <c r="P11" s="245">
        <f t="shared" si="1"/>
        <v>0</v>
      </c>
      <c r="Q11" s="245">
        <f t="shared" si="1"/>
        <v>0</v>
      </c>
      <c r="R11" s="245">
        <f t="shared" si="1"/>
        <v>0</v>
      </c>
      <c r="S11" s="246">
        <f>SUM(C11:R11)</f>
        <v>0</v>
      </c>
      <c r="T11" s="234">
        <v>0.104166666666667</v>
      </c>
      <c r="U11" s="235">
        <v>0</v>
      </c>
      <c r="V11" s="235"/>
    </row>
    <row r="12" spans="2:22" s="233" customFormat="1" x14ac:dyDescent="0.2">
      <c r="B12" s="235" t="str">
        <f>+Formular!B43</f>
        <v>Stunden Dienstreise</v>
      </c>
      <c r="C12" s="236">
        <f>+Formular!C43</f>
        <v>0</v>
      </c>
      <c r="D12" s="236">
        <f>+Formular!D43</f>
        <v>0</v>
      </c>
      <c r="E12" s="236">
        <f>+Formular!E43</f>
        <v>0</v>
      </c>
      <c r="F12" s="236">
        <f>+Formular!F43</f>
        <v>0</v>
      </c>
      <c r="G12" s="236">
        <f>+Formular!G43</f>
        <v>0</v>
      </c>
      <c r="H12" s="236">
        <f>+Formular!H43</f>
        <v>0</v>
      </c>
      <c r="I12" s="236">
        <f>+Formular!I43</f>
        <v>0</v>
      </c>
      <c r="J12" s="236">
        <f>+Formular!J43</f>
        <v>0</v>
      </c>
      <c r="K12" s="236">
        <f>+Formular!K43</f>
        <v>0</v>
      </c>
      <c r="L12" s="236">
        <f>+Formular!L43</f>
        <v>0</v>
      </c>
      <c r="M12" s="236">
        <f>+Formular!M43</f>
        <v>0</v>
      </c>
      <c r="N12" s="236">
        <f>+Formular!N43</f>
        <v>0</v>
      </c>
      <c r="O12" s="236">
        <f>+Formular!O43</f>
        <v>0</v>
      </c>
      <c r="P12" s="236">
        <f>+Formular!P43</f>
        <v>0</v>
      </c>
      <c r="Q12" s="236">
        <f>+Formular!Q43</f>
        <v>0</v>
      </c>
      <c r="R12" s="236">
        <f>+Formular!R43</f>
        <v>0</v>
      </c>
      <c r="T12" s="234">
        <v>0.114583333333333</v>
      </c>
      <c r="U12" s="235">
        <v>0</v>
      </c>
      <c r="V12" s="235"/>
    </row>
    <row r="13" spans="2:22" s="233" customFormat="1" ht="16" thickBot="1" x14ac:dyDescent="0.25">
      <c r="B13" s="235"/>
      <c r="C13" s="247"/>
      <c r="D13" s="247"/>
      <c r="E13" s="247"/>
      <c r="F13" s="247"/>
      <c r="G13" s="247"/>
      <c r="H13" s="247"/>
      <c r="I13" s="247"/>
      <c r="J13" s="247"/>
      <c r="K13" s="247"/>
      <c r="L13" s="247"/>
      <c r="M13" s="247"/>
      <c r="N13" s="247"/>
      <c r="O13" s="247"/>
      <c r="P13" s="247"/>
      <c r="Q13" s="247"/>
      <c r="R13" s="247"/>
      <c r="T13" s="234">
        <v>0.125</v>
      </c>
      <c r="U13" s="235">
        <v>0</v>
      </c>
      <c r="V13" s="235"/>
    </row>
    <row r="14" spans="2:22" s="233" customFormat="1" ht="16" thickBot="1" x14ac:dyDescent="0.25">
      <c r="B14" s="233" t="s">
        <v>174</v>
      </c>
      <c r="C14" s="235">
        <f>VLOOKUP(C12,$T:$U,2,TRUE)</f>
        <v>0</v>
      </c>
      <c r="D14" s="235">
        <f t="shared" ref="D14:R14" si="2">VLOOKUP(D12,$T:$U,2,TRUE)</f>
        <v>0</v>
      </c>
      <c r="E14" s="235">
        <f t="shared" si="2"/>
        <v>0</v>
      </c>
      <c r="F14" s="235">
        <f t="shared" si="2"/>
        <v>0</v>
      </c>
      <c r="G14" s="235">
        <f t="shared" si="2"/>
        <v>0</v>
      </c>
      <c r="H14" s="235">
        <f t="shared" si="2"/>
        <v>0</v>
      </c>
      <c r="I14" s="235">
        <f t="shared" si="2"/>
        <v>0</v>
      </c>
      <c r="J14" s="235">
        <f t="shared" si="2"/>
        <v>0</v>
      </c>
      <c r="K14" s="235">
        <f t="shared" si="2"/>
        <v>0</v>
      </c>
      <c r="L14" s="235">
        <f t="shared" si="2"/>
        <v>0</v>
      </c>
      <c r="M14" s="235">
        <f t="shared" si="2"/>
        <v>0</v>
      </c>
      <c r="N14" s="235">
        <f t="shared" si="2"/>
        <v>0</v>
      </c>
      <c r="O14" s="235">
        <f t="shared" si="2"/>
        <v>0</v>
      </c>
      <c r="P14" s="235">
        <f t="shared" si="2"/>
        <v>0</v>
      </c>
      <c r="Q14" s="235">
        <f t="shared" si="2"/>
        <v>0</v>
      </c>
      <c r="R14" s="235">
        <f t="shared" si="2"/>
        <v>0</v>
      </c>
      <c r="S14" s="237">
        <f>SUM(C14:R14)</f>
        <v>0</v>
      </c>
      <c r="T14" s="234">
        <v>0.13541666666666699</v>
      </c>
      <c r="U14" s="235">
        <v>8.8000000000000007</v>
      </c>
      <c r="V14" s="235">
        <v>4.7699999999999996</v>
      </c>
    </row>
    <row r="15" spans="2:22" s="233" customFormat="1" x14ac:dyDescent="0.2">
      <c r="B15" s="238" t="s">
        <v>215</v>
      </c>
      <c r="C15" s="239">
        <f>+Formular!C48</f>
        <v>0</v>
      </c>
      <c r="D15" s="239">
        <f>+Formular!D48</f>
        <v>0</v>
      </c>
      <c r="E15" s="239">
        <f>+Formular!E48</f>
        <v>0</v>
      </c>
      <c r="F15" s="239">
        <f>+Formular!F48</f>
        <v>0</v>
      </c>
      <c r="G15" s="239">
        <f>+Formular!G48</f>
        <v>0</v>
      </c>
      <c r="H15" s="239">
        <f>+Formular!H48</f>
        <v>0</v>
      </c>
      <c r="I15" s="239">
        <f>+Formular!I48</f>
        <v>0</v>
      </c>
      <c r="J15" s="239">
        <f>+Formular!J48</f>
        <v>0</v>
      </c>
      <c r="K15" s="239">
        <f>+Formular!K48</f>
        <v>0</v>
      </c>
      <c r="L15" s="239">
        <f>+Formular!L48</f>
        <v>0</v>
      </c>
      <c r="M15" s="239">
        <f>+Formular!M48</f>
        <v>0</v>
      </c>
      <c r="N15" s="239">
        <f>+Formular!N48</f>
        <v>0</v>
      </c>
      <c r="O15" s="239">
        <f>+Formular!O48</f>
        <v>0</v>
      </c>
      <c r="P15" s="239">
        <f>+Formular!P48</f>
        <v>0</v>
      </c>
      <c r="Q15" s="239">
        <f>+Formular!Q48</f>
        <v>0</v>
      </c>
      <c r="R15" s="240">
        <f>+Formular!R48</f>
        <v>0</v>
      </c>
      <c r="S15" s="248"/>
      <c r="T15" s="234">
        <v>0.14583333333333301</v>
      </c>
      <c r="U15" s="235">
        <v>8.8000000000000007</v>
      </c>
      <c r="V15" s="235">
        <v>4.7699999999999996</v>
      </c>
    </row>
    <row r="16" spans="2:22" s="233" customFormat="1" ht="16" thickBot="1" x14ac:dyDescent="0.25">
      <c r="B16" s="241" t="s">
        <v>214</v>
      </c>
      <c r="C16" s="242">
        <f>+Formular!C49</f>
        <v>0</v>
      </c>
      <c r="D16" s="242">
        <f>+Formular!D49</f>
        <v>0</v>
      </c>
      <c r="E16" s="242">
        <f>+Formular!E49</f>
        <v>0</v>
      </c>
      <c r="F16" s="242">
        <f>+Formular!F49</f>
        <v>0</v>
      </c>
      <c r="G16" s="242">
        <f>+Formular!G49</f>
        <v>0</v>
      </c>
      <c r="H16" s="242">
        <f>+Formular!H49</f>
        <v>0</v>
      </c>
      <c r="I16" s="242">
        <f>+Formular!I49</f>
        <v>0</v>
      </c>
      <c r="J16" s="242">
        <f>+Formular!J49</f>
        <v>0</v>
      </c>
      <c r="K16" s="242">
        <f>+Formular!K49</f>
        <v>0</v>
      </c>
      <c r="L16" s="242">
        <f>+Formular!L49</f>
        <v>0</v>
      </c>
      <c r="M16" s="242">
        <f>+Formular!M49</f>
        <v>0</v>
      </c>
      <c r="N16" s="242">
        <f>+Formular!N49</f>
        <v>0</v>
      </c>
      <c r="O16" s="242">
        <f>+Formular!O49</f>
        <v>0</v>
      </c>
      <c r="P16" s="242">
        <f>+Formular!P49</f>
        <v>0</v>
      </c>
      <c r="Q16" s="242">
        <f>+Formular!Q49</f>
        <v>0</v>
      </c>
      <c r="R16" s="243">
        <f>+Formular!R49</f>
        <v>0</v>
      </c>
      <c r="S16" s="248"/>
      <c r="T16" s="234">
        <v>0.15625</v>
      </c>
      <c r="U16" s="235">
        <v>8.8000000000000007</v>
      </c>
      <c r="V16" s="235">
        <v>4.7699999999999996</v>
      </c>
    </row>
    <row r="17" spans="2:22" s="233" customFormat="1" ht="16" thickBot="1" x14ac:dyDescent="0.25">
      <c r="B17" s="244" t="s">
        <v>216</v>
      </c>
      <c r="C17" s="245">
        <f>IF(AND(C15="X",C16="X"),-26.4,IF(OR(C15="X",C16="X"),-13.2,0))</f>
        <v>0</v>
      </c>
      <c r="D17" s="245">
        <f t="shared" ref="D17:R17" si="3">IF(AND(D15="X",D16="X"),-26.4,IF(OR(D15="X",D16="X"),-13.2,0))</f>
        <v>0</v>
      </c>
      <c r="E17" s="245">
        <f t="shared" si="3"/>
        <v>0</v>
      </c>
      <c r="F17" s="245">
        <f t="shared" si="3"/>
        <v>0</v>
      </c>
      <c r="G17" s="245">
        <f t="shared" si="3"/>
        <v>0</v>
      </c>
      <c r="H17" s="245">
        <f t="shared" si="3"/>
        <v>0</v>
      </c>
      <c r="I17" s="245">
        <f t="shared" si="3"/>
        <v>0</v>
      </c>
      <c r="J17" s="245">
        <f t="shared" si="3"/>
        <v>0</v>
      </c>
      <c r="K17" s="245">
        <f t="shared" si="3"/>
        <v>0</v>
      </c>
      <c r="L17" s="245">
        <f t="shared" si="3"/>
        <v>0</v>
      </c>
      <c r="M17" s="245">
        <f t="shared" si="3"/>
        <v>0</v>
      </c>
      <c r="N17" s="245">
        <f t="shared" si="3"/>
        <v>0</v>
      </c>
      <c r="O17" s="245">
        <f t="shared" si="3"/>
        <v>0</v>
      </c>
      <c r="P17" s="245">
        <f t="shared" si="3"/>
        <v>0</v>
      </c>
      <c r="Q17" s="245">
        <f t="shared" si="3"/>
        <v>0</v>
      </c>
      <c r="R17" s="245">
        <f t="shared" si="3"/>
        <v>0</v>
      </c>
      <c r="S17" s="246">
        <f>SUM(C17:R17)</f>
        <v>0</v>
      </c>
      <c r="T17" s="234">
        <v>0.16666666666666699</v>
      </c>
      <c r="U17" s="235">
        <v>8.8000000000000007</v>
      </c>
      <c r="V17" s="235">
        <v>2.57</v>
      </c>
    </row>
    <row r="18" spans="2:22" s="233" customFormat="1" x14ac:dyDescent="0.2">
      <c r="B18" s="247" t="s">
        <v>54</v>
      </c>
      <c r="C18" s="247">
        <f>+Formular!C33</f>
        <v>0</v>
      </c>
      <c r="D18" s="247">
        <f>+Formular!D33</f>
        <v>0</v>
      </c>
      <c r="E18" s="247">
        <f>+Formular!E33</f>
        <v>15</v>
      </c>
      <c r="F18" s="247">
        <f>+Formular!F33</f>
        <v>15</v>
      </c>
      <c r="G18" s="247">
        <f>+Formular!G33</f>
        <v>0</v>
      </c>
      <c r="H18" s="247">
        <f>+Formular!H33</f>
        <v>0</v>
      </c>
      <c r="I18" s="247">
        <f>+Formular!I33</f>
        <v>0</v>
      </c>
      <c r="J18" s="247">
        <f>+Formular!J33</f>
        <v>0</v>
      </c>
      <c r="K18" s="247">
        <f>+Formular!K33</f>
        <v>0</v>
      </c>
      <c r="L18" s="247">
        <f>+Formular!L33</f>
        <v>0</v>
      </c>
      <c r="M18" s="247">
        <f>+Formular!M33</f>
        <v>0</v>
      </c>
      <c r="N18" s="247">
        <f>+Formular!N33</f>
        <v>0</v>
      </c>
      <c r="O18" s="247">
        <f>+Formular!O33</f>
        <v>0</v>
      </c>
      <c r="P18" s="247">
        <f>+Formular!P33</f>
        <v>0</v>
      </c>
      <c r="Q18" s="247">
        <f>+Formular!Q33</f>
        <v>0</v>
      </c>
      <c r="R18" s="247">
        <f>+Formular!R33</f>
        <v>0</v>
      </c>
      <c r="S18" s="247"/>
      <c r="T18" s="234">
        <v>0.17708333333333301</v>
      </c>
      <c r="U18" s="235">
        <v>11</v>
      </c>
      <c r="V18" s="235">
        <v>2.57</v>
      </c>
    </row>
    <row r="19" spans="2:22" s="233" customFormat="1" x14ac:dyDescent="0.2">
      <c r="C19" s="247">
        <v>15</v>
      </c>
      <c r="D19" s="247">
        <v>15</v>
      </c>
      <c r="E19" s="247">
        <v>15</v>
      </c>
      <c r="F19" s="247">
        <v>15</v>
      </c>
      <c r="G19" s="247">
        <v>15</v>
      </c>
      <c r="H19" s="247">
        <v>15</v>
      </c>
      <c r="I19" s="247">
        <v>15</v>
      </c>
      <c r="J19" s="247">
        <v>15</v>
      </c>
      <c r="K19" s="247">
        <v>15</v>
      </c>
      <c r="L19" s="247">
        <v>15</v>
      </c>
      <c r="M19" s="247">
        <v>15</v>
      </c>
      <c r="N19" s="247">
        <v>15</v>
      </c>
      <c r="O19" s="247">
        <v>15</v>
      </c>
      <c r="P19" s="247">
        <v>15</v>
      </c>
      <c r="Q19" s="247">
        <v>15</v>
      </c>
      <c r="R19" s="247">
        <v>15</v>
      </c>
      <c r="T19" s="234">
        <v>0.1875</v>
      </c>
      <c r="U19" s="235">
        <v>11</v>
      </c>
      <c r="V19" s="235">
        <v>2.57</v>
      </c>
    </row>
    <row r="20" spans="2:22" s="233" customFormat="1" x14ac:dyDescent="0.2">
      <c r="C20" s="247">
        <f>+Formular!C52</f>
        <v>0</v>
      </c>
      <c r="D20" s="247">
        <f>+Formular!D52</f>
        <v>0</v>
      </c>
      <c r="E20" s="247">
        <f>+Formular!E52</f>
        <v>0</v>
      </c>
      <c r="F20" s="247">
        <f>+Formular!F52</f>
        <v>0</v>
      </c>
      <c r="G20" s="247">
        <f>+Formular!G52</f>
        <v>0</v>
      </c>
      <c r="H20" s="247">
        <f>+Formular!H52</f>
        <v>0</v>
      </c>
      <c r="I20" s="247">
        <f>+Formular!I52</f>
        <v>0</v>
      </c>
      <c r="J20" s="247">
        <f>+Formular!J52</f>
        <v>0</v>
      </c>
      <c r="K20" s="247">
        <f>+Formular!K52</f>
        <v>0</v>
      </c>
      <c r="L20" s="247">
        <f>+Formular!L52</f>
        <v>0</v>
      </c>
      <c r="M20" s="247">
        <f>+Formular!M52</f>
        <v>0</v>
      </c>
      <c r="N20" s="247">
        <f>+Formular!N52</f>
        <v>0</v>
      </c>
      <c r="O20" s="247">
        <f>+Formular!O52</f>
        <v>0</v>
      </c>
      <c r="P20" s="247">
        <f>+Formular!P52</f>
        <v>0</v>
      </c>
      <c r="Q20" s="247">
        <f>+Formular!Q52</f>
        <v>0</v>
      </c>
      <c r="R20" s="247">
        <f>+Formular!R52</f>
        <v>0</v>
      </c>
      <c r="T20" s="234">
        <v>0.19791666666666699</v>
      </c>
      <c r="U20" s="235">
        <v>11</v>
      </c>
      <c r="V20" s="235">
        <v>2.57</v>
      </c>
    </row>
    <row r="21" spans="2:22" s="233" customFormat="1" x14ac:dyDescent="0.2">
      <c r="C21" s="235">
        <v>15</v>
      </c>
      <c r="D21" s="235">
        <v>15</v>
      </c>
      <c r="E21" s="235">
        <v>15</v>
      </c>
      <c r="F21" s="235">
        <v>15</v>
      </c>
      <c r="G21" s="235">
        <v>15</v>
      </c>
      <c r="H21" s="235">
        <v>15</v>
      </c>
      <c r="I21" s="235">
        <v>15</v>
      </c>
      <c r="J21" s="235">
        <v>15</v>
      </c>
      <c r="K21" s="235">
        <v>15</v>
      </c>
      <c r="L21" s="235">
        <v>15</v>
      </c>
      <c r="M21" s="235">
        <v>15</v>
      </c>
      <c r="N21" s="235">
        <v>15</v>
      </c>
      <c r="O21" s="235">
        <v>15</v>
      </c>
      <c r="P21" s="235">
        <v>15</v>
      </c>
      <c r="Q21" s="235">
        <v>15</v>
      </c>
      <c r="R21" s="235">
        <v>15</v>
      </c>
      <c r="T21" s="234">
        <v>0.20833333333333301</v>
      </c>
      <c r="U21" s="235">
        <v>11</v>
      </c>
      <c r="V21" s="235">
        <v>0</v>
      </c>
    </row>
    <row r="22" spans="2:22" s="233" customFormat="1" x14ac:dyDescent="0.2">
      <c r="T22" s="234">
        <v>0.21875</v>
      </c>
      <c r="U22" s="235">
        <v>13.2</v>
      </c>
      <c r="V22" s="235">
        <v>0</v>
      </c>
    </row>
    <row r="23" spans="2:22" s="233" customFormat="1" x14ac:dyDescent="0.2">
      <c r="T23" s="234">
        <v>0.22916666666666699</v>
      </c>
      <c r="U23" s="235">
        <v>13.2</v>
      </c>
      <c r="V23" s="235">
        <v>0</v>
      </c>
    </row>
    <row r="24" spans="2:22" s="233" customFormat="1" x14ac:dyDescent="0.2">
      <c r="C24" s="233">
        <f>IF(C18=0,0,C18-C19)</f>
        <v>0</v>
      </c>
      <c r="D24" s="233">
        <f t="shared" ref="D24:R24" si="4">IF(D18=0,0,D18-D19)</f>
        <v>0</v>
      </c>
      <c r="E24" s="233">
        <f t="shared" si="4"/>
        <v>0</v>
      </c>
      <c r="F24" s="233">
        <f t="shared" si="4"/>
        <v>0</v>
      </c>
      <c r="G24" s="233">
        <f t="shared" si="4"/>
        <v>0</v>
      </c>
      <c r="H24" s="233">
        <f t="shared" si="4"/>
        <v>0</v>
      </c>
      <c r="I24" s="233">
        <f t="shared" si="4"/>
        <v>0</v>
      </c>
      <c r="J24" s="233">
        <f t="shared" si="4"/>
        <v>0</v>
      </c>
      <c r="K24" s="233">
        <f t="shared" si="4"/>
        <v>0</v>
      </c>
      <c r="L24" s="233">
        <f t="shared" si="4"/>
        <v>0</v>
      </c>
      <c r="M24" s="233">
        <f t="shared" si="4"/>
        <v>0</v>
      </c>
      <c r="N24" s="233">
        <f t="shared" si="4"/>
        <v>0</v>
      </c>
      <c r="O24" s="233">
        <f t="shared" si="4"/>
        <v>0</v>
      </c>
      <c r="P24" s="233">
        <f t="shared" si="4"/>
        <v>0</v>
      </c>
      <c r="Q24" s="233">
        <f t="shared" si="4"/>
        <v>0</v>
      </c>
      <c r="R24" s="233">
        <f t="shared" si="4"/>
        <v>0</v>
      </c>
      <c r="T24" s="234">
        <v>0.23958333333333301</v>
      </c>
      <c r="U24" s="235">
        <v>13.2</v>
      </c>
      <c r="V24" s="235">
        <v>0</v>
      </c>
    </row>
    <row r="25" spans="2:22" s="233" customFormat="1" x14ac:dyDescent="0.2">
      <c r="C25" s="233">
        <f>IF(C20=0,0,C20-C21)</f>
        <v>0</v>
      </c>
      <c r="D25" s="233">
        <f t="shared" ref="D25:R25" si="5">IF(D20=0,0,D20-D21)</f>
        <v>0</v>
      </c>
      <c r="E25" s="233">
        <f t="shared" si="5"/>
        <v>0</v>
      </c>
      <c r="F25" s="233">
        <f t="shared" si="5"/>
        <v>0</v>
      </c>
      <c r="G25" s="233">
        <f t="shared" si="5"/>
        <v>0</v>
      </c>
      <c r="H25" s="233">
        <f t="shared" si="5"/>
        <v>0</v>
      </c>
      <c r="I25" s="233">
        <f t="shared" si="5"/>
        <v>0</v>
      </c>
      <c r="J25" s="233">
        <f t="shared" si="5"/>
        <v>0</v>
      </c>
      <c r="K25" s="233">
        <f t="shared" si="5"/>
        <v>0</v>
      </c>
      <c r="L25" s="233">
        <f t="shared" si="5"/>
        <v>0</v>
      </c>
      <c r="M25" s="233">
        <f t="shared" si="5"/>
        <v>0</v>
      </c>
      <c r="N25" s="233">
        <f t="shared" si="5"/>
        <v>0</v>
      </c>
      <c r="O25" s="233">
        <f t="shared" si="5"/>
        <v>0</v>
      </c>
      <c r="P25" s="233">
        <f t="shared" si="5"/>
        <v>0</v>
      </c>
      <c r="Q25" s="233">
        <f t="shared" si="5"/>
        <v>0</v>
      </c>
      <c r="R25" s="233">
        <f t="shared" si="5"/>
        <v>0</v>
      </c>
      <c r="S25" s="233">
        <f>SUM(C25:R25)+SUM(C24:R24)</f>
        <v>0</v>
      </c>
      <c r="T25" s="234">
        <v>0.25</v>
      </c>
      <c r="U25" s="235">
        <v>13.2</v>
      </c>
      <c r="V25" s="235">
        <v>11.73</v>
      </c>
    </row>
    <row r="26" spans="2:22" s="233" customFormat="1" x14ac:dyDescent="0.2">
      <c r="T26" s="234">
        <v>0.26041666666666702</v>
      </c>
      <c r="U26" s="235">
        <v>15.4</v>
      </c>
      <c r="V26" s="235">
        <v>11.73</v>
      </c>
    </row>
    <row r="27" spans="2:22" s="233" customFormat="1" x14ac:dyDescent="0.2">
      <c r="T27" s="234">
        <v>0.27083333333333298</v>
      </c>
      <c r="U27" s="235">
        <v>15.4</v>
      </c>
      <c r="V27" s="235">
        <v>11.73</v>
      </c>
    </row>
    <row r="28" spans="2:22" s="233" customFormat="1" x14ac:dyDescent="0.2">
      <c r="T28" s="234">
        <v>0.28125</v>
      </c>
      <c r="U28" s="235">
        <v>15.4</v>
      </c>
      <c r="V28" s="235"/>
    </row>
    <row r="29" spans="2:22" s="233" customFormat="1" x14ac:dyDescent="0.2">
      <c r="T29" s="234">
        <v>0.29166666666666669</v>
      </c>
      <c r="U29" s="235">
        <v>15.4</v>
      </c>
      <c r="V29" s="235"/>
    </row>
    <row r="30" spans="2:22" s="233" customFormat="1" x14ac:dyDescent="0.2">
      <c r="T30" s="234">
        <v>0.30208333333333298</v>
      </c>
      <c r="U30" s="235">
        <v>17.600000000000001</v>
      </c>
      <c r="V30" s="235"/>
    </row>
    <row r="31" spans="2:22" s="233" customFormat="1" x14ac:dyDescent="0.2">
      <c r="T31" s="234">
        <v>0.3125</v>
      </c>
      <c r="U31" s="235">
        <v>17.600000000000001</v>
      </c>
      <c r="V31" s="235"/>
    </row>
    <row r="32" spans="2:22" s="233" customFormat="1" x14ac:dyDescent="0.2">
      <c r="T32" s="234">
        <v>0.32291666666666702</v>
      </c>
      <c r="U32" s="235">
        <v>17.600000000000001</v>
      </c>
      <c r="V32" s="235"/>
    </row>
    <row r="33" spans="20:22" s="233" customFormat="1" x14ac:dyDescent="0.2">
      <c r="T33" s="234">
        <v>0.33333333333333298</v>
      </c>
      <c r="U33" s="235">
        <v>17.600000000000001</v>
      </c>
      <c r="V33" s="235"/>
    </row>
    <row r="34" spans="20:22" s="233" customFormat="1" x14ac:dyDescent="0.2">
      <c r="T34" s="234">
        <v>0.34375</v>
      </c>
      <c r="U34" s="235">
        <v>19.8</v>
      </c>
      <c r="V34" s="235"/>
    </row>
    <row r="35" spans="20:22" s="233" customFormat="1" x14ac:dyDescent="0.2">
      <c r="T35" s="234">
        <v>0.35416666666666702</v>
      </c>
      <c r="U35" s="235">
        <v>19.8</v>
      </c>
      <c r="V35" s="235"/>
    </row>
    <row r="36" spans="20:22" s="233" customFormat="1" x14ac:dyDescent="0.2">
      <c r="T36" s="234">
        <v>0.36458333333333298</v>
      </c>
      <c r="U36" s="235">
        <v>19.8</v>
      </c>
      <c r="V36" s="235"/>
    </row>
    <row r="37" spans="20:22" s="233" customFormat="1" x14ac:dyDescent="0.2">
      <c r="T37" s="234">
        <v>0.375</v>
      </c>
      <c r="U37" s="235">
        <v>19.8</v>
      </c>
      <c r="V37" s="235"/>
    </row>
    <row r="38" spans="20:22" s="233" customFormat="1" x14ac:dyDescent="0.2">
      <c r="T38" s="234">
        <v>0.38541666666666702</v>
      </c>
      <c r="U38" s="235">
        <v>22</v>
      </c>
      <c r="V38" s="235"/>
    </row>
    <row r="39" spans="20:22" s="233" customFormat="1" x14ac:dyDescent="0.2">
      <c r="T39" s="234">
        <v>0.39583333333333298</v>
      </c>
      <c r="U39" s="235">
        <v>22</v>
      </c>
      <c r="V39" s="235"/>
    </row>
    <row r="40" spans="20:22" s="233" customFormat="1" x14ac:dyDescent="0.2">
      <c r="T40" s="234">
        <v>0.40625</v>
      </c>
      <c r="U40" s="235">
        <v>22</v>
      </c>
      <c r="V40" s="235"/>
    </row>
    <row r="41" spans="20:22" s="233" customFormat="1" x14ac:dyDescent="0.2">
      <c r="T41" s="234">
        <v>0.41666666666666702</v>
      </c>
      <c r="U41" s="235">
        <v>22</v>
      </c>
      <c r="V41" s="235"/>
    </row>
    <row r="42" spans="20:22" s="233" customFormat="1" x14ac:dyDescent="0.2">
      <c r="T42" s="234">
        <v>0.42708333333333298</v>
      </c>
      <c r="U42" s="235">
        <v>24.2</v>
      </c>
      <c r="V42" s="235"/>
    </row>
    <row r="43" spans="20:22" s="233" customFormat="1" x14ac:dyDescent="0.2">
      <c r="T43" s="234">
        <v>0.4375</v>
      </c>
      <c r="U43" s="235">
        <v>24.2</v>
      </c>
      <c r="V43" s="235"/>
    </row>
    <row r="44" spans="20:22" s="233" customFormat="1" x14ac:dyDescent="0.2">
      <c r="T44" s="234">
        <v>0.44791666666666702</v>
      </c>
      <c r="U44" s="235">
        <v>24.2</v>
      </c>
      <c r="V44" s="235"/>
    </row>
    <row r="45" spans="20:22" s="233" customFormat="1" x14ac:dyDescent="0.2">
      <c r="T45" s="234">
        <v>0.45833333333333298</v>
      </c>
      <c r="U45" s="235">
        <v>24.2</v>
      </c>
      <c r="V45" s="235"/>
    </row>
    <row r="46" spans="20:22" s="233" customFormat="1" x14ac:dyDescent="0.2">
      <c r="T46" s="234">
        <v>0.46875</v>
      </c>
      <c r="U46" s="235">
        <v>26.4</v>
      </c>
      <c r="V46" s="235"/>
    </row>
    <row r="47" spans="20:22" s="233" customFormat="1" x14ac:dyDescent="0.2">
      <c r="T47" s="234">
        <v>0.47916666666666702</v>
      </c>
      <c r="U47" s="235">
        <v>26.4</v>
      </c>
      <c r="V47" s="235"/>
    </row>
    <row r="48" spans="20:22" s="233" customFormat="1" x14ac:dyDescent="0.2">
      <c r="T48" s="234">
        <v>0.48958333333333298</v>
      </c>
      <c r="U48" s="235">
        <v>26.4</v>
      </c>
      <c r="V48" s="235"/>
    </row>
    <row r="49" spans="20:22" s="233" customFormat="1" x14ac:dyDescent="0.2">
      <c r="T49" s="234">
        <v>0.5</v>
      </c>
      <c r="U49" s="235">
        <v>26.4</v>
      </c>
      <c r="V49" s="235"/>
    </row>
    <row r="50" spans="20:22" s="233" customFormat="1" x14ac:dyDescent="0.2">
      <c r="T50" s="234">
        <v>0.51041666666666696</v>
      </c>
      <c r="U50" s="235">
        <v>26.4</v>
      </c>
      <c r="V50" s="235"/>
    </row>
    <row r="51" spans="20:22" s="233" customFormat="1" x14ac:dyDescent="0.2">
      <c r="T51" s="234">
        <v>0.52083333333333304</v>
      </c>
      <c r="U51" s="235">
        <v>26.4</v>
      </c>
      <c r="V51" s="235"/>
    </row>
    <row r="52" spans="20:22" s="233" customFormat="1" x14ac:dyDescent="0.2">
      <c r="T52" s="234">
        <v>0.53125</v>
      </c>
      <c r="U52" s="235">
        <v>26.4</v>
      </c>
      <c r="V52" s="235"/>
    </row>
    <row r="53" spans="20:22" s="233" customFormat="1" x14ac:dyDescent="0.2">
      <c r="T53" s="234">
        <v>0.54166666666666696</v>
      </c>
      <c r="U53" s="235">
        <v>26.4</v>
      </c>
      <c r="V53" s="235"/>
    </row>
    <row r="54" spans="20:22" s="233" customFormat="1" x14ac:dyDescent="0.2">
      <c r="T54" s="234">
        <v>0.55208333333333304</v>
      </c>
      <c r="U54" s="235">
        <v>26.4</v>
      </c>
      <c r="V54" s="235"/>
    </row>
    <row r="55" spans="20:22" s="233" customFormat="1" x14ac:dyDescent="0.2">
      <c r="T55" s="234">
        <v>0.5625</v>
      </c>
      <c r="U55" s="235">
        <v>26.4</v>
      </c>
      <c r="V55" s="235"/>
    </row>
    <row r="56" spans="20:22" s="233" customFormat="1" x14ac:dyDescent="0.2">
      <c r="T56" s="234">
        <v>0.57291666666666696</v>
      </c>
      <c r="U56" s="235">
        <v>26.4</v>
      </c>
      <c r="V56" s="235"/>
    </row>
    <row r="57" spans="20:22" s="233" customFormat="1" x14ac:dyDescent="0.2">
      <c r="T57" s="234">
        <v>0.58333333333333304</v>
      </c>
      <c r="U57" s="235">
        <v>26.4</v>
      </c>
      <c r="V57" s="235"/>
    </row>
    <row r="58" spans="20:22" s="233" customFormat="1" x14ac:dyDescent="0.2">
      <c r="T58" s="234">
        <v>0.59375</v>
      </c>
      <c r="U58" s="235">
        <v>26.4</v>
      </c>
      <c r="V58" s="235"/>
    </row>
    <row r="59" spans="20:22" s="233" customFormat="1" x14ac:dyDescent="0.2">
      <c r="T59" s="234">
        <v>0.60416666666666696</v>
      </c>
      <c r="U59" s="235">
        <v>26.4</v>
      </c>
      <c r="V59" s="235"/>
    </row>
    <row r="60" spans="20:22" s="233" customFormat="1" x14ac:dyDescent="0.2">
      <c r="T60" s="234">
        <v>0.61458333333333304</v>
      </c>
      <c r="U60" s="235">
        <v>26.4</v>
      </c>
      <c r="V60" s="235"/>
    </row>
    <row r="61" spans="20:22" s="233" customFormat="1" x14ac:dyDescent="0.2">
      <c r="T61" s="234">
        <v>0.625</v>
      </c>
      <c r="U61" s="235">
        <v>26.4</v>
      </c>
      <c r="V61" s="235"/>
    </row>
    <row r="62" spans="20:22" s="233" customFormat="1" x14ac:dyDescent="0.2">
      <c r="T62" s="234">
        <v>0.63541666666666696</v>
      </c>
      <c r="U62" s="235">
        <v>26.4</v>
      </c>
      <c r="V62" s="235"/>
    </row>
    <row r="63" spans="20:22" s="233" customFormat="1" x14ac:dyDescent="0.2">
      <c r="T63" s="234">
        <v>0.64583333333333304</v>
      </c>
      <c r="U63" s="235">
        <v>26.4</v>
      </c>
      <c r="V63" s="235"/>
    </row>
    <row r="64" spans="20:22" s="233" customFormat="1" x14ac:dyDescent="0.2">
      <c r="T64" s="234">
        <v>0.65625</v>
      </c>
      <c r="U64" s="235">
        <v>26.4</v>
      </c>
      <c r="V64" s="235"/>
    </row>
    <row r="65" spans="20:22" s="233" customFormat="1" x14ac:dyDescent="0.2">
      <c r="T65" s="234">
        <v>0.66666666666666696</v>
      </c>
      <c r="U65" s="235">
        <v>26.4</v>
      </c>
      <c r="V65" s="235"/>
    </row>
    <row r="66" spans="20:22" s="233" customFormat="1" x14ac:dyDescent="0.2">
      <c r="T66" s="234">
        <v>0.67708333333333304</v>
      </c>
      <c r="U66" s="235">
        <v>26.4</v>
      </c>
      <c r="V66" s="235"/>
    </row>
    <row r="67" spans="20:22" s="233" customFormat="1" x14ac:dyDescent="0.2">
      <c r="T67" s="234">
        <v>0.6875</v>
      </c>
      <c r="U67" s="235">
        <v>26.4</v>
      </c>
      <c r="V67" s="235"/>
    </row>
    <row r="68" spans="20:22" s="233" customFormat="1" x14ac:dyDescent="0.2">
      <c r="T68" s="234">
        <v>0.69791666666666696</v>
      </c>
      <c r="U68" s="235">
        <v>26.4</v>
      </c>
      <c r="V68" s="235"/>
    </row>
    <row r="69" spans="20:22" s="233" customFormat="1" x14ac:dyDescent="0.2">
      <c r="T69" s="234">
        <v>0.70833333333333304</v>
      </c>
      <c r="U69" s="235">
        <v>26.4</v>
      </c>
      <c r="V69" s="235"/>
    </row>
    <row r="70" spans="20:22" s="233" customFormat="1" x14ac:dyDescent="0.2">
      <c r="T70" s="234">
        <v>0.71875</v>
      </c>
      <c r="U70" s="235">
        <v>26.4</v>
      </c>
      <c r="V70" s="235"/>
    </row>
    <row r="71" spans="20:22" s="233" customFormat="1" x14ac:dyDescent="0.2">
      <c r="T71" s="234">
        <v>0.72916666666666696</v>
      </c>
      <c r="U71" s="235">
        <v>26.4</v>
      </c>
      <c r="V71" s="235"/>
    </row>
    <row r="72" spans="20:22" s="233" customFormat="1" x14ac:dyDescent="0.2">
      <c r="T72" s="234">
        <v>0.73958333333333304</v>
      </c>
      <c r="U72" s="235">
        <v>26.4</v>
      </c>
      <c r="V72" s="235"/>
    </row>
    <row r="73" spans="20:22" s="233" customFormat="1" x14ac:dyDescent="0.2">
      <c r="T73" s="234">
        <v>0.75</v>
      </c>
      <c r="U73" s="235">
        <v>26.4</v>
      </c>
      <c r="V73" s="235"/>
    </row>
    <row r="74" spans="20:22" s="233" customFormat="1" x14ac:dyDescent="0.2">
      <c r="T74" s="234">
        <v>0.76041666666666696</v>
      </c>
      <c r="U74" s="235">
        <v>26.4</v>
      </c>
      <c r="V74" s="235"/>
    </row>
    <row r="75" spans="20:22" s="233" customFormat="1" x14ac:dyDescent="0.2">
      <c r="T75" s="234">
        <v>0.77083333333333304</v>
      </c>
      <c r="U75" s="235">
        <v>26.4</v>
      </c>
      <c r="V75" s="235"/>
    </row>
    <row r="76" spans="20:22" s="233" customFormat="1" x14ac:dyDescent="0.2">
      <c r="T76" s="234">
        <v>0.78125</v>
      </c>
      <c r="U76" s="235">
        <v>26.4</v>
      </c>
      <c r="V76" s="235"/>
    </row>
    <row r="77" spans="20:22" s="233" customFormat="1" x14ac:dyDescent="0.2">
      <c r="T77" s="234">
        <v>0.79166666666666696</v>
      </c>
      <c r="U77" s="235">
        <v>26.4</v>
      </c>
      <c r="V77" s="235"/>
    </row>
    <row r="78" spans="20:22" s="233" customFormat="1" x14ac:dyDescent="0.2">
      <c r="T78" s="234">
        <v>0.80208333333333304</v>
      </c>
      <c r="U78" s="235">
        <v>26.4</v>
      </c>
      <c r="V78" s="235"/>
    </row>
    <row r="79" spans="20:22" s="233" customFormat="1" x14ac:dyDescent="0.2">
      <c r="T79" s="234">
        <v>0.8125</v>
      </c>
      <c r="U79" s="235">
        <v>26.4</v>
      </c>
      <c r="V79" s="235"/>
    </row>
    <row r="80" spans="20:22" s="233" customFormat="1" x14ac:dyDescent="0.2">
      <c r="T80" s="234">
        <v>0.82291666666666696</v>
      </c>
      <c r="U80" s="235">
        <v>26.4</v>
      </c>
      <c r="V80" s="235"/>
    </row>
    <row r="81" spans="20:22" s="233" customFormat="1" x14ac:dyDescent="0.2">
      <c r="T81" s="234">
        <v>0.83333333333333304</v>
      </c>
      <c r="U81" s="235">
        <v>26.4</v>
      </c>
      <c r="V81" s="235"/>
    </row>
    <row r="82" spans="20:22" s="233" customFormat="1" x14ac:dyDescent="0.2">
      <c r="T82" s="234">
        <v>0.84375</v>
      </c>
      <c r="U82" s="235">
        <v>26.4</v>
      </c>
      <c r="V82" s="235"/>
    </row>
    <row r="83" spans="20:22" s="233" customFormat="1" x14ac:dyDescent="0.2">
      <c r="T83" s="234">
        <v>0.85416666666666696</v>
      </c>
      <c r="U83" s="235">
        <v>26.4</v>
      </c>
      <c r="V83" s="235"/>
    </row>
    <row r="84" spans="20:22" s="233" customFormat="1" x14ac:dyDescent="0.2">
      <c r="T84" s="234">
        <v>0.86458333333333304</v>
      </c>
      <c r="U84" s="235">
        <v>26.4</v>
      </c>
      <c r="V84" s="235"/>
    </row>
    <row r="85" spans="20:22" s="233" customFormat="1" x14ac:dyDescent="0.2">
      <c r="T85" s="234">
        <v>0.875</v>
      </c>
      <c r="U85" s="235">
        <v>26.4</v>
      </c>
      <c r="V85" s="235"/>
    </row>
    <row r="86" spans="20:22" s="233" customFormat="1" x14ac:dyDescent="0.2">
      <c r="T86" s="234">
        <v>0.88541666666666696</v>
      </c>
      <c r="U86" s="235">
        <v>26.4</v>
      </c>
      <c r="V86" s="235"/>
    </row>
    <row r="87" spans="20:22" s="233" customFormat="1" x14ac:dyDescent="0.2">
      <c r="T87" s="234">
        <v>0.89583333333333304</v>
      </c>
      <c r="U87" s="235">
        <v>26.4</v>
      </c>
      <c r="V87" s="235"/>
    </row>
    <row r="88" spans="20:22" s="233" customFormat="1" x14ac:dyDescent="0.2">
      <c r="T88" s="234">
        <v>0.90625</v>
      </c>
      <c r="U88" s="235">
        <v>26.4</v>
      </c>
      <c r="V88" s="235"/>
    </row>
    <row r="89" spans="20:22" s="233" customFormat="1" x14ac:dyDescent="0.2">
      <c r="T89" s="234">
        <v>0.91666666666666696</v>
      </c>
      <c r="U89" s="235">
        <v>26.4</v>
      </c>
      <c r="V89" s="235"/>
    </row>
    <row r="90" spans="20:22" s="233" customFormat="1" x14ac:dyDescent="0.2">
      <c r="T90" s="234">
        <v>0.92708333333333304</v>
      </c>
      <c r="U90" s="235">
        <v>26.4</v>
      </c>
      <c r="V90" s="235"/>
    </row>
    <row r="91" spans="20:22" s="233" customFormat="1" x14ac:dyDescent="0.2">
      <c r="T91" s="234">
        <v>0.9375</v>
      </c>
      <c r="U91" s="235">
        <v>26.4</v>
      </c>
      <c r="V91" s="235"/>
    </row>
    <row r="92" spans="20:22" s="233" customFormat="1" x14ac:dyDescent="0.2">
      <c r="T92" s="234">
        <v>0.94791666666666696</v>
      </c>
      <c r="U92" s="235">
        <v>26.4</v>
      </c>
      <c r="V92" s="235"/>
    </row>
    <row r="93" spans="20:22" s="233" customFormat="1" x14ac:dyDescent="0.2">
      <c r="T93" s="234">
        <v>0.95833333333333304</v>
      </c>
      <c r="U93" s="235">
        <v>26.4</v>
      </c>
      <c r="V93" s="235"/>
    </row>
    <row r="94" spans="20:22" s="233" customFormat="1" x14ac:dyDescent="0.2">
      <c r="T94" s="234">
        <v>0.96875</v>
      </c>
      <c r="U94" s="235">
        <v>26.4</v>
      </c>
      <c r="V94" s="235"/>
    </row>
    <row r="95" spans="20:22" s="233" customFormat="1" x14ac:dyDescent="0.2">
      <c r="T95" s="234">
        <v>0.97916666666666696</v>
      </c>
      <c r="U95" s="235">
        <v>26.4</v>
      </c>
      <c r="V95" s="235"/>
    </row>
    <row r="96" spans="20:22" s="233" customFormat="1" x14ac:dyDescent="0.2">
      <c r="T96" s="234">
        <v>0.98958333333333304</v>
      </c>
      <c r="U96" s="235">
        <v>26.4</v>
      </c>
      <c r="V96" s="235"/>
    </row>
    <row r="97" spans="20:22" s="233" customFormat="1" x14ac:dyDescent="0.2">
      <c r="T97" s="234">
        <v>1</v>
      </c>
      <c r="U97" s="235">
        <v>26.4</v>
      </c>
      <c r="V97" s="235"/>
    </row>
  </sheetData>
  <sheetProtection algorithmName="SHA-512" hashValue="HG/2QppvQydEMcdCLSs886Tw7B8GXrExVlneqqEqrORw03o5A+tRMrzkj66AgLcGnmq1cYca8DNHWIRmXwEZXQ==" saltValue="/VUH2TIXifiBfEVUSgglzg==" spinCount="100000" sheet="1" objects="1" scenarios="1"/>
  <customSheetViews>
    <customSheetView guid="{F9B5484E-AE86-4B42-A7FB-703F4E0771ED}">
      <selection activeCell="I30" sqref="I30"/>
      <pageMargins left="0.7" right="0.7" top="0.78740157499999996" bottom="0.78740157499999996" header="0.3" footer="0.3"/>
      <pageSetup paperSize="9" orientation="portrait" r:id="rId1"/>
    </customSheetView>
  </customSheetViews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I63"/>
  <sheetViews>
    <sheetView topLeftCell="A7" zoomScale="90" zoomScaleNormal="90" workbookViewId="0">
      <selection activeCell="C20" sqref="C20"/>
    </sheetView>
  </sheetViews>
  <sheetFormatPr baseColWidth="10" defaultRowHeight="15" x14ac:dyDescent="0.2"/>
  <cols>
    <col min="1" max="1" width="9.1640625" customWidth="1"/>
    <col min="2" max="2" width="45.83203125" bestFit="1" customWidth="1"/>
    <col min="3" max="3" width="31.5" bestFit="1" customWidth="1"/>
    <col min="4" max="4" width="26.5" bestFit="1" customWidth="1"/>
    <col min="5" max="5" width="14" bestFit="1" customWidth="1"/>
    <col min="6" max="7" width="19.5" customWidth="1"/>
    <col min="9" max="9" width="41.33203125" bestFit="1" customWidth="1"/>
  </cols>
  <sheetData>
    <row r="1" spans="1:7" ht="19" x14ac:dyDescent="0.25">
      <c r="A1" s="3" t="s">
        <v>122</v>
      </c>
      <c r="B1" s="33"/>
      <c r="C1" s="33"/>
      <c r="D1" s="33"/>
      <c r="E1" s="33"/>
      <c r="F1" s="33"/>
      <c r="G1" s="33"/>
    </row>
    <row r="2" spans="1:7" ht="20" thickBot="1" x14ac:dyDescent="0.3">
      <c r="A2" s="33"/>
      <c r="B2" s="33"/>
      <c r="C2" s="33"/>
      <c r="D2" s="33"/>
      <c r="E2" s="33"/>
      <c r="F2" s="33"/>
      <c r="G2" s="33"/>
    </row>
    <row r="3" spans="1:7" ht="19" x14ac:dyDescent="0.25">
      <c r="A3" s="34"/>
      <c r="B3" s="35" t="s">
        <v>62</v>
      </c>
      <c r="C3" s="35" t="s">
        <v>33</v>
      </c>
      <c r="D3" s="35" t="s">
        <v>60</v>
      </c>
      <c r="E3" s="35" t="s">
        <v>34</v>
      </c>
      <c r="F3" s="35" t="s">
        <v>37</v>
      </c>
      <c r="G3" s="36" t="s">
        <v>38</v>
      </c>
    </row>
    <row r="4" spans="1:7" ht="19" x14ac:dyDescent="0.25">
      <c r="A4" s="5"/>
      <c r="B4" s="6"/>
      <c r="C4" s="6"/>
      <c r="D4" s="6"/>
      <c r="E4" s="6"/>
      <c r="F4" s="6"/>
      <c r="G4" s="8"/>
    </row>
    <row r="5" spans="1:7" ht="19" x14ac:dyDescent="0.25">
      <c r="A5" s="9">
        <v>1</v>
      </c>
      <c r="B5" s="6" t="s">
        <v>31</v>
      </c>
      <c r="C5" s="37">
        <v>0</v>
      </c>
      <c r="D5" s="38" t="s">
        <v>61</v>
      </c>
      <c r="E5" s="39">
        <v>0</v>
      </c>
      <c r="F5" s="38">
        <f>+C5-G5</f>
        <v>0</v>
      </c>
      <c r="G5" s="40">
        <f>+C5/(1+E5)</f>
        <v>0</v>
      </c>
    </row>
    <row r="6" spans="1:7" ht="19" x14ac:dyDescent="0.25">
      <c r="A6" s="5"/>
      <c r="B6" s="6" t="s">
        <v>32</v>
      </c>
      <c r="C6" s="38"/>
      <c r="D6" s="38"/>
      <c r="E6" s="6"/>
      <c r="F6" s="38"/>
      <c r="G6" s="40"/>
    </row>
    <row r="7" spans="1:7" ht="19" x14ac:dyDescent="0.25">
      <c r="A7" s="5"/>
      <c r="B7" s="6"/>
      <c r="C7" s="38"/>
      <c r="D7" s="38"/>
      <c r="E7" s="6"/>
      <c r="F7" s="38"/>
      <c r="G7" s="40"/>
    </row>
    <row r="8" spans="1:7" ht="19" x14ac:dyDescent="0.25">
      <c r="A8" s="9">
        <v>2</v>
      </c>
      <c r="B8" s="11" t="s">
        <v>228</v>
      </c>
      <c r="C8" s="37">
        <v>48</v>
      </c>
      <c r="D8" s="38" t="s">
        <v>61</v>
      </c>
      <c r="E8" s="39">
        <v>0.2</v>
      </c>
      <c r="F8" s="38">
        <f>+C8-G8</f>
        <v>8</v>
      </c>
      <c r="G8" s="40">
        <f>+C8/(1+E8)</f>
        <v>40</v>
      </c>
    </row>
    <row r="9" spans="1:7" ht="19" x14ac:dyDescent="0.25">
      <c r="A9" s="5"/>
      <c r="B9" s="6"/>
      <c r="C9" s="38"/>
      <c r="D9" s="38"/>
      <c r="E9" s="6"/>
      <c r="F9" s="38"/>
      <c r="G9" s="40"/>
    </row>
    <row r="10" spans="1:7" ht="19" x14ac:dyDescent="0.25">
      <c r="A10" s="9">
        <v>3</v>
      </c>
      <c r="B10" s="11" t="s">
        <v>194</v>
      </c>
      <c r="C10" s="37">
        <v>0</v>
      </c>
      <c r="D10" s="38" t="s">
        <v>61</v>
      </c>
      <c r="E10" s="39">
        <v>0</v>
      </c>
      <c r="F10" s="38">
        <f t="shared" ref="F10:F18" si="0">+C10-G10</f>
        <v>0</v>
      </c>
      <c r="G10" s="40">
        <f t="shared" ref="G10:G32" si="1">+C10/(1+E10)</f>
        <v>0</v>
      </c>
    </row>
    <row r="11" spans="1:7" ht="19" x14ac:dyDescent="0.25">
      <c r="A11" s="9"/>
      <c r="B11" s="11" t="s">
        <v>194</v>
      </c>
      <c r="C11" s="37">
        <v>0</v>
      </c>
      <c r="D11" s="38" t="s">
        <v>61</v>
      </c>
      <c r="E11" s="39">
        <v>0.1</v>
      </c>
      <c r="F11" s="38">
        <f t="shared" ref="F11" si="2">+C11-G11</f>
        <v>0</v>
      </c>
      <c r="G11" s="40">
        <f t="shared" ref="G11" si="3">+C11/(1+E11)</f>
        <v>0</v>
      </c>
    </row>
    <row r="12" spans="1:7" ht="19" x14ac:dyDescent="0.25">
      <c r="A12" s="9"/>
      <c r="B12" s="11" t="s">
        <v>194</v>
      </c>
      <c r="C12" s="37">
        <v>0</v>
      </c>
      <c r="D12" s="38" t="s">
        <v>61</v>
      </c>
      <c r="E12" s="39">
        <v>0.2</v>
      </c>
      <c r="F12" s="38">
        <f t="shared" ref="F12" si="4">+C12-G12</f>
        <v>0</v>
      </c>
      <c r="G12" s="40">
        <f t="shared" ref="G12" si="5">+C12/(1+E12)</f>
        <v>0</v>
      </c>
    </row>
    <row r="13" spans="1:7" ht="19" x14ac:dyDescent="0.25">
      <c r="A13" s="5"/>
      <c r="B13" s="6"/>
      <c r="C13" s="38"/>
      <c r="D13" s="38"/>
      <c r="E13" s="11"/>
      <c r="F13" s="38"/>
      <c r="G13" s="40"/>
    </row>
    <row r="14" spans="1:7" ht="19" x14ac:dyDescent="0.25">
      <c r="A14" s="9">
        <v>4</v>
      </c>
      <c r="B14" s="11" t="s">
        <v>227</v>
      </c>
      <c r="C14" s="37">
        <v>0</v>
      </c>
      <c r="D14" s="38" t="s">
        <v>61</v>
      </c>
      <c r="E14" s="39">
        <v>0</v>
      </c>
      <c r="F14" s="38">
        <f t="shared" si="0"/>
        <v>0</v>
      </c>
      <c r="G14" s="40">
        <f t="shared" si="1"/>
        <v>0</v>
      </c>
    </row>
    <row r="15" spans="1:7" ht="19" x14ac:dyDescent="0.25">
      <c r="A15" s="5"/>
      <c r="B15" s="11" t="s">
        <v>227</v>
      </c>
      <c r="C15" s="37">
        <v>0</v>
      </c>
      <c r="D15" s="38" t="s">
        <v>61</v>
      </c>
      <c r="E15" s="39">
        <v>0.1</v>
      </c>
      <c r="F15" s="38">
        <f t="shared" si="0"/>
        <v>0</v>
      </c>
      <c r="G15" s="40">
        <f t="shared" si="1"/>
        <v>0</v>
      </c>
    </row>
    <row r="16" spans="1:7" ht="19" x14ac:dyDescent="0.25">
      <c r="A16" s="5"/>
      <c r="B16" s="11" t="s">
        <v>227</v>
      </c>
      <c r="C16" s="37">
        <v>0</v>
      </c>
      <c r="D16" s="38" t="s">
        <v>61</v>
      </c>
      <c r="E16" s="39">
        <v>0.2</v>
      </c>
      <c r="F16" s="38">
        <f t="shared" si="0"/>
        <v>0</v>
      </c>
      <c r="G16" s="40">
        <f t="shared" si="1"/>
        <v>0</v>
      </c>
    </row>
    <row r="17" spans="1:9" ht="19" x14ac:dyDescent="0.25">
      <c r="A17" s="5"/>
      <c r="B17" s="6"/>
      <c r="C17" s="38"/>
      <c r="D17" s="38"/>
      <c r="E17" s="6"/>
      <c r="F17" s="38"/>
      <c r="G17" s="40"/>
    </row>
    <row r="18" spans="1:9" ht="19" x14ac:dyDescent="0.25">
      <c r="A18" s="9">
        <v>5</v>
      </c>
      <c r="B18" s="6" t="s">
        <v>30</v>
      </c>
      <c r="C18" s="37">
        <v>1</v>
      </c>
      <c r="D18" s="38" t="s">
        <v>61</v>
      </c>
      <c r="E18" s="39">
        <v>0</v>
      </c>
      <c r="F18" s="38">
        <f t="shared" si="0"/>
        <v>0</v>
      </c>
      <c r="G18" s="40">
        <f t="shared" si="1"/>
        <v>1</v>
      </c>
    </row>
    <row r="19" spans="1:9" ht="19" x14ac:dyDescent="0.25">
      <c r="A19" s="9"/>
      <c r="B19" s="11" t="s">
        <v>35</v>
      </c>
      <c r="C19" s="37">
        <v>120</v>
      </c>
      <c r="D19" s="38" t="s">
        <v>61</v>
      </c>
      <c r="E19" s="39">
        <v>0.1</v>
      </c>
      <c r="F19" s="38">
        <f t="shared" ref="F19:F21" si="6">+C19-G19</f>
        <v>10.909090909090921</v>
      </c>
      <c r="G19" s="40">
        <f t="shared" ref="G19:G21" si="7">+C19/(1+E19)</f>
        <v>109.09090909090908</v>
      </c>
    </row>
    <row r="20" spans="1:9" ht="19" x14ac:dyDescent="0.25">
      <c r="A20" s="9"/>
      <c r="B20" s="11" t="s">
        <v>35</v>
      </c>
      <c r="C20" s="37"/>
      <c r="D20" s="38" t="s">
        <v>61</v>
      </c>
      <c r="E20" s="39">
        <v>0.13</v>
      </c>
      <c r="F20" s="38">
        <f t="shared" si="6"/>
        <v>0</v>
      </c>
      <c r="G20" s="40">
        <f t="shared" si="7"/>
        <v>0</v>
      </c>
    </row>
    <row r="21" spans="1:9" ht="19" x14ac:dyDescent="0.25">
      <c r="A21" s="5"/>
      <c r="B21" s="6" t="s">
        <v>184</v>
      </c>
      <c r="C21" s="37"/>
      <c r="D21" s="38" t="s">
        <v>61</v>
      </c>
      <c r="E21" s="39">
        <v>0.2</v>
      </c>
      <c r="F21" s="38">
        <f t="shared" si="6"/>
        <v>0</v>
      </c>
      <c r="G21" s="40">
        <f t="shared" si="7"/>
        <v>0</v>
      </c>
    </row>
    <row r="22" spans="1:9" ht="19" x14ac:dyDescent="0.25">
      <c r="A22" s="5"/>
      <c r="B22" s="6"/>
      <c r="C22" s="38"/>
      <c r="D22" s="38"/>
      <c r="E22" s="6"/>
      <c r="F22" s="38"/>
      <c r="G22" s="40"/>
    </row>
    <row r="23" spans="1:9" ht="19" x14ac:dyDescent="0.25">
      <c r="A23" s="9">
        <v>6</v>
      </c>
      <c r="B23" s="6" t="s">
        <v>130</v>
      </c>
      <c r="C23" s="37">
        <v>0</v>
      </c>
      <c r="D23" s="38" t="s">
        <v>61</v>
      </c>
      <c r="E23" s="39">
        <v>0</v>
      </c>
      <c r="F23" s="38">
        <f t="shared" ref="F23:F32" si="8">+C23-G23</f>
        <v>0</v>
      </c>
      <c r="G23" s="40">
        <f t="shared" si="1"/>
        <v>0</v>
      </c>
      <c r="I23" s="2"/>
    </row>
    <row r="24" spans="1:9" ht="19" x14ac:dyDescent="0.25">
      <c r="A24" s="5"/>
      <c r="B24" s="6" t="s">
        <v>130</v>
      </c>
      <c r="C24" s="37">
        <v>0</v>
      </c>
      <c r="D24" s="38" t="s">
        <v>61</v>
      </c>
      <c r="E24" s="39">
        <v>0.1</v>
      </c>
      <c r="F24" s="38">
        <f t="shared" si="8"/>
        <v>0</v>
      </c>
      <c r="G24" s="40">
        <f t="shared" si="1"/>
        <v>0</v>
      </c>
      <c r="I24" s="2"/>
    </row>
    <row r="25" spans="1:9" ht="19" x14ac:dyDescent="0.25">
      <c r="A25" s="5"/>
      <c r="B25" s="11" t="s">
        <v>130</v>
      </c>
      <c r="C25" s="37">
        <v>0</v>
      </c>
      <c r="D25" s="38" t="s">
        <v>61</v>
      </c>
      <c r="E25" s="39">
        <v>0.2</v>
      </c>
      <c r="F25" s="38">
        <f t="shared" ref="F25" si="9">+C25-G25</f>
        <v>0</v>
      </c>
      <c r="G25" s="40">
        <f t="shared" ref="G25" si="10">+C25/(1+E25)</f>
        <v>0</v>
      </c>
      <c r="I25" s="2"/>
    </row>
    <row r="26" spans="1:9" ht="19" x14ac:dyDescent="0.25">
      <c r="A26" s="5"/>
      <c r="B26" s="6"/>
      <c r="C26" s="38"/>
      <c r="D26" s="38"/>
      <c r="E26" s="6"/>
      <c r="F26" s="38"/>
      <c r="G26" s="40"/>
    </row>
    <row r="27" spans="1:9" ht="19" x14ac:dyDescent="0.25">
      <c r="A27" s="9">
        <v>7</v>
      </c>
      <c r="B27" s="6" t="s">
        <v>128</v>
      </c>
      <c r="C27" s="37">
        <v>0</v>
      </c>
      <c r="D27" s="38" t="s">
        <v>61</v>
      </c>
      <c r="E27" s="39">
        <v>0</v>
      </c>
      <c r="F27" s="38">
        <f t="shared" si="8"/>
        <v>0</v>
      </c>
      <c r="G27" s="40">
        <f t="shared" si="1"/>
        <v>0</v>
      </c>
    </row>
    <row r="28" spans="1:9" ht="19" x14ac:dyDescent="0.25">
      <c r="A28" s="5"/>
      <c r="B28" s="6" t="s">
        <v>126</v>
      </c>
      <c r="C28" s="37">
        <v>0</v>
      </c>
      <c r="D28" s="38" t="s">
        <v>61</v>
      </c>
      <c r="E28" s="39">
        <v>0.1</v>
      </c>
      <c r="F28" s="38">
        <f t="shared" si="8"/>
        <v>0</v>
      </c>
      <c r="G28" s="40">
        <f t="shared" si="1"/>
        <v>0</v>
      </c>
    </row>
    <row r="29" spans="1:9" ht="19" x14ac:dyDescent="0.25">
      <c r="A29" s="5"/>
      <c r="B29" s="6" t="s">
        <v>127</v>
      </c>
      <c r="C29" s="37">
        <v>0</v>
      </c>
      <c r="D29" s="38" t="s">
        <v>61</v>
      </c>
      <c r="E29" s="39">
        <v>0.2</v>
      </c>
      <c r="F29" s="38">
        <f t="shared" si="8"/>
        <v>0</v>
      </c>
      <c r="G29" s="40">
        <f t="shared" si="1"/>
        <v>0</v>
      </c>
    </row>
    <row r="30" spans="1:9" ht="19" x14ac:dyDescent="0.25">
      <c r="A30" s="5"/>
      <c r="B30" s="6"/>
      <c r="C30" s="38"/>
      <c r="D30" s="38"/>
      <c r="E30" s="6"/>
      <c r="F30" s="38"/>
      <c r="G30" s="40"/>
    </row>
    <row r="31" spans="1:9" ht="19" x14ac:dyDescent="0.25">
      <c r="A31" s="9">
        <v>8</v>
      </c>
      <c r="B31" s="6" t="s">
        <v>131</v>
      </c>
      <c r="C31" s="37">
        <v>0</v>
      </c>
      <c r="D31" s="38" t="s">
        <v>61</v>
      </c>
      <c r="E31" s="39">
        <v>0</v>
      </c>
      <c r="F31" s="38">
        <f t="shared" si="8"/>
        <v>0</v>
      </c>
      <c r="G31" s="40">
        <f t="shared" si="1"/>
        <v>0</v>
      </c>
    </row>
    <row r="32" spans="1:9" ht="19" x14ac:dyDescent="0.25">
      <c r="A32" s="5"/>
      <c r="B32" s="6" t="s">
        <v>131</v>
      </c>
      <c r="C32" s="37">
        <v>0</v>
      </c>
      <c r="D32" s="38" t="s">
        <v>61</v>
      </c>
      <c r="E32" s="39">
        <v>0.1</v>
      </c>
      <c r="F32" s="38">
        <f t="shared" si="8"/>
        <v>0</v>
      </c>
      <c r="G32" s="40">
        <f t="shared" si="1"/>
        <v>0</v>
      </c>
    </row>
    <row r="33" spans="1:7" ht="20" thickBot="1" x14ac:dyDescent="0.3">
      <c r="A33" s="5"/>
      <c r="B33" s="11" t="s">
        <v>131</v>
      </c>
      <c r="C33" s="42">
        <v>0</v>
      </c>
      <c r="D33" s="38" t="s">
        <v>61</v>
      </c>
      <c r="E33" s="39">
        <v>0.2</v>
      </c>
      <c r="F33" s="38">
        <f t="shared" ref="F33" si="11">+C33-G33</f>
        <v>0</v>
      </c>
      <c r="G33" s="40">
        <f t="shared" ref="G33" si="12">+C33/(1+E33)</f>
        <v>0</v>
      </c>
    </row>
    <row r="34" spans="1:7" ht="20" thickBot="1" x14ac:dyDescent="0.3">
      <c r="A34" s="43"/>
      <c r="B34" s="44" t="s">
        <v>36</v>
      </c>
      <c r="C34" s="52">
        <f>SUM(C5:C29)-C31-C32-C33</f>
        <v>169</v>
      </c>
      <c r="D34" s="53"/>
      <c r="E34" s="53"/>
      <c r="F34" s="54">
        <f>SUM(F5:F29)-F31-F32-F33</f>
        <v>18.909090909090921</v>
      </c>
      <c r="G34" s="54">
        <f>SUM(G5:G29)-G31-G32-G33</f>
        <v>150.09090909090907</v>
      </c>
    </row>
    <row r="35" spans="1:7" ht="19" x14ac:dyDescent="0.25">
      <c r="A35" s="10"/>
      <c r="B35" s="55"/>
      <c r="C35" s="56"/>
      <c r="D35" s="57" t="s">
        <v>231</v>
      </c>
      <c r="E35" s="58">
        <v>0</v>
      </c>
      <c r="F35" s="57">
        <f>SUMIF($E$5:$E$29,E35,$G$5:$G$29)-F31-G31-C5-F40</f>
        <v>1</v>
      </c>
      <c r="G35" s="59"/>
    </row>
    <row r="36" spans="1:7" ht="19" x14ac:dyDescent="0.25">
      <c r="A36" s="10"/>
      <c r="B36" s="55"/>
      <c r="C36" s="56"/>
      <c r="D36" s="57" t="s">
        <v>231</v>
      </c>
      <c r="E36" s="58">
        <v>0.1</v>
      </c>
      <c r="F36" s="57">
        <f>SUMIF($E$5:$E$29,E36,$G$5:$G$29)-F32+SUMIF($E$5:$E$29,E36,$F$5:$F$29)-G32-F41</f>
        <v>120</v>
      </c>
      <c r="G36" s="59"/>
    </row>
    <row r="37" spans="1:7" ht="19" x14ac:dyDescent="0.25">
      <c r="A37" s="10"/>
      <c r="B37" s="55"/>
      <c r="C37" s="56"/>
      <c r="D37" s="57" t="s">
        <v>231</v>
      </c>
      <c r="E37" s="58">
        <v>0.13</v>
      </c>
      <c r="F37" s="57">
        <f>+F20+G20</f>
        <v>0</v>
      </c>
      <c r="G37" s="59"/>
    </row>
    <row r="38" spans="1:7" ht="19" x14ac:dyDescent="0.25">
      <c r="A38" s="33"/>
      <c r="B38" s="33"/>
      <c r="C38" s="33"/>
      <c r="D38" s="57" t="s">
        <v>231</v>
      </c>
      <c r="E38" s="58">
        <v>0.2</v>
      </c>
      <c r="F38" s="57">
        <f>SUMIF($E$5:$E$29,E38,$G$5:$G$29)-F33+SUMIF($E$5:$E$29,E38,$F$5:$F$29)-G33-F42</f>
        <v>48</v>
      </c>
      <c r="G38" s="49"/>
    </row>
    <row r="39" spans="1:7" ht="19" x14ac:dyDescent="0.25">
      <c r="A39" s="33"/>
      <c r="B39" s="33"/>
      <c r="C39" s="3"/>
      <c r="D39" s="57" t="s">
        <v>229</v>
      </c>
      <c r="E39" s="58">
        <v>0</v>
      </c>
      <c r="F39" s="57">
        <f>+G5</f>
        <v>0</v>
      </c>
      <c r="G39" s="49"/>
    </row>
    <row r="40" spans="1:7" ht="19" x14ac:dyDescent="0.25">
      <c r="A40" s="3"/>
      <c r="B40" s="33"/>
      <c r="C40" s="33"/>
      <c r="D40" s="57" t="s">
        <v>230</v>
      </c>
      <c r="E40" s="58">
        <v>0</v>
      </c>
      <c r="F40" s="57">
        <f>+F27+G27</f>
        <v>0</v>
      </c>
      <c r="G40" s="49">
        <v>76900</v>
      </c>
    </row>
    <row r="41" spans="1:7" ht="19" x14ac:dyDescent="0.25">
      <c r="A41" s="3"/>
      <c r="B41" s="33"/>
      <c r="C41" s="33"/>
      <c r="D41" s="60" t="s">
        <v>230</v>
      </c>
      <c r="E41" s="58">
        <v>0.1</v>
      </c>
      <c r="F41" s="57">
        <f>+F28+G28</f>
        <v>0</v>
      </c>
      <c r="G41" s="49">
        <v>76910</v>
      </c>
    </row>
    <row r="42" spans="1:7" ht="19" x14ac:dyDescent="0.25">
      <c r="A42" s="3"/>
      <c r="B42" s="33"/>
      <c r="C42" s="33"/>
      <c r="D42" s="60" t="s">
        <v>230</v>
      </c>
      <c r="E42" s="58">
        <v>0.2</v>
      </c>
      <c r="F42" s="57">
        <f>+F29+G29</f>
        <v>0</v>
      </c>
      <c r="G42" s="49">
        <v>76920</v>
      </c>
    </row>
    <row r="43" spans="1:7" ht="20" thickBot="1" x14ac:dyDescent="0.3">
      <c r="A43" s="3"/>
      <c r="B43" s="33"/>
      <c r="C43" s="33"/>
      <c r="D43" s="61" t="s">
        <v>232</v>
      </c>
      <c r="E43" s="33"/>
      <c r="F43" s="62">
        <f>SUM(F35:F42)</f>
        <v>169</v>
      </c>
      <c r="G43" s="33"/>
    </row>
    <row r="44" spans="1:7" ht="19" x14ac:dyDescent="0.25">
      <c r="A44" s="3"/>
      <c r="B44" s="33"/>
      <c r="C44" s="33"/>
      <c r="D44" s="61"/>
      <c r="E44" s="33"/>
      <c r="F44" s="61"/>
      <c r="G44" s="33"/>
    </row>
    <row r="45" spans="1:7" ht="19" x14ac:dyDescent="0.25">
      <c r="A45" s="3"/>
      <c r="B45" s="3" t="s">
        <v>123</v>
      </c>
      <c r="C45" s="33"/>
      <c r="D45" s="61"/>
      <c r="E45" s="33"/>
      <c r="F45" s="61"/>
      <c r="G45" s="33"/>
    </row>
    <row r="46" spans="1:7" ht="19" x14ac:dyDescent="0.25">
      <c r="A46" s="3"/>
      <c r="B46" s="33"/>
      <c r="C46" s="33"/>
      <c r="D46" s="61"/>
      <c r="E46" s="33"/>
      <c r="F46" s="61"/>
      <c r="G46" s="33"/>
    </row>
    <row r="47" spans="1:7" ht="19" x14ac:dyDescent="0.25">
      <c r="A47" s="3"/>
      <c r="B47" s="33"/>
      <c r="C47" s="33"/>
      <c r="D47" s="61"/>
      <c r="E47" s="33"/>
      <c r="F47" s="63"/>
      <c r="G47" s="33"/>
    </row>
    <row r="48" spans="1:7" ht="19" x14ac:dyDescent="0.25">
      <c r="A48" s="49"/>
      <c r="B48" s="50" t="s">
        <v>74</v>
      </c>
      <c r="C48" s="227" t="s">
        <v>75</v>
      </c>
      <c r="D48" s="228"/>
      <c r="E48" s="229"/>
      <c r="F48" s="33"/>
      <c r="G48" s="33"/>
    </row>
    <row r="49" spans="1:9" ht="19" x14ac:dyDescent="0.25">
      <c r="A49" s="49">
        <v>1</v>
      </c>
      <c r="B49" s="51"/>
      <c r="C49" s="226"/>
      <c r="D49" s="226"/>
      <c r="E49" s="226"/>
      <c r="F49" s="33"/>
      <c r="G49" s="33"/>
      <c r="I49" s="1" t="s">
        <v>113</v>
      </c>
    </row>
    <row r="50" spans="1:9" ht="19" x14ac:dyDescent="0.25">
      <c r="A50" s="49">
        <v>2</v>
      </c>
      <c r="B50" s="51"/>
      <c r="C50" s="226"/>
      <c r="D50" s="226"/>
      <c r="E50" s="226"/>
      <c r="F50" s="33"/>
      <c r="G50" s="33"/>
      <c r="I50" t="s">
        <v>73</v>
      </c>
    </row>
    <row r="51" spans="1:9" ht="19" x14ac:dyDescent="0.25">
      <c r="A51" s="49">
        <v>3</v>
      </c>
      <c r="B51" s="51"/>
      <c r="C51" s="226"/>
      <c r="D51" s="226"/>
      <c r="E51" s="226"/>
      <c r="F51" s="33"/>
      <c r="G51" s="33"/>
      <c r="I51" t="s">
        <v>124</v>
      </c>
    </row>
    <row r="52" spans="1:9" ht="19" x14ac:dyDescent="0.25">
      <c r="A52" s="49">
        <v>4</v>
      </c>
      <c r="B52" s="51"/>
      <c r="C52" s="226"/>
      <c r="D52" s="226"/>
      <c r="E52" s="226"/>
      <c r="F52" s="33"/>
      <c r="G52" s="33"/>
      <c r="I52" t="s">
        <v>125</v>
      </c>
    </row>
    <row r="53" spans="1:9" ht="19" x14ac:dyDescent="0.25">
      <c r="A53" s="49">
        <v>5</v>
      </c>
      <c r="B53" s="51"/>
      <c r="C53" s="226"/>
      <c r="D53" s="226"/>
      <c r="E53" s="226"/>
      <c r="F53" s="33"/>
      <c r="G53" s="33"/>
    </row>
    <row r="54" spans="1:9" ht="19" x14ac:dyDescent="0.25">
      <c r="A54" s="49">
        <v>6</v>
      </c>
      <c r="B54" s="51"/>
      <c r="C54" s="226"/>
      <c r="D54" s="226"/>
      <c r="E54" s="226"/>
      <c r="F54" s="33"/>
      <c r="G54" s="33"/>
    </row>
    <row r="55" spans="1:9" ht="19" x14ac:dyDescent="0.25">
      <c r="A55" s="49">
        <v>7</v>
      </c>
      <c r="B55" s="51"/>
      <c r="C55" s="226"/>
      <c r="D55" s="226"/>
      <c r="E55" s="226"/>
      <c r="F55" s="33"/>
      <c r="G55" s="33"/>
    </row>
    <row r="56" spans="1:9" ht="19" x14ac:dyDescent="0.25">
      <c r="A56" s="49">
        <v>8</v>
      </c>
      <c r="B56" s="51"/>
      <c r="C56" s="226"/>
      <c r="D56" s="226"/>
      <c r="E56" s="226"/>
      <c r="F56" s="33"/>
      <c r="G56" s="33"/>
    </row>
    <row r="57" spans="1:9" ht="19" x14ac:dyDescent="0.25">
      <c r="A57" s="49">
        <v>9</v>
      </c>
      <c r="B57" s="51"/>
      <c r="C57" s="226"/>
      <c r="D57" s="226"/>
      <c r="E57" s="226"/>
      <c r="F57" s="33"/>
      <c r="G57" s="33"/>
    </row>
    <row r="58" spans="1:9" ht="19" x14ac:dyDescent="0.25">
      <c r="A58" s="49">
        <v>10</v>
      </c>
      <c r="B58" s="51"/>
      <c r="C58" s="230"/>
      <c r="D58" s="231"/>
      <c r="E58" s="232"/>
      <c r="F58" s="33"/>
      <c r="G58" s="33"/>
    </row>
    <row r="59" spans="1:9" ht="19" x14ac:dyDescent="0.25">
      <c r="A59" s="33"/>
      <c r="B59" s="33"/>
      <c r="C59" s="33"/>
      <c r="D59" s="33"/>
      <c r="E59" s="33"/>
      <c r="F59" s="33"/>
      <c r="G59" s="33"/>
    </row>
    <row r="60" spans="1:9" ht="19" x14ac:dyDescent="0.25">
      <c r="A60" s="33"/>
      <c r="B60" s="33"/>
      <c r="C60" s="33"/>
      <c r="D60" s="33"/>
      <c r="E60" s="33"/>
      <c r="F60" s="33"/>
      <c r="G60" s="33"/>
    </row>
    <row r="61" spans="1:9" ht="19" x14ac:dyDescent="0.25">
      <c r="A61" s="33"/>
      <c r="B61" s="33"/>
      <c r="C61" s="33"/>
      <c r="D61" s="33"/>
      <c r="E61" s="33"/>
      <c r="F61" s="33"/>
      <c r="G61" s="33"/>
    </row>
    <row r="62" spans="1:9" ht="19" x14ac:dyDescent="0.25">
      <c r="A62" s="33"/>
      <c r="B62" s="33"/>
      <c r="C62" s="33"/>
      <c r="D62" s="33"/>
      <c r="E62" s="33"/>
      <c r="F62" s="33"/>
      <c r="G62" s="33"/>
    </row>
    <row r="63" spans="1:9" ht="19" x14ac:dyDescent="0.25">
      <c r="A63" s="33"/>
      <c r="B63" s="33"/>
      <c r="C63" s="33"/>
      <c r="D63" s="33"/>
      <c r="E63" s="33"/>
      <c r="F63" s="33"/>
      <c r="G63" s="33"/>
    </row>
  </sheetData>
  <sheetProtection password="CC3F" sheet="1" objects="1" scenarios="1"/>
  <customSheetViews>
    <customSheetView guid="{F9B5484E-AE86-4B42-A7FB-703F4E0771ED}" scale="90" fitToPage="1">
      <selection activeCell="J38" sqref="J38"/>
      <pageMargins left="0.70866141732283472" right="0.70866141732283472" top="0.78740157480314965" bottom="0.78740157480314965" header="0.31496062992125984" footer="0.31496062992125984"/>
      <pageSetup paperSize="9" scale="69" orientation="portrait" r:id="rId1"/>
    </customSheetView>
  </customSheetViews>
  <mergeCells count="11">
    <mergeCell ref="C55:E55"/>
    <mergeCell ref="C56:E56"/>
    <mergeCell ref="C57:E57"/>
    <mergeCell ref="C48:E48"/>
    <mergeCell ref="C58:E58"/>
    <mergeCell ref="C49:E49"/>
    <mergeCell ref="C50:E50"/>
    <mergeCell ref="C51:E51"/>
    <mergeCell ref="C52:E52"/>
    <mergeCell ref="C53:E53"/>
    <mergeCell ref="C54:E54"/>
  </mergeCells>
  <pageMargins left="0.70866141732283472" right="0.70866141732283472" top="0.78740157480314965" bottom="0.78740157480314965" header="0.31496062992125984" footer="0.31496062992125984"/>
  <pageSetup paperSize="9" scale="52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  <pageSetUpPr fitToPage="1"/>
  </sheetPr>
  <dimension ref="A1:I59"/>
  <sheetViews>
    <sheetView zoomScale="90" zoomScaleNormal="90" workbookViewId="0">
      <selection activeCell="C13" sqref="C13"/>
    </sheetView>
  </sheetViews>
  <sheetFormatPr baseColWidth="10" defaultRowHeight="15" x14ac:dyDescent="0.2"/>
  <cols>
    <col min="1" max="1" width="7.6640625" customWidth="1"/>
    <col min="2" max="2" width="45.83203125" bestFit="1" customWidth="1"/>
    <col min="3" max="3" width="31.1640625" bestFit="1" customWidth="1"/>
    <col min="4" max="4" width="21.5" customWidth="1"/>
    <col min="5" max="5" width="14" bestFit="1" customWidth="1"/>
    <col min="6" max="6" width="18.83203125" customWidth="1"/>
    <col min="7" max="7" width="17.1640625" customWidth="1"/>
    <col min="9" max="9" width="49.6640625" bestFit="1" customWidth="1"/>
  </cols>
  <sheetData>
    <row r="1" spans="1:8" ht="19" x14ac:dyDescent="0.25">
      <c r="A1" s="3" t="s">
        <v>201</v>
      </c>
    </row>
    <row r="2" spans="1:8" ht="19" x14ac:dyDescent="0.25">
      <c r="A2" s="3"/>
      <c r="B2" s="33"/>
      <c r="C2" s="33"/>
      <c r="D2" s="33"/>
      <c r="E2" s="33"/>
      <c r="F2" s="33"/>
      <c r="G2" s="33"/>
      <c r="H2" s="33"/>
    </row>
    <row r="3" spans="1:8" ht="20" thickBot="1" x14ac:dyDescent="0.3">
      <c r="A3" s="33"/>
      <c r="B3" s="33"/>
      <c r="C3" s="33"/>
      <c r="D3" s="33"/>
      <c r="E3" s="33"/>
      <c r="F3" s="33"/>
      <c r="G3" s="33"/>
      <c r="H3" s="33"/>
    </row>
    <row r="4" spans="1:8" ht="19" x14ac:dyDescent="0.25">
      <c r="A4" s="34"/>
      <c r="B4" s="35" t="s">
        <v>62</v>
      </c>
      <c r="C4" s="35" t="s">
        <v>33</v>
      </c>
      <c r="D4" s="35" t="s">
        <v>60</v>
      </c>
      <c r="E4" s="35" t="s">
        <v>34</v>
      </c>
      <c r="F4" s="35" t="s">
        <v>37</v>
      </c>
      <c r="G4" s="36" t="s">
        <v>38</v>
      </c>
      <c r="H4" s="33"/>
    </row>
    <row r="5" spans="1:8" ht="19" x14ac:dyDescent="0.25">
      <c r="A5" s="5"/>
      <c r="B5" s="6"/>
      <c r="C5" s="6"/>
      <c r="D5" s="6"/>
      <c r="E5" s="6"/>
      <c r="F5" s="6"/>
      <c r="G5" s="8"/>
      <c r="H5" s="33"/>
    </row>
    <row r="6" spans="1:8" ht="19" x14ac:dyDescent="0.25">
      <c r="A6" s="9">
        <v>1</v>
      </c>
      <c r="B6" s="6" t="s">
        <v>31</v>
      </c>
      <c r="C6" s="37">
        <v>0</v>
      </c>
      <c r="D6" s="38" t="s">
        <v>61</v>
      </c>
      <c r="E6" s="39">
        <v>0</v>
      </c>
      <c r="F6" s="38">
        <f>+C6-G6</f>
        <v>0</v>
      </c>
      <c r="G6" s="40">
        <f>+C6/(1+E6)</f>
        <v>0</v>
      </c>
      <c r="H6" s="33"/>
    </row>
    <row r="7" spans="1:8" ht="19" x14ac:dyDescent="0.25">
      <c r="A7" s="5"/>
      <c r="B7" s="6" t="s">
        <v>32</v>
      </c>
      <c r="C7" s="38"/>
      <c r="D7" s="38"/>
      <c r="E7" s="6"/>
      <c r="F7" s="38"/>
      <c r="G7" s="40"/>
      <c r="H7" s="33"/>
    </row>
    <row r="8" spans="1:8" ht="19" x14ac:dyDescent="0.25">
      <c r="A8" s="5"/>
      <c r="B8" s="6"/>
      <c r="C8" s="38"/>
      <c r="D8" s="38"/>
      <c r="E8" s="6"/>
      <c r="F8" s="38"/>
      <c r="G8" s="40"/>
      <c r="H8" s="33"/>
    </row>
    <row r="9" spans="1:8" ht="19" x14ac:dyDescent="0.25">
      <c r="A9" s="9">
        <v>2</v>
      </c>
      <c r="B9" s="11" t="s">
        <v>228</v>
      </c>
      <c r="C9" s="37">
        <v>0</v>
      </c>
      <c r="D9" s="38" t="s">
        <v>235</v>
      </c>
      <c r="E9" s="39">
        <v>0.19</v>
      </c>
      <c r="F9" s="38">
        <f t="shared" ref="F9" si="0">+C9-G9</f>
        <v>0</v>
      </c>
      <c r="G9" s="40">
        <f t="shared" ref="G9" si="1">+C9/(1+E9)</f>
        <v>0</v>
      </c>
      <c r="H9" s="33"/>
    </row>
    <row r="10" spans="1:8" ht="19" x14ac:dyDescent="0.25">
      <c r="A10" s="5"/>
      <c r="B10" s="6"/>
      <c r="C10" s="38"/>
      <c r="D10" s="38"/>
      <c r="E10" s="6"/>
      <c r="F10" s="38"/>
      <c r="G10" s="40"/>
      <c r="H10" s="33"/>
    </row>
    <row r="11" spans="1:8" ht="19" x14ac:dyDescent="0.25">
      <c r="A11" s="9">
        <v>3</v>
      </c>
      <c r="B11" s="11" t="s">
        <v>194</v>
      </c>
      <c r="C11" s="37">
        <v>0</v>
      </c>
      <c r="D11" s="38" t="s">
        <v>61</v>
      </c>
      <c r="E11" s="39">
        <v>0</v>
      </c>
      <c r="F11" s="38">
        <f t="shared" ref="F11:F19" si="2">+C11-G11</f>
        <v>0</v>
      </c>
      <c r="G11" s="40">
        <f t="shared" ref="G11:G33" si="3">+C11/(1+E11)</f>
        <v>0</v>
      </c>
      <c r="H11" s="33"/>
    </row>
    <row r="12" spans="1:8" ht="19" x14ac:dyDescent="0.25">
      <c r="A12" s="9"/>
      <c r="B12" s="11" t="s">
        <v>194</v>
      </c>
      <c r="C12" s="37">
        <v>0</v>
      </c>
      <c r="D12" s="38" t="s">
        <v>61</v>
      </c>
      <c r="E12" s="39">
        <v>7.0000000000000007E-2</v>
      </c>
      <c r="F12" s="38">
        <f t="shared" si="2"/>
        <v>0</v>
      </c>
      <c r="G12" s="40">
        <f t="shared" si="3"/>
        <v>0</v>
      </c>
      <c r="H12" s="33"/>
    </row>
    <row r="13" spans="1:8" ht="19" x14ac:dyDescent="0.25">
      <c r="A13" s="9"/>
      <c r="B13" s="11" t="s">
        <v>194</v>
      </c>
      <c r="C13" s="37">
        <v>0</v>
      </c>
      <c r="D13" s="38" t="s">
        <v>61</v>
      </c>
      <c r="E13" s="39">
        <v>0.19</v>
      </c>
      <c r="F13" s="38">
        <f t="shared" si="2"/>
        <v>0</v>
      </c>
      <c r="G13" s="40">
        <f t="shared" si="3"/>
        <v>0</v>
      </c>
      <c r="H13" s="33"/>
    </row>
    <row r="14" spans="1:8" ht="19" x14ac:dyDescent="0.25">
      <c r="A14" s="5"/>
      <c r="B14" s="6"/>
      <c r="C14" s="38"/>
      <c r="D14" s="38"/>
      <c r="E14" s="11"/>
      <c r="F14" s="38"/>
      <c r="G14" s="40"/>
      <c r="H14" s="33"/>
    </row>
    <row r="15" spans="1:8" ht="19" x14ac:dyDescent="0.25">
      <c r="A15" s="9">
        <v>4</v>
      </c>
      <c r="B15" s="11" t="s">
        <v>227</v>
      </c>
      <c r="C15" s="37">
        <v>0</v>
      </c>
      <c r="D15" s="38" t="s">
        <v>61</v>
      </c>
      <c r="E15" s="39">
        <v>0</v>
      </c>
      <c r="F15" s="38">
        <f t="shared" si="2"/>
        <v>0</v>
      </c>
      <c r="G15" s="40">
        <f t="shared" si="3"/>
        <v>0</v>
      </c>
      <c r="H15" s="33"/>
    </row>
    <row r="16" spans="1:8" ht="19" x14ac:dyDescent="0.25">
      <c r="A16" s="5"/>
      <c r="B16" s="11" t="s">
        <v>236</v>
      </c>
      <c r="C16" s="37">
        <v>0</v>
      </c>
      <c r="D16" s="38" t="s">
        <v>61</v>
      </c>
      <c r="E16" s="39">
        <v>7.0000000000000007E-2</v>
      </c>
      <c r="F16" s="38">
        <f t="shared" si="2"/>
        <v>0</v>
      </c>
      <c r="G16" s="40">
        <f t="shared" si="3"/>
        <v>0</v>
      </c>
      <c r="H16" s="33"/>
    </row>
    <row r="17" spans="1:9" ht="19" x14ac:dyDescent="0.25">
      <c r="A17" s="5"/>
      <c r="B17" s="11" t="s">
        <v>237</v>
      </c>
      <c r="C17" s="37">
        <v>0</v>
      </c>
      <c r="D17" s="38" t="s">
        <v>61</v>
      </c>
      <c r="E17" s="39">
        <v>0.19</v>
      </c>
      <c r="F17" s="38">
        <f t="shared" si="2"/>
        <v>0</v>
      </c>
      <c r="G17" s="40">
        <f t="shared" si="3"/>
        <v>0</v>
      </c>
      <c r="H17" s="33"/>
    </row>
    <row r="18" spans="1:9" ht="19" x14ac:dyDescent="0.25">
      <c r="A18" s="5"/>
      <c r="B18" s="6"/>
      <c r="C18" s="38"/>
      <c r="D18" s="38"/>
      <c r="E18" s="6"/>
      <c r="F18" s="38"/>
      <c r="G18" s="40"/>
      <c r="H18" s="33"/>
    </row>
    <row r="19" spans="1:9" ht="19" x14ac:dyDescent="0.25">
      <c r="A19" s="9">
        <v>5</v>
      </c>
      <c r="B19" s="6" t="s">
        <v>30</v>
      </c>
      <c r="C19" s="37">
        <v>0</v>
      </c>
      <c r="D19" s="38" t="s">
        <v>61</v>
      </c>
      <c r="E19" s="39">
        <v>0</v>
      </c>
      <c r="F19" s="38">
        <f t="shared" si="2"/>
        <v>0</v>
      </c>
      <c r="G19" s="40">
        <f t="shared" si="3"/>
        <v>0</v>
      </c>
      <c r="H19" s="33"/>
    </row>
    <row r="20" spans="1:9" ht="19" x14ac:dyDescent="0.25">
      <c r="A20" s="9"/>
      <c r="B20" s="11" t="s">
        <v>35</v>
      </c>
      <c r="C20" s="37">
        <v>0</v>
      </c>
      <c r="D20" s="38" t="s">
        <v>61</v>
      </c>
      <c r="E20" s="39">
        <v>7.0000000000000007E-2</v>
      </c>
      <c r="F20" s="38">
        <f>+C20-G20</f>
        <v>0</v>
      </c>
      <c r="G20" s="40">
        <f>+C20/(1+E20)</f>
        <v>0</v>
      </c>
      <c r="H20" s="33"/>
    </row>
    <row r="21" spans="1:9" ht="19" x14ac:dyDescent="0.25">
      <c r="A21" s="5"/>
      <c r="B21" s="6" t="s">
        <v>184</v>
      </c>
      <c r="C21" s="37">
        <v>0</v>
      </c>
      <c r="D21" s="38" t="s">
        <v>61</v>
      </c>
      <c r="E21" s="39">
        <v>0.19</v>
      </c>
      <c r="F21" s="38">
        <f>+C21-G21</f>
        <v>0</v>
      </c>
      <c r="G21" s="40">
        <f>+C21/(1+E21)</f>
        <v>0</v>
      </c>
      <c r="H21" s="33"/>
    </row>
    <row r="22" spans="1:9" ht="19" x14ac:dyDescent="0.25">
      <c r="A22" s="5"/>
      <c r="B22" s="6"/>
      <c r="C22" s="38"/>
      <c r="D22" s="38"/>
      <c r="E22" s="6"/>
      <c r="F22" s="38"/>
      <c r="G22" s="40"/>
      <c r="H22" s="33"/>
    </row>
    <row r="23" spans="1:9" ht="19" x14ac:dyDescent="0.25">
      <c r="A23" s="9">
        <v>6</v>
      </c>
      <c r="B23" s="6" t="s">
        <v>130</v>
      </c>
      <c r="C23" s="37">
        <v>0</v>
      </c>
      <c r="D23" s="38" t="s">
        <v>61</v>
      </c>
      <c r="E23" s="39">
        <v>0</v>
      </c>
      <c r="F23" s="38">
        <f t="shared" ref="F23:F33" si="4">+C23-G23</f>
        <v>0</v>
      </c>
      <c r="G23" s="40">
        <f t="shared" si="3"/>
        <v>0</v>
      </c>
      <c r="H23" s="33"/>
      <c r="I23" s="2"/>
    </row>
    <row r="24" spans="1:9" ht="19" x14ac:dyDescent="0.25">
      <c r="A24" s="5"/>
      <c r="B24" s="6" t="s">
        <v>130</v>
      </c>
      <c r="C24" s="37">
        <v>0</v>
      </c>
      <c r="D24" s="38" t="s">
        <v>61</v>
      </c>
      <c r="E24" s="39">
        <v>7.0000000000000007E-2</v>
      </c>
      <c r="F24" s="38">
        <f t="shared" si="4"/>
        <v>0</v>
      </c>
      <c r="G24" s="40">
        <f t="shared" si="3"/>
        <v>0</v>
      </c>
      <c r="H24" s="33"/>
      <c r="I24" s="2"/>
    </row>
    <row r="25" spans="1:9" ht="19" x14ac:dyDescent="0.25">
      <c r="A25" s="5"/>
      <c r="B25" s="11" t="s">
        <v>130</v>
      </c>
      <c r="C25" s="37">
        <v>0</v>
      </c>
      <c r="D25" s="38" t="s">
        <v>61</v>
      </c>
      <c r="E25" s="39">
        <v>0.19</v>
      </c>
      <c r="F25" s="38">
        <f t="shared" si="4"/>
        <v>0</v>
      </c>
      <c r="G25" s="40">
        <f t="shared" si="3"/>
        <v>0</v>
      </c>
      <c r="H25" s="33"/>
      <c r="I25" s="2"/>
    </row>
    <row r="26" spans="1:9" ht="19" x14ac:dyDescent="0.25">
      <c r="A26" s="5"/>
      <c r="B26" s="6"/>
      <c r="C26" s="38"/>
      <c r="D26" s="38"/>
      <c r="E26" s="6"/>
      <c r="F26" s="38"/>
      <c r="G26" s="40"/>
      <c r="H26" s="33"/>
    </row>
    <row r="27" spans="1:9" ht="19" x14ac:dyDescent="0.25">
      <c r="A27" s="9">
        <v>7</v>
      </c>
      <c r="B27" s="6" t="s">
        <v>128</v>
      </c>
      <c r="C27" s="37">
        <v>0</v>
      </c>
      <c r="D27" s="38" t="s">
        <v>61</v>
      </c>
      <c r="E27" s="39">
        <v>0</v>
      </c>
      <c r="F27" s="38">
        <f t="shared" si="4"/>
        <v>0</v>
      </c>
      <c r="G27" s="40">
        <f t="shared" si="3"/>
        <v>0</v>
      </c>
      <c r="H27" s="33">
        <v>76900</v>
      </c>
    </row>
    <row r="28" spans="1:9" ht="19" x14ac:dyDescent="0.25">
      <c r="A28" s="5"/>
      <c r="B28" s="6" t="s">
        <v>126</v>
      </c>
      <c r="C28" s="37">
        <v>0</v>
      </c>
      <c r="D28" s="38" t="s">
        <v>61</v>
      </c>
      <c r="E28" s="39">
        <v>7.0000000000000007E-2</v>
      </c>
      <c r="F28" s="38">
        <f t="shared" si="4"/>
        <v>0</v>
      </c>
      <c r="G28" s="40">
        <f t="shared" si="3"/>
        <v>0</v>
      </c>
      <c r="H28" s="33">
        <v>76910</v>
      </c>
    </row>
    <row r="29" spans="1:9" ht="20" thickBot="1" x14ac:dyDescent="0.3">
      <c r="A29" s="5"/>
      <c r="B29" s="6" t="s">
        <v>127</v>
      </c>
      <c r="C29" s="37">
        <v>0</v>
      </c>
      <c r="D29" s="38" t="s">
        <v>61</v>
      </c>
      <c r="E29" s="39">
        <v>0.19</v>
      </c>
      <c r="F29" s="38">
        <f t="shared" si="4"/>
        <v>0</v>
      </c>
      <c r="G29" s="40">
        <f t="shared" si="3"/>
        <v>0</v>
      </c>
      <c r="H29" s="33">
        <v>76920</v>
      </c>
    </row>
    <row r="30" spans="1:9" ht="20" thickBot="1" x14ac:dyDescent="0.3">
      <c r="A30" s="5"/>
      <c r="B30" s="6"/>
      <c r="C30" s="38"/>
      <c r="D30" s="38"/>
      <c r="E30" s="6"/>
      <c r="F30" s="41">
        <f>SUM(F27:F29)</f>
        <v>0</v>
      </c>
      <c r="G30" s="40"/>
      <c r="H30" s="33">
        <v>25120</v>
      </c>
    </row>
    <row r="31" spans="1:9" ht="19" x14ac:dyDescent="0.25">
      <c r="A31" s="9">
        <v>8</v>
      </c>
      <c r="B31" s="6" t="s">
        <v>131</v>
      </c>
      <c r="C31" s="37">
        <v>0</v>
      </c>
      <c r="D31" s="38" t="s">
        <v>61</v>
      </c>
      <c r="E31" s="39">
        <v>0</v>
      </c>
      <c r="F31" s="38">
        <f t="shared" si="4"/>
        <v>0</v>
      </c>
      <c r="G31" s="40">
        <f t="shared" si="3"/>
        <v>0</v>
      </c>
      <c r="H31" s="33"/>
    </row>
    <row r="32" spans="1:9" ht="19" x14ac:dyDescent="0.25">
      <c r="A32" s="5"/>
      <c r="B32" s="6" t="s">
        <v>131</v>
      </c>
      <c r="C32" s="37">
        <v>0</v>
      </c>
      <c r="D32" s="38" t="s">
        <v>61</v>
      </c>
      <c r="E32" s="39">
        <v>7.0000000000000007E-2</v>
      </c>
      <c r="F32" s="38">
        <f t="shared" si="4"/>
        <v>0</v>
      </c>
      <c r="G32" s="40">
        <f t="shared" si="3"/>
        <v>0</v>
      </c>
      <c r="H32" s="33"/>
    </row>
    <row r="33" spans="1:9" ht="20" thickBot="1" x14ac:dyDescent="0.3">
      <c r="A33" s="5"/>
      <c r="B33" s="11" t="s">
        <v>131</v>
      </c>
      <c r="C33" s="42">
        <v>0</v>
      </c>
      <c r="D33" s="38" t="s">
        <v>61</v>
      </c>
      <c r="E33" s="39">
        <v>0.19</v>
      </c>
      <c r="F33" s="38">
        <f t="shared" si="4"/>
        <v>0</v>
      </c>
      <c r="G33" s="40">
        <f t="shared" si="3"/>
        <v>0</v>
      </c>
      <c r="H33" s="33"/>
    </row>
    <row r="34" spans="1:9" ht="20" thickBot="1" x14ac:dyDescent="0.3">
      <c r="A34" s="43"/>
      <c r="B34" s="44" t="s">
        <v>36</v>
      </c>
      <c r="C34" s="4">
        <f>SUM(C6:C29)-C31-C32-C33</f>
        <v>0</v>
      </c>
      <c r="D34" s="45"/>
      <c r="E34" s="45"/>
      <c r="F34" s="46">
        <f>SUM(F6:F29)-F31-F32-F33</f>
        <v>0</v>
      </c>
      <c r="G34" s="46">
        <f>SUM(G6:G29)-G31-G32-G33</f>
        <v>0</v>
      </c>
      <c r="H34" s="33"/>
    </row>
    <row r="35" spans="1:9" ht="19" x14ac:dyDescent="0.25">
      <c r="A35" s="33"/>
      <c r="B35" s="33"/>
      <c r="C35" s="33"/>
      <c r="D35" s="47"/>
      <c r="E35" s="48"/>
      <c r="F35" s="7"/>
      <c r="G35" s="6"/>
      <c r="H35" s="33"/>
    </row>
    <row r="36" spans="1:9" ht="19" x14ac:dyDescent="0.25">
      <c r="A36" s="33"/>
      <c r="B36" s="33"/>
      <c r="C36" s="33"/>
      <c r="D36" s="47"/>
      <c r="E36" s="48"/>
      <c r="F36" s="7"/>
      <c r="G36" s="6"/>
      <c r="H36" s="33"/>
    </row>
    <row r="37" spans="1:9" ht="19" x14ac:dyDescent="0.25">
      <c r="A37" s="33"/>
      <c r="B37" s="33"/>
      <c r="C37" s="33"/>
      <c r="D37" s="47"/>
      <c r="E37" s="48"/>
      <c r="F37" s="7"/>
      <c r="G37" s="6"/>
      <c r="H37" s="33"/>
    </row>
    <row r="38" spans="1:9" ht="19" x14ac:dyDescent="0.25">
      <c r="A38" s="33"/>
      <c r="B38" s="33"/>
      <c r="C38" s="33"/>
      <c r="D38" s="47"/>
      <c r="E38" s="48"/>
      <c r="F38" s="7"/>
      <c r="G38" s="6"/>
      <c r="H38" s="33"/>
    </row>
    <row r="39" spans="1:9" ht="19" x14ac:dyDescent="0.25">
      <c r="A39" s="33"/>
      <c r="B39" s="33"/>
      <c r="C39" s="33"/>
      <c r="D39" s="33"/>
      <c r="E39" s="33"/>
      <c r="F39" s="33"/>
      <c r="G39" s="33"/>
      <c r="H39" s="33"/>
    </row>
    <row r="40" spans="1:9" ht="19" x14ac:dyDescent="0.25">
      <c r="A40" s="33"/>
      <c r="B40" s="33"/>
      <c r="C40" s="33"/>
      <c r="D40" s="33"/>
      <c r="E40" s="33"/>
      <c r="F40" s="33"/>
      <c r="G40" s="33"/>
      <c r="H40" s="33"/>
    </row>
    <row r="41" spans="1:9" ht="19" x14ac:dyDescent="0.25">
      <c r="A41" s="33"/>
      <c r="B41" s="33"/>
      <c r="C41" s="33"/>
      <c r="D41" s="33"/>
      <c r="E41" s="33"/>
      <c r="F41" s="33"/>
      <c r="G41" s="33"/>
      <c r="H41" s="33"/>
    </row>
    <row r="42" spans="1:9" ht="19" x14ac:dyDescent="0.25">
      <c r="A42" s="33"/>
      <c r="B42" s="3" t="s">
        <v>123</v>
      </c>
      <c r="C42" s="3"/>
      <c r="D42" s="3"/>
      <c r="E42" s="3"/>
      <c r="F42" s="33"/>
      <c r="G42" s="33"/>
      <c r="H42" s="33"/>
    </row>
    <row r="43" spans="1:9" ht="19" x14ac:dyDescent="0.25">
      <c r="A43" s="3"/>
      <c r="B43" s="33"/>
      <c r="C43" s="33"/>
      <c r="D43" s="33"/>
      <c r="E43" s="33"/>
      <c r="F43" s="33"/>
      <c r="G43" s="33"/>
      <c r="H43" s="33"/>
    </row>
    <row r="44" spans="1:9" ht="19" x14ac:dyDescent="0.25">
      <c r="A44" s="49"/>
      <c r="B44" s="50" t="s">
        <v>74</v>
      </c>
      <c r="C44" s="227" t="s">
        <v>75</v>
      </c>
      <c r="D44" s="228"/>
      <c r="E44" s="229"/>
      <c r="F44" s="33"/>
      <c r="G44" s="33"/>
      <c r="H44" s="33"/>
    </row>
    <row r="45" spans="1:9" ht="19" x14ac:dyDescent="0.25">
      <c r="A45" s="49">
        <v>1</v>
      </c>
      <c r="B45" s="51"/>
      <c r="C45" s="226"/>
      <c r="D45" s="226"/>
      <c r="E45" s="226"/>
      <c r="F45" s="33"/>
      <c r="G45" s="33"/>
      <c r="H45" s="33"/>
      <c r="I45" s="1" t="s">
        <v>113</v>
      </c>
    </row>
    <row r="46" spans="1:9" ht="19" x14ac:dyDescent="0.25">
      <c r="A46" s="49">
        <v>2</v>
      </c>
      <c r="B46" s="51"/>
      <c r="C46" s="226"/>
      <c r="D46" s="226"/>
      <c r="E46" s="226"/>
      <c r="F46" s="33"/>
      <c r="G46" s="33"/>
      <c r="H46" s="33"/>
      <c r="I46" t="s">
        <v>73</v>
      </c>
    </row>
    <row r="47" spans="1:9" ht="19" x14ac:dyDescent="0.25">
      <c r="A47" s="49">
        <v>3</v>
      </c>
      <c r="B47" s="51"/>
      <c r="C47" s="226"/>
      <c r="D47" s="226"/>
      <c r="E47" s="226"/>
      <c r="F47" s="33"/>
      <c r="G47" s="33"/>
      <c r="H47" s="33"/>
      <c r="I47" t="s">
        <v>124</v>
      </c>
    </row>
    <row r="48" spans="1:9" ht="19" x14ac:dyDescent="0.25">
      <c r="A48" s="49">
        <v>4</v>
      </c>
      <c r="B48" s="51"/>
      <c r="C48" s="226"/>
      <c r="D48" s="226"/>
      <c r="E48" s="226"/>
      <c r="F48" s="33"/>
      <c r="G48" s="33"/>
      <c r="H48" s="33"/>
      <c r="I48" t="s">
        <v>125</v>
      </c>
    </row>
    <row r="49" spans="1:8" ht="19" x14ac:dyDescent="0.25">
      <c r="A49" s="49">
        <v>5</v>
      </c>
      <c r="B49" s="51"/>
      <c r="C49" s="226"/>
      <c r="D49" s="226"/>
      <c r="E49" s="226"/>
      <c r="F49" s="33"/>
      <c r="G49" s="33"/>
      <c r="H49" s="33"/>
    </row>
    <row r="50" spans="1:8" ht="19" x14ac:dyDescent="0.25">
      <c r="A50" s="49">
        <v>6</v>
      </c>
      <c r="B50" s="51"/>
      <c r="C50" s="226"/>
      <c r="D50" s="226"/>
      <c r="E50" s="226"/>
      <c r="F50" s="33"/>
      <c r="G50" s="33"/>
      <c r="H50" s="33"/>
    </row>
    <row r="51" spans="1:8" ht="19" x14ac:dyDescent="0.25">
      <c r="A51" s="49">
        <v>7</v>
      </c>
      <c r="B51" s="51"/>
      <c r="C51" s="226"/>
      <c r="D51" s="226"/>
      <c r="E51" s="226"/>
      <c r="F51" s="33"/>
      <c r="G51" s="33"/>
      <c r="H51" s="33"/>
    </row>
    <row r="52" spans="1:8" ht="19" x14ac:dyDescent="0.25">
      <c r="A52" s="49">
        <v>8</v>
      </c>
      <c r="B52" s="51"/>
      <c r="C52" s="226"/>
      <c r="D52" s="226"/>
      <c r="E52" s="226"/>
      <c r="F52" s="33"/>
      <c r="G52" s="33"/>
      <c r="H52" s="33"/>
    </row>
    <row r="53" spans="1:8" ht="19" x14ac:dyDescent="0.25">
      <c r="A53" s="49">
        <v>9</v>
      </c>
      <c r="B53" s="51"/>
      <c r="C53" s="226"/>
      <c r="D53" s="226"/>
      <c r="E53" s="226"/>
      <c r="F53" s="33"/>
      <c r="G53" s="33"/>
      <c r="H53" s="33"/>
    </row>
    <row r="54" spans="1:8" ht="19" x14ac:dyDescent="0.25">
      <c r="A54" s="49">
        <v>10</v>
      </c>
      <c r="B54" s="51"/>
      <c r="C54" s="230"/>
      <c r="D54" s="231"/>
      <c r="E54" s="232"/>
      <c r="F54" s="33"/>
      <c r="G54" s="33"/>
      <c r="H54" s="33"/>
    </row>
    <row r="55" spans="1:8" ht="19" x14ac:dyDescent="0.25">
      <c r="A55" s="33"/>
      <c r="B55" s="33"/>
      <c r="C55" s="33"/>
      <c r="D55" s="33"/>
      <c r="E55" s="33"/>
      <c r="F55" s="33"/>
      <c r="G55" s="33"/>
      <c r="H55" s="33"/>
    </row>
    <row r="56" spans="1:8" ht="16" x14ac:dyDescent="0.2">
      <c r="A56" s="32"/>
      <c r="B56" s="32"/>
      <c r="C56" s="32"/>
      <c r="D56" s="32"/>
      <c r="E56" s="32"/>
      <c r="F56" s="32"/>
      <c r="G56" s="32"/>
      <c r="H56" s="32"/>
    </row>
    <row r="57" spans="1:8" ht="16" x14ac:dyDescent="0.2">
      <c r="A57" s="32"/>
      <c r="B57" s="32"/>
      <c r="C57" s="32"/>
      <c r="D57" s="32"/>
      <c r="E57" s="32"/>
      <c r="F57" s="32"/>
      <c r="G57" s="32"/>
      <c r="H57" s="32"/>
    </row>
    <row r="58" spans="1:8" ht="16" x14ac:dyDescent="0.2">
      <c r="A58" s="32"/>
      <c r="B58" s="32"/>
      <c r="C58" s="32"/>
      <c r="D58" s="32"/>
      <c r="E58" s="32"/>
      <c r="F58" s="32"/>
      <c r="G58" s="32"/>
      <c r="H58" s="32"/>
    </row>
    <row r="59" spans="1:8" ht="16" x14ac:dyDescent="0.2">
      <c r="A59" s="32"/>
      <c r="B59" s="32"/>
      <c r="C59" s="32"/>
      <c r="D59" s="32"/>
      <c r="E59" s="32"/>
      <c r="F59" s="32"/>
      <c r="G59" s="32"/>
      <c r="H59" s="32"/>
    </row>
  </sheetData>
  <sheetProtection password="CC3F" sheet="1" objects="1" scenarios="1"/>
  <customSheetViews>
    <customSheetView guid="{F9B5484E-AE86-4B42-A7FB-703F4E0771ED}" fitToPage="1">
      <selection activeCell="C41" sqref="C41"/>
      <pageMargins left="0.70866141732283472" right="0.70866141732283472" top="0.78740157480314965" bottom="0.78740157480314965" header="0.31496062992125984" footer="0.31496062992125984"/>
      <pageSetup paperSize="9" scale="61" orientation="portrait" r:id="rId1"/>
    </customSheetView>
  </customSheetViews>
  <mergeCells count="11">
    <mergeCell ref="C50:E50"/>
    <mergeCell ref="C51:E51"/>
    <mergeCell ref="C52:E52"/>
    <mergeCell ref="C53:E53"/>
    <mergeCell ref="C54:E54"/>
    <mergeCell ref="C49:E49"/>
    <mergeCell ref="C44:E44"/>
    <mergeCell ref="C45:E45"/>
    <mergeCell ref="C46:E46"/>
    <mergeCell ref="C47:E47"/>
    <mergeCell ref="C48:E48"/>
  </mergeCells>
  <pageMargins left="0.70866141732283472" right="0.70866141732283472" top="0.78740157480314965" bottom="0.78740157480314965" header="0.31496062992125984" footer="0.31496062992125984"/>
  <pageSetup paperSize="9" scale="52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  <pageSetUpPr fitToPage="1"/>
  </sheetPr>
  <dimension ref="A1:I55"/>
  <sheetViews>
    <sheetView zoomScale="90" zoomScaleNormal="90" workbookViewId="0">
      <selection activeCell="E10" sqref="E10"/>
    </sheetView>
  </sheetViews>
  <sheetFormatPr baseColWidth="10" defaultRowHeight="15" x14ac:dyDescent="0.2"/>
  <cols>
    <col min="1" max="1" width="7.6640625" customWidth="1"/>
    <col min="2" max="2" width="47.6640625" customWidth="1"/>
    <col min="3" max="3" width="32.83203125" customWidth="1"/>
    <col min="4" max="4" width="12.83203125" customWidth="1"/>
    <col min="5" max="5" width="15.5" customWidth="1"/>
    <col min="6" max="6" width="20.1640625" customWidth="1"/>
    <col min="7" max="7" width="18.6640625" customWidth="1"/>
    <col min="9" max="9" width="49.6640625" bestFit="1" customWidth="1"/>
  </cols>
  <sheetData>
    <row r="1" spans="1:8" ht="19" x14ac:dyDescent="0.25">
      <c r="A1" s="3" t="s">
        <v>238</v>
      </c>
      <c r="B1" s="33"/>
      <c r="C1" s="33"/>
      <c r="D1" s="33"/>
      <c r="E1" s="33"/>
      <c r="F1" s="33"/>
      <c r="G1" s="33"/>
      <c r="H1" s="33"/>
    </row>
    <row r="2" spans="1:8" ht="20" thickBot="1" x14ac:dyDescent="0.3">
      <c r="A2" s="33"/>
      <c r="B2" s="33"/>
      <c r="C2" s="33"/>
      <c r="D2" s="33"/>
      <c r="E2" s="33"/>
      <c r="F2" s="33"/>
      <c r="G2" s="33"/>
      <c r="H2" s="33"/>
    </row>
    <row r="3" spans="1:8" ht="19" x14ac:dyDescent="0.25">
      <c r="A3" s="34"/>
      <c r="B3" s="35" t="s">
        <v>62</v>
      </c>
      <c r="C3" s="35" t="s">
        <v>33</v>
      </c>
      <c r="D3" s="35" t="s">
        <v>60</v>
      </c>
      <c r="E3" s="35" t="s">
        <v>34</v>
      </c>
      <c r="F3" s="35" t="s">
        <v>37</v>
      </c>
      <c r="G3" s="36" t="s">
        <v>38</v>
      </c>
      <c r="H3" s="33"/>
    </row>
    <row r="4" spans="1:8" ht="19" x14ac:dyDescent="0.25">
      <c r="A4" s="5"/>
      <c r="B4" s="6"/>
      <c r="C4" s="6"/>
      <c r="D4" s="6"/>
      <c r="E4" s="6"/>
      <c r="F4" s="6"/>
      <c r="G4" s="8"/>
      <c r="H4" s="33"/>
    </row>
    <row r="5" spans="1:8" ht="19" x14ac:dyDescent="0.25">
      <c r="A5" s="9">
        <v>1</v>
      </c>
      <c r="B5" s="6" t="s">
        <v>31</v>
      </c>
      <c r="C5" s="37">
        <v>0</v>
      </c>
      <c r="D5" s="38" t="s">
        <v>61</v>
      </c>
      <c r="E5" s="64"/>
      <c r="F5" s="38">
        <f>+C5-G5</f>
        <v>0</v>
      </c>
      <c r="G5" s="40">
        <f>+C5/(1+E5)</f>
        <v>0</v>
      </c>
      <c r="H5" s="33"/>
    </row>
    <row r="6" spans="1:8" ht="19" x14ac:dyDescent="0.25">
      <c r="A6" s="5"/>
      <c r="B6" s="6" t="s">
        <v>32</v>
      </c>
      <c r="C6" s="38"/>
      <c r="D6" s="38"/>
      <c r="E6" s="6"/>
      <c r="F6" s="38"/>
      <c r="G6" s="40"/>
      <c r="H6" s="33"/>
    </row>
    <row r="7" spans="1:8" ht="19" x14ac:dyDescent="0.25">
      <c r="A7" s="5"/>
      <c r="B7" s="6"/>
      <c r="C7" s="38"/>
      <c r="D7" s="38"/>
      <c r="E7" s="6"/>
      <c r="F7" s="38"/>
      <c r="G7" s="40"/>
      <c r="H7" s="33"/>
    </row>
    <row r="8" spans="1:8" ht="19" x14ac:dyDescent="0.25">
      <c r="A8" s="9">
        <v>2</v>
      </c>
      <c r="B8" s="11" t="s">
        <v>228</v>
      </c>
      <c r="C8" s="37">
        <v>0</v>
      </c>
      <c r="D8" s="38" t="s">
        <v>61</v>
      </c>
      <c r="E8" s="64"/>
      <c r="F8" s="38">
        <f>+C8-G8</f>
        <v>0</v>
      </c>
      <c r="G8" s="40">
        <f>+C8/(1+E8)</f>
        <v>0</v>
      </c>
      <c r="H8" s="33"/>
    </row>
    <row r="9" spans="1:8" ht="19" x14ac:dyDescent="0.25">
      <c r="A9" s="5"/>
      <c r="B9" s="6"/>
      <c r="C9" s="38"/>
      <c r="D9" s="38"/>
      <c r="E9" s="6"/>
      <c r="F9" s="38"/>
      <c r="G9" s="40"/>
      <c r="H9" s="33"/>
    </row>
    <row r="10" spans="1:8" ht="19" x14ac:dyDescent="0.25">
      <c r="A10" s="9">
        <v>3</v>
      </c>
      <c r="B10" s="11" t="s">
        <v>194</v>
      </c>
      <c r="C10" s="37">
        <v>0</v>
      </c>
      <c r="D10" s="38" t="s">
        <v>61</v>
      </c>
      <c r="E10" s="64"/>
      <c r="F10" s="38">
        <f t="shared" ref="F10:F32" si="0">+C10-G10</f>
        <v>0</v>
      </c>
      <c r="G10" s="40">
        <f t="shared" ref="G10:G32" si="1">+C10/(1+E10)</f>
        <v>0</v>
      </c>
      <c r="H10" s="33"/>
    </row>
    <row r="11" spans="1:8" ht="19" x14ac:dyDescent="0.25">
      <c r="A11" s="9"/>
      <c r="B11" s="11" t="s">
        <v>194</v>
      </c>
      <c r="C11" s="37">
        <v>0</v>
      </c>
      <c r="D11" s="38" t="s">
        <v>61</v>
      </c>
      <c r="E11" s="64"/>
      <c r="F11" s="38">
        <f t="shared" si="0"/>
        <v>0</v>
      </c>
      <c r="G11" s="40">
        <f t="shared" si="1"/>
        <v>0</v>
      </c>
      <c r="H11" s="33"/>
    </row>
    <row r="12" spans="1:8" ht="19" x14ac:dyDescent="0.25">
      <c r="A12" s="9"/>
      <c r="B12" s="11" t="s">
        <v>194</v>
      </c>
      <c r="C12" s="37">
        <v>0</v>
      </c>
      <c r="D12" s="38" t="s">
        <v>61</v>
      </c>
      <c r="E12" s="64"/>
      <c r="F12" s="38">
        <f t="shared" si="0"/>
        <v>0</v>
      </c>
      <c r="G12" s="40">
        <f t="shared" si="1"/>
        <v>0</v>
      </c>
      <c r="H12" s="33"/>
    </row>
    <row r="13" spans="1:8" ht="19" x14ac:dyDescent="0.25">
      <c r="A13" s="5"/>
      <c r="B13" s="6"/>
      <c r="C13" s="38"/>
      <c r="D13" s="38"/>
      <c r="E13" s="11"/>
      <c r="F13" s="38"/>
      <c r="G13" s="40"/>
      <c r="H13" s="33"/>
    </row>
    <row r="14" spans="1:8" ht="19" x14ac:dyDescent="0.25">
      <c r="A14" s="9">
        <v>4</v>
      </c>
      <c r="B14" s="11" t="s">
        <v>227</v>
      </c>
      <c r="C14" s="37">
        <v>0</v>
      </c>
      <c r="D14" s="38" t="s">
        <v>61</v>
      </c>
      <c r="E14" s="64"/>
      <c r="F14" s="38">
        <f t="shared" si="0"/>
        <v>0</v>
      </c>
      <c r="G14" s="40">
        <f t="shared" si="1"/>
        <v>0</v>
      </c>
      <c r="H14" s="33"/>
    </row>
    <row r="15" spans="1:8" ht="19" x14ac:dyDescent="0.25">
      <c r="A15" s="5"/>
      <c r="B15" s="11" t="s">
        <v>236</v>
      </c>
      <c r="C15" s="37">
        <v>0</v>
      </c>
      <c r="D15" s="38" t="s">
        <v>61</v>
      </c>
      <c r="E15" s="64"/>
      <c r="F15" s="38">
        <f t="shared" si="0"/>
        <v>0</v>
      </c>
      <c r="G15" s="40">
        <f t="shared" si="1"/>
        <v>0</v>
      </c>
      <c r="H15" s="33"/>
    </row>
    <row r="16" spans="1:8" ht="19" x14ac:dyDescent="0.25">
      <c r="A16" s="5"/>
      <c r="B16" s="11" t="s">
        <v>237</v>
      </c>
      <c r="C16" s="37">
        <v>0</v>
      </c>
      <c r="D16" s="38" t="s">
        <v>61</v>
      </c>
      <c r="E16" s="64"/>
      <c r="F16" s="38">
        <f t="shared" si="0"/>
        <v>0</v>
      </c>
      <c r="G16" s="40">
        <f t="shared" si="1"/>
        <v>0</v>
      </c>
      <c r="H16" s="33"/>
    </row>
    <row r="17" spans="1:9" ht="19" x14ac:dyDescent="0.25">
      <c r="A17" s="5"/>
      <c r="B17" s="6"/>
      <c r="C17" s="38"/>
      <c r="D17" s="38"/>
      <c r="E17" s="6"/>
      <c r="F17" s="38"/>
      <c r="G17" s="40"/>
      <c r="H17" s="33"/>
    </row>
    <row r="18" spans="1:9" ht="19" x14ac:dyDescent="0.25">
      <c r="A18" s="9">
        <v>5</v>
      </c>
      <c r="B18" s="6" t="s">
        <v>30</v>
      </c>
      <c r="C18" s="37">
        <v>0</v>
      </c>
      <c r="D18" s="38" t="s">
        <v>61</v>
      </c>
      <c r="E18" s="64"/>
      <c r="F18" s="38">
        <f t="shared" si="0"/>
        <v>0</v>
      </c>
      <c r="G18" s="40">
        <f t="shared" si="1"/>
        <v>0</v>
      </c>
      <c r="H18" s="33"/>
    </row>
    <row r="19" spans="1:9" ht="19" x14ac:dyDescent="0.25">
      <c r="A19" s="9"/>
      <c r="B19" s="11" t="s">
        <v>35</v>
      </c>
      <c r="C19" s="37">
        <v>0</v>
      </c>
      <c r="D19" s="38" t="s">
        <v>61</v>
      </c>
      <c r="E19" s="64"/>
      <c r="F19" s="38">
        <f t="shared" si="0"/>
        <v>0</v>
      </c>
      <c r="G19" s="40">
        <f t="shared" si="1"/>
        <v>0</v>
      </c>
      <c r="H19" s="33"/>
    </row>
    <row r="20" spans="1:9" ht="19" x14ac:dyDescent="0.25">
      <c r="A20" s="5"/>
      <c r="B20" s="6" t="s">
        <v>184</v>
      </c>
      <c r="C20" s="37">
        <v>0</v>
      </c>
      <c r="D20" s="38" t="s">
        <v>61</v>
      </c>
      <c r="E20" s="64"/>
      <c r="F20" s="38">
        <f t="shared" si="0"/>
        <v>0</v>
      </c>
      <c r="G20" s="40">
        <f t="shared" si="1"/>
        <v>0</v>
      </c>
      <c r="H20" s="33"/>
    </row>
    <row r="21" spans="1:9" ht="19" x14ac:dyDescent="0.25">
      <c r="A21" s="5"/>
      <c r="B21" s="6"/>
      <c r="C21" s="38"/>
      <c r="D21" s="38"/>
      <c r="E21" s="6"/>
      <c r="F21" s="38"/>
      <c r="G21" s="40"/>
      <c r="H21" s="33"/>
    </row>
    <row r="22" spans="1:9" ht="19" x14ac:dyDescent="0.25">
      <c r="A22" s="9">
        <v>6</v>
      </c>
      <c r="B22" s="6" t="s">
        <v>130</v>
      </c>
      <c r="C22" s="37">
        <v>0</v>
      </c>
      <c r="D22" s="38" t="s">
        <v>61</v>
      </c>
      <c r="E22" s="64"/>
      <c r="F22" s="38">
        <f t="shared" si="0"/>
        <v>0</v>
      </c>
      <c r="G22" s="40">
        <f t="shared" si="1"/>
        <v>0</v>
      </c>
      <c r="H22" s="33"/>
      <c r="I22" s="2"/>
    </row>
    <row r="23" spans="1:9" ht="19" x14ac:dyDescent="0.25">
      <c r="A23" s="5"/>
      <c r="B23" s="6" t="s">
        <v>130</v>
      </c>
      <c r="C23" s="37">
        <v>0</v>
      </c>
      <c r="D23" s="38" t="s">
        <v>61</v>
      </c>
      <c r="E23" s="64"/>
      <c r="F23" s="38">
        <f t="shared" si="0"/>
        <v>0</v>
      </c>
      <c r="G23" s="40">
        <f t="shared" si="1"/>
        <v>0</v>
      </c>
      <c r="H23" s="33"/>
      <c r="I23" s="2"/>
    </row>
    <row r="24" spans="1:9" ht="19" x14ac:dyDescent="0.25">
      <c r="A24" s="5"/>
      <c r="B24" s="11" t="s">
        <v>130</v>
      </c>
      <c r="C24" s="37">
        <v>0</v>
      </c>
      <c r="D24" s="38" t="s">
        <v>61</v>
      </c>
      <c r="E24" s="64"/>
      <c r="F24" s="38">
        <f t="shared" si="0"/>
        <v>0</v>
      </c>
      <c r="G24" s="40">
        <f t="shared" si="1"/>
        <v>0</v>
      </c>
      <c r="H24" s="33"/>
      <c r="I24" s="2"/>
    </row>
    <row r="25" spans="1:9" ht="19" x14ac:dyDescent="0.25">
      <c r="A25" s="5"/>
      <c r="B25" s="6"/>
      <c r="C25" s="38"/>
      <c r="D25" s="38"/>
      <c r="E25" s="6"/>
      <c r="F25" s="38"/>
      <c r="G25" s="40"/>
      <c r="H25" s="33"/>
    </row>
    <row r="26" spans="1:9" ht="19" x14ac:dyDescent="0.25">
      <c r="A26" s="9">
        <v>7</v>
      </c>
      <c r="B26" s="6" t="s">
        <v>128</v>
      </c>
      <c r="C26" s="37"/>
      <c r="D26" s="38" t="s">
        <v>61</v>
      </c>
      <c r="E26" s="64"/>
      <c r="F26" s="38">
        <f t="shared" si="0"/>
        <v>0</v>
      </c>
      <c r="G26" s="40">
        <f t="shared" si="1"/>
        <v>0</v>
      </c>
      <c r="H26" s="33">
        <v>76900</v>
      </c>
    </row>
    <row r="27" spans="1:9" ht="19" x14ac:dyDescent="0.25">
      <c r="A27" s="5"/>
      <c r="B27" s="6" t="s">
        <v>126</v>
      </c>
      <c r="C27" s="37">
        <v>0</v>
      </c>
      <c r="D27" s="38" t="s">
        <v>61</v>
      </c>
      <c r="E27" s="64"/>
      <c r="F27" s="38">
        <f t="shared" si="0"/>
        <v>0</v>
      </c>
      <c r="G27" s="40">
        <f t="shared" si="1"/>
        <v>0</v>
      </c>
      <c r="H27" s="33">
        <v>76910</v>
      </c>
    </row>
    <row r="28" spans="1:9" ht="19" x14ac:dyDescent="0.25">
      <c r="A28" s="5"/>
      <c r="B28" s="6" t="s">
        <v>127</v>
      </c>
      <c r="C28" s="37">
        <v>0</v>
      </c>
      <c r="D28" s="38" t="s">
        <v>61</v>
      </c>
      <c r="E28" s="64"/>
      <c r="F28" s="38">
        <f t="shared" si="0"/>
        <v>0</v>
      </c>
      <c r="G28" s="40">
        <f t="shared" si="1"/>
        <v>0</v>
      </c>
      <c r="H28" s="33">
        <v>76920</v>
      </c>
    </row>
    <row r="29" spans="1:9" ht="19" x14ac:dyDescent="0.25">
      <c r="A29" s="5"/>
      <c r="B29" s="6"/>
      <c r="C29" s="38"/>
      <c r="D29" s="38"/>
      <c r="E29" s="6"/>
      <c r="F29" s="38">
        <f>SUM(F26:F28)</f>
        <v>0</v>
      </c>
      <c r="G29" s="40"/>
      <c r="H29" s="33">
        <v>25150</v>
      </c>
    </row>
    <row r="30" spans="1:9" ht="19" x14ac:dyDescent="0.25">
      <c r="A30" s="9">
        <v>8</v>
      </c>
      <c r="B30" s="6" t="s">
        <v>131</v>
      </c>
      <c r="C30" s="37">
        <v>0</v>
      </c>
      <c r="D30" s="38" t="s">
        <v>61</v>
      </c>
      <c r="E30" s="64"/>
      <c r="F30" s="38">
        <f t="shared" si="0"/>
        <v>0</v>
      </c>
      <c r="G30" s="40">
        <f t="shared" si="1"/>
        <v>0</v>
      </c>
      <c r="H30" s="33"/>
    </row>
    <row r="31" spans="1:9" ht="19" x14ac:dyDescent="0.25">
      <c r="A31" s="5"/>
      <c r="B31" s="6" t="s">
        <v>131</v>
      </c>
      <c r="C31" s="37">
        <v>0</v>
      </c>
      <c r="D31" s="38" t="s">
        <v>61</v>
      </c>
      <c r="E31" s="64"/>
      <c r="F31" s="38">
        <f t="shared" si="0"/>
        <v>0</v>
      </c>
      <c r="G31" s="40">
        <f t="shared" si="1"/>
        <v>0</v>
      </c>
      <c r="H31" s="33"/>
    </row>
    <row r="32" spans="1:9" ht="20" thickBot="1" x14ac:dyDescent="0.3">
      <c r="A32" s="5"/>
      <c r="B32" s="11" t="s">
        <v>131</v>
      </c>
      <c r="C32" s="42">
        <v>0</v>
      </c>
      <c r="D32" s="38" t="s">
        <v>61</v>
      </c>
      <c r="E32" s="64"/>
      <c r="F32" s="38">
        <f t="shared" si="0"/>
        <v>0</v>
      </c>
      <c r="G32" s="40">
        <f t="shared" si="1"/>
        <v>0</v>
      </c>
      <c r="H32" s="33"/>
    </row>
    <row r="33" spans="1:9" ht="20" thickBot="1" x14ac:dyDescent="0.3">
      <c r="A33" s="43"/>
      <c r="B33" s="44" t="s">
        <v>36</v>
      </c>
      <c r="C33" s="45">
        <f>SUM(C5:C28)-C30-C31-C32</f>
        <v>0</v>
      </c>
      <c r="D33" s="45"/>
      <c r="E33" s="45"/>
      <c r="F33" s="46">
        <f>SUM(F5:F28)-F30-F31-F32</f>
        <v>0</v>
      </c>
      <c r="G33" s="46">
        <f>SUM(G5:G28)-G30-G31-G32</f>
        <v>0</v>
      </c>
      <c r="H33" s="33"/>
    </row>
    <row r="34" spans="1:9" ht="19" x14ac:dyDescent="0.25">
      <c r="A34" s="10"/>
      <c r="B34" s="55"/>
      <c r="C34" s="56"/>
      <c r="D34" s="56"/>
      <c r="E34" s="56"/>
      <c r="F34" s="56"/>
      <c r="G34" s="56"/>
      <c r="H34" s="33"/>
    </row>
    <row r="35" spans="1:9" ht="19" x14ac:dyDescent="0.25">
      <c r="A35" s="33"/>
      <c r="B35" s="33"/>
      <c r="C35" s="33"/>
      <c r="D35" s="33"/>
      <c r="E35" s="33"/>
      <c r="F35" s="33"/>
      <c r="G35" s="33"/>
      <c r="H35" s="33"/>
    </row>
    <row r="36" spans="1:9" ht="19" x14ac:dyDescent="0.25">
      <c r="A36" s="33"/>
      <c r="B36" s="33"/>
      <c r="C36" s="33"/>
      <c r="D36" s="33"/>
      <c r="E36" s="33"/>
      <c r="F36" s="33"/>
      <c r="G36" s="33"/>
      <c r="H36" s="33"/>
    </row>
    <row r="37" spans="1:9" ht="19" x14ac:dyDescent="0.25">
      <c r="A37" s="33"/>
      <c r="B37" s="3" t="s">
        <v>123</v>
      </c>
      <c r="C37" s="3"/>
      <c r="D37" s="3"/>
      <c r="E37" s="3"/>
      <c r="F37" s="33"/>
      <c r="G37" s="33"/>
      <c r="H37" s="33"/>
    </row>
    <row r="38" spans="1:9" ht="19" x14ac:dyDescent="0.25">
      <c r="A38" s="3"/>
      <c r="B38" s="33"/>
      <c r="C38" s="33"/>
      <c r="D38" s="33"/>
      <c r="E38" s="33"/>
      <c r="F38" s="33"/>
      <c r="G38" s="33"/>
      <c r="H38" s="33"/>
    </row>
    <row r="39" spans="1:9" ht="19" x14ac:dyDescent="0.25">
      <c r="A39" s="49"/>
      <c r="B39" s="50" t="s">
        <v>74</v>
      </c>
      <c r="C39" s="227" t="s">
        <v>75</v>
      </c>
      <c r="D39" s="228"/>
      <c r="E39" s="229"/>
      <c r="F39" s="33"/>
      <c r="G39" s="33"/>
      <c r="H39" s="33"/>
    </row>
    <row r="40" spans="1:9" ht="19" x14ac:dyDescent="0.25">
      <c r="A40" s="49">
        <v>1</v>
      </c>
      <c r="B40" s="51"/>
      <c r="C40" s="226"/>
      <c r="D40" s="226"/>
      <c r="E40" s="226"/>
      <c r="F40" s="33"/>
      <c r="G40" s="33"/>
      <c r="H40" s="33"/>
      <c r="I40" s="1" t="s">
        <v>113</v>
      </c>
    </row>
    <row r="41" spans="1:9" ht="19" x14ac:dyDescent="0.25">
      <c r="A41" s="49">
        <v>2</v>
      </c>
      <c r="B41" s="51"/>
      <c r="C41" s="226"/>
      <c r="D41" s="226"/>
      <c r="E41" s="226"/>
      <c r="F41" s="33"/>
      <c r="G41" s="33"/>
      <c r="H41" s="33"/>
      <c r="I41" t="s">
        <v>73</v>
      </c>
    </row>
    <row r="42" spans="1:9" ht="19" x14ac:dyDescent="0.25">
      <c r="A42" s="49">
        <v>3</v>
      </c>
      <c r="B42" s="51"/>
      <c r="C42" s="226"/>
      <c r="D42" s="226"/>
      <c r="E42" s="226"/>
      <c r="F42" s="33"/>
      <c r="G42" s="33"/>
      <c r="H42" s="33"/>
      <c r="I42" t="s">
        <v>124</v>
      </c>
    </row>
    <row r="43" spans="1:9" ht="19" x14ac:dyDescent="0.25">
      <c r="A43" s="49">
        <v>4</v>
      </c>
      <c r="B43" s="51"/>
      <c r="C43" s="226"/>
      <c r="D43" s="226"/>
      <c r="E43" s="226"/>
      <c r="F43" s="33"/>
      <c r="G43" s="33"/>
      <c r="H43" s="33"/>
      <c r="I43" t="s">
        <v>125</v>
      </c>
    </row>
    <row r="44" spans="1:9" ht="19" x14ac:dyDescent="0.25">
      <c r="A44" s="49">
        <v>5</v>
      </c>
      <c r="B44" s="51"/>
      <c r="C44" s="226"/>
      <c r="D44" s="226"/>
      <c r="E44" s="226"/>
      <c r="F44" s="33"/>
      <c r="G44" s="33"/>
      <c r="H44" s="33"/>
    </row>
    <row r="45" spans="1:9" ht="19" x14ac:dyDescent="0.25">
      <c r="A45" s="49">
        <v>6</v>
      </c>
      <c r="B45" s="51"/>
      <c r="C45" s="226"/>
      <c r="D45" s="226"/>
      <c r="E45" s="226"/>
      <c r="F45" s="33"/>
      <c r="G45" s="33"/>
      <c r="H45" s="33"/>
    </row>
    <row r="46" spans="1:9" ht="19" x14ac:dyDescent="0.25">
      <c r="A46" s="49">
        <v>7</v>
      </c>
      <c r="B46" s="51"/>
      <c r="C46" s="226"/>
      <c r="D46" s="226"/>
      <c r="E46" s="226"/>
      <c r="F46" s="33"/>
      <c r="G46" s="33"/>
      <c r="H46" s="33"/>
    </row>
    <row r="47" spans="1:9" ht="19" x14ac:dyDescent="0.25">
      <c r="A47" s="49">
        <v>8</v>
      </c>
      <c r="B47" s="51"/>
      <c r="C47" s="226"/>
      <c r="D47" s="226"/>
      <c r="E47" s="226"/>
      <c r="F47" s="33"/>
      <c r="G47" s="33"/>
      <c r="H47" s="33"/>
    </row>
    <row r="48" spans="1:9" ht="19" x14ac:dyDescent="0.25">
      <c r="A48" s="49">
        <v>9</v>
      </c>
      <c r="B48" s="51"/>
      <c r="C48" s="226"/>
      <c r="D48" s="226"/>
      <c r="E48" s="226"/>
      <c r="F48" s="33"/>
      <c r="G48" s="33"/>
      <c r="H48" s="33"/>
    </row>
    <row r="49" spans="1:8" ht="19" x14ac:dyDescent="0.25">
      <c r="A49" s="49">
        <v>10</v>
      </c>
      <c r="B49" s="51"/>
      <c r="C49" s="230"/>
      <c r="D49" s="231"/>
      <c r="E49" s="232"/>
      <c r="F49" s="33"/>
      <c r="G49" s="33"/>
      <c r="H49" s="33"/>
    </row>
    <row r="50" spans="1:8" ht="19" x14ac:dyDescent="0.25">
      <c r="A50" s="33"/>
      <c r="B50" s="33"/>
      <c r="C50" s="33"/>
      <c r="D50" s="33"/>
      <c r="E50" s="33"/>
      <c r="F50" s="33"/>
      <c r="G50" s="33"/>
      <c r="H50" s="33"/>
    </row>
    <row r="51" spans="1:8" ht="19" x14ac:dyDescent="0.25">
      <c r="A51" s="33"/>
      <c r="B51" s="33"/>
      <c r="C51" s="33"/>
      <c r="D51" s="33"/>
      <c r="E51" s="33"/>
      <c r="F51" s="33"/>
      <c r="G51" s="33"/>
      <c r="H51" s="33"/>
    </row>
    <row r="52" spans="1:8" ht="19" x14ac:dyDescent="0.25">
      <c r="A52" s="33"/>
      <c r="B52" s="33"/>
      <c r="C52" s="33"/>
      <c r="D52" s="33"/>
      <c r="E52" s="33"/>
      <c r="F52" s="33"/>
      <c r="G52" s="33"/>
      <c r="H52" s="33"/>
    </row>
    <row r="53" spans="1:8" ht="19" x14ac:dyDescent="0.25">
      <c r="A53" s="33"/>
      <c r="B53" s="33"/>
      <c r="C53" s="33"/>
      <c r="D53" s="33"/>
      <c r="E53" s="33"/>
      <c r="F53" s="33"/>
      <c r="G53" s="33"/>
      <c r="H53" s="33"/>
    </row>
    <row r="54" spans="1:8" ht="19" x14ac:dyDescent="0.25">
      <c r="A54" s="33"/>
      <c r="B54" s="33"/>
      <c r="C54" s="33"/>
      <c r="D54" s="33"/>
      <c r="E54" s="33"/>
      <c r="F54" s="33"/>
      <c r="G54" s="33"/>
      <c r="H54" s="33"/>
    </row>
    <row r="55" spans="1:8" ht="19" x14ac:dyDescent="0.25">
      <c r="A55" s="33"/>
      <c r="B55" s="33"/>
      <c r="C55" s="33"/>
      <c r="D55" s="33"/>
      <c r="E55" s="33"/>
      <c r="F55" s="33"/>
      <c r="G55" s="33"/>
      <c r="H55" s="33"/>
    </row>
  </sheetData>
  <sheetProtection password="CC3F" sheet="1" objects="1" scenarios="1"/>
  <customSheetViews>
    <customSheetView guid="{F9B5484E-AE86-4B42-A7FB-703F4E0771ED}" fitToPage="1">
      <selection activeCell="C40" sqref="C40"/>
      <pageMargins left="0.70866141732283472" right="0.70866141732283472" top="0.78740157480314965" bottom="0.78740157480314965" header="0.31496062992125984" footer="0.31496062992125984"/>
      <pageSetup paperSize="9" scale="67" orientation="portrait" r:id="rId1"/>
    </customSheetView>
  </customSheetViews>
  <mergeCells count="11">
    <mergeCell ref="C45:E45"/>
    <mergeCell ref="C46:E46"/>
    <mergeCell ref="C47:E47"/>
    <mergeCell ref="C48:E48"/>
    <mergeCell ref="C49:E49"/>
    <mergeCell ref="C44:E44"/>
    <mergeCell ref="C39:E39"/>
    <mergeCell ref="C40:E40"/>
    <mergeCell ref="C41:E41"/>
    <mergeCell ref="C42:E42"/>
    <mergeCell ref="C43:E43"/>
  </mergeCells>
  <pageMargins left="0.70866141732283472" right="0.70866141732283472" top="0.78740157480314965" bottom="0.78740157480314965" header="0.31496062992125984" footer="0.31496062992125984"/>
  <pageSetup paperSize="9" scale="52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  <pageSetUpPr fitToPage="1"/>
  </sheetPr>
  <dimension ref="A1:I53"/>
  <sheetViews>
    <sheetView topLeftCell="A3" zoomScale="90" zoomScaleNormal="90" workbookViewId="0">
      <selection activeCell="G34" sqref="G34"/>
    </sheetView>
  </sheetViews>
  <sheetFormatPr baseColWidth="10" defaultRowHeight="15" x14ac:dyDescent="0.2"/>
  <cols>
    <col min="1" max="1" width="7.6640625" customWidth="1"/>
    <col min="2" max="2" width="47.5" customWidth="1"/>
    <col min="3" max="3" width="31.1640625" bestFit="1" customWidth="1"/>
    <col min="4" max="4" width="24.5" bestFit="1" customWidth="1"/>
    <col min="5" max="5" width="14" bestFit="1" customWidth="1"/>
    <col min="6" max="6" width="34.33203125" customWidth="1"/>
    <col min="7" max="7" width="30" customWidth="1"/>
    <col min="9" max="9" width="49.6640625" bestFit="1" customWidth="1"/>
  </cols>
  <sheetData>
    <row r="1" spans="1:8" ht="20" thickBot="1" x14ac:dyDescent="0.3">
      <c r="A1" s="3" t="s">
        <v>202</v>
      </c>
      <c r="B1" s="33"/>
      <c r="C1" s="33"/>
      <c r="D1" s="33"/>
      <c r="E1" s="33"/>
      <c r="F1" s="33" t="s">
        <v>221</v>
      </c>
      <c r="G1" s="33"/>
    </row>
    <row r="2" spans="1:8" ht="20" thickBot="1" x14ac:dyDescent="0.3">
      <c r="A2" s="3"/>
      <c r="B2" s="65"/>
      <c r="C2" s="65"/>
      <c r="D2" s="71" t="s">
        <v>65</v>
      </c>
      <c r="E2" s="33"/>
      <c r="F2" s="33" t="s">
        <v>63</v>
      </c>
      <c r="G2" s="66">
        <v>26</v>
      </c>
      <c r="H2" s="66">
        <v>23.68</v>
      </c>
    </row>
    <row r="3" spans="1:8" ht="20" thickBot="1" x14ac:dyDescent="0.3">
      <c r="A3" s="33"/>
      <c r="B3" s="33"/>
      <c r="C3" s="33"/>
      <c r="D3" s="33"/>
      <c r="E3" s="33"/>
      <c r="F3" s="33" t="s">
        <v>129</v>
      </c>
      <c r="G3" s="33"/>
      <c r="H3" s="66">
        <v>25.81</v>
      </c>
    </row>
    <row r="4" spans="1:8" ht="19" x14ac:dyDescent="0.25">
      <c r="A4" s="34"/>
      <c r="B4" s="35" t="s">
        <v>62</v>
      </c>
      <c r="C4" s="35" t="s">
        <v>33</v>
      </c>
      <c r="D4" s="35" t="s">
        <v>60</v>
      </c>
      <c r="E4" s="35" t="s">
        <v>34</v>
      </c>
      <c r="F4" s="35" t="s">
        <v>37</v>
      </c>
      <c r="G4" s="36" t="s">
        <v>179</v>
      </c>
    </row>
    <row r="5" spans="1:8" ht="19" x14ac:dyDescent="0.25">
      <c r="A5" s="5"/>
      <c r="B5" s="6"/>
      <c r="C5" s="6"/>
      <c r="D5" s="6"/>
      <c r="E5" s="6"/>
      <c r="F5" s="6"/>
      <c r="G5" s="8"/>
    </row>
    <row r="6" spans="1:8" ht="19" x14ac:dyDescent="0.25">
      <c r="A6" s="9">
        <v>1</v>
      </c>
      <c r="B6" s="6" t="s">
        <v>31</v>
      </c>
      <c r="C6" s="37">
        <v>0</v>
      </c>
      <c r="D6" s="38" t="str">
        <f>VLOOKUP($D$2,Währungen!A:B,2,FALSE)</f>
        <v>CZK</v>
      </c>
      <c r="E6" s="73">
        <f>IF($D$2="Polnische Zloty",Währungen!AK6,IF($D$2="Ungarische Forint",Währungen!AH6,IF($D$2="Rumänische Lei",Währungen!AE6,IF($D$2="USA Dollar",Währungen!AB6,IF($D$2="Schwedische Krone",Währungen!Y6,IF($D$2="Türkische LIRA",Währungen!S6,IF($D$2="Schweizer Franken",Währungen!M6,IF($D$2="Britische Pfund",Währungen!P6,IF($D$2="Yuan",Währungen!V6,Währungen!I6)))))))))</f>
        <v>0</v>
      </c>
      <c r="F6" s="38">
        <f>+G6*E6</f>
        <v>0</v>
      </c>
      <c r="G6" s="40">
        <f>(+C6/$H$2)/(1+E6)</f>
        <v>0</v>
      </c>
    </row>
    <row r="7" spans="1:8" ht="19" x14ac:dyDescent="0.25">
      <c r="A7" s="9"/>
      <c r="B7" s="6" t="s">
        <v>32</v>
      </c>
      <c r="C7" s="38"/>
      <c r="D7" s="38"/>
      <c r="E7" s="74"/>
      <c r="F7" s="38"/>
      <c r="G7" s="40"/>
    </row>
    <row r="8" spans="1:8" ht="19" x14ac:dyDescent="0.25">
      <c r="A8" s="9"/>
      <c r="B8" s="6"/>
      <c r="C8" s="38"/>
      <c r="D8" s="38"/>
      <c r="E8" s="74"/>
      <c r="F8" s="38"/>
      <c r="G8" s="40"/>
    </row>
    <row r="9" spans="1:8" ht="19" x14ac:dyDescent="0.25">
      <c r="A9" s="9">
        <v>2</v>
      </c>
      <c r="B9" s="11" t="s">
        <v>228</v>
      </c>
      <c r="C9" s="37">
        <v>0</v>
      </c>
      <c r="D9" s="38" t="str">
        <f>VLOOKUP($D$2,Währungen!A:B,2,FALSE)</f>
        <v>CZK</v>
      </c>
      <c r="E9" s="73">
        <f>IF($D$2="Polnische Zloty",Währungen!AK9,IF($D$2="Ungarische Forint",Währungen!AH9,IF($D$2="Rumänische Lei",Währungen!AE9,IF($D$2="USA Dollar",Währungen!AB9,IF($D$2="Schwedische Krone",Währungen!Y9,IF($D$2="Türkische LIRA",Währungen!S9,IF($D$2="Schweizer Franken",Währungen!M9,IF($D$2="Britische Pfund",Währungen!P9,IF($D$2="Yuan",Währungen!V9,Währungen!I9)))))))))</f>
        <v>0.21</v>
      </c>
      <c r="F9" s="38">
        <f>+G9*E9</f>
        <v>0</v>
      </c>
      <c r="G9" s="40">
        <f>(+C9/$G$2)/(1+E9)</f>
        <v>0</v>
      </c>
    </row>
    <row r="10" spans="1:8" ht="19" x14ac:dyDescent="0.25">
      <c r="A10" s="9"/>
      <c r="B10" s="6"/>
      <c r="C10" s="38"/>
      <c r="D10" s="38"/>
      <c r="E10" s="74"/>
      <c r="F10" s="38"/>
      <c r="G10" s="40"/>
    </row>
    <row r="11" spans="1:8" ht="19" x14ac:dyDescent="0.25">
      <c r="A11" s="9">
        <v>3</v>
      </c>
      <c r="B11" s="6" t="s">
        <v>120</v>
      </c>
      <c r="C11" s="37">
        <v>0</v>
      </c>
      <c r="D11" s="38" t="str">
        <f>VLOOKUP($D$2,Währungen!A:B,2,FALSE)</f>
        <v>CZK</v>
      </c>
      <c r="E11" s="73">
        <f>IF($D$2="Polnische Zloty",Währungen!AK11,IF($D$2="Ungarische Forint",Währungen!AH11,IF($D$2="Rumänische Lei",Währungen!AE11,IF($D$2="USA Dollar",Währungen!AB11,IF($D$2="Schwedische Krone",Währungen!Y11,IF($D$2="Türkische LIRA",Währungen!S11,IF($D$2="Schweizer Franken",Währungen!M11,IF($D$2="Britische Pfund",Währungen!P11,IF($D$2="Yuan",Währungen!V11,Währungen!I11)))))))))</f>
        <v>0</v>
      </c>
      <c r="F11" s="38">
        <f t="shared" ref="F11:F33" si="0">+G11*E11</f>
        <v>0</v>
      </c>
      <c r="G11" s="40">
        <f t="shared" ref="G11:G33" si="1">(+C11/$G$2)/(1+E11)</f>
        <v>0</v>
      </c>
    </row>
    <row r="12" spans="1:8" ht="19" x14ac:dyDescent="0.25">
      <c r="A12" s="9"/>
      <c r="B12" s="6" t="s">
        <v>120</v>
      </c>
      <c r="C12" s="37">
        <v>0</v>
      </c>
      <c r="D12" s="38" t="str">
        <f>VLOOKUP($D$2,Währungen!A:B,2,FALSE)</f>
        <v>CZK</v>
      </c>
      <c r="E12" s="73">
        <f>IF($D$2="Polnische Zloty",Währungen!AK12,IF($D$2="Ungarische Forint",Währungen!AH12,IF($D$2="Rumänische Lei",Währungen!AE12,IF($D$2="USA Dollar",Währungen!AB12,IF($D$2="Schwedische Krone",Währungen!Y12,IF($D$2="Türkische LIRA",Währungen!S12,IF($D$2="Schweizer Franken",Währungen!M12,IF($D$2="Britische Pfund",Währungen!P12,IF($D$2="Yuan",Währungen!V12,Währungen!I12)))))))))</f>
        <v>0.15</v>
      </c>
      <c r="F12" s="38">
        <f t="shared" si="0"/>
        <v>0</v>
      </c>
      <c r="G12" s="40">
        <f t="shared" si="1"/>
        <v>0</v>
      </c>
    </row>
    <row r="13" spans="1:8" ht="19" x14ac:dyDescent="0.25">
      <c r="A13" s="9"/>
      <c r="B13" s="6" t="s">
        <v>120</v>
      </c>
      <c r="C13" s="37">
        <v>0</v>
      </c>
      <c r="D13" s="38" t="str">
        <f>VLOOKUP($D$2,Währungen!A:B,2,FALSE)</f>
        <v>CZK</v>
      </c>
      <c r="E13" s="73">
        <f>IF($D$2="Polnische Zloty",Währungen!AK13,IF($D$2="Ungarische Forint",Währungen!AH13,IF($D$2="Rumänische Lei",Währungen!AE13,IF($D$2="USA Dollar",Währungen!AB13,IF($D$2="Schwedische Krone",Währungen!Y13,IF($D$2="Türkische LIRA",Währungen!S13,IF($D$2="Schweizer Franken",Währungen!M13,IF($D$2="Britische Pfund",Währungen!P13,IF($D$2="Yuan",Währungen!V13,Währungen!I13)))))))))</f>
        <v>0.21</v>
      </c>
      <c r="F13" s="38">
        <f t="shared" si="0"/>
        <v>0</v>
      </c>
      <c r="G13" s="40">
        <f t="shared" si="1"/>
        <v>0</v>
      </c>
    </row>
    <row r="14" spans="1:8" ht="19" x14ac:dyDescent="0.25">
      <c r="A14" s="9"/>
      <c r="B14" s="6"/>
      <c r="C14" s="38"/>
      <c r="D14" s="38"/>
      <c r="E14" s="74"/>
      <c r="F14" s="38"/>
      <c r="G14" s="40"/>
    </row>
    <row r="15" spans="1:8" ht="19" x14ac:dyDescent="0.25">
      <c r="A15" s="9">
        <v>4</v>
      </c>
      <c r="B15" s="11" t="s">
        <v>227</v>
      </c>
      <c r="C15" s="37">
        <v>0</v>
      </c>
      <c r="D15" s="38" t="str">
        <f>VLOOKUP($D$2,Währungen!A:B,2,FALSE)</f>
        <v>CZK</v>
      </c>
      <c r="E15" s="73">
        <f>IF($D$2="Polnische Zloty",Währungen!AK15,IF($D$2="Ungarische Forint",Währungen!AH15,IF($D$2="Rumänische Lei",Währungen!AE15,IF($D$2="USA Dollar",Währungen!AB15,IF($D$2="Schwedische Krone",Währungen!Y15,IF($D$2="Türkische LIRA",Währungen!S15,IF($D$2="Schweizer Franken",Währungen!M15,IF($D$2="Britische Pfund",Währungen!P15,IF($D$2="Yuan",Währungen!V15,Währungen!I15)))))))))</f>
        <v>0</v>
      </c>
      <c r="F15" s="38">
        <f t="shared" si="0"/>
        <v>0</v>
      </c>
      <c r="G15" s="40">
        <f t="shared" si="1"/>
        <v>0</v>
      </c>
    </row>
    <row r="16" spans="1:8" ht="19" x14ac:dyDescent="0.25">
      <c r="A16" s="9"/>
      <c r="B16" s="11" t="s">
        <v>236</v>
      </c>
      <c r="C16" s="37">
        <v>0</v>
      </c>
      <c r="D16" s="38" t="str">
        <f>VLOOKUP($D$2,Währungen!A:B,2,FALSE)</f>
        <v>CZK</v>
      </c>
      <c r="E16" s="73">
        <f>IF($D$2="Polnische Zloty",Währungen!AK16,IF($D$2="Ungarische Forint",Währungen!AH16,IF($D$2="Rumänische Lei",Währungen!AE16,IF($D$2="USA Dollar",Währungen!AB16,IF($D$2="Schwedische Krone",Währungen!Y16,IF($D$2="Türkische LIRA",Währungen!S16,IF($D$2="Schweizer Franken",Währungen!M16,IF($D$2="Britische Pfund",Währungen!P16,IF($D$2="Yuan",Währungen!V16,Währungen!I16)))))))))</f>
        <v>0.15</v>
      </c>
      <c r="F16" s="38">
        <f t="shared" si="0"/>
        <v>0</v>
      </c>
      <c r="G16" s="40">
        <f t="shared" si="1"/>
        <v>0</v>
      </c>
    </row>
    <row r="17" spans="1:8" ht="19" x14ac:dyDescent="0.25">
      <c r="A17" s="9"/>
      <c r="B17" s="11" t="s">
        <v>236</v>
      </c>
      <c r="C17" s="37">
        <v>0</v>
      </c>
      <c r="D17" s="38" t="str">
        <f>VLOOKUP($D$2,Währungen!A:B,2,FALSE)</f>
        <v>CZK</v>
      </c>
      <c r="E17" s="73">
        <f>IF($D$2="Polnische Zloty",Währungen!AK17,IF($D$2="Ungarische Forint",Währungen!AH17,IF($D$2="Rumänische Lei",Währungen!AE17,IF($D$2="USA Dollar",Währungen!AB17,IF($D$2="Schwedische Krone",Währungen!Y17,IF($D$2="Türkische LIRA",Währungen!S17,IF($D$2="Schweizer Franken",Währungen!M17,IF($D$2="Britische Pfund",Währungen!P17,IF($D$2="Yuan",Währungen!V17,Währungen!I17)))))))))</f>
        <v>0.21</v>
      </c>
      <c r="F17" s="38">
        <f t="shared" si="0"/>
        <v>0</v>
      </c>
      <c r="G17" s="40">
        <f t="shared" si="1"/>
        <v>0</v>
      </c>
    </row>
    <row r="18" spans="1:8" ht="19" x14ac:dyDescent="0.25">
      <c r="A18" s="9"/>
      <c r="B18" s="6"/>
      <c r="C18" s="38"/>
      <c r="D18" s="38"/>
      <c r="E18" s="74"/>
      <c r="F18" s="38"/>
      <c r="G18" s="40"/>
    </row>
    <row r="19" spans="1:8" ht="19" x14ac:dyDescent="0.25">
      <c r="A19" s="9">
        <v>5</v>
      </c>
      <c r="B19" s="6" t="s">
        <v>30</v>
      </c>
      <c r="C19" s="37">
        <v>0</v>
      </c>
      <c r="D19" s="38" t="str">
        <f>VLOOKUP($D$2,Währungen!A:B,2,FALSE)</f>
        <v>CZK</v>
      </c>
      <c r="E19" s="73">
        <f>IF($D$2="Polnische Zloty",Währungen!AK19,IF($D$2="Ungarische Forint",Währungen!AH19,IF($D$2="Rumänische Lei",Währungen!AE19,IF($D$2="USA Dollar",Währungen!AB19,IF($D$2="Schwedische Krone",Währungen!Y19,IF($D$2="Türkische LIRA",Währungen!S19,IF($D$2="Schweizer Franken",Währungen!M19,IF($D$2="Britische Pfund",Währungen!P19,IF($D$2="Yuan",Währungen!V19,Währungen!I19)))))))))</f>
        <v>0</v>
      </c>
      <c r="F19" s="38">
        <f t="shared" si="0"/>
        <v>0</v>
      </c>
      <c r="G19" s="40">
        <f t="shared" si="1"/>
        <v>0</v>
      </c>
    </row>
    <row r="20" spans="1:8" ht="19" x14ac:dyDescent="0.25">
      <c r="A20" s="9"/>
      <c r="B20" s="11" t="s">
        <v>35</v>
      </c>
      <c r="C20" s="37">
        <v>0</v>
      </c>
      <c r="D20" s="38" t="str">
        <f>VLOOKUP($D$2,Währungen!A:B,2,FALSE)</f>
        <v>CZK</v>
      </c>
      <c r="E20" s="73">
        <f>IF($D$2="Polnische Zloty",Währungen!AK20,IF($D$2="Ungarische Forint",Währungen!AH20,IF($D$2="Rumänische Lei",Währungen!AE20,IF($D$2="USA Dollar",Währungen!AB20,IF($D$2="Schwedische Krone",Währungen!Y20,IF($D$2="Türkische LIRA",Währungen!S20,IF($D$2="Schweizer Franken",Währungen!M20,IF($D$2="Britische Pfund",Währungen!P20,IF($D$2="Yuan",Währungen!V20,Währungen!I20)))))))))</f>
        <v>0.15</v>
      </c>
      <c r="F20" s="38">
        <f t="shared" si="0"/>
        <v>0</v>
      </c>
      <c r="G20" s="40">
        <f t="shared" si="1"/>
        <v>0</v>
      </c>
    </row>
    <row r="21" spans="1:8" ht="19" x14ac:dyDescent="0.25">
      <c r="A21" s="9"/>
      <c r="B21" s="6" t="s">
        <v>184</v>
      </c>
      <c r="C21" s="37">
        <v>0</v>
      </c>
      <c r="D21" s="38" t="str">
        <f>VLOOKUP($D$2,Währungen!A:B,2,FALSE)</f>
        <v>CZK</v>
      </c>
      <c r="E21" s="73">
        <f>IF($D$2="Polnische Zloty",Währungen!AK21,IF($D$2="Ungarische Forint",Währungen!AH21,IF($D$2="Rumänische Lei",Währungen!AE21,IF($D$2="USA Dollar",Währungen!AB21,IF($D$2="Schwedische Krone",Währungen!Y21,IF($D$2="Türkische LIRA",Währungen!S21,IF($D$2="Schweizer Franken",Währungen!M21,IF($D$2="Britische Pfund",Währungen!P21,IF($D$2="Yuan",Währungen!V21,Währungen!I21)))))))))</f>
        <v>0.21</v>
      </c>
      <c r="F21" s="38">
        <f t="shared" si="0"/>
        <v>0</v>
      </c>
      <c r="G21" s="40">
        <f t="shared" si="1"/>
        <v>0</v>
      </c>
    </row>
    <row r="22" spans="1:8" ht="19" x14ac:dyDescent="0.25">
      <c r="A22" s="9"/>
      <c r="B22" s="6"/>
      <c r="C22" s="38"/>
      <c r="D22" s="38"/>
      <c r="E22" s="74"/>
      <c r="F22" s="38"/>
      <c r="G22" s="40"/>
    </row>
    <row r="23" spans="1:8" ht="19" x14ac:dyDescent="0.25">
      <c r="A23" s="9">
        <v>6</v>
      </c>
      <c r="B23" s="6" t="s">
        <v>130</v>
      </c>
      <c r="C23" s="37">
        <v>0</v>
      </c>
      <c r="D23" s="38" t="str">
        <f>VLOOKUP($D$2,Währungen!A:B,2,FALSE)</f>
        <v>CZK</v>
      </c>
      <c r="E23" s="73">
        <f>IF($D$2="Polnische Zloty",Währungen!AK23,IF($D$2="Ungarische Forint",Währungen!AH23,IF($D$2="Rumänische Lei",Währungen!AE23,IF($D$2="USA Dollar",Währungen!AB23,IF($D$2="Schwedische Krone",Währungen!Y23,IF($D$2="Türkische LIRA",Währungen!S23,IF($D$2="Schweizer Franken",Währungen!M23,IF($D$2="Britische Pfund",Währungen!P23,IF($D$2="Yuan",Währungen!V23,Währungen!I23)))))))))</f>
        <v>0</v>
      </c>
      <c r="F23" s="38">
        <f t="shared" si="0"/>
        <v>0</v>
      </c>
      <c r="G23" s="40">
        <f t="shared" si="1"/>
        <v>0</v>
      </c>
    </row>
    <row r="24" spans="1:8" ht="19" x14ac:dyDescent="0.25">
      <c r="A24" s="9"/>
      <c r="B24" s="6" t="s">
        <v>132</v>
      </c>
      <c r="C24" s="37">
        <v>0</v>
      </c>
      <c r="D24" s="38" t="str">
        <f>VLOOKUP($D$2,Währungen!A:B,2,FALSE)</f>
        <v>CZK</v>
      </c>
      <c r="E24" s="73">
        <f>IF($D$2="Polnische Zloty",Währungen!AK24,IF($D$2="Ungarische Forint",Währungen!AH24,IF($D$2="Rumänische Lei",Währungen!AE24,IF($D$2="USA Dollar",Währungen!AB24,IF($D$2="Schwedische Krone",Währungen!Y24,IF($D$2="Türkische LIRA",Währungen!S24,IF($D$2="Schweizer Franken",Währungen!M24,IF($D$2="Britische Pfund",Währungen!P24,IF($D$2="Yuan",Währungen!V24,Währungen!I24)))))))))</f>
        <v>0.15</v>
      </c>
      <c r="F24" s="38">
        <f t="shared" si="0"/>
        <v>0</v>
      </c>
      <c r="G24" s="40">
        <f t="shared" si="1"/>
        <v>0</v>
      </c>
    </row>
    <row r="25" spans="1:8" ht="19" x14ac:dyDescent="0.25">
      <c r="A25" s="9"/>
      <c r="B25" s="11" t="s">
        <v>132</v>
      </c>
      <c r="C25" s="37">
        <v>0</v>
      </c>
      <c r="D25" s="38" t="str">
        <f>VLOOKUP($D$2,Währungen!A:B,2,FALSE)</f>
        <v>CZK</v>
      </c>
      <c r="E25" s="73">
        <f>IF($D$2="Polnische Zloty",Währungen!AK25,IF($D$2="Ungarische Forint",Währungen!AH25,IF($D$2="Rumänische Lei",Währungen!AE25,IF($D$2="USA Dollar",Währungen!AB25,IF($D$2="Schwedische Krone",Währungen!Y25,IF($D$2="Türkische LIRA",Währungen!S25,IF($D$2="Schweizer Franken",Währungen!M25,IF($D$2="Britische Pfund",Währungen!P25,IF($D$2="Yuan",Währungen!V25,Währungen!I25)))))))))</f>
        <v>0.21</v>
      </c>
      <c r="F25" s="38">
        <f t="shared" si="0"/>
        <v>0</v>
      </c>
      <c r="G25" s="40">
        <f>(+C25/$H$3)/(1+E25)</f>
        <v>0</v>
      </c>
    </row>
    <row r="26" spans="1:8" ht="19" x14ac:dyDescent="0.25">
      <c r="A26" s="9"/>
      <c r="B26" s="6"/>
      <c r="C26" s="38"/>
      <c r="D26" s="38"/>
      <c r="E26" s="74"/>
      <c r="F26" s="38"/>
      <c r="G26" s="40"/>
    </row>
    <row r="27" spans="1:8" ht="19" x14ac:dyDescent="0.25">
      <c r="A27" s="9">
        <v>7</v>
      </c>
      <c r="B27" s="6" t="s">
        <v>128</v>
      </c>
      <c r="C27" s="37">
        <v>0</v>
      </c>
      <c r="D27" s="38" t="str">
        <f>VLOOKUP($D$2,Währungen!A:B,2,FALSE)</f>
        <v>CZK</v>
      </c>
      <c r="E27" s="73">
        <f>IF($D$2="Polnische Zloty",Währungen!AK27,IF($D$2="Ungarische Forint",Währungen!AH27,IF($D$2="Rumänische Lei",Währungen!AE27,IF($D$2="USA Dollar",Währungen!AB27,IF($D$2="Schwedische Krone",Währungen!Y27,IF($D$2="Türkische LIRA",Währungen!S27,IF($D$2="Schweizer Franken",Währungen!M27,IF($D$2="Britische Pfund",Währungen!P27,IF($D$2="Yuan",Währungen!V27,Währungen!I27)))))))))</f>
        <v>0</v>
      </c>
      <c r="F27" s="38">
        <f t="shared" si="0"/>
        <v>0</v>
      </c>
      <c r="G27" s="40">
        <f t="shared" si="1"/>
        <v>0</v>
      </c>
      <c r="H27" s="33">
        <v>76900</v>
      </c>
    </row>
    <row r="28" spans="1:8" ht="19" x14ac:dyDescent="0.25">
      <c r="A28" s="9"/>
      <c r="B28" s="6" t="s">
        <v>126</v>
      </c>
      <c r="C28" s="37">
        <v>0</v>
      </c>
      <c r="D28" s="38" t="str">
        <f>VLOOKUP($D$2,Währungen!A:B,2,FALSE)</f>
        <v>CZK</v>
      </c>
      <c r="E28" s="73">
        <f>IF($D$2="Polnische Zloty",Währungen!AK28,IF($D$2="Ungarische Forint",Währungen!AH28,IF($D$2="Rumänische Lei",Währungen!AE28,IF($D$2="USA Dollar",Währungen!AB28,IF($D$2="Schwedische Krone",Währungen!Y28,IF($D$2="Türkische LIRA",Währungen!S28,IF($D$2="Schweizer Franken",Währungen!M28,IF($D$2="Britische Pfund",Währungen!P28,IF($D$2="Yuan",Währungen!V28,Währungen!I28)))))))))</f>
        <v>0.15</v>
      </c>
      <c r="F28" s="38">
        <f t="shared" si="0"/>
        <v>0</v>
      </c>
      <c r="G28" s="40">
        <f t="shared" si="1"/>
        <v>0</v>
      </c>
      <c r="H28" s="33">
        <v>76910</v>
      </c>
    </row>
    <row r="29" spans="1:8" ht="19" x14ac:dyDescent="0.25">
      <c r="A29" s="9"/>
      <c r="B29" s="6" t="s">
        <v>127</v>
      </c>
      <c r="C29" s="37">
        <v>0</v>
      </c>
      <c r="D29" s="38" t="str">
        <f>VLOOKUP($D$2,Währungen!A:B,2,FALSE)</f>
        <v>CZK</v>
      </c>
      <c r="E29" s="73">
        <f>IF($D$2="Polnische Zloty",Währungen!AK29,IF($D$2="Ungarische Forint",Währungen!AH29,IF($D$2="Rumänische Lei",Währungen!AE29,IF($D$2="USA Dollar",Währungen!AB29,IF($D$2="Schwedische Krone",Währungen!Y29,IF($D$2="Türkische LIRA",Währungen!S29,IF($D$2="Schweizer Franken",Währungen!M29,IF($D$2="Britische Pfund",Währungen!P29,IF($D$2="Yuan",Währungen!V29,Währungen!I29)))))))))</f>
        <v>0.21</v>
      </c>
      <c r="F29" s="38">
        <f t="shared" si="0"/>
        <v>0</v>
      </c>
      <c r="G29" s="40">
        <f t="shared" si="1"/>
        <v>0</v>
      </c>
      <c r="H29" s="33">
        <v>76920</v>
      </c>
    </row>
    <row r="30" spans="1:8" ht="19" x14ac:dyDescent="0.25">
      <c r="A30" s="9"/>
      <c r="B30" s="6"/>
      <c r="C30" s="38"/>
      <c r="D30" s="38"/>
      <c r="E30" s="74"/>
      <c r="F30" s="38"/>
      <c r="G30" s="40"/>
      <c r="H30" s="33">
        <v>25140</v>
      </c>
    </row>
    <row r="31" spans="1:8" ht="19" x14ac:dyDescent="0.25">
      <c r="A31" s="9">
        <v>8</v>
      </c>
      <c r="B31" s="6" t="s">
        <v>133</v>
      </c>
      <c r="C31" s="37">
        <v>0</v>
      </c>
      <c r="D31" s="38" t="str">
        <f>VLOOKUP($D$2,Währungen!A:B,2,FALSE)</f>
        <v>CZK</v>
      </c>
      <c r="E31" s="73">
        <f>IF($D$2="Polnische Zloty",Währungen!AK31,IF($D$2="Ungarische Forint",Währungen!AH31,IF($D$2="Rumänische Lei",Währungen!AE31,IF($D$2="USA Dollar",Währungen!AB31,IF($D$2="Schwedische Krone",Währungen!Y31,IF($D$2="Türkische LIRA",Währungen!S31,IF($D$2="Schweizer Franken",Währungen!M31,IF($D$2="Britische Pfund",Währungen!P31,IF($D$2="Yuan",Währungen!V31,Währungen!I31)))))))))</f>
        <v>0</v>
      </c>
      <c r="F31" s="38">
        <f t="shared" si="0"/>
        <v>0</v>
      </c>
      <c r="G31" s="40">
        <f t="shared" si="1"/>
        <v>0</v>
      </c>
    </row>
    <row r="32" spans="1:8" ht="19" x14ac:dyDescent="0.25">
      <c r="A32" s="9"/>
      <c r="B32" s="6" t="s">
        <v>133</v>
      </c>
      <c r="C32" s="37">
        <v>0</v>
      </c>
      <c r="D32" s="38" t="str">
        <f>VLOOKUP($D$2,Währungen!A:B,2,FALSE)</f>
        <v>CZK</v>
      </c>
      <c r="E32" s="73">
        <f>IF($D$2="Polnische Zloty",Währungen!AK32,IF($D$2="Ungarische Forint",Währungen!AH32,IF($D$2="Rumänische Lei",Währungen!AE32,IF($D$2="USA Dollar",Währungen!AB32,IF($D$2="Schwedische Krone",Währungen!Y32,IF($D$2="Türkische LIRA",Währungen!S32,IF($D$2="Schweizer Franken",Währungen!M32,IF($D$2="Britische Pfund",Währungen!P32,IF($D$2="Yuan",Währungen!V32,Währungen!I32)))))))))</f>
        <v>0.15</v>
      </c>
      <c r="F32" s="38">
        <f t="shared" si="0"/>
        <v>0</v>
      </c>
      <c r="G32" s="40">
        <f t="shared" si="1"/>
        <v>0</v>
      </c>
    </row>
    <row r="33" spans="1:9" ht="20" thickBot="1" x14ac:dyDescent="0.3">
      <c r="A33" s="67"/>
      <c r="B33" s="68" t="s">
        <v>131</v>
      </c>
      <c r="C33" s="37">
        <v>0</v>
      </c>
      <c r="D33" s="38" t="str">
        <f>VLOOKUP($D$2,Währungen!A:B,2,FALSE)</f>
        <v>CZK</v>
      </c>
      <c r="E33" s="73">
        <f>IF($D$2="Polnische Zloty",Währungen!AK33,IF($D$2="Ungarische Forint",Währungen!AH33,IF($D$2="Rumänische Lei",Währungen!AE33,IF($D$2="USA Dollar",Währungen!AB33,IF($D$2="Schwedische Krone",Währungen!Y33,IF($D$2="Türkische LIRA",Währungen!S33,IF($D$2="Schweizer Franken",Währungen!M33,IF($D$2="Britische Pfund",Währungen!P33,IF($D$2="Yuan",Währungen!V33,Währungen!I33)))))))))</f>
        <v>0.21</v>
      </c>
      <c r="F33" s="38">
        <f t="shared" si="0"/>
        <v>0</v>
      </c>
      <c r="G33" s="40">
        <f t="shared" si="1"/>
        <v>0</v>
      </c>
    </row>
    <row r="34" spans="1:9" ht="20" thickBot="1" x14ac:dyDescent="0.3">
      <c r="A34" s="43"/>
      <c r="B34" s="69" t="s">
        <v>36</v>
      </c>
      <c r="C34" s="4">
        <f>SUM(C6:C29)-C31-C33-C32</f>
        <v>0</v>
      </c>
      <c r="D34" s="70"/>
      <c r="E34" s="45"/>
      <c r="F34" s="45">
        <f>SUM(F6:F29)-SUM(F31:F33)</f>
        <v>0</v>
      </c>
      <c r="G34" s="46">
        <f>SUM(G6:G29)-SUM(G31:G33)</f>
        <v>0</v>
      </c>
    </row>
    <row r="35" spans="1:9" ht="20" thickBot="1" x14ac:dyDescent="0.3">
      <c r="A35" s="33"/>
      <c r="B35" s="33"/>
      <c r="C35" s="33"/>
      <c r="D35" s="33"/>
      <c r="E35" s="33"/>
      <c r="F35" s="43" t="s">
        <v>239</v>
      </c>
      <c r="G35" s="46">
        <f>+F34+G34</f>
        <v>0</v>
      </c>
    </row>
    <row r="36" spans="1:9" ht="19" x14ac:dyDescent="0.25">
      <c r="A36" s="33"/>
      <c r="B36" s="33"/>
      <c r="C36" s="33"/>
      <c r="D36" s="33"/>
      <c r="E36" s="33"/>
      <c r="F36" s="33"/>
      <c r="G36" s="33"/>
    </row>
    <row r="37" spans="1:9" ht="19" x14ac:dyDescent="0.25">
      <c r="A37" s="33"/>
      <c r="B37" s="33"/>
      <c r="C37" s="33"/>
      <c r="D37" s="33"/>
      <c r="E37" s="33"/>
      <c r="F37" s="33"/>
      <c r="G37" s="33"/>
    </row>
    <row r="38" spans="1:9" ht="19" x14ac:dyDescent="0.25">
      <c r="A38" s="33"/>
      <c r="B38" s="3" t="s">
        <v>123</v>
      </c>
      <c r="C38" s="3"/>
      <c r="D38" s="3"/>
      <c r="E38" s="3"/>
      <c r="F38" s="33"/>
      <c r="G38" s="33"/>
    </row>
    <row r="39" spans="1:9" ht="19" x14ac:dyDescent="0.25">
      <c r="A39" s="3"/>
      <c r="B39" s="33"/>
      <c r="C39" s="33"/>
      <c r="D39" s="33"/>
      <c r="E39" s="33"/>
      <c r="F39" s="33"/>
      <c r="G39" s="33"/>
      <c r="I39" s="1" t="s">
        <v>113</v>
      </c>
    </row>
    <row r="40" spans="1:9" ht="19" x14ac:dyDescent="0.25">
      <c r="A40" s="49"/>
      <c r="B40" s="50" t="s">
        <v>74</v>
      </c>
      <c r="C40" s="227" t="s">
        <v>75</v>
      </c>
      <c r="D40" s="228"/>
      <c r="E40" s="229"/>
      <c r="F40" s="33"/>
      <c r="G40" s="33"/>
      <c r="I40" t="s">
        <v>73</v>
      </c>
    </row>
    <row r="41" spans="1:9" ht="19" x14ac:dyDescent="0.25">
      <c r="A41" s="49">
        <v>1</v>
      </c>
      <c r="B41" s="51"/>
      <c r="C41" s="226"/>
      <c r="D41" s="226"/>
      <c r="E41" s="226"/>
      <c r="F41" s="33"/>
      <c r="G41" s="33"/>
      <c r="I41" t="s">
        <v>124</v>
      </c>
    </row>
    <row r="42" spans="1:9" ht="19" x14ac:dyDescent="0.25">
      <c r="A42" s="49">
        <v>2</v>
      </c>
      <c r="B42" s="51"/>
      <c r="C42" s="226"/>
      <c r="D42" s="226"/>
      <c r="E42" s="226"/>
      <c r="F42" s="33"/>
      <c r="G42" s="33"/>
      <c r="I42" t="s">
        <v>125</v>
      </c>
    </row>
    <row r="43" spans="1:9" ht="19" x14ac:dyDescent="0.25">
      <c r="A43" s="49">
        <v>3</v>
      </c>
      <c r="B43" s="51"/>
      <c r="C43" s="226"/>
      <c r="D43" s="226"/>
      <c r="E43" s="226"/>
      <c r="F43" s="33"/>
      <c r="G43" s="33"/>
    </row>
    <row r="44" spans="1:9" ht="19" x14ac:dyDescent="0.25">
      <c r="A44" s="49">
        <v>4</v>
      </c>
      <c r="B44" s="51"/>
      <c r="C44" s="226"/>
      <c r="D44" s="226"/>
      <c r="E44" s="226"/>
      <c r="F44" s="33"/>
      <c r="G44" s="33"/>
    </row>
    <row r="45" spans="1:9" ht="19" x14ac:dyDescent="0.25">
      <c r="A45" s="49">
        <v>5</v>
      </c>
      <c r="B45" s="51"/>
      <c r="C45" s="226"/>
      <c r="D45" s="226"/>
      <c r="E45" s="226"/>
      <c r="F45" s="33"/>
      <c r="G45" s="33"/>
    </row>
    <row r="46" spans="1:9" ht="19" x14ac:dyDescent="0.25">
      <c r="A46" s="49">
        <v>6</v>
      </c>
      <c r="B46" s="51"/>
      <c r="C46" s="226"/>
      <c r="D46" s="226"/>
      <c r="E46" s="226"/>
      <c r="F46" s="33"/>
      <c r="G46" s="33"/>
    </row>
    <row r="47" spans="1:9" ht="19" x14ac:dyDescent="0.25">
      <c r="A47" s="49">
        <v>7</v>
      </c>
      <c r="B47" s="51"/>
      <c r="C47" s="226"/>
      <c r="D47" s="226"/>
      <c r="E47" s="226"/>
      <c r="F47" s="33"/>
      <c r="G47" s="33"/>
    </row>
    <row r="48" spans="1:9" ht="19" x14ac:dyDescent="0.25">
      <c r="A48" s="49">
        <v>8</v>
      </c>
      <c r="B48" s="51"/>
      <c r="C48" s="226"/>
      <c r="D48" s="226"/>
      <c r="E48" s="226"/>
      <c r="F48" s="33"/>
      <c r="G48" s="33"/>
    </row>
    <row r="49" spans="1:7" ht="19" x14ac:dyDescent="0.25">
      <c r="A49" s="49">
        <v>9</v>
      </c>
      <c r="B49" s="51"/>
      <c r="C49" s="226"/>
      <c r="D49" s="226"/>
      <c r="E49" s="226"/>
      <c r="F49" s="33"/>
      <c r="G49" s="33"/>
    </row>
    <row r="50" spans="1:7" ht="19" x14ac:dyDescent="0.25">
      <c r="A50" s="49">
        <v>10</v>
      </c>
      <c r="B50" s="51"/>
      <c r="C50" s="230"/>
      <c r="D50" s="231"/>
      <c r="E50" s="232"/>
      <c r="F50" s="33"/>
      <c r="G50" s="33"/>
    </row>
    <row r="51" spans="1:7" ht="19" x14ac:dyDescent="0.25">
      <c r="A51" s="33"/>
      <c r="B51" s="33"/>
      <c r="C51" s="33"/>
      <c r="D51" s="33"/>
      <c r="E51" s="33"/>
      <c r="F51" s="33"/>
      <c r="G51" s="33"/>
    </row>
    <row r="52" spans="1:7" ht="19" x14ac:dyDescent="0.25">
      <c r="A52" s="33"/>
      <c r="B52" s="33"/>
      <c r="C52" s="33"/>
      <c r="D52" s="33"/>
      <c r="E52" s="33"/>
      <c r="F52" s="33"/>
      <c r="G52" s="33"/>
    </row>
    <row r="53" spans="1:7" ht="19" x14ac:dyDescent="0.25">
      <c r="A53" s="33"/>
      <c r="B53" s="33"/>
      <c r="C53" s="33"/>
      <c r="D53" s="33"/>
      <c r="E53" s="33"/>
      <c r="F53" s="33"/>
      <c r="G53" s="33"/>
    </row>
  </sheetData>
  <customSheetViews>
    <customSheetView guid="{F9B5484E-AE86-4B42-A7FB-703F4E0771ED}" fitToPage="1" topLeftCell="A2">
      <selection activeCell="B32" sqref="B32"/>
      <pageMargins left="0.70866141732283472" right="0.70866141732283472" top="0.78740157480314965" bottom="0.78740157480314965" header="0.31496062992125984" footer="0.31496062992125984"/>
      <pageSetup paperSize="9" scale="60" orientation="landscape" r:id="rId1"/>
    </customSheetView>
  </customSheetViews>
  <mergeCells count="11">
    <mergeCell ref="C45:E45"/>
    <mergeCell ref="C40:E40"/>
    <mergeCell ref="C41:E41"/>
    <mergeCell ref="C42:E42"/>
    <mergeCell ref="C43:E43"/>
    <mergeCell ref="C44:E44"/>
    <mergeCell ref="C46:E46"/>
    <mergeCell ref="C47:E47"/>
    <mergeCell ref="C48:E48"/>
    <mergeCell ref="C49:E49"/>
    <mergeCell ref="C50:E50"/>
  </mergeCells>
  <pageMargins left="0.70866141732283472" right="0.70866141732283472" top="0.78740157480314965" bottom="0.78740157480314965" header="0.31496062992125984" footer="0.31496062992125984"/>
  <pageSetup paperSize="9" scale="52" orientation="landscape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Währungen!$A$2:$A$12</xm:f>
          </x14:formula1>
          <xm:sqref>D2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2">
    <pageSetUpPr fitToPage="1"/>
  </sheetPr>
  <dimension ref="A1:P122"/>
  <sheetViews>
    <sheetView topLeftCell="A81" workbookViewId="0">
      <selection activeCell="J17" sqref="J17"/>
    </sheetView>
  </sheetViews>
  <sheetFormatPr baseColWidth="10" defaultColWidth="11.5" defaultRowHeight="18" customHeight="1" x14ac:dyDescent="0.2"/>
  <cols>
    <col min="1" max="1" width="11.5" style="25"/>
    <col min="2" max="2" width="19" style="25" customWidth="1"/>
    <col min="3" max="3" width="19" style="25" bestFit="1" customWidth="1"/>
    <col min="4" max="4" width="25.33203125" style="25" bestFit="1" customWidth="1"/>
    <col min="5" max="5" width="22.1640625" style="25" bestFit="1" customWidth="1"/>
    <col min="6" max="8" width="11.5" style="25"/>
    <col min="9" max="9" width="12.1640625" style="25" bestFit="1" customWidth="1"/>
    <col min="10" max="15" width="11.5" style="25"/>
    <col min="16" max="16" width="18.6640625" style="25" customWidth="1"/>
    <col min="17" max="19" width="11.5" style="25"/>
    <col min="20" max="20" width="10.5" style="25" customWidth="1"/>
    <col min="21" max="16384" width="11.5" style="25"/>
  </cols>
  <sheetData>
    <row r="1" spans="1:16" s="24" customFormat="1" ht="18" customHeight="1" x14ac:dyDescent="0.2">
      <c r="F1" s="24" t="s">
        <v>0</v>
      </c>
      <c r="G1" s="24" t="s">
        <v>0</v>
      </c>
      <c r="H1" s="24" t="s">
        <v>1</v>
      </c>
      <c r="I1" s="24" t="s">
        <v>1</v>
      </c>
    </row>
    <row r="2" spans="1:16" s="24" customFormat="1" ht="18" customHeight="1" x14ac:dyDescent="0.2">
      <c r="A2" s="24" t="s">
        <v>12</v>
      </c>
      <c r="B2" s="24" t="s">
        <v>2</v>
      </c>
      <c r="C2" s="24" t="s">
        <v>3</v>
      </c>
      <c r="D2" s="24" t="s">
        <v>13</v>
      </c>
      <c r="E2" s="24" t="s">
        <v>4</v>
      </c>
      <c r="F2" s="24" t="s">
        <v>5</v>
      </c>
      <c r="G2" s="24" t="s">
        <v>6</v>
      </c>
      <c r="H2" s="24" t="s">
        <v>5</v>
      </c>
      <c r="I2" s="24" t="s">
        <v>6</v>
      </c>
      <c r="J2" s="24" t="s">
        <v>7</v>
      </c>
      <c r="K2" s="24" t="s">
        <v>12</v>
      </c>
      <c r="L2" s="24" t="s">
        <v>137</v>
      </c>
      <c r="M2" s="24" t="s">
        <v>204</v>
      </c>
      <c r="N2" s="24" t="s">
        <v>203</v>
      </c>
      <c r="O2" s="24" t="s">
        <v>205</v>
      </c>
      <c r="P2" s="24" t="s">
        <v>206</v>
      </c>
    </row>
    <row r="3" spans="1:16" ht="18" customHeight="1" x14ac:dyDescent="0.2">
      <c r="B3" s="25" t="s">
        <v>271</v>
      </c>
      <c r="C3" s="25" t="s">
        <v>272</v>
      </c>
      <c r="D3" s="25" t="str">
        <f t="shared" ref="D3:D34" si="0">+C3&amp;" "&amp;B3</f>
        <v>Mustermann Max</v>
      </c>
      <c r="E3" s="25" t="s">
        <v>10</v>
      </c>
      <c r="F3" s="25">
        <v>73120</v>
      </c>
      <c r="G3" s="25">
        <v>73320</v>
      </c>
      <c r="H3" s="25">
        <v>73220</v>
      </c>
      <c r="I3" s="25">
        <v>73420</v>
      </c>
      <c r="J3" s="25">
        <v>83100</v>
      </c>
      <c r="L3" s="25">
        <v>330001</v>
      </c>
      <c r="M3" s="25">
        <v>25120</v>
      </c>
      <c r="N3" s="25">
        <v>25140</v>
      </c>
      <c r="O3" s="25">
        <v>25130</v>
      </c>
      <c r="P3" s="25">
        <v>25150</v>
      </c>
    </row>
    <row r="4" spans="1:16" ht="18" customHeight="1" x14ac:dyDescent="0.2">
      <c r="B4" s="25" t="s">
        <v>273</v>
      </c>
      <c r="C4" s="25" t="s">
        <v>274</v>
      </c>
      <c r="D4" s="25" t="str">
        <f t="shared" si="0"/>
        <v>Musterfrau Erika</v>
      </c>
      <c r="E4" s="25" t="s">
        <v>11</v>
      </c>
      <c r="F4" s="25">
        <v>73100</v>
      </c>
      <c r="G4" s="25">
        <v>73300</v>
      </c>
      <c r="H4" s="25">
        <v>73200</v>
      </c>
      <c r="I4" s="25">
        <v>73400</v>
      </c>
      <c r="J4" s="25">
        <v>83100</v>
      </c>
      <c r="L4" s="25">
        <v>330002</v>
      </c>
      <c r="M4" s="25">
        <v>25120</v>
      </c>
      <c r="N4" s="25">
        <v>25140</v>
      </c>
      <c r="O4" s="25">
        <v>25130</v>
      </c>
      <c r="P4" s="25">
        <v>25150</v>
      </c>
    </row>
    <row r="5" spans="1:16" ht="18" customHeight="1" x14ac:dyDescent="0.2">
      <c r="E5" s="25" t="s">
        <v>10</v>
      </c>
      <c r="F5" s="25">
        <v>73120</v>
      </c>
      <c r="G5" s="25">
        <v>73320</v>
      </c>
      <c r="H5" s="25">
        <v>73220</v>
      </c>
      <c r="I5" s="25">
        <v>73420</v>
      </c>
      <c r="J5" s="25">
        <v>83100</v>
      </c>
      <c r="M5" s="25">
        <v>25120</v>
      </c>
      <c r="N5" s="25">
        <v>25140</v>
      </c>
      <c r="O5" s="25">
        <v>25130</v>
      </c>
      <c r="P5" s="25">
        <v>25150</v>
      </c>
    </row>
    <row r="6" spans="1:16" ht="18" customHeight="1" x14ac:dyDescent="0.2">
      <c r="E6" s="25" t="s">
        <v>197</v>
      </c>
      <c r="F6" s="25">
        <v>73140</v>
      </c>
      <c r="G6" s="25">
        <v>73340</v>
      </c>
      <c r="H6" s="25">
        <v>73240</v>
      </c>
      <c r="I6" s="25">
        <v>73440</v>
      </c>
      <c r="J6" s="25">
        <v>83100</v>
      </c>
      <c r="M6" s="25">
        <v>25120</v>
      </c>
      <c r="N6" s="25">
        <v>25140</v>
      </c>
      <c r="O6" s="25">
        <v>25130</v>
      </c>
      <c r="P6" s="25">
        <v>25150</v>
      </c>
    </row>
    <row r="7" spans="1:16" ht="18" customHeight="1" x14ac:dyDescent="0.2">
      <c r="E7" s="25" t="s">
        <v>11</v>
      </c>
      <c r="F7" s="25">
        <v>73150</v>
      </c>
      <c r="G7" s="25">
        <v>73350</v>
      </c>
      <c r="H7" s="25">
        <v>73250</v>
      </c>
      <c r="I7" s="25">
        <v>73450</v>
      </c>
      <c r="J7" s="25">
        <v>83100</v>
      </c>
      <c r="M7" s="25">
        <v>25120</v>
      </c>
      <c r="N7" s="25">
        <v>25140</v>
      </c>
      <c r="O7" s="25">
        <v>25130</v>
      </c>
      <c r="P7" s="25">
        <v>25150</v>
      </c>
    </row>
    <row r="8" spans="1:16" ht="18" customHeight="1" x14ac:dyDescent="0.2">
      <c r="E8" s="25" t="s">
        <v>10</v>
      </c>
      <c r="F8" s="25">
        <v>73120</v>
      </c>
      <c r="G8" s="25">
        <v>73320</v>
      </c>
      <c r="H8" s="25">
        <v>73220</v>
      </c>
      <c r="I8" s="25">
        <v>73420</v>
      </c>
      <c r="J8" s="25">
        <v>83100</v>
      </c>
      <c r="M8" s="25">
        <v>25120</v>
      </c>
      <c r="N8" s="25">
        <v>25140</v>
      </c>
      <c r="O8" s="25">
        <v>25130</v>
      </c>
      <c r="P8" s="25">
        <v>25150</v>
      </c>
    </row>
    <row r="9" spans="1:16" ht="18" customHeight="1" x14ac:dyDescent="0.2">
      <c r="E9" s="25" t="s">
        <v>10</v>
      </c>
      <c r="F9" s="25">
        <v>73120</v>
      </c>
      <c r="G9" s="25">
        <v>73320</v>
      </c>
      <c r="H9" s="25">
        <v>73220</v>
      </c>
      <c r="I9" s="25">
        <v>73420</v>
      </c>
      <c r="J9" s="25">
        <v>83100</v>
      </c>
      <c r="M9" s="25">
        <v>25120</v>
      </c>
      <c r="N9" s="25">
        <v>25140</v>
      </c>
      <c r="O9" s="25">
        <v>25130</v>
      </c>
      <c r="P9" s="25">
        <v>25150</v>
      </c>
    </row>
    <row r="10" spans="1:16" ht="18" customHeight="1" x14ac:dyDescent="0.2">
      <c r="E10" s="25" t="s">
        <v>8</v>
      </c>
      <c r="F10" s="25">
        <v>73140</v>
      </c>
      <c r="G10" s="25">
        <v>73340</v>
      </c>
      <c r="H10" s="25">
        <v>73240</v>
      </c>
      <c r="I10" s="25">
        <v>73440</v>
      </c>
      <c r="J10" s="25">
        <v>83100</v>
      </c>
      <c r="M10" s="25">
        <v>25120</v>
      </c>
      <c r="N10" s="25">
        <v>25140</v>
      </c>
      <c r="O10" s="25">
        <v>25130</v>
      </c>
      <c r="P10" s="25">
        <v>25150</v>
      </c>
    </row>
    <row r="11" spans="1:16" ht="18" customHeight="1" x14ac:dyDescent="0.2">
      <c r="E11" s="25" t="s">
        <v>255</v>
      </c>
      <c r="F11" s="25">
        <v>73100</v>
      </c>
      <c r="G11" s="25">
        <v>73300</v>
      </c>
      <c r="H11" s="25">
        <v>73200</v>
      </c>
      <c r="I11" s="25">
        <v>73400</v>
      </c>
      <c r="J11" s="25">
        <v>83100</v>
      </c>
      <c r="M11" s="25">
        <v>25120</v>
      </c>
      <c r="N11" s="25">
        <v>25140</v>
      </c>
      <c r="O11" s="25">
        <v>25130</v>
      </c>
      <c r="P11" s="25">
        <v>25150</v>
      </c>
    </row>
    <row r="12" spans="1:16" ht="18" customHeight="1" x14ac:dyDescent="0.2">
      <c r="E12" s="25" t="s">
        <v>9</v>
      </c>
      <c r="F12" s="25">
        <v>73160</v>
      </c>
      <c r="G12" s="25">
        <v>73360</v>
      </c>
      <c r="H12" s="25">
        <v>73260</v>
      </c>
      <c r="I12" s="25">
        <v>73460</v>
      </c>
      <c r="J12" s="25">
        <v>83100</v>
      </c>
      <c r="M12" s="25">
        <v>25120</v>
      </c>
      <c r="N12" s="25">
        <v>25140</v>
      </c>
      <c r="O12" s="25">
        <v>25130</v>
      </c>
      <c r="P12" s="25">
        <v>25150</v>
      </c>
    </row>
    <row r="13" spans="1:16" ht="18" customHeight="1" x14ac:dyDescent="0.2">
      <c r="E13" s="25" t="s">
        <v>70</v>
      </c>
      <c r="F13" s="25">
        <v>73130</v>
      </c>
      <c r="G13" s="25">
        <v>73330</v>
      </c>
      <c r="H13" s="25">
        <v>73230</v>
      </c>
      <c r="I13" s="25">
        <v>73430</v>
      </c>
      <c r="J13" s="25">
        <v>83100</v>
      </c>
      <c r="M13" s="25">
        <v>25120</v>
      </c>
      <c r="N13" s="25">
        <v>25140</v>
      </c>
      <c r="O13" s="25">
        <v>25130</v>
      </c>
      <c r="P13" s="25">
        <v>25150</v>
      </c>
    </row>
    <row r="14" spans="1:16" ht="18" customHeight="1" x14ac:dyDescent="0.2">
      <c r="E14" s="25" t="s">
        <v>255</v>
      </c>
      <c r="F14" s="25">
        <v>73100</v>
      </c>
      <c r="G14" s="25">
        <v>73300</v>
      </c>
      <c r="H14" s="25">
        <v>73200</v>
      </c>
      <c r="I14" s="25">
        <v>73400</v>
      </c>
      <c r="J14" s="25">
        <v>83100</v>
      </c>
      <c r="M14" s="25">
        <v>25120</v>
      </c>
      <c r="N14" s="25">
        <v>25140</v>
      </c>
      <c r="O14" s="25">
        <v>25130</v>
      </c>
      <c r="P14" s="25">
        <v>25150</v>
      </c>
    </row>
    <row r="15" spans="1:16" ht="18" customHeight="1" x14ac:dyDescent="0.2">
      <c r="E15" s="25" t="s">
        <v>9</v>
      </c>
      <c r="F15" s="25">
        <v>73160</v>
      </c>
      <c r="G15" s="25">
        <v>73360</v>
      </c>
      <c r="H15" s="25">
        <v>73260</v>
      </c>
      <c r="I15" s="25">
        <v>73460</v>
      </c>
      <c r="J15" s="25">
        <v>83100</v>
      </c>
      <c r="M15" s="25">
        <v>25120</v>
      </c>
      <c r="N15" s="25">
        <v>25140</v>
      </c>
      <c r="O15" s="25">
        <v>25130</v>
      </c>
      <c r="P15" s="25">
        <v>25150</v>
      </c>
    </row>
    <row r="16" spans="1:16" ht="18" customHeight="1" x14ac:dyDescent="0.2">
      <c r="E16" s="25" t="s">
        <v>253</v>
      </c>
      <c r="F16" s="25">
        <v>73110</v>
      </c>
      <c r="G16" s="25">
        <v>73310</v>
      </c>
      <c r="H16" s="25">
        <v>73210</v>
      </c>
      <c r="I16" s="25">
        <v>73410</v>
      </c>
      <c r="J16" s="25">
        <v>83100</v>
      </c>
      <c r="M16" s="25">
        <v>25120</v>
      </c>
      <c r="N16" s="25">
        <v>25140</v>
      </c>
      <c r="O16" s="25">
        <v>25130</v>
      </c>
      <c r="P16" s="25">
        <v>25150</v>
      </c>
    </row>
    <row r="17" spans="5:16" ht="18" customHeight="1" x14ac:dyDescent="0.2">
      <c r="E17" s="25" t="s">
        <v>11</v>
      </c>
      <c r="F17" s="25">
        <v>73150</v>
      </c>
      <c r="G17" s="25">
        <v>73350</v>
      </c>
      <c r="H17" s="25">
        <v>73250</v>
      </c>
      <c r="I17" s="25">
        <v>73450</v>
      </c>
      <c r="J17" s="25">
        <v>83100</v>
      </c>
      <c r="M17" s="25">
        <v>25120</v>
      </c>
      <c r="N17" s="25">
        <v>25140</v>
      </c>
      <c r="O17" s="25">
        <v>25130</v>
      </c>
      <c r="P17" s="25">
        <v>25150</v>
      </c>
    </row>
    <row r="18" spans="5:16" ht="18" customHeight="1" x14ac:dyDescent="0.2">
      <c r="E18" s="25" t="s">
        <v>11</v>
      </c>
      <c r="F18" s="25">
        <v>73150</v>
      </c>
      <c r="G18" s="25">
        <v>73350</v>
      </c>
      <c r="H18" s="25">
        <v>73250</v>
      </c>
      <c r="I18" s="25">
        <v>73450</v>
      </c>
      <c r="J18" s="25">
        <v>83100</v>
      </c>
      <c r="M18" s="25">
        <v>25120</v>
      </c>
      <c r="N18" s="25">
        <v>25140</v>
      </c>
      <c r="O18" s="25">
        <v>25130</v>
      </c>
      <c r="P18" s="25">
        <v>25150</v>
      </c>
    </row>
    <row r="19" spans="5:16" ht="18" customHeight="1" x14ac:dyDescent="0.2">
      <c r="E19" s="25" t="s">
        <v>255</v>
      </c>
      <c r="F19" s="25">
        <v>73100</v>
      </c>
      <c r="G19" s="25">
        <v>73300</v>
      </c>
      <c r="H19" s="25">
        <v>73200</v>
      </c>
      <c r="I19" s="25">
        <v>73400</v>
      </c>
      <c r="J19" s="25">
        <v>83100</v>
      </c>
      <c r="M19" s="25">
        <v>25120</v>
      </c>
      <c r="N19" s="25">
        <v>25140</v>
      </c>
      <c r="O19" s="25">
        <v>25130</v>
      </c>
      <c r="P19" s="25">
        <v>25150</v>
      </c>
    </row>
    <row r="20" spans="5:16" ht="18" customHeight="1" x14ac:dyDescent="0.2">
      <c r="E20" s="25" t="s">
        <v>255</v>
      </c>
      <c r="F20" s="25">
        <v>73100</v>
      </c>
      <c r="G20" s="25">
        <v>73300</v>
      </c>
      <c r="H20" s="25">
        <v>73200</v>
      </c>
      <c r="I20" s="25">
        <v>73400</v>
      </c>
      <c r="J20" s="25">
        <v>83100</v>
      </c>
      <c r="M20" s="25">
        <v>25120</v>
      </c>
      <c r="N20" s="25">
        <v>25140</v>
      </c>
      <c r="O20" s="25">
        <v>25130</v>
      </c>
      <c r="P20" s="25">
        <v>25150</v>
      </c>
    </row>
    <row r="21" spans="5:16" ht="18" customHeight="1" x14ac:dyDescent="0.2">
      <c r="E21" s="25" t="s">
        <v>10</v>
      </c>
      <c r="F21" s="25">
        <v>73120</v>
      </c>
      <c r="G21" s="25">
        <v>73320</v>
      </c>
      <c r="H21" s="25">
        <v>73220</v>
      </c>
      <c r="I21" s="25">
        <v>73420</v>
      </c>
      <c r="J21" s="25">
        <v>83100</v>
      </c>
      <c r="M21" s="25">
        <v>25120</v>
      </c>
      <c r="N21" s="25">
        <v>25140</v>
      </c>
      <c r="O21" s="25">
        <v>25130</v>
      </c>
      <c r="P21" s="25">
        <v>25150</v>
      </c>
    </row>
    <row r="22" spans="5:16" ht="18" customHeight="1" x14ac:dyDescent="0.2">
      <c r="E22" s="25" t="s">
        <v>253</v>
      </c>
      <c r="F22" s="25">
        <v>73110</v>
      </c>
      <c r="G22" s="25">
        <v>73310</v>
      </c>
      <c r="H22" s="25">
        <v>73210</v>
      </c>
      <c r="I22" s="25">
        <v>73410</v>
      </c>
      <c r="J22" s="25">
        <v>83100</v>
      </c>
      <c r="M22" s="25">
        <v>25120</v>
      </c>
      <c r="N22" s="25">
        <v>25140</v>
      </c>
      <c r="O22" s="25">
        <v>25130</v>
      </c>
      <c r="P22" s="25">
        <v>25150</v>
      </c>
    </row>
    <row r="23" spans="5:16" ht="18" customHeight="1" x14ac:dyDescent="0.2">
      <c r="E23" s="25" t="s">
        <v>197</v>
      </c>
      <c r="F23" s="25">
        <v>73270</v>
      </c>
      <c r="G23" s="25">
        <v>73470</v>
      </c>
      <c r="H23" s="25">
        <v>73270</v>
      </c>
      <c r="I23" s="25">
        <v>73470</v>
      </c>
      <c r="J23" s="25">
        <v>83100</v>
      </c>
      <c r="M23" s="25">
        <v>25120</v>
      </c>
      <c r="N23" s="25">
        <v>25140</v>
      </c>
      <c r="O23" s="25">
        <v>25130</v>
      </c>
      <c r="P23" s="25">
        <v>25150</v>
      </c>
    </row>
    <row r="24" spans="5:16" ht="18" customHeight="1" x14ac:dyDescent="0.2">
      <c r="E24" s="25" t="s">
        <v>9</v>
      </c>
      <c r="F24" s="25">
        <v>73160</v>
      </c>
      <c r="G24" s="25">
        <v>73360</v>
      </c>
      <c r="H24" s="25">
        <v>73260</v>
      </c>
      <c r="I24" s="25">
        <v>73460</v>
      </c>
      <c r="J24" s="25">
        <v>83100</v>
      </c>
      <c r="M24" s="25">
        <v>25120</v>
      </c>
      <c r="N24" s="25">
        <v>25140</v>
      </c>
      <c r="O24" s="25">
        <v>25130</v>
      </c>
      <c r="P24" s="25">
        <v>25150</v>
      </c>
    </row>
    <row r="25" spans="5:16" ht="18" customHeight="1" x14ac:dyDescent="0.2">
      <c r="E25" s="25" t="s">
        <v>255</v>
      </c>
      <c r="F25" s="25">
        <v>73100</v>
      </c>
      <c r="G25" s="25">
        <v>73300</v>
      </c>
      <c r="H25" s="25">
        <v>73200</v>
      </c>
      <c r="I25" s="25">
        <v>73400</v>
      </c>
      <c r="J25" s="25">
        <v>83100</v>
      </c>
      <c r="M25" s="25">
        <v>25120</v>
      </c>
      <c r="N25" s="25">
        <v>25140</v>
      </c>
      <c r="O25" s="25">
        <v>25130</v>
      </c>
      <c r="P25" s="25">
        <v>25150</v>
      </c>
    </row>
    <row r="26" spans="5:16" ht="18" customHeight="1" x14ac:dyDescent="0.2">
      <c r="E26" s="25" t="s">
        <v>10</v>
      </c>
      <c r="F26" s="25">
        <v>73120</v>
      </c>
      <c r="G26" s="25">
        <v>73320</v>
      </c>
      <c r="H26" s="25">
        <v>73220</v>
      </c>
      <c r="I26" s="25">
        <v>73420</v>
      </c>
      <c r="J26" s="25">
        <v>83100</v>
      </c>
      <c r="M26" s="25">
        <v>25120</v>
      </c>
      <c r="N26" s="25">
        <v>25140</v>
      </c>
      <c r="O26" s="25">
        <v>25130</v>
      </c>
      <c r="P26" s="25">
        <v>25150</v>
      </c>
    </row>
    <row r="27" spans="5:16" ht="18" customHeight="1" x14ac:dyDescent="0.2">
      <c r="E27" s="25" t="s">
        <v>11</v>
      </c>
      <c r="F27" s="25">
        <v>73150</v>
      </c>
      <c r="G27" s="25">
        <v>73350</v>
      </c>
      <c r="H27" s="25">
        <v>73250</v>
      </c>
      <c r="I27" s="25">
        <v>73450</v>
      </c>
      <c r="J27" s="25">
        <v>83100</v>
      </c>
      <c r="M27" s="25">
        <v>25120</v>
      </c>
      <c r="N27" s="25">
        <v>25140</v>
      </c>
      <c r="O27" s="25">
        <v>25130</v>
      </c>
      <c r="P27" s="25">
        <v>25150</v>
      </c>
    </row>
    <row r="28" spans="5:16" ht="18" customHeight="1" x14ac:dyDescent="0.2">
      <c r="E28" s="25" t="s">
        <v>10</v>
      </c>
      <c r="F28" s="25">
        <v>73120</v>
      </c>
      <c r="G28" s="25">
        <v>73320</v>
      </c>
      <c r="H28" s="25">
        <v>73220</v>
      </c>
      <c r="I28" s="25">
        <v>73420</v>
      </c>
      <c r="J28" s="25">
        <v>83100</v>
      </c>
      <c r="M28" s="25">
        <v>25120</v>
      </c>
      <c r="N28" s="25">
        <v>25140</v>
      </c>
      <c r="O28" s="25">
        <v>25130</v>
      </c>
      <c r="P28" s="25">
        <v>25150</v>
      </c>
    </row>
    <row r="29" spans="5:16" ht="18" customHeight="1" x14ac:dyDescent="0.2">
      <c r="E29" s="25" t="s">
        <v>10</v>
      </c>
      <c r="F29" s="25">
        <v>73120</v>
      </c>
      <c r="G29" s="25">
        <v>73320</v>
      </c>
      <c r="H29" s="25">
        <v>73220</v>
      </c>
      <c r="I29" s="25">
        <v>73420</v>
      </c>
      <c r="J29" s="25">
        <v>83100</v>
      </c>
      <c r="M29" s="25">
        <v>25120</v>
      </c>
      <c r="N29" s="25">
        <v>25140</v>
      </c>
      <c r="O29" s="25">
        <v>25130</v>
      </c>
      <c r="P29" s="25">
        <v>25150</v>
      </c>
    </row>
    <row r="30" spans="5:16" ht="18" customHeight="1" x14ac:dyDescent="0.2">
      <c r="E30" s="25" t="s">
        <v>10</v>
      </c>
      <c r="F30" s="25">
        <v>73120</v>
      </c>
      <c r="G30" s="25">
        <v>73320</v>
      </c>
      <c r="H30" s="25">
        <v>73220</v>
      </c>
      <c r="I30" s="25">
        <v>73420</v>
      </c>
      <c r="J30" s="25">
        <v>83100</v>
      </c>
      <c r="M30" s="25">
        <v>25120</v>
      </c>
      <c r="N30" s="25">
        <v>25140</v>
      </c>
      <c r="O30" s="25">
        <v>25130</v>
      </c>
      <c r="P30" s="25">
        <v>25150</v>
      </c>
    </row>
    <row r="31" spans="5:16" ht="18" customHeight="1" x14ac:dyDescent="0.2">
      <c r="E31" s="25" t="s">
        <v>253</v>
      </c>
      <c r="F31" s="25">
        <v>73110</v>
      </c>
      <c r="G31" s="25">
        <v>73310</v>
      </c>
      <c r="H31" s="25">
        <v>73210</v>
      </c>
      <c r="I31" s="25">
        <v>73410</v>
      </c>
      <c r="J31" s="25">
        <v>83100</v>
      </c>
      <c r="M31" s="25">
        <v>25120</v>
      </c>
      <c r="N31" s="25">
        <v>25140</v>
      </c>
      <c r="O31" s="25">
        <v>25130</v>
      </c>
      <c r="P31" s="25">
        <v>25150</v>
      </c>
    </row>
    <row r="32" spans="5:16" ht="18" customHeight="1" x14ac:dyDescent="0.2">
      <c r="E32" s="25" t="s">
        <v>10</v>
      </c>
      <c r="F32" s="25">
        <v>73120</v>
      </c>
      <c r="G32" s="25">
        <v>73320</v>
      </c>
      <c r="H32" s="25">
        <v>73220</v>
      </c>
      <c r="I32" s="25">
        <v>73420</v>
      </c>
      <c r="J32" s="25">
        <v>83100</v>
      </c>
      <c r="M32" s="25">
        <v>25120</v>
      </c>
      <c r="N32" s="25">
        <v>25140</v>
      </c>
      <c r="O32" s="25">
        <v>25130</v>
      </c>
      <c r="P32" s="25">
        <v>25150</v>
      </c>
    </row>
    <row r="33" spans="5:16" ht="18" customHeight="1" x14ac:dyDescent="0.2">
      <c r="E33" s="25" t="s">
        <v>11</v>
      </c>
      <c r="F33" s="25">
        <v>73150</v>
      </c>
      <c r="G33" s="25">
        <v>73350</v>
      </c>
      <c r="H33" s="25">
        <v>73250</v>
      </c>
      <c r="I33" s="25">
        <v>73450</v>
      </c>
      <c r="J33" s="25">
        <v>83100</v>
      </c>
      <c r="M33" s="25">
        <v>25120</v>
      </c>
      <c r="N33" s="25">
        <v>25140</v>
      </c>
      <c r="O33" s="25">
        <v>25130</v>
      </c>
      <c r="P33" s="25">
        <v>25150</v>
      </c>
    </row>
    <row r="34" spans="5:16" ht="18" customHeight="1" x14ac:dyDescent="0.2">
      <c r="E34" s="25" t="s">
        <v>11</v>
      </c>
      <c r="F34" s="25">
        <v>73150</v>
      </c>
      <c r="G34" s="25">
        <v>73350</v>
      </c>
      <c r="H34" s="25">
        <v>73250</v>
      </c>
      <c r="I34" s="25">
        <v>73450</v>
      </c>
      <c r="J34" s="25">
        <v>83100</v>
      </c>
      <c r="M34" s="25">
        <v>25120</v>
      </c>
      <c r="N34" s="25">
        <v>25140</v>
      </c>
      <c r="O34" s="25">
        <v>25130</v>
      </c>
      <c r="P34" s="25">
        <v>25150</v>
      </c>
    </row>
    <row r="35" spans="5:16" ht="18" customHeight="1" x14ac:dyDescent="0.2">
      <c r="E35" s="25" t="s">
        <v>11</v>
      </c>
      <c r="F35" s="25">
        <v>73150</v>
      </c>
      <c r="G35" s="25">
        <v>73350</v>
      </c>
      <c r="H35" s="25">
        <v>73250</v>
      </c>
      <c r="I35" s="25">
        <v>73450</v>
      </c>
      <c r="J35" s="25">
        <v>83100</v>
      </c>
      <c r="M35" s="25">
        <v>25120</v>
      </c>
      <c r="N35" s="25">
        <v>25140</v>
      </c>
      <c r="O35" s="25">
        <v>25130</v>
      </c>
      <c r="P35" s="25">
        <v>25150</v>
      </c>
    </row>
    <row r="36" spans="5:16" ht="18" customHeight="1" x14ac:dyDescent="0.2">
      <c r="E36" s="25" t="s">
        <v>255</v>
      </c>
      <c r="F36" s="25">
        <v>73100</v>
      </c>
      <c r="G36" s="25">
        <v>73300</v>
      </c>
      <c r="H36" s="25">
        <v>73200</v>
      </c>
      <c r="I36" s="25">
        <v>73400</v>
      </c>
      <c r="J36" s="25">
        <v>83100</v>
      </c>
      <c r="M36" s="25">
        <v>25120</v>
      </c>
      <c r="N36" s="25">
        <v>25140</v>
      </c>
      <c r="O36" s="25">
        <v>25130</v>
      </c>
      <c r="P36" s="25">
        <v>25150</v>
      </c>
    </row>
    <row r="37" spans="5:16" ht="18" customHeight="1" x14ac:dyDescent="0.2">
      <c r="E37" s="25" t="s">
        <v>253</v>
      </c>
      <c r="F37" s="25">
        <v>73110</v>
      </c>
      <c r="G37" s="25">
        <v>73310</v>
      </c>
      <c r="H37" s="25">
        <v>73210</v>
      </c>
      <c r="I37" s="25">
        <v>73410</v>
      </c>
      <c r="J37" s="25">
        <v>83100</v>
      </c>
      <c r="M37" s="25">
        <v>25120</v>
      </c>
      <c r="N37" s="25">
        <v>25140</v>
      </c>
      <c r="O37" s="25">
        <v>25130</v>
      </c>
      <c r="P37" s="25">
        <v>25150</v>
      </c>
    </row>
    <row r="38" spans="5:16" ht="18" customHeight="1" x14ac:dyDescent="0.2">
      <c r="E38" s="25" t="s">
        <v>255</v>
      </c>
      <c r="F38" s="25">
        <v>73100</v>
      </c>
      <c r="G38" s="25">
        <v>73300</v>
      </c>
      <c r="H38" s="25">
        <v>73200</v>
      </c>
      <c r="I38" s="25">
        <v>73400</v>
      </c>
      <c r="J38" s="25">
        <v>83100</v>
      </c>
      <c r="M38" s="25">
        <v>25120</v>
      </c>
      <c r="N38" s="25">
        <v>25140</v>
      </c>
      <c r="O38" s="25">
        <v>25130</v>
      </c>
      <c r="P38" s="25">
        <v>25150</v>
      </c>
    </row>
    <row r="39" spans="5:16" ht="18" customHeight="1" x14ac:dyDescent="0.2">
      <c r="E39" s="25" t="s">
        <v>255</v>
      </c>
      <c r="F39" s="25">
        <v>73100</v>
      </c>
      <c r="G39" s="25">
        <v>73300</v>
      </c>
      <c r="H39" s="25">
        <v>73200</v>
      </c>
      <c r="I39" s="25">
        <v>73400</v>
      </c>
      <c r="J39" s="25">
        <v>83100</v>
      </c>
      <c r="M39" s="25">
        <v>25120</v>
      </c>
      <c r="N39" s="25">
        <v>25140</v>
      </c>
      <c r="O39" s="25">
        <v>25130</v>
      </c>
      <c r="P39" s="25">
        <v>25150</v>
      </c>
    </row>
    <row r="40" spans="5:16" ht="18" customHeight="1" x14ac:dyDescent="0.2">
      <c r="E40" s="25" t="s">
        <v>197</v>
      </c>
      <c r="F40" s="25">
        <v>73270</v>
      </c>
      <c r="G40" s="25">
        <v>73470</v>
      </c>
      <c r="H40" s="25">
        <v>73270</v>
      </c>
      <c r="I40" s="25">
        <v>73470</v>
      </c>
      <c r="J40" s="25">
        <v>83100</v>
      </c>
      <c r="M40" s="25">
        <v>25120</v>
      </c>
      <c r="N40" s="25">
        <v>25140</v>
      </c>
      <c r="O40" s="25">
        <v>25130</v>
      </c>
      <c r="P40" s="25">
        <v>25150</v>
      </c>
    </row>
    <row r="41" spans="5:16" ht="18" customHeight="1" x14ac:dyDescent="0.2">
      <c r="E41" s="25" t="s">
        <v>8</v>
      </c>
      <c r="F41" s="25">
        <v>73140</v>
      </c>
      <c r="G41" s="25">
        <v>73340</v>
      </c>
      <c r="H41" s="25">
        <v>73240</v>
      </c>
      <c r="I41" s="25">
        <v>73440</v>
      </c>
      <c r="J41" s="25">
        <v>83100</v>
      </c>
      <c r="M41" s="25">
        <v>25120</v>
      </c>
      <c r="N41" s="25">
        <v>25140</v>
      </c>
      <c r="O41" s="25">
        <v>25130</v>
      </c>
      <c r="P41" s="25">
        <v>25150</v>
      </c>
    </row>
    <row r="42" spans="5:16" ht="18" customHeight="1" x14ac:dyDescent="0.2">
      <c r="E42" s="25" t="s">
        <v>253</v>
      </c>
      <c r="F42" s="25">
        <v>73110</v>
      </c>
      <c r="G42" s="25">
        <v>73310</v>
      </c>
      <c r="H42" s="25">
        <v>73210</v>
      </c>
      <c r="I42" s="25">
        <v>73410</v>
      </c>
      <c r="J42" s="25">
        <v>83100</v>
      </c>
      <c r="M42" s="25">
        <v>25120</v>
      </c>
      <c r="N42" s="25">
        <v>25140</v>
      </c>
      <c r="O42" s="25">
        <v>25130</v>
      </c>
      <c r="P42" s="25">
        <v>25150</v>
      </c>
    </row>
    <row r="43" spans="5:16" ht="18" customHeight="1" x14ac:dyDescent="0.2">
      <c r="E43" s="25" t="s">
        <v>253</v>
      </c>
      <c r="F43" s="25">
        <v>73110</v>
      </c>
      <c r="G43" s="25">
        <v>73310</v>
      </c>
      <c r="H43" s="25">
        <v>73210</v>
      </c>
      <c r="I43" s="25">
        <v>73410</v>
      </c>
      <c r="J43" s="25">
        <v>83100</v>
      </c>
      <c r="M43" s="25">
        <v>25120</v>
      </c>
      <c r="N43" s="25">
        <v>25140</v>
      </c>
      <c r="O43" s="25">
        <v>25130</v>
      </c>
      <c r="P43" s="25">
        <v>25150</v>
      </c>
    </row>
    <row r="44" spans="5:16" ht="18" customHeight="1" x14ac:dyDescent="0.2">
      <c r="E44" s="25" t="s">
        <v>255</v>
      </c>
      <c r="F44" s="25">
        <v>73100</v>
      </c>
      <c r="G44" s="25">
        <v>73300</v>
      </c>
      <c r="H44" s="25">
        <v>73200</v>
      </c>
      <c r="I44" s="25">
        <v>73400</v>
      </c>
      <c r="J44" s="25">
        <v>83100</v>
      </c>
      <c r="M44" s="25">
        <v>25120</v>
      </c>
      <c r="N44" s="25">
        <v>25140</v>
      </c>
      <c r="O44" s="25">
        <v>25130</v>
      </c>
      <c r="P44" s="25">
        <v>25150</v>
      </c>
    </row>
    <row r="45" spans="5:16" ht="18" customHeight="1" x14ac:dyDescent="0.2">
      <c r="E45" s="25" t="s">
        <v>10</v>
      </c>
      <c r="F45" s="25">
        <v>73120</v>
      </c>
      <c r="G45" s="25">
        <v>73320</v>
      </c>
      <c r="H45" s="25">
        <v>73220</v>
      </c>
      <c r="I45" s="25">
        <v>73420</v>
      </c>
      <c r="J45" s="25">
        <v>83100</v>
      </c>
      <c r="M45" s="25">
        <v>25120</v>
      </c>
      <c r="N45" s="25">
        <v>25140</v>
      </c>
      <c r="O45" s="25">
        <v>25130</v>
      </c>
      <c r="P45" s="25">
        <v>25150</v>
      </c>
    </row>
    <row r="46" spans="5:16" ht="18" customHeight="1" x14ac:dyDescent="0.2">
      <c r="E46" s="25" t="s">
        <v>255</v>
      </c>
      <c r="F46" s="25">
        <v>73100</v>
      </c>
      <c r="G46" s="25">
        <v>73300</v>
      </c>
      <c r="H46" s="25">
        <v>73200</v>
      </c>
      <c r="I46" s="25">
        <v>73400</v>
      </c>
      <c r="J46" s="25">
        <v>83100</v>
      </c>
      <c r="M46" s="25">
        <v>25120</v>
      </c>
      <c r="N46" s="25">
        <v>25140</v>
      </c>
      <c r="O46" s="25">
        <v>25130</v>
      </c>
      <c r="P46" s="25">
        <v>25150</v>
      </c>
    </row>
    <row r="47" spans="5:16" ht="18" customHeight="1" x14ac:dyDescent="0.2">
      <c r="E47" s="25" t="s">
        <v>255</v>
      </c>
      <c r="F47" s="25">
        <v>73100</v>
      </c>
      <c r="G47" s="25">
        <v>73300</v>
      </c>
      <c r="H47" s="25">
        <v>73200</v>
      </c>
      <c r="I47" s="25">
        <v>73400</v>
      </c>
      <c r="J47" s="25">
        <v>83100</v>
      </c>
      <c r="M47" s="25">
        <v>25120</v>
      </c>
      <c r="N47" s="25">
        <v>25140</v>
      </c>
      <c r="O47" s="25">
        <v>25130</v>
      </c>
      <c r="P47" s="25">
        <v>25150</v>
      </c>
    </row>
    <row r="48" spans="5:16" ht="18" customHeight="1" x14ac:dyDescent="0.2">
      <c r="E48" s="25" t="s">
        <v>117</v>
      </c>
      <c r="F48" s="25">
        <v>73140</v>
      </c>
      <c r="G48" s="25">
        <v>73340</v>
      </c>
      <c r="H48" s="25">
        <v>73240</v>
      </c>
      <c r="I48" s="25">
        <v>73440</v>
      </c>
      <c r="J48" s="25">
        <v>83100</v>
      </c>
      <c r="M48" s="25">
        <v>25120</v>
      </c>
      <c r="N48" s="25">
        <v>25140</v>
      </c>
      <c r="O48" s="25">
        <v>25130</v>
      </c>
      <c r="P48" s="25">
        <v>25150</v>
      </c>
    </row>
    <row r="49" spans="5:16" ht="18" customHeight="1" x14ac:dyDescent="0.2">
      <c r="E49" s="25" t="s">
        <v>255</v>
      </c>
      <c r="F49" s="25">
        <v>73100</v>
      </c>
      <c r="G49" s="25">
        <v>73300</v>
      </c>
      <c r="H49" s="25">
        <v>73200</v>
      </c>
      <c r="I49" s="25">
        <v>73400</v>
      </c>
      <c r="J49" s="25">
        <v>83100</v>
      </c>
      <c r="M49" s="25">
        <v>25120</v>
      </c>
      <c r="N49" s="25">
        <v>25140</v>
      </c>
      <c r="O49" s="25">
        <v>25130</v>
      </c>
      <c r="P49" s="25">
        <v>25150</v>
      </c>
    </row>
    <row r="50" spans="5:16" ht="18" customHeight="1" x14ac:dyDescent="0.2">
      <c r="E50" s="25" t="s">
        <v>70</v>
      </c>
      <c r="F50" s="25">
        <v>73130</v>
      </c>
      <c r="G50" s="25">
        <v>73330</v>
      </c>
      <c r="H50" s="25">
        <v>73230</v>
      </c>
      <c r="I50" s="25">
        <v>73430</v>
      </c>
      <c r="J50" s="25">
        <v>83100</v>
      </c>
      <c r="M50" s="25">
        <v>25120</v>
      </c>
      <c r="N50" s="25">
        <v>25140</v>
      </c>
      <c r="O50" s="25">
        <v>25130</v>
      </c>
      <c r="P50" s="25">
        <v>25150</v>
      </c>
    </row>
    <row r="51" spans="5:16" ht="18" customHeight="1" x14ac:dyDescent="0.2">
      <c r="E51" s="25" t="s">
        <v>255</v>
      </c>
      <c r="F51" s="25">
        <v>73100</v>
      </c>
      <c r="G51" s="25">
        <v>73300</v>
      </c>
      <c r="H51" s="25">
        <v>73200</v>
      </c>
      <c r="I51" s="25">
        <v>73400</v>
      </c>
      <c r="J51" s="25">
        <v>83100</v>
      </c>
      <c r="M51" s="25">
        <v>25120</v>
      </c>
      <c r="N51" s="25">
        <v>25140</v>
      </c>
      <c r="O51" s="25">
        <v>25130</v>
      </c>
      <c r="P51" s="25">
        <v>25150</v>
      </c>
    </row>
    <row r="52" spans="5:16" ht="18" customHeight="1" x14ac:dyDescent="0.2">
      <c r="E52" s="25" t="s">
        <v>10</v>
      </c>
      <c r="F52" s="25">
        <v>73120</v>
      </c>
      <c r="G52" s="25">
        <v>73320</v>
      </c>
      <c r="H52" s="25">
        <v>73220</v>
      </c>
      <c r="I52" s="25">
        <v>73420</v>
      </c>
      <c r="J52" s="25">
        <v>83100</v>
      </c>
      <c r="M52" s="25">
        <v>25120</v>
      </c>
      <c r="N52" s="25">
        <v>25140</v>
      </c>
      <c r="O52" s="25">
        <v>25130</v>
      </c>
      <c r="P52" s="25">
        <v>25150</v>
      </c>
    </row>
    <row r="53" spans="5:16" ht="18" customHeight="1" x14ac:dyDescent="0.2">
      <c r="E53" s="25" t="s">
        <v>9</v>
      </c>
      <c r="F53" s="25">
        <v>73160</v>
      </c>
      <c r="G53" s="25">
        <v>73360</v>
      </c>
      <c r="H53" s="25">
        <v>73260</v>
      </c>
      <c r="I53" s="25">
        <v>73460</v>
      </c>
      <c r="J53" s="25">
        <v>83100</v>
      </c>
      <c r="M53" s="25">
        <v>25120</v>
      </c>
      <c r="N53" s="25">
        <v>25140</v>
      </c>
      <c r="O53" s="25">
        <v>25130</v>
      </c>
      <c r="P53" s="25">
        <v>25150</v>
      </c>
    </row>
    <row r="54" spans="5:16" ht="18" customHeight="1" x14ac:dyDescent="0.2">
      <c r="E54" s="25" t="s">
        <v>11</v>
      </c>
      <c r="F54" s="25">
        <v>73150</v>
      </c>
      <c r="G54" s="25">
        <v>73350</v>
      </c>
      <c r="H54" s="25">
        <v>73250</v>
      </c>
      <c r="I54" s="25">
        <v>73450</v>
      </c>
      <c r="J54" s="25">
        <v>83100</v>
      </c>
      <c r="M54" s="25">
        <v>25120</v>
      </c>
      <c r="N54" s="25">
        <v>25140</v>
      </c>
      <c r="O54" s="25">
        <v>25130</v>
      </c>
      <c r="P54" s="25">
        <v>25150</v>
      </c>
    </row>
    <row r="55" spans="5:16" ht="18" customHeight="1" x14ac:dyDescent="0.2">
      <c r="E55" s="25" t="s">
        <v>253</v>
      </c>
      <c r="F55" s="25">
        <v>73110</v>
      </c>
      <c r="G55" s="25">
        <v>73310</v>
      </c>
      <c r="H55" s="25">
        <v>73210</v>
      </c>
      <c r="I55" s="25">
        <v>73410</v>
      </c>
      <c r="J55" s="25">
        <v>83100</v>
      </c>
      <c r="M55" s="25">
        <v>25120</v>
      </c>
      <c r="N55" s="25">
        <v>25140</v>
      </c>
      <c r="O55" s="25">
        <v>25130</v>
      </c>
      <c r="P55" s="25">
        <v>25150</v>
      </c>
    </row>
    <row r="56" spans="5:16" ht="18" customHeight="1" x14ac:dyDescent="0.2">
      <c r="E56" s="25" t="s">
        <v>255</v>
      </c>
      <c r="F56" s="25">
        <v>73100</v>
      </c>
      <c r="G56" s="25">
        <v>73300</v>
      </c>
      <c r="H56" s="25">
        <v>73200</v>
      </c>
      <c r="I56" s="25">
        <v>73400</v>
      </c>
      <c r="J56" s="25">
        <v>83100</v>
      </c>
      <c r="M56" s="25">
        <v>25120</v>
      </c>
      <c r="N56" s="25">
        <v>25140</v>
      </c>
      <c r="O56" s="25">
        <v>25130</v>
      </c>
      <c r="P56" s="25">
        <v>25150</v>
      </c>
    </row>
    <row r="57" spans="5:16" ht="18" customHeight="1" x14ac:dyDescent="0.2">
      <c r="E57" s="25" t="s">
        <v>11</v>
      </c>
      <c r="F57" s="25">
        <v>73150</v>
      </c>
      <c r="G57" s="25">
        <v>73350</v>
      </c>
      <c r="H57" s="25">
        <v>73250</v>
      </c>
      <c r="I57" s="25">
        <v>73450</v>
      </c>
      <c r="J57" s="25">
        <v>83100</v>
      </c>
      <c r="M57" s="25">
        <v>25120</v>
      </c>
      <c r="N57" s="25">
        <v>25140</v>
      </c>
      <c r="O57" s="25">
        <v>25130</v>
      </c>
      <c r="P57" s="25">
        <v>25150</v>
      </c>
    </row>
    <row r="58" spans="5:16" ht="18" customHeight="1" x14ac:dyDescent="0.2">
      <c r="E58" s="25" t="s">
        <v>261</v>
      </c>
      <c r="F58" s="25">
        <v>73270</v>
      </c>
      <c r="G58" s="25">
        <v>73470</v>
      </c>
      <c r="H58" s="25">
        <v>73270</v>
      </c>
      <c r="I58" s="25">
        <v>73470</v>
      </c>
      <c r="J58" s="25">
        <v>83100</v>
      </c>
      <c r="M58" s="25">
        <v>25120</v>
      </c>
      <c r="N58" s="25">
        <v>25140</v>
      </c>
      <c r="O58" s="25">
        <v>25130</v>
      </c>
      <c r="P58" s="25">
        <v>25150</v>
      </c>
    </row>
    <row r="59" spans="5:16" ht="18" customHeight="1" x14ac:dyDescent="0.2">
      <c r="E59" s="25" t="s">
        <v>255</v>
      </c>
      <c r="F59" s="25">
        <v>73100</v>
      </c>
      <c r="G59" s="25">
        <v>73300</v>
      </c>
      <c r="H59" s="25">
        <v>73200</v>
      </c>
      <c r="I59" s="25">
        <v>73400</v>
      </c>
      <c r="J59" s="25">
        <v>83100</v>
      </c>
      <c r="M59" s="25">
        <v>25120</v>
      </c>
      <c r="N59" s="25">
        <v>25140</v>
      </c>
      <c r="O59" s="25">
        <v>25130</v>
      </c>
      <c r="P59" s="25">
        <v>25150</v>
      </c>
    </row>
    <row r="60" spans="5:16" ht="18" customHeight="1" x14ac:dyDescent="0.2">
      <c r="E60" s="25" t="s">
        <v>255</v>
      </c>
      <c r="F60" s="25">
        <v>73100</v>
      </c>
      <c r="G60" s="25">
        <v>73300</v>
      </c>
      <c r="H60" s="25">
        <v>73200</v>
      </c>
      <c r="I60" s="25">
        <v>73400</v>
      </c>
      <c r="J60" s="25">
        <v>83100</v>
      </c>
      <c r="M60" s="25">
        <v>25120</v>
      </c>
      <c r="N60" s="25">
        <v>25140</v>
      </c>
      <c r="O60" s="25">
        <v>25130</v>
      </c>
      <c r="P60" s="25">
        <v>25150</v>
      </c>
    </row>
    <row r="61" spans="5:16" ht="18" customHeight="1" x14ac:dyDescent="0.2">
      <c r="E61" s="25" t="s">
        <v>9</v>
      </c>
      <c r="F61" s="25">
        <v>73160</v>
      </c>
      <c r="G61" s="25">
        <v>73360</v>
      </c>
      <c r="H61" s="25">
        <v>73260</v>
      </c>
      <c r="I61" s="25">
        <v>73460</v>
      </c>
      <c r="J61" s="25">
        <v>83100</v>
      </c>
      <c r="M61" s="25">
        <v>25120</v>
      </c>
      <c r="N61" s="25">
        <v>25140</v>
      </c>
      <c r="O61" s="25">
        <v>25130</v>
      </c>
      <c r="P61" s="25">
        <v>25150</v>
      </c>
    </row>
    <row r="62" spans="5:16" ht="18" customHeight="1" x14ac:dyDescent="0.2">
      <c r="E62" s="25" t="s">
        <v>8</v>
      </c>
      <c r="F62" s="25">
        <v>73140</v>
      </c>
      <c r="G62" s="25">
        <v>73340</v>
      </c>
      <c r="H62" s="25">
        <v>73240</v>
      </c>
      <c r="I62" s="25">
        <v>73440</v>
      </c>
      <c r="J62" s="25">
        <v>83100</v>
      </c>
      <c r="M62" s="25">
        <v>25120</v>
      </c>
      <c r="N62" s="25">
        <v>25140</v>
      </c>
      <c r="O62" s="25">
        <v>25130</v>
      </c>
      <c r="P62" s="25">
        <v>25150</v>
      </c>
    </row>
    <row r="63" spans="5:16" ht="18" customHeight="1" x14ac:dyDescent="0.2">
      <c r="E63" s="25" t="s">
        <v>253</v>
      </c>
      <c r="F63" s="25">
        <v>73110</v>
      </c>
      <c r="G63" s="25">
        <v>73310</v>
      </c>
      <c r="H63" s="25">
        <v>73210</v>
      </c>
      <c r="I63" s="25">
        <v>73410</v>
      </c>
      <c r="J63" s="25">
        <v>83100</v>
      </c>
      <c r="M63" s="25">
        <v>25120</v>
      </c>
      <c r="N63" s="25">
        <v>25140</v>
      </c>
      <c r="O63" s="25">
        <v>25130</v>
      </c>
      <c r="P63" s="25">
        <v>25150</v>
      </c>
    </row>
    <row r="64" spans="5:16" ht="18" customHeight="1" x14ac:dyDescent="0.2">
      <c r="E64" s="25" t="s">
        <v>261</v>
      </c>
      <c r="F64" s="25">
        <v>73270</v>
      </c>
      <c r="G64" s="25">
        <v>73470</v>
      </c>
      <c r="H64" s="25">
        <v>73270</v>
      </c>
      <c r="I64" s="25">
        <v>73470</v>
      </c>
      <c r="J64" s="25">
        <v>83100</v>
      </c>
      <c r="M64" s="25">
        <v>25120</v>
      </c>
      <c r="N64" s="25">
        <v>25140</v>
      </c>
      <c r="O64" s="25">
        <v>25130</v>
      </c>
      <c r="P64" s="25">
        <v>25150</v>
      </c>
    </row>
    <row r="65" spans="5:16" ht="18" customHeight="1" x14ac:dyDescent="0.2">
      <c r="E65" s="25" t="s">
        <v>255</v>
      </c>
      <c r="F65" s="25">
        <v>73100</v>
      </c>
      <c r="G65" s="25">
        <v>73300</v>
      </c>
      <c r="H65" s="25">
        <v>73200</v>
      </c>
      <c r="I65" s="25">
        <v>73400</v>
      </c>
      <c r="J65" s="25">
        <v>83100</v>
      </c>
      <c r="M65" s="25">
        <v>25120</v>
      </c>
      <c r="N65" s="25">
        <v>25140</v>
      </c>
      <c r="O65" s="25">
        <v>25130</v>
      </c>
      <c r="P65" s="25">
        <v>25150</v>
      </c>
    </row>
    <row r="66" spans="5:16" ht="18" customHeight="1" x14ac:dyDescent="0.2">
      <c r="E66" s="25" t="s">
        <v>10</v>
      </c>
      <c r="F66" s="25">
        <v>73120</v>
      </c>
      <c r="G66" s="25">
        <v>73320</v>
      </c>
      <c r="H66" s="25">
        <v>73220</v>
      </c>
      <c r="I66" s="25">
        <v>73420</v>
      </c>
      <c r="J66" s="25">
        <v>83100</v>
      </c>
      <c r="M66" s="25">
        <v>25120</v>
      </c>
      <c r="N66" s="25">
        <v>25140</v>
      </c>
      <c r="O66" s="25">
        <v>25130</v>
      </c>
      <c r="P66" s="25">
        <v>25150</v>
      </c>
    </row>
    <row r="67" spans="5:16" ht="18" customHeight="1" x14ac:dyDescent="0.2">
      <c r="E67" s="25" t="s">
        <v>11</v>
      </c>
      <c r="F67" s="25">
        <v>73150</v>
      </c>
      <c r="G67" s="25">
        <v>73350</v>
      </c>
      <c r="H67" s="25">
        <v>73250</v>
      </c>
      <c r="I67" s="25">
        <v>73450</v>
      </c>
      <c r="J67" s="25">
        <v>83100</v>
      </c>
      <c r="M67" s="25">
        <v>25120</v>
      </c>
      <c r="N67" s="25">
        <v>25140</v>
      </c>
      <c r="O67" s="25">
        <v>25130</v>
      </c>
      <c r="P67" s="25">
        <v>25150</v>
      </c>
    </row>
    <row r="68" spans="5:16" ht="18" customHeight="1" x14ac:dyDescent="0.2">
      <c r="E68" s="25" t="s">
        <v>11</v>
      </c>
      <c r="F68" s="25">
        <v>73150</v>
      </c>
      <c r="G68" s="25">
        <v>73350</v>
      </c>
      <c r="H68" s="25">
        <v>73250</v>
      </c>
      <c r="I68" s="25">
        <v>73450</v>
      </c>
      <c r="J68" s="25">
        <v>83100</v>
      </c>
      <c r="M68" s="25">
        <v>25120</v>
      </c>
      <c r="N68" s="25">
        <v>25140</v>
      </c>
      <c r="O68" s="25">
        <v>25130</v>
      </c>
      <c r="P68" s="25">
        <v>25150</v>
      </c>
    </row>
    <row r="69" spans="5:16" ht="18" customHeight="1" x14ac:dyDescent="0.2">
      <c r="E69" s="25" t="s">
        <v>10</v>
      </c>
      <c r="F69" s="25">
        <v>73120</v>
      </c>
      <c r="G69" s="25">
        <v>73320</v>
      </c>
      <c r="H69" s="25">
        <v>73220</v>
      </c>
      <c r="I69" s="25">
        <v>73420</v>
      </c>
      <c r="J69" s="25">
        <v>83100</v>
      </c>
      <c r="M69" s="25">
        <v>25120</v>
      </c>
      <c r="N69" s="25">
        <v>25140</v>
      </c>
      <c r="O69" s="25">
        <v>25130</v>
      </c>
      <c r="P69" s="25">
        <v>25150</v>
      </c>
    </row>
    <row r="70" spans="5:16" ht="18" customHeight="1" x14ac:dyDescent="0.2">
      <c r="E70" s="25" t="s">
        <v>253</v>
      </c>
      <c r="F70" s="25">
        <v>73110</v>
      </c>
      <c r="G70" s="25">
        <v>73310</v>
      </c>
      <c r="H70" s="25">
        <v>73210</v>
      </c>
      <c r="I70" s="25">
        <v>73410</v>
      </c>
      <c r="J70" s="25">
        <v>83100</v>
      </c>
      <c r="M70" s="25">
        <v>25120</v>
      </c>
      <c r="N70" s="25">
        <v>25140</v>
      </c>
      <c r="O70" s="25">
        <v>25130</v>
      </c>
      <c r="P70" s="25">
        <v>25150</v>
      </c>
    </row>
    <row r="71" spans="5:16" ht="18" customHeight="1" x14ac:dyDescent="0.2">
      <c r="E71" s="25" t="s">
        <v>9</v>
      </c>
      <c r="F71" s="25">
        <v>73160</v>
      </c>
      <c r="G71" s="25">
        <v>73360</v>
      </c>
      <c r="H71" s="25">
        <v>73260</v>
      </c>
      <c r="I71" s="25">
        <v>73460</v>
      </c>
      <c r="J71" s="25">
        <v>83100</v>
      </c>
      <c r="M71" s="25">
        <v>25120</v>
      </c>
      <c r="N71" s="25">
        <v>25140</v>
      </c>
      <c r="O71" s="25">
        <v>25130</v>
      </c>
      <c r="P71" s="25">
        <v>25150</v>
      </c>
    </row>
    <row r="72" spans="5:16" ht="18" customHeight="1" x14ac:dyDescent="0.2">
      <c r="E72" s="25" t="s">
        <v>11</v>
      </c>
      <c r="F72" s="25">
        <v>73150</v>
      </c>
      <c r="G72" s="25">
        <v>73350</v>
      </c>
      <c r="H72" s="25">
        <v>73250</v>
      </c>
      <c r="I72" s="25">
        <v>73450</v>
      </c>
      <c r="J72" s="25">
        <v>83100</v>
      </c>
      <c r="M72" s="25">
        <v>25120</v>
      </c>
      <c r="N72" s="25">
        <v>25140</v>
      </c>
      <c r="O72" s="25">
        <v>25130</v>
      </c>
      <c r="P72" s="25">
        <v>25150</v>
      </c>
    </row>
    <row r="73" spans="5:16" ht="18" customHeight="1" x14ac:dyDescent="0.2">
      <c r="E73" s="25" t="s">
        <v>9</v>
      </c>
      <c r="F73" s="25">
        <v>73160</v>
      </c>
      <c r="G73" s="25">
        <v>73360</v>
      </c>
      <c r="H73" s="25">
        <v>73260</v>
      </c>
      <c r="I73" s="25">
        <v>73460</v>
      </c>
      <c r="J73" s="25">
        <v>83100</v>
      </c>
      <c r="M73" s="25">
        <v>25120</v>
      </c>
      <c r="N73" s="25">
        <v>25140</v>
      </c>
      <c r="O73" s="25">
        <v>25130</v>
      </c>
      <c r="P73" s="25">
        <v>25150</v>
      </c>
    </row>
    <row r="74" spans="5:16" ht="18" customHeight="1" x14ac:dyDescent="0.2">
      <c r="E74" s="25" t="s">
        <v>255</v>
      </c>
      <c r="F74" s="25">
        <v>73100</v>
      </c>
      <c r="G74" s="25">
        <v>73300</v>
      </c>
      <c r="H74" s="25">
        <v>73200</v>
      </c>
      <c r="I74" s="25">
        <v>73400</v>
      </c>
      <c r="J74" s="25">
        <v>83100</v>
      </c>
      <c r="M74" s="25">
        <v>25120</v>
      </c>
      <c r="N74" s="25">
        <v>25140</v>
      </c>
      <c r="O74" s="25">
        <v>25130</v>
      </c>
      <c r="P74" s="25">
        <v>25150</v>
      </c>
    </row>
    <row r="75" spans="5:16" ht="18" customHeight="1" x14ac:dyDescent="0.2">
      <c r="E75" s="25" t="s">
        <v>253</v>
      </c>
      <c r="F75" s="25">
        <v>73110</v>
      </c>
      <c r="G75" s="25">
        <v>73310</v>
      </c>
      <c r="H75" s="25">
        <v>73210</v>
      </c>
      <c r="I75" s="25">
        <v>73410</v>
      </c>
      <c r="J75" s="25">
        <v>83100</v>
      </c>
      <c r="M75" s="25">
        <v>25120</v>
      </c>
      <c r="N75" s="25">
        <v>25140</v>
      </c>
      <c r="O75" s="25">
        <v>25130</v>
      </c>
      <c r="P75" s="25">
        <v>25150</v>
      </c>
    </row>
    <row r="76" spans="5:16" ht="18" customHeight="1" x14ac:dyDescent="0.2">
      <c r="E76" s="25" t="s">
        <v>10</v>
      </c>
      <c r="F76" s="25">
        <v>73120</v>
      </c>
      <c r="G76" s="25">
        <v>73320</v>
      </c>
      <c r="H76" s="25">
        <v>73220</v>
      </c>
      <c r="I76" s="25">
        <v>73420</v>
      </c>
      <c r="J76" s="25">
        <v>83100</v>
      </c>
      <c r="M76" s="25">
        <v>25120</v>
      </c>
      <c r="N76" s="25">
        <v>25140</v>
      </c>
      <c r="O76" s="25">
        <v>25130</v>
      </c>
      <c r="P76" s="25">
        <v>25150</v>
      </c>
    </row>
    <row r="77" spans="5:16" ht="18" customHeight="1" x14ac:dyDescent="0.2">
      <c r="E77" s="25" t="s">
        <v>11</v>
      </c>
      <c r="F77" s="25">
        <v>73150</v>
      </c>
      <c r="G77" s="25">
        <v>73350</v>
      </c>
      <c r="H77" s="25">
        <v>73250</v>
      </c>
      <c r="I77" s="25">
        <v>73450</v>
      </c>
      <c r="J77" s="25">
        <v>83100</v>
      </c>
      <c r="M77" s="25">
        <v>25120</v>
      </c>
      <c r="N77" s="25">
        <v>25140</v>
      </c>
      <c r="O77" s="25">
        <v>25130</v>
      </c>
      <c r="P77" s="25">
        <v>25150</v>
      </c>
    </row>
    <row r="78" spans="5:16" ht="18" customHeight="1" x14ac:dyDescent="0.2">
      <c r="E78" s="25" t="s">
        <v>255</v>
      </c>
      <c r="F78" s="25">
        <v>73100</v>
      </c>
      <c r="G78" s="25">
        <v>73300</v>
      </c>
      <c r="H78" s="25">
        <v>73200</v>
      </c>
      <c r="I78" s="25">
        <v>73400</v>
      </c>
      <c r="J78" s="25">
        <v>83100</v>
      </c>
      <c r="M78" s="25">
        <v>25120</v>
      </c>
      <c r="N78" s="25">
        <v>25140</v>
      </c>
      <c r="O78" s="25">
        <v>25130</v>
      </c>
      <c r="P78" s="25">
        <v>25150</v>
      </c>
    </row>
    <row r="79" spans="5:16" ht="18" customHeight="1" x14ac:dyDescent="0.2">
      <c r="E79" s="25" t="s">
        <v>8</v>
      </c>
      <c r="F79" s="25">
        <v>73140</v>
      </c>
      <c r="G79" s="25">
        <v>73340</v>
      </c>
      <c r="H79" s="25">
        <v>73240</v>
      </c>
      <c r="I79" s="25">
        <v>73440</v>
      </c>
      <c r="J79" s="25">
        <v>83100</v>
      </c>
      <c r="M79" s="25">
        <v>25120</v>
      </c>
      <c r="N79" s="25">
        <v>25140</v>
      </c>
      <c r="O79" s="25">
        <v>25130</v>
      </c>
      <c r="P79" s="25">
        <v>25150</v>
      </c>
    </row>
    <row r="88" spans="1:2" ht="18" customHeight="1" x14ac:dyDescent="0.2">
      <c r="A88" s="24" t="s">
        <v>76</v>
      </c>
      <c r="B88" s="24" t="s">
        <v>77</v>
      </c>
    </row>
    <row r="89" spans="1:2" ht="18" customHeight="1" x14ac:dyDescent="0.2">
      <c r="A89" s="24">
        <v>73100</v>
      </c>
      <c r="B89" s="24" t="s">
        <v>78</v>
      </c>
    </row>
    <row r="90" spans="1:2" ht="18" customHeight="1" x14ac:dyDescent="0.2">
      <c r="A90" s="25">
        <v>73110</v>
      </c>
      <c r="B90" s="25" t="s">
        <v>79</v>
      </c>
    </row>
    <row r="91" spans="1:2" ht="18" customHeight="1" x14ac:dyDescent="0.2">
      <c r="A91" s="25">
        <v>73120</v>
      </c>
      <c r="B91" s="25" t="s">
        <v>80</v>
      </c>
    </row>
    <row r="92" spans="1:2" ht="18" customHeight="1" x14ac:dyDescent="0.2">
      <c r="A92" s="25">
        <v>73130</v>
      </c>
      <c r="B92" s="25" t="s">
        <v>81</v>
      </c>
    </row>
    <row r="93" spans="1:2" ht="18" customHeight="1" x14ac:dyDescent="0.2">
      <c r="A93" s="25">
        <v>73140</v>
      </c>
      <c r="B93" s="25" t="s">
        <v>82</v>
      </c>
    </row>
    <row r="94" spans="1:2" ht="18" customHeight="1" x14ac:dyDescent="0.2">
      <c r="A94" s="25">
        <v>73150</v>
      </c>
      <c r="B94" s="25" t="s">
        <v>83</v>
      </c>
    </row>
    <row r="95" spans="1:2" ht="18" customHeight="1" x14ac:dyDescent="0.2">
      <c r="A95" s="25">
        <v>73160</v>
      </c>
      <c r="B95" s="25" t="s">
        <v>84</v>
      </c>
    </row>
    <row r="96" spans="1:2" ht="18" customHeight="1" x14ac:dyDescent="0.2">
      <c r="A96" s="25">
        <v>73170</v>
      </c>
      <c r="B96" s="25" t="s">
        <v>85</v>
      </c>
    </row>
    <row r="97" spans="1:2" ht="18" customHeight="1" x14ac:dyDescent="0.2">
      <c r="A97" s="25">
        <v>73200</v>
      </c>
      <c r="B97" s="25" t="s">
        <v>86</v>
      </c>
    </row>
    <row r="98" spans="1:2" ht="18" customHeight="1" x14ac:dyDescent="0.2">
      <c r="A98" s="25">
        <v>73210</v>
      </c>
      <c r="B98" s="25" t="s">
        <v>87</v>
      </c>
    </row>
    <row r="99" spans="1:2" ht="18" customHeight="1" x14ac:dyDescent="0.2">
      <c r="A99" s="25">
        <v>73220</v>
      </c>
      <c r="B99" s="25" t="s">
        <v>88</v>
      </c>
    </row>
    <row r="100" spans="1:2" ht="18" customHeight="1" x14ac:dyDescent="0.2">
      <c r="A100" s="25">
        <v>73230</v>
      </c>
      <c r="B100" s="25" t="s">
        <v>89</v>
      </c>
    </row>
    <row r="101" spans="1:2" ht="18" customHeight="1" x14ac:dyDescent="0.2">
      <c r="A101" s="25">
        <v>73240</v>
      </c>
      <c r="B101" s="25" t="s">
        <v>90</v>
      </c>
    </row>
    <row r="102" spans="1:2" ht="18" customHeight="1" x14ac:dyDescent="0.2">
      <c r="A102" s="25">
        <v>73250</v>
      </c>
      <c r="B102" s="25" t="s">
        <v>91</v>
      </c>
    </row>
    <row r="103" spans="1:2" ht="18" customHeight="1" x14ac:dyDescent="0.2">
      <c r="A103" s="25">
        <v>73260</v>
      </c>
      <c r="B103" s="25" t="s">
        <v>92</v>
      </c>
    </row>
    <row r="104" spans="1:2" ht="18" customHeight="1" x14ac:dyDescent="0.2">
      <c r="A104" s="25">
        <v>73270</v>
      </c>
      <c r="B104" s="25" t="s">
        <v>93</v>
      </c>
    </row>
    <row r="105" spans="1:2" ht="18" customHeight="1" x14ac:dyDescent="0.2">
      <c r="A105" s="25">
        <v>73300</v>
      </c>
      <c r="B105" s="25" t="s">
        <v>94</v>
      </c>
    </row>
    <row r="106" spans="1:2" ht="18" customHeight="1" x14ac:dyDescent="0.2">
      <c r="A106" s="25">
        <v>73310</v>
      </c>
      <c r="B106" s="25" t="s">
        <v>95</v>
      </c>
    </row>
    <row r="107" spans="1:2" ht="18" customHeight="1" x14ac:dyDescent="0.2">
      <c r="A107" s="25">
        <v>73320</v>
      </c>
      <c r="B107" s="25" t="s">
        <v>96</v>
      </c>
    </row>
    <row r="108" spans="1:2" ht="18" customHeight="1" x14ac:dyDescent="0.2">
      <c r="A108" s="25">
        <v>73330</v>
      </c>
      <c r="B108" s="25" t="s">
        <v>97</v>
      </c>
    </row>
    <row r="109" spans="1:2" ht="18" customHeight="1" x14ac:dyDescent="0.2">
      <c r="A109" s="25">
        <v>73340</v>
      </c>
      <c r="B109" s="25" t="s">
        <v>98</v>
      </c>
    </row>
    <row r="110" spans="1:2" ht="18" customHeight="1" x14ac:dyDescent="0.2">
      <c r="A110" s="25">
        <v>73350</v>
      </c>
      <c r="B110" s="25" t="s">
        <v>99</v>
      </c>
    </row>
    <row r="111" spans="1:2" ht="18" customHeight="1" x14ac:dyDescent="0.2">
      <c r="A111" s="25">
        <v>73360</v>
      </c>
      <c r="B111" s="25" t="s">
        <v>100</v>
      </c>
    </row>
    <row r="112" spans="1:2" ht="18" customHeight="1" x14ac:dyDescent="0.2">
      <c r="A112" s="25">
        <v>73370</v>
      </c>
      <c r="B112" s="25" t="s">
        <v>101</v>
      </c>
    </row>
    <row r="113" spans="1:2" ht="18" customHeight="1" x14ac:dyDescent="0.2">
      <c r="A113" s="25">
        <v>73390</v>
      </c>
      <c r="B113" s="25" t="s">
        <v>102</v>
      </c>
    </row>
    <row r="114" spans="1:2" ht="18" customHeight="1" x14ac:dyDescent="0.2">
      <c r="A114" s="25">
        <v>73400</v>
      </c>
      <c r="B114" s="25" t="s">
        <v>103</v>
      </c>
    </row>
    <row r="115" spans="1:2" ht="18" customHeight="1" x14ac:dyDescent="0.2">
      <c r="A115" s="25">
        <v>73410</v>
      </c>
      <c r="B115" s="25" t="s">
        <v>104</v>
      </c>
    </row>
    <row r="116" spans="1:2" ht="18" customHeight="1" x14ac:dyDescent="0.2">
      <c r="A116" s="25">
        <v>73420</v>
      </c>
      <c r="B116" s="25" t="s">
        <v>105</v>
      </c>
    </row>
    <row r="117" spans="1:2" ht="18" customHeight="1" x14ac:dyDescent="0.2">
      <c r="A117" s="25">
        <v>73430</v>
      </c>
      <c r="B117" s="25" t="s">
        <v>106</v>
      </c>
    </row>
    <row r="118" spans="1:2" ht="18" customHeight="1" x14ac:dyDescent="0.2">
      <c r="A118" s="25">
        <v>73440</v>
      </c>
      <c r="B118" s="25" t="s">
        <v>107</v>
      </c>
    </row>
    <row r="119" spans="1:2" ht="18" customHeight="1" x14ac:dyDescent="0.2">
      <c r="A119" s="25">
        <v>73450</v>
      </c>
      <c r="B119" s="25" t="s">
        <v>108</v>
      </c>
    </row>
    <row r="120" spans="1:2" ht="18" customHeight="1" x14ac:dyDescent="0.2">
      <c r="A120" s="25">
        <v>73460</v>
      </c>
      <c r="B120" s="25" t="s">
        <v>109</v>
      </c>
    </row>
    <row r="121" spans="1:2" ht="18" customHeight="1" x14ac:dyDescent="0.2">
      <c r="A121" s="25">
        <v>73470</v>
      </c>
      <c r="B121" s="25" t="s">
        <v>110</v>
      </c>
    </row>
    <row r="122" spans="1:2" ht="18" customHeight="1" x14ac:dyDescent="0.2">
      <c r="A122" s="25">
        <v>73490</v>
      </c>
      <c r="B122" s="25" t="s">
        <v>111</v>
      </c>
    </row>
  </sheetData>
  <sheetProtection algorithmName="SHA-512" hashValue="AkyKMGopRZCTCNJHy10WCleK0vvKT1+3EmyqsLnnqTYMxauxRXF8V1NbLk4FQxRp6l3RybheP0k9/+vv7hKJZg==" saltValue="cISF4JWkWya7gRaX9W0+gA==" spinCount="100000" sheet="1" objects="1" scenarios="1"/>
  <autoFilter ref="A2:P79" xr:uid="{00000000-0009-0000-0000-000007000000}">
    <sortState xmlns:xlrd2="http://schemas.microsoft.com/office/spreadsheetml/2017/richdata2" ref="A3:P73">
      <sortCondition ref="D40"/>
    </sortState>
  </autoFilter>
  <sortState xmlns:xlrd2="http://schemas.microsoft.com/office/spreadsheetml/2017/richdata2" ref="A3:P50">
    <sortCondition ref="D37"/>
  </sortState>
  <customSheetViews>
    <customSheetView guid="{F9B5484E-AE86-4B42-A7FB-703F4E0771ED}" showAutoFilter="1" topLeftCell="A3">
      <selection activeCell="E20" sqref="E20"/>
      <pageMargins left="0.7" right="0.7" top="0.78740157499999996" bottom="0.78740157499999996" header="0.3" footer="0.3"/>
      <pageSetup paperSize="9" orientation="portrait" r:id="rId1"/>
      <autoFilter ref="A2:P31" xr:uid="{37027E23-0F08-FB49-9929-62446D21304C}"/>
    </customSheetView>
  </customSheetViews>
  <printOptions gridLines="1"/>
  <pageMargins left="0.70866141732283472" right="0.70866141732283472" top="0.78740157480314965" bottom="0.78740157480314965" header="0.31496062992125984" footer="0.31496062992125984"/>
  <pageSetup paperSize="9" scale="37" orientation="landscape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NB405"/>
  <sheetViews>
    <sheetView topLeftCell="N1" workbookViewId="0">
      <selection activeCell="Z33" sqref="Z33"/>
    </sheetView>
  </sheetViews>
  <sheetFormatPr baseColWidth="10" defaultColWidth="11.5" defaultRowHeight="15" x14ac:dyDescent="0.2"/>
  <cols>
    <col min="1" max="1" width="14.1640625" style="215" bestFit="1" customWidth="1"/>
    <col min="2" max="2" width="11.5" style="215"/>
    <col min="3" max="3" width="14.1640625" style="22" bestFit="1" customWidth="1"/>
    <col min="4" max="7" width="11.5" style="22"/>
    <col min="8" max="9" width="11.5" style="215"/>
    <col min="10" max="16384" width="11.5" style="22"/>
  </cols>
  <sheetData>
    <row r="1" spans="1:366" s="26" customFormat="1" ht="16" thickBot="1" x14ac:dyDescent="0.25">
      <c r="A1" s="26" t="s">
        <v>141</v>
      </c>
      <c r="B1" s="26">
        <v>1</v>
      </c>
      <c r="C1" s="26">
        <v>2</v>
      </c>
      <c r="D1" s="26">
        <v>3</v>
      </c>
      <c r="E1" s="26">
        <v>4</v>
      </c>
      <c r="F1" s="26">
        <v>5</v>
      </c>
      <c r="G1" s="26">
        <v>6</v>
      </c>
      <c r="H1" s="26">
        <v>7</v>
      </c>
      <c r="I1" s="26">
        <v>8</v>
      </c>
      <c r="J1" s="26">
        <v>9</v>
      </c>
      <c r="K1" s="26">
        <v>10</v>
      </c>
      <c r="L1" s="26">
        <v>11</v>
      </c>
      <c r="M1" s="26">
        <v>12</v>
      </c>
      <c r="N1" s="26">
        <v>13</v>
      </c>
      <c r="O1" s="26">
        <v>14</v>
      </c>
      <c r="P1" s="26">
        <v>15</v>
      </c>
      <c r="Q1" s="26">
        <v>16</v>
      </c>
      <c r="R1" s="26">
        <v>17</v>
      </c>
      <c r="S1" s="26">
        <v>18</v>
      </c>
      <c r="T1" s="26">
        <v>19</v>
      </c>
      <c r="U1" s="26">
        <v>20</v>
      </c>
      <c r="V1" s="26">
        <v>21</v>
      </c>
      <c r="W1" s="26">
        <v>22</v>
      </c>
      <c r="X1" s="26">
        <v>23</v>
      </c>
      <c r="Y1" s="26">
        <v>24</v>
      </c>
      <c r="Z1" s="26">
        <v>25</v>
      </c>
      <c r="AA1" s="26">
        <v>26</v>
      </c>
      <c r="AB1" s="26">
        <v>27</v>
      </c>
      <c r="AC1" s="26">
        <v>28</v>
      </c>
      <c r="AD1" s="26">
        <v>29</v>
      </c>
      <c r="AE1" s="26">
        <v>30</v>
      </c>
      <c r="AF1" s="26">
        <v>31</v>
      </c>
    </row>
    <row r="2" spans="1:366" x14ac:dyDescent="0.2">
      <c r="A2" s="214" t="s">
        <v>142</v>
      </c>
      <c r="B2" s="215">
        <v>44197</v>
      </c>
      <c r="C2" s="215">
        <v>44198</v>
      </c>
      <c r="D2" s="215">
        <v>44199</v>
      </c>
      <c r="E2" s="215">
        <v>44200</v>
      </c>
      <c r="F2" s="215">
        <v>44201</v>
      </c>
      <c r="G2" s="215">
        <v>44202</v>
      </c>
      <c r="H2" s="215">
        <v>44203</v>
      </c>
      <c r="I2" s="215">
        <v>44204</v>
      </c>
      <c r="J2" s="215">
        <v>44205</v>
      </c>
      <c r="K2" s="215">
        <v>44206</v>
      </c>
      <c r="L2" s="215">
        <v>44207</v>
      </c>
      <c r="M2" s="215">
        <v>44208</v>
      </c>
      <c r="N2" s="215">
        <v>44209</v>
      </c>
      <c r="O2" s="215">
        <v>44210</v>
      </c>
      <c r="P2" s="215">
        <v>44211</v>
      </c>
      <c r="Q2" s="215">
        <v>44212</v>
      </c>
      <c r="R2" s="215">
        <v>44213</v>
      </c>
      <c r="S2" s="215">
        <v>44214</v>
      </c>
      <c r="T2" s="215">
        <v>44215</v>
      </c>
      <c r="U2" s="215">
        <v>44216</v>
      </c>
      <c r="V2" s="215">
        <v>44217</v>
      </c>
      <c r="W2" s="215">
        <v>44218</v>
      </c>
      <c r="X2" s="215">
        <v>44219</v>
      </c>
      <c r="Y2" s="215">
        <v>44220</v>
      </c>
      <c r="Z2" s="215">
        <v>44221</v>
      </c>
      <c r="AA2" s="215">
        <v>44222</v>
      </c>
      <c r="AB2" s="215">
        <v>44223</v>
      </c>
      <c r="AC2" s="215">
        <v>44224</v>
      </c>
      <c r="AD2" s="215">
        <v>44225</v>
      </c>
      <c r="AE2" s="215">
        <v>44226</v>
      </c>
      <c r="AF2" s="215">
        <v>44227</v>
      </c>
      <c r="CN2" s="215"/>
      <c r="CO2" s="215"/>
      <c r="CP2" s="215"/>
      <c r="CQ2" s="215"/>
      <c r="CR2" s="215"/>
      <c r="CS2" s="215"/>
      <c r="CT2" s="215"/>
      <c r="CU2" s="215"/>
      <c r="CV2" s="215"/>
      <c r="CW2" s="215"/>
      <c r="CX2" s="215"/>
      <c r="CY2" s="215"/>
      <c r="CZ2" s="215"/>
      <c r="DA2" s="215"/>
      <c r="DB2" s="215"/>
      <c r="DC2" s="215"/>
      <c r="DD2" s="215"/>
      <c r="DE2" s="215"/>
      <c r="DF2" s="215"/>
      <c r="DG2" s="215"/>
      <c r="DH2" s="215"/>
      <c r="DI2" s="215"/>
      <c r="DJ2" s="215"/>
      <c r="DK2" s="215"/>
      <c r="DL2" s="215"/>
      <c r="DM2" s="215"/>
      <c r="DN2" s="215"/>
      <c r="DO2" s="215"/>
      <c r="DP2" s="215"/>
      <c r="DQ2" s="215"/>
      <c r="KT2" s="215"/>
      <c r="KU2" s="215"/>
      <c r="KV2" s="215"/>
      <c r="KW2" s="215"/>
      <c r="KX2" s="215"/>
      <c r="KY2" s="215"/>
      <c r="KZ2" s="215"/>
      <c r="LA2" s="215"/>
      <c r="LB2" s="215"/>
      <c r="LC2" s="215"/>
      <c r="LD2" s="215"/>
      <c r="LE2" s="215"/>
      <c r="LF2" s="215"/>
      <c r="LG2" s="215"/>
      <c r="LH2" s="215"/>
      <c r="LI2" s="215"/>
      <c r="LJ2" s="215"/>
      <c r="LK2" s="215"/>
      <c r="LL2" s="215"/>
      <c r="LM2" s="215"/>
      <c r="LN2" s="215"/>
      <c r="LO2" s="215"/>
      <c r="LP2" s="215"/>
      <c r="LQ2" s="215"/>
      <c r="LR2" s="215"/>
      <c r="LS2" s="215"/>
      <c r="LT2" s="215"/>
      <c r="LU2" s="215"/>
      <c r="LV2" s="215"/>
      <c r="LW2" s="215"/>
      <c r="LX2" s="215"/>
      <c r="LY2" s="215"/>
      <c r="LZ2" s="215"/>
      <c r="MA2" s="215"/>
      <c r="MB2" s="215"/>
      <c r="MC2" s="215"/>
      <c r="MD2" s="215"/>
      <c r="ME2" s="215"/>
      <c r="MF2" s="215"/>
      <c r="MG2" s="215"/>
      <c r="MH2" s="215"/>
      <c r="MI2" s="215"/>
      <c r="MJ2" s="215"/>
      <c r="MK2" s="215"/>
      <c r="ML2" s="215"/>
      <c r="MM2" s="215"/>
      <c r="MN2" s="215"/>
      <c r="MO2" s="215"/>
      <c r="MP2" s="215"/>
      <c r="MQ2" s="215"/>
      <c r="MR2" s="215"/>
      <c r="MS2" s="215"/>
      <c r="MT2" s="215"/>
      <c r="MU2" s="215"/>
      <c r="MV2" s="215"/>
      <c r="MW2" s="215"/>
      <c r="MX2" s="215"/>
      <c r="MY2" s="215"/>
      <c r="MZ2" s="215"/>
      <c r="NA2" s="215"/>
      <c r="NB2" s="215"/>
    </row>
    <row r="3" spans="1:366" x14ac:dyDescent="0.2">
      <c r="A3" s="216" t="s">
        <v>143</v>
      </c>
      <c r="B3" s="215">
        <v>44228</v>
      </c>
      <c r="C3" s="215">
        <v>44229</v>
      </c>
      <c r="D3" s="215">
        <v>44230</v>
      </c>
      <c r="E3" s="215">
        <v>44231</v>
      </c>
      <c r="F3" s="215">
        <v>44232</v>
      </c>
      <c r="G3" s="215">
        <v>44233</v>
      </c>
      <c r="H3" s="215">
        <v>44234</v>
      </c>
      <c r="I3" s="215">
        <v>44235</v>
      </c>
      <c r="J3" s="215">
        <v>44236</v>
      </c>
      <c r="K3" s="215">
        <v>44237</v>
      </c>
      <c r="L3" s="215">
        <v>44238</v>
      </c>
      <c r="M3" s="215">
        <v>44239</v>
      </c>
      <c r="N3" s="215">
        <v>44240</v>
      </c>
      <c r="O3" s="215">
        <v>44241</v>
      </c>
      <c r="P3" s="215">
        <v>44242</v>
      </c>
      <c r="Q3" s="215">
        <v>44243</v>
      </c>
      <c r="R3" s="215">
        <v>44244</v>
      </c>
      <c r="S3" s="215">
        <v>44245</v>
      </c>
      <c r="T3" s="215">
        <v>44246</v>
      </c>
      <c r="U3" s="215">
        <v>44247</v>
      </c>
      <c r="V3" s="215">
        <v>44248</v>
      </c>
      <c r="W3" s="215">
        <v>44249</v>
      </c>
      <c r="X3" s="215">
        <v>44250</v>
      </c>
      <c r="Y3" s="215">
        <v>44251</v>
      </c>
      <c r="Z3" s="215">
        <v>44252</v>
      </c>
      <c r="AA3" s="215">
        <v>44253</v>
      </c>
      <c r="AB3" s="215">
        <v>44254</v>
      </c>
      <c r="AC3" s="215">
        <v>44255</v>
      </c>
      <c r="AD3" s="215"/>
    </row>
    <row r="4" spans="1:366" x14ac:dyDescent="0.2">
      <c r="A4" s="216" t="s">
        <v>144</v>
      </c>
      <c r="B4" s="215">
        <v>44256</v>
      </c>
      <c r="C4" s="215">
        <v>44257</v>
      </c>
      <c r="D4" s="215">
        <v>44258</v>
      </c>
      <c r="E4" s="215">
        <v>44259</v>
      </c>
      <c r="F4" s="215">
        <v>44260</v>
      </c>
      <c r="G4" s="215">
        <v>44261</v>
      </c>
      <c r="H4" s="215">
        <v>44262</v>
      </c>
      <c r="I4" s="215">
        <v>44263</v>
      </c>
      <c r="J4" s="215">
        <v>44264</v>
      </c>
      <c r="K4" s="215">
        <v>44265</v>
      </c>
      <c r="L4" s="215">
        <v>44266</v>
      </c>
      <c r="M4" s="215">
        <v>44267</v>
      </c>
      <c r="N4" s="215">
        <v>44268</v>
      </c>
      <c r="O4" s="215">
        <v>44269</v>
      </c>
      <c r="P4" s="215">
        <v>44270</v>
      </c>
      <c r="Q4" s="215">
        <v>44271</v>
      </c>
      <c r="R4" s="215">
        <v>44272</v>
      </c>
      <c r="S4" s="215">
        <v>44273</v>
      </c>
      <c r="T4" s="215">
        <v>44274</v>
      </c>
      <c r="U4" s="215">
        <v>44275</v>
      </c>
      <c r="V4" s="215">
        <v>44276</v>
      </c>
      <c r="W4" s="215">
        <v>44277</v>
      </c>
      <c r="X4" s="215">
        <v>44278</v>
      </c>
      <c r="Y4" s="215">
        <v>44279</v>
      </c>
      <c r="Z4" s="215">
        <v>44280</v>
      </c>
      <c r="AA4" s="215">
        <v>44281</v>
      </c>
      <c r="AB4" s="215">
        <v>44282</v>
      </c>
      <c r="AC4" s="215">
        <v>44283</v>
      </c>
      <c r="AD4" s="215">
        <v>44284</v>
      </c>
      <c r="AE4" s="215">
        <v>44285</v>
      </c>
      <c r="AF4" s="215">
        <v>44286</v>
      </c>
    </row>
    <row r="5" spans="1:366" x14ac:dyDescent="0.2">
      <c r="A5" s="216" t="s">
        <v>145</v>
      </c>
      <c r="B5" s="215">
        <v>44287</v>
      </c>
      <c r="C5" s="215">
        <v>44288</v>
      </c>
      <c r="D5" s="215">
        <v>44289</v>
      </c>
      <c r="E5" s="215">
        <v>44290</v>
      </c>
      <c r="F5" s="215">
        <v>44291</v>
      </c>
      <c r="G5" s="215">
        <v>44292</v>
      </c>
      <c r="H5" s="215">
        <v>44293</v>
      </c>
      <c r="I5" s="215">
        <v>44294</v>
      </c>
      <c r="J5" s="215">
        <v>44295</v>
      </c>
      <c r="K5" s="215">
        <v>44296</v>
      </c>
      <c r="L5" s="215">
        <v>44297</v>
      </c>
      <c r="M5" s="215">
        <v>44298</v>
      </c>
      <c r="N5" s="215">
        <v>44299</v>
      </c>
      <c r="O5" s="215">
        <v>44300</v>
      </c>
      <c r="P5" s="215">
        <v>44301</v>
      </c>
      <c r="Q5" s="215">
        <v>44302</v>
      </c>
      <c r="R5" s="215">
        <v>44303</v>
      </c>
      <c r="S5" s="215">
        <v>44304</v>
      </c>
      <c r="T5" s="215">
        <v>44305</v>
      </c>
      <c r="U5" s="215">
        <v>44306</v>
      </c>
      <c r="V5" s="215">
        <v>44307</v>
      </c>
      <c r="W5" s="215">
        <v>44308</v>
      </c>
      <c r="X5" s="215">
        <v>44309</v>
      </c>
      <c r="Y5" s="215">
        <v>44310</v>
      </c>
      <c r="Z5" s="215">
        <v>44311</v>
      </c>
      <c r="AA5" s="215">
        <v>44312</v>
      </c>
      <c r="AB5" s="215">
        <v>44313</v>
      </c>
      <c r="AC5" s="215">
        <v>44314</v>
      </c>
      <c r="AD5" s="215">
        <v>44315</v>
      </c>
      <c r="AE5" s="215">
        <v>44316</v>
      </c>
    </row>
    <row r="6" spans="1:366" x14ac:dyDescent="0.2">
      <c r="A6" s="216" t="s">
        <v>146</v>
      </c>
      <c r="B6" s="215">
        <v>44317</v>
      </c>
      <c r="C6" s="215">
        <v>44318</v>
      </c>
      <c r="D6" s="215">
        <v>44319</v>
      </c>
      <c r="E6" s="215">
        <v>44320</v>
      </c>
      <c r="F6" s="215">
        <v>44321</v>
      </c>
      <c r="G6" s="215">
        <v>44322</v>
      </c>
      <c r="H6" s="215">
        <v>44323</v>
      </c>
      <c r="I6" s="215">
        <v>44324</v>
      </c>
      <c r="J6" s="215">
        <v>44325</v>
      </c>
      <c r="K6" s="215">
        <v>44326</v>
      </c>
      <c r="L6" s="215">
        <v>44327</v>
      </c>
      <c r="M6" s="215">
        <v>44328</v>
      </c>
      <c r="N6" s="215">
        <v>44329</v>
      </c>
      <c r="O6" s="215">
        <v>44330</v>
      </c>
      <c r="P6" s="215">
        <v>44331</v>
      </c>
      <c r="Q6" s="215">
        <v>44332</v>
      </c>
      <c r="R6" s="215">
        <v>44333</v>
      </c>
      <c r="S6" s="215">
        <v>44334</v>
      </c>
      <c r="T6" s="215">
        <v>44335</v>
      </c>
      <c r="U6" s="215">
        <v>44336</v>
      </c>
      <c r="V6" s="215">
        <v>44337</v>
      </c>
      <c r="W6" s="215">
        <v>44338</v>
      </c>
      <c r="X6" s="215">
        <v>44339</v>
      </c>
      <c r="Y6" s="215">
        <v>44340</v>
      </c>
      <c r="Z6" s="215">
        <v>44341</v>
      </c>
      <c r="AA6" s="215">
        <v>44342</v>
      </c>
      <c r="AB6" s="215">
        <v>44343</v>
      </c>
      <c r="AC6" s="215">
        <v>44344</v>
      </c>
      <c r="AD6" s="215">
        <v>44345</v>
      </c>
      <c r="AE6" s="215">
        <v>44346</v>
      </c>
      <c r="AF6" s="215">
        <v>44347</v>
      </c>
    </row>
    <row r="7" spans="1:366" x14ac:dyDescent="0.2">
      <c r="A7" s="216" t="s">
        <v>147</v>
      </c>
      <c r="B7" s="215">
        <v>44348</v>
      </c>
      <c r="C7" s="215">
        <v>44349</v>
      </c>
      <c r="D7" s="215">
        <v>44350</v>
      </c>
      <c r="E7" s="215">
        <v>44351</v>
      </c>
      <c r="F7" s="215">
        <v>44352</v>
      </c>
      <c r="G7" s="215">
        <v>44353</v>
      </c>
      <c r="H7" s="215">
        <v>44354</v>
      </c>
      <c r="I7" s="215">
        <v>44355</v>
      </c>
      <c r="J7" s="215">
        <v>44356</v>
      </c>
      <c r="K7" s="215">
        <v>44357</v>
      </c>
      <c r="L7" s="215">
        <v>44358</v>
      </c>
      <c r="M7" s="215">
        <v>44359</v>
      </c>
      <c r="N7" s="215">
        <v>44360</v>
      </c>
      <c r="O7" s="215">
        <v>44361</v>
      </c>
      <c r="P7" s="215">
        <v>44362</v>
      </c>
      <c r="Q7" s="215">
        <v>44363</v>
      </c>
      <c r="R7" s="215">
        <v>44364</v>
      </c>
      <c r="S7" s="215">
        <v>44365</v>
      </c>
      <c r="T7" s="215">
        <v>44366</v>
      </c>
      <c r="U7" s="215">
        <v>44367</v>
      </c>
      <c r="V7" s="215">
        <v>44368</v>
      </c>
      <c r="W7" s="215">
        <v>44369</v>
      </c>
      <c r="X7" s="215">
        <v>44370</v>
      </c>
      <c r="Y7" s="215">
        <v>44371</v>
      </c>
      <c r="Z7" s="215">
        <v>44372</v>
      </c>
      <c r="AA7" s="215">
        <v>44373</v>
      </c>
      <c r="AB7" s="215">
        <v>44374</v>
      </c>
      <c r="AC7" s="215">
        <v>44375</v>
      </c>
      <c r="AD7" s="215">
        <v>44376</v>
      </c>
      <c r="AE7" s="215">
        <v>44377</v>
      </c>
    </row>
    <row r="8" spans="1:366" x14ac:dyDescent="0.2">
      <c r="A8" s="216" t="s">
        <v>148</v>
      </c>
      <c r="B8" s="215">
        <v>44378</v>
      </c>
      <c r="C8" s="215">
        <v>44379</v>
      </c>
      <c r="D8" s="215">
        <v>44380</v>
      </c>
      <c r="E8" s="215">
        <v>44381</v>
      </c>
      <c r="F8" s="215">
        <v>44382</v>
      </c>
      <c r="G8" s="215">
        <v>44383</v>
      </c>
      <c r="H8" s="215">
        <v>44384</v>
      </c>
      <c r="I8" s="215">
        <v>44385</v>
      </c>
      <c r="J8" s="215">
        <v>44386</v>
      </c>
      <c r="K8" s="215">
        <v>44387</v>
      </c>
      <c r="L8" s="215">
        <v>44388</v>
      </c>
      <c r="M8" s="215">
        <v>44389</v>
      </c>
      <c r="N8" s="215">
        <v>44390</v>
      </c>
      <c r="O8" s="215">
        <v>44391</v>
      </c>
      <c r="P8" s="215">
        <v>44392</v>
      </c>
      <c r="Q8" s="215">
        <v>44393</v>
      </c>
      <c r="R8" s="215">
        <v>44394</v>
      </c>
      <c r="S8" s="215">
        <v>44395</v>
      </c>
      <c r="T8" s="215">
        <v>44396</v>
      </c>
      <c r="U8" s="215">
        <v>44397</v>
      </c>
      <c r="V8" s="215">
        <v>44398</v>
      </c>
      <c r="W8" s="215">
        <v>44399</v>
      </c>
      <c r="X8" s="215">
        <v>44400</v>
      </c>
      <c r="Y8" s="215">
        <v>44401</v>
      </c>
      <c r="Z8" s="215">
        <v>44402</v>
      </c>
      <c r="AA8" s="215">
        <v>44403</v>
      </c>
      <c r="AB8" s="215">
        <v>44404</v>
      </c>
      <c r="AC8" s="215">
        <v>44405</v>
      </c>
      <c r="AD8" s="215">
        <v>44406</v>
      </c>
      <c r="AE8" s="215">
        <v>44407</v>
      </c>
      <c r="AF8" s="215">
        <v>44408</v>
      </c>
    </row>
    <row r="9" spans="1:366" x14ac:dyDescent="0.2">
      <c r="A9" s="216" t="s">
        <v>149</v>
      </c>
      <c r="B9" s="215">
        <v>44409</v>
      </c>
      <c r="C9" s="215">
        <v>44410</v>
      </c>
      <c r="D9" s="215">
        <v>44411</v>
      </c>
      <c r="E9" s="215">
        <v>44412</v>
      </c>
      <c r="F9" s="215">
        <v>44413</v>
      </c>
      <c r="G9" s="215">
        <v>44414</v>
      </c>
      <c r="H9" s="215">
        <v>44415</v>
      </c>
      <c r="I9" s="215">
        <v>44416</v>
      </c>
      <c r="J9" s="215">
        <v>44417</v>
      </c>
      <c r="K9" s="215">
        <v>44418</v>
      </c>
      <c r="L9" s="215">
        <v>44419</v>
      </c>
      <c r="M9" s="215">
        <v>44420</v>
      </c>
      <c r="N9" s="215">
        <v>44421</v>
      </c>
      <c r="O9" s="215">
        <v>44422</v>
      </c>
      <c r="P9" s="215">
        <v>44423</v>
      </c>
      <c r="Q9" s="215">
        <v>44424</v>
      </c>
      <c r="R9" s="215">
        <v>44425</v>
      </c>
      <c r="S9" s="215">
        <v>44426</v>
      </c>
      <c r="T9" s="215">
        <v>44427</v>
      </c>
      <c r="U9" s="215">
        <v>44428</v>
      </c>
      <c r="V9" s="215">
        <v>44429</v>
      </c>
      <c r="W9" s="215">
        <v>44430</v>
      </c>
      <c r="X9" s="215">
        <v>44431</v>
      </c>
      <c r="Y9" s="215">
        <v>44432</v>
      </c>
      <c r="Z9" s="215">
        <v>44433</v>
      </c>
      <c r="AA9" s="215">
        <v>44434</v>
      </c>
      <c r="AB9" s="215">
        <v>44435</v>
      </c>
      <c r="AC9" s="215">
        <v>44436</v>
      </c>
      <c r="AD9" s="215">
        <v>44437</v>
      </c>
      <c r="AE9" s="215">
        <v>44438</v>
      </c>
      <c r="AF9" s="215">
        <v>44439</v>
      </c>
    </row>
    <row r="10" spans="1:366" x14ac:dyDescent="0.2">
      <c r="A10" s="216" t="s">
        <v>150</v>
      </c>
      <c r="B10" s="215">
        <v>44440</v>
      </c>
      <c r="C10" s="215">
        <v>44441</v>
      </c>
      <c r="D10" s="215">
        <v>44442</v>
      </c>
      <c r="E10" s="215">
        <v>44443</v>
      </c>
      <c r="F10" s="215">
        <v>44444</v>
      </c>
      <c r="G10" s="215">
        <v>44445</v>
      </c>
      <c r="H10" s="215">
        <v>44446</v>
      </c>
      <c r="I10" s="215">
        <v>44447</v>
      </c>
      <c r="J10" s="215">
        <v>44448</v>
      </c>
      <c r="K10" s="215">
        <v>44449</v>
      </c>
      <c r="L10" s="215">
        <v>44450</v>
      </c>
      <c r="M10" s="215">
        <v>44451</v>
      </c>
      <c r="N10" s="215">
        <v>44452</v>
      </c>
      <c r="O10" s="215">
        <v>44453</v>
      </c>
      <c r="P10" s="215">
        <v>44454</v>
      </c>
      <c r="Q10" s="215">
        <v>44455</v>
      </c>
      <c r="R10" s="215">
        <v>44456</v>
      </c>
      <c r="S10" s="215">
        <v>44457</v>
      </c>
      <c r="T10" s="215">
        <v>44458</v>
      </c>
      <c r="U10" s="215">
        <v>44459</v>
      </c>
      <c r="V10" s="215">
        <v>44460</v>
      </c>
      <c r="W10" s="215">
        <v>44461</v>
      </c>
      <c r="X10" s="215">
        <v>44462</v>
      </c>
      <c r="Y10" s="215">
        <v>44463</v>
      </c>
      <c r="Z10" s="215">
        <v>44464</v>
      </c>
      <c r="AA10" s="215">
        <v>44465</v>
      </c>
      <c r="AB10" s="215">
        <v>44466</v>
      </c>
      <c r="AC10" s="215">
        <v>44467</v>
      </c>
      <c r="AD10" s="215">
        <v>44468</v>
      </c>
      <c r="AE10" s="215">
        <v>44469</v>
      </c>
    </row>
    <row r="11" spans="1:366" x14ac:dyDescent="0.2">
      <c r="A11" s="216" t="s">
        <v>151</v>
      </c>
      <c r="B11" s="215">
        <v>44470</v>
      </c>
      <c r="C11" s="215">
        <v>44471</v>
      </c>
      <c r="D11" s="215">
        <v>44472</v>
      </c>
      <c r="E11" s="215">
        <v>44473</v>
      </c>
      <c r="F11" s="215">
        <v>44474</v>
      </c>
      <c r="G11" s="215">
        <v>44475</v>
      </c>
      <c r="H11" s="215">
        <v>44476</v>
      </c>
      <c r="I11" s="215">
        <v>44477</v>
      </c>
      <c r="J11" s="215">
        <v>44478</v>
      </c>
      <c r="K11" s="215">
        <v>44479</v>
      </c>
      <c r="L11" s="215">
        <v>44480</v>
      </c>
      <c r="M11" s="215">
        <v>44481</v>
      </c>
      <c r="N11" s="215">
        <v>44482</v>
      </c>
      <c r="O11" s="215">
        <v>44483</v>
      </c>
      <c r="P11" s="215">
        <v>44484</v>
      </c>
      <c r="Q11" s="215">
        <v>44485</v>
      </c>
      <c r="R11" s="215">
        <v>44486</v>
      </c>
      <c r="S11" s="215">
        <v>44487</v>
      </c>
      <c r="T11" s="215">
        <v>44488</v>
      </c>
      <c r="U11" s="215">
        <v>44489</v>
      </c>
      <c r="V11" s="215">
        <v>44490</v>
      </c>
      <c r="W11" s="215">
        <v>44491</v>
      </c>
      <c r="X11" s="215">
        <v>44492</v>
      </c>
      <c r="Y11" s="215">
        <v>44493</v>
      </c>
      <c r="Z11" s="215">
        <v>44494</v>
      </c>
      <c r="AA11" s="215">
        <v>44495</v>
      </c>
      <c r="AB11" s="215">
        <v>44496</v>
      </c>
      <c r="AC11" s="215">
        <v>44497</v>
      </c>
      <c r="AD11" s="215">
        <v>44498</v>
      </c>
      <c r="AE11" s="215">
        <v>44499</v>
      </c>
      <c r="AF11" s="215">
        <v>44500</v>
      </c>
    </row>
    <row r="12" spans="1:366" x14ac:dyDescent="0.2">
      <c r="A12" s="216" t="s">
        <v>152</v>
      </c>
      <c r="B12" s="215">
        <v>44501</v>
      </c>
      <c r="C12" s="215">
        <v>44502</v>
      </c>
      <c r="D12" s="215">
        <v>44503</v>
      </c>
      <c r="E12" s="215">
        <v>44504</v>
      </c>
      <c r="F12" s="215">
        <v>44505</v>
      </c>
      <c r="G12" s="215">
        <v>44506</v>
      </c>
      <c r="H12" s="215">
        <v>44507</v>
      </c>
      <c r="I12" s="215">
        <v>44508</v>
      </c>
      <c r="J12" s="215">
        <v>44509</v>
      </c>
      <c r="K12" s="215">
        <v>44510</v>
      </c>
      <c r="L12" s="215">
        <v>44511</v>
      </c>
      <c r="M12" s="215">
        <v>44512</v>
      </c>
      <c r="N12" s="215">
        <v>44513</v>
      </c>
      <c r="O12" s="215">
        <v>44514</v>
      </c>
      <c r="P12" s="215">
        <v>44515</v>
      </c>
      <c r="Q12" s="215">
        <v>44516</v>
      </c>
      <c r="R12" s="215">
        <v>44517</v>
      </c>
      <c r="S12" s="215">
        <v>44518</v>
      </c>
      <c r="T12" s="215">
        <v>44519</v>
      </c>
      <c r="U12" s="215">
        <v>44520</v>
      </c>
      <c r="V12" s="215">
        <v>44521</v>
      </c>
      <c r="W12" s="215">
        <v>44522</v>
      </c>
      <c r="X12" s="215">
        <v>44523</v>
      </c>
      <c r="Y12" s="215">
        <v>44524</v>
      </c>
      <c r="Z12" s="215">
        <v>44525</v>
      </c>
      <c r="AA12" s="215">
        <v>44526</v>
      </c>
      <c r="AB12" s="215">
        <v>44527</v>
      </c>
      <c r="AC12" s="215">
        <v>44528</v>
      </c>
      <c r="AD12" s="215">
        <v>44529</v>
      </c>
      <c r="AE12" s="215">
        <v>44530</v>
      </c>
    </row>
    <row r="13" spans="1:366" ht="16" thickBot="1" x14ac:dyDescent="0.25">
      <c r="A13" s="217" t="s">
        <v>153</v>
      </c>
      <c r="B13" s="215">
        <v>44531</v>
      </c>
      <c r="C13" s="215">
        <v>44532</v>
      </c>
      <c r="D13" s="215">
        <v>44533</v>
      </c>
      <c r="E13" s="215">
        <v>44534</v>
      </c>
      <c r="F13" s="215">
        <v>44535</v>
      </c>
      <c r="G13" s="215">
        <v>44536</v>
      </c>
      <c r="H13" s="215">
        <v>44537</v>
      </c>
      <c r="I13" s="215">
        <v>44538</v>
      </c>
      <c r="J13" s="215">
        <v>44539</v>
      </c>
      <c r="K13" s="215">
        <v>44540</v>
      </c>
      <c r="L13" s="215">
        <v>44541</v>
      </c>
      <c r="M13" s="215">
        <v>44542</v>
      </c>
      <c r="N13" s="215">
        <v>44543</v>
      </c>
      <c r="O13" s="215">
        <v>44544</v>
      </c>
      <c r="P13" s="215">
        <v>44545</v>
      </c>
      <c r="Q13" s="215">
        <v>44546</v>
      </c>
      <c r="R13" s="215">
        <v>44547</v>
      </c>
      <c r="S13" s="215">
        <v>44548</v>
      </c>
      <c r="T13" s="215">
        <v>44549</v>
      </c>
      <c r="U13" s="215">
        <v>44550</v>
      </c>
      <c r="V13" s="215">
        <v>44551</v>
      </c>
      <c r="W13" s="215">
        <v>44552</v>
      </c>
      <c r="X13" s="215">
        <v>44553</v>
      </c>
      <c r="Y13" s="215">
        <v>44554</v>
      </c>
      <c r="Z13" s="215">
        <v>44555</v>
      </c>
      <c r="AA13" s="215">
        <v>44556</v>
      </c>
      <c r="AB13" s="215">
        <v>44557</v>
      </c>
      <c r="AC13" s="215">
        <v>44558</v>
      </c>
      <c r="AD13" s="215">
        <v>44559</v>
      </c>
      <c r="AE13" s="215">
        <v>44560</v>
      </c>
      <c r="AF13" s="215">
        <v>44561</v>
      </c>
    </row>
    <row r="14" spans="1:366" x14ac:dyDescent="0.2">
      <c r="A14" s="22"/>
      <c r="B14" s="22"/>
      <c r="H14" s="22"/>
      <c r="I14" s="22"/>
    </row>
    <row r="15" spans="1:366" x14ac:dyDescent="0.2">
      <c r="A15" s="22"/>
      <c r="B15" s="22"/>
      <c r="H15" s="22"/>
      <c r="I15" s="22"/>
    </row>
    <row r="16" spans="1:366" x14ac:dyDescent="0.2">
      <c r="A16" s="22"/>
      <c r="B16" s="22"/>
      <c r="H16" s="22"/>
      <c r="I16" s="22"/>
    </row>
    <row r="17" spans="1:32" s="26" customFormat="1" ht="16" thickBot="1" x14ac:dyDescent="0.25">
      <c r="A17" s="26" t="s">
        <v>141</v>
      </c>
      <c r="B17" s="26">
        <v>1</v>
      </c>
      <c r="C17" s="26">
        <v>2</v>
      </c>
      <c r="D17" s="26">
        <v>3</v>
      </c>
      <c r="E17" s="26">
        <v>4</v>
      </c>
      <c r="F17" s="26">
        <v>5</v>
      </c>
      <c r="G17" s="26">
        <v>6</v>
      </c>
      <c r="H17" s="26">
        <v>7</v>
      </c>
      <c r="I17" s="26">
        <v>8</v>
      </c>
      <c r="J17" s="26">
        <v>9</v>
      </c>
      <c r="K17" s="26">
        <v>10</v>
      </c>
      <c r="L17" s="26">
        <v>11</v>
      </c>
      <c r="M17" s="26">
        <v>12</v>
      </c>
      <c r="N17" s="26">
        <v>13</v>
      </c>
      <c r="O17" s="26">
        <v>14</v>
      </c>
      <c r="P17" s="26">
        <v>15</v>
      </c>
      <c r="Q17" s="26">
        <v>16</v>
      </c>
      <c r="R17" s="26">
        <v>17</v>
      </c>
      <c r="S17" s="26">
        <v>18</v>
      </c>
      <c r="T17" s="26">
        <v>19</v>
      </c>
      <c r="U17" s="26">
        <v>20</v>
      </c>
      <c r="V17" s="26">
        <v>21</v>
      </c>
      <c r="W17" s="26">
        <v>22</v>
      </c>
      <c r="X17" s="26">
        <v>23</v>
      </c>
      <c r="Y17" s="26">
        <v>24</v>
      </c>
      <c r="Z17" s="26">
        <v>25</v>
      </c>
      <c r="AA17" s="26">
        <v>26</v>
      </c>
      <c r="AB17" s="26">
        <v>27</v>
      </c>
      <c r="AC17" s="26">
        <v>28</v>
      </c>
      <c r="AD17" s="26">
        <v>29</v>
      </c>
      <c r="AE17" s="26">
        <v>30</v>
      </c>
      <c r="AF17" s="26">
        <v>31</v>
      </c>
    </row>
    <row r="18" spans="1:32" x14ac:dyDescent="0.2">
      <c r="A18" s="214" t="s">
        <v>142</v>
      </c>
      <c r="B18" s="22" t="s">
        <v>26</v>
      </c>
      <c r="C18" s="22" t="s">
        <v>27</v>
      </c>
      <c r="D18" s="22" t="s">
        <v>21</v>
      </c>
      <c r="E18" s="22" t="s">
        <v>22</v>
      </c>
      <c r="F18" s="22" t="s">
        <v>23</v>
      </c>
      <c r="G18" s="22" t="s">
        <v>24</v>
      </c>
      <c r="H18" s="22" t="s">
        <v>25</v>
      </c>
      <c r="I18" s="22" t="s">
        <v>26</v>
      </c>
      <c r="J18" s="22" t="s">
        <v>27</v>
      </c>
      <c r="K18" s="22" t="s">
        <v>21</v>
      </c>
      <c r="L18" s="22" t="s">
        <v>22</v>
      </c>
      <c r="M18" s="22" t="s">
        <v>23</v>
      </c>
      <c r="N18" s="22" t="s">
        <v>24</v>
      </c>
      <c r="O18" s="22" t="s">
        <v>25</v>
      </c>
      <c r="P18" s="22" t="s">
        <v>26</v>
      </c>
      <c r="Q18" s="22" t="s">
        <v>27</v>
      </c>
      <c r="R18" s="22" t="s">
        <v>21</v>
      </c>
      <c r="S18" s="22" t="s">
        <v>22</v>
      </c>
      <c r="T18" s="22" t="s">
        <v>23</v>
      </c>
      <c r="U18" s="22" t="s">
        <v>24</v>
      </c>
      <c r="V18" s="22" t="s">
        <v>25</v>
      </c>
      <c r="W18" s="22" t="s">
        <v>26</v>
      </c>
      <c r="X18" s="22" t="s">
        <v>27</v>
      </c>
      <c r="Y18" s="22" t="s">
        <v>21</v>
      </c>
      <c r="Z18" s="22" t="s">
        <v>22</v>
      </c>
      <c r="AA18" s="22" t="s">
        <v>23</v>
      </c>
      <c r="AB18" s="22" t="s">
        <v>24</v>
      </c>
      <c r="AC18" s="22" t="s">
        <v>25</v>
      </c>
      <c r="AD18" s="22" t="s">
        <v>26</v>
      </c>
      <c r="AE18" s="22" t="s">
        <v>27</v>
      </c>
      <c r="AF18" s="22" t="s">
        <v>21</v>
      </c>
    </row>
    <row r="19" spans="1:32" x14ac:dyDescent="0.2">
      <c r="A19" s="216" t="s">
        <v>143</v>
      </c>
      <c r="B19" s="22" t="s">
        <v>22</v>
      </c>
      <c r="C19" s="22" t="s">
        <v>276</v>
      </c>
      <c r="D19" s="22" t="s">
        <v>24</v>
      </c>
      <c r="E19" s="22" t="s">
        <v>25</v>
      </c>
      <c r="F19" s="22" t="s">
        <v>26</v>
      </c>
      <c r="G19" s="22" t="s">
        <v>27</v>
      </c>
      <c r="H19" s="22" t="s">
        <v>21</v>
      </c>
      <c r="I19" s="22" t="s">
        <v>22</v>
      </c>
      <c r="J19" s="22" t="s">
        <v>23</v>
      </c>
      <c r="K19" s="22" t="s">
        <v>24</v>
      </c>
      <c r="L19" s="22" t="s">
        <v>25</v>
      </c>
      <c r="M19" s="22" t="s">
        <v>26</v>
      </c>
      <c r="N19" s="22" t="s">
        <v>27</v>
      </c>
      <c r="O19" s="22" t="s">
        <v>21</v>
      </c>
      <c r="P19" s="22" t="s">
        <v>22</v>
      </c>
      <c r="Q19" s="22" t="s">
        <v>23</v>
      </c>
      <c r="R19" s="22" t="s">
        <v>24</v>
      </c>
      <c r="S19" s="22" t="s">
        <v>25</v>
      </c>
      <c r="T19" s="22" t="s">
        <v>26</v>
      </c>
      <c r="U19" s="22" t="s">
        <v>27</v>
      </c>
      <c r="V19" s="22" t="s">
        <v>21</v>
      </c>
      <c r="W19" s="22" t="s">
        <v>22</v>
      </c>
      <c r="X19" s="22" t="s">
        <v>23</v>
      </c>
      <c r="Y19" s="22" t="s">
        <v>24</v>
      </c>
      <c r="Z19" s="22" t="s">
        <v>25</v>
      </c>
      <c r="AA19" s="22" t="s">
        <v>26</v>
      </c>
      <c r="AB19" s="22" t="s">
        <v>27</v>
      </c>
      <c r="AC19" s="22" t="s">
        <v>21</v>
      </c>
    </row>
    <row r="20" spans="1:32" x14ac:dyDescent="0.2">
      <c r="A20" s="216" t="s">
        <v>144</v>
      </c>
      <c r="B20" s="22" t="s">
        <v>22</v>
      </c>
      <c r="C20" s="22" t="s">
        <v>276</v>
      </c>
      <c r="D20" s="22" t="s">
        <v>24</v>
      </c>
      <c r="E20" s="22" t="s">
        <v>25</v>
      </c>
      <c r="F20" s="22" t="s">
        <v>26</v>
      </c>
      <c r="G20" s="22" t="s">
        <v>27</v>
      </c>
      <c r="H20" s="22" t="s">
        <v>21</v>
      </c>
      <c r="I20" s="22" t="s">
        <v>22</v>
      </c>
      <c r="J20" s="22" t="s">
        <v>23</v>
      </c>
      <c r="K20" s="22" t="s">
        <v>24</v>
      </c>
      <c r="L20" s="22" t="s">
        <v>25</v>
      </c>
      <c r="M20" s="22" t="s">
        <v>26</v>
      </c>
      <c r="N20" s="22" t="s">
        <v>27</v>
      </c>
      <c r="O20" s="22" t="s">
        <v>21</v>
      </c>
      <c r="P20" s="22" t="s">
        <v>22</v>
      </c>
      <c r="Q20" s="22" t="s">
        <v>23</v>
      </c>
      <c r="R20" s="22" t="s">
        <v>24</v>
      </c>
      <c r="S20" s="22" t="s">
        <v>25</v>
      </c>
      <c r="T20" s="22" t="s">
        <v>26</v>
      </c>
      <c r="U20" s="22" t="s">
        <v>27</v>
      </c>
      <c r="V20" s="22" t="s">
        <v>21</v>
      </c>
      <c r="W20" s="22" t="s">
        <v>22</v>
      </c>
      <c r="X20" s="22" t="s">
        <v>23</v>
      </c>
      <c r="Y20" s="22" t="s">
        <v>24</v>
      </c>
      <c r="Z20" s="22" t="s">
        <v>25</v>
      </c>
      <c r="AA20" s="22" t="s">
        <v>26</v>
      </c>
      <c r="AB20" s="22" t="s">
        <v>27</v>
      </c>
      <c r="AC20" s="22" t="s">
        <v>21</v>
      </c>
      <c r="AD20" s="22" t="s">
        <v>22</v>
      </c>
      <c r="AE20" s="22" t="s">
        <v>23</v>
      </c>
      <c r="AF20" s="22" t="s">
        <v>24</v>
      </c>
    </row>
    <row r="21" spans="1:32" x14ac:dyDescent="0.2">
      <c r="A21" s="216" t="s">
        <v>145</v>
      </c>
      <c r="B21" s="22" t="s">
        <v>25</v>
      </c>
      <c r="C21" s="22" t="s">
        <v>26</v>
      </c>
      <c r="D21" s="22" t="s">
        <v>27</v>
      </c>
      <c r="E21" s="22" t="s">
        <v>21</v>
      </c>
      <c r="F21" s="22" t="s">
        <v>22</v>
      </c>
      <c r="G21" s="22" t="s">
        <v>23</v>
      </c>
      <c r="H21" s="22" t="s">
        <v>24</v>
      </c>
      <c r="I21" s="22" t="s">
        <v>25</v>
      </c>
      <c r="J21" s="22" t="s">
        <v>26</v>
      </c>
      <c r="K21" s="22" t="s">
        <v>27</v>
      </c>
      <c r="L21" s="22" t="s">
        <v>21</v>
      </c>
      <c r="M21" s="22" t="s">
        <v>22</v>
      </c>
      <c r="N21" s="22" t="s">
        <v>23</v>
      </c>
      <c r="O21" s="22" t="s">
        <v>24</v>
      </c>
      <c r="P21" s="22" t="s">
        <v>25</v>
      </c>
      <c r="Q21" s="22" t="s">
        <v>26</v>
      </c>
      <c r="R21" s="22" t="s">
        <v>27</v>
      </c>
      <c r="S21" s="22" t="s">
        <v>21</v>
      </c>
      <c r="T21" s="22" t="s">
        <v>22</v>
      </c>
      <c r="U21" s="22" t="s">
        <v>23</v>
      </c>
      <c r="V21" s="22" t="s">
        <v>24</v>
      </c>
      <c r="W21" s="22" t="s">
        <v>25</v>
      </c>
      <c r="X21" s="22" t="s">
        <v>26</v>
      </c>
      <c r="Y21" s="22" t="s">
        <v>27</v>
      </c>
      <c r="Z21" s="22" t="s">
        <v>21</v>
      </c>
      <c r="AA21" s="22" t="s">
        <v>22</v>
      </c>
      <c r="AB21" s="22" t="s">
        <v>23</v>
      </c>
      <c r="AC21" s="22" t="s">
        <v>24</v>
      </c>
      <c r="AD21" s="22" t="s">
        <v>25</v>
      </c>
      <c r="AE21" s="22" t="s">
        <v>26</v>
      </c>
    </row>
    <row r="22" spans="1:32" x14ac:dyDescent="0.2">
      <c r="A22" s="216" t="s">
        <v>146</v>
      </c>
      <c r="B22" s="22" t="s">
        <v>27</v>
      </c>
      <c r="C22" s="22" t="s">
        <v>21</v>
      </c>
      <c r="D22" s="22" t="s">
        <v>22</v>
      </c>
      <c r="E22" s="22" t="s">
        <v>23</v>
      </c>
      <c r="F22" s="22" t="s">
        <v>24</v>
      </c>
      <c r="G22" s="22" t="s">
        <v>25</v>
      </c>
      <c r="H22" s="22" t="s">
        <v>26</v>
      </c>
      <c r="I22" s="22" t="s">
        <v>27</v>
      </c>
      <c r="J22" s="22" t="s">
        <v>21</v>
      </c>
      <c r="K22" s="22" t="s">
        <v>22</v>
      </c>
      <c r="L22" s="22" t="s">
        <v>23</v>
      </c>
      <c r="M22" s="22" t="s">
        <v>24</v>
      </c>
      <c r="N22" s="22" t="s">
        <v>25</v>
      </c>
      <c r="O22" s="22" t="s">
        <v>26</v>
      </c>
      <c r="P22" s="22" t="s">
        <v>27</v>
      </c>
      <c r="Q22" s="22" t="s">
        <v>21</v>
      </c>
      <c r="R22" s="22" t="s">
        <v>22</v>
      </c>
      <c r="S22" s="22" t="s">
        <v>23</v>
      </c>
      <c r="T22" s="22" t="s">
        <v>24</v>
      </c>
      <c r="U22" s="22" t="s">
        <v>25</v>
      </c>
      <c r="V22" s="22" t="s">
        <v>26</v>
      </c>
      <c r="W22" s="22" t="s">
        <v>27</v>
      </c>
      <c r="X22" s="22" t="s">
        <v>21</v>
      </c>
      <c r="Y22" s="22" t="s">
        <v>22</v>
      </c>
      <c r="Z22" s="22" t="s">
        <v>23</v>
      </c>
      <c r="AA22" s="22" t="s">
        <v>24</v>
      </c>
      <c r="AB22" s="22" t="s">
        <v>25</v>
      </c>
      <c r="AC22" s="22" t="s">
        <v>26</v>
      </c>
      <c r="AD22" s="22" t="s">
        <v>27</v>
      </c>
      <c r="AE22" s="22" t="s">
        <v>21</v>
      </c>
      <c r="AF22" s="22" t="s">
        <v>22</v>
      </c>
    </row>
    <row r="23" spans="1:32" x14ac:dyDescent="0.2">
      <c r="A23" s="216" t="s">
        <v>147</v>
      </c>
      <c r="B23" s="22" t="s">
        <v>23</v>
      </c>
      <c r="C23" s="22" t="s">
        <v>24</v>
      </c>
      <c r="D23" s="22" t="s">
        <v>25</v>
      </c>
      <c r="E23" s="22" t="s">
        <v>26</v>
      </c>
      <c r="F23" s="22" t="s">
        <v>27</v>
      </c>
      <c r="G23" s="22" t="s">
        <v>21</v>
      </c>
      <c r="H23" s="22" t="s">
        <v>22</v>
      </c>
      <c r="I23" s="22" t="s">
        <v>23</v>
      </c>
      <c r="J23" s="22" t="s">
        <v>24</v>
      </c>
      <c r="K23" s="22" t="s">
        <v>25</v>
      </c>
      <c r="L23" s="22" t="s">
        <v>26</v>
      </c>
      <c r="M23" s="22" t="s">
        <v>27</v>
      </c>
      <c r="N23" s="22" t="s">
        <v>21</v>
      </c>
      <c r="O23" s="22" t="s">
        <v>22</v>
      </c>
      <c r="P23" s="22" t="s">
        <v>23</v>
      </c>
      <c r="Q23" s="22" t="s">
        <v>24</v>
      </c>
      <c r="R23" s="22" t="s">
        <v>25</v>
      </c>
      <c r="S23" s="22" t="s">
        <v>26</v>
      </c>
      <c r="T23" s="22" t="s">
        <v>27</v>
      </c>
      <c r="U23" s="22" t="s">
        <v>21</v>
      </c>
      <c r="V23" s="22" t="s">
        <v>22</v>
      </c>
      <c r="W23" s="22" t="s">
        <v>23</v>
      </c>
      <c r="X23" s="22" t="s">
        <v>24</v>
      </c>
      <c r="Y23" s="22" t="s">
        <v>25</v>
      </c>
      <c r="Z23" s="22" t="s">
        <v>26</v>
      </c>
      <c r="AA23" s="22" t="s">
        <v>27</v>
      </c>
      <c r="AB23" s="22" t="s">
        <v>21</v>
      </c>
      <c r="AC23" s="22" t="s">
        <v>22</v>
      </c>
      <c r="AD23" s="22" t="s">
        <v>23</v>
      </c>
      <c r="AE23" s="22" t="s">
        <v>24</v>
      </c>
    </row>
    <row r="24" spans="1:32" x14ac:dyDescent="0.2">
      <c r="A24" s="216" t="s">
        <v>148</v>
      </c>
      <c r="B24" s="22" t="s">
        <v>25</v>
      </c>
      <c r="C24" s="22" t="s">
        <v>26</v>
      </c>
      <c r="D24" s="22" t="s">
        <v>27</v>
      </c>
      <c r="E24" s="22" t="s">
        <v>21</v>
      </c>
      <c r="F24" s="22" t="s">
        <v>22</v>
      </c>
      <c r="G24" s="22" t="s">
        <v>23</v>
      </c>
      <c r="H24" s="22" t="s">
        <v>24</v>
      </c>
      <c r="I24" s="22" t="s">
        <v>25</v>
      </c>
      <c r="J24" s="22" t="s">
        <v>26</v>
      </c>
      <c r="K24" s="22" t="s">
        <v>27</v>
      </c>
      <c r="L24" s="22" t="s">
        <v>21</v>
      </c>
      <c r="M24" s="22" t="s">
        <v>22</v>
      </c>
      <c r="N24" s="22" t="s">
        <v>23</v>
      </c>
      <c r="O24" s="22" t="s">
        <v>24</v>
      </c>
      <c r="P24" s="22" t="s">
        <v>25</v>
      </c>
      <c r="Q24" s="22" t="s">
        <v>26</v>
      </c>
      <c r="R24" s="22" t="s">
        <v>27</v>
      </c>
      <c r="S24" s="22" t="s">
        <v>21</v>
      </c>
      <c r="T24" s="22" t="s">
        <v>22</v>
      </c>
      <c r="U24" s="22" t="s">
        <v>23</v>
      </c>
      <c r="V24" s="22" t="s">
        <v>24</v>
      </c>
      <c r="W24" s="22" t="s">
        <v>25</v>
      </c>
      <c r="X24" s="22" t="s">
        <v>26</v>
      </c>
      <c r="Y24" s="22" t="s">
        <v>27</v>
      </c>
      <c r="Z24" s="22" t="s">
        <v>21</v>
      </c>
      <c r="AA24" s="22" t="s">
        <v>22</v>
      </c>
      <c r="AB24" s="22" t="s">
        <v>23</v>
      </c>
      <c r="AC24" s="22" t="s">
        <v>24</v>
      </c>
      <c r="AD24" s="22" t="s">
        <v>25</v>
      </c>
      <c r="AE24" s="22" t="s">
        <v>26</v>
      </c>
      <c r="AF24" s="22" t="s">
        <v>27</v>
      </c>
    </row>
    <row r="25" spans="1:32" x14ac:dyDescent="0.2">
      <c r="A25" s="216" t="s">
        <v>149</v>
      </c>
      <c r="B25" s="22" t="s">
        <v>21</v>
      </c>
      <c r="C25" s="22" t="s">
        <v>22</v>
      </c>
      <c r="D25" s="22" t="s">
        <v>23</v>
      </c>
      <c r="E25" s="22" t="s">
        <v>24</v>
      </c>
      <c r="F25" s="22" t="s">
        <v>25</v>
      </c>
      <c r="G25" s="22" t="s">
        <v>26</v>
      </c>
      <c r="H25" s="22" t="s">
        <v>27</v>
      </c>
      <c r="I25" s="22" t="s">
        <v>21</v>
      </c>
      <c r="J25" s="22" t="s">
        <v>22</v>
      </c>
      <c r="K25" s="22" t="s">
        <v>23</v>
      </c>
      <c r="L25" s="22" t="s">
        <v>24</v>
      </c>
      <c r="M25" s="22" t="s">
        <v>25</v>
      </c>
      <c r="N25" s="22" t="s">
        <v>26</v>
      </c>
      <c r="O25" s="22" t="s">
        <v>27</v>
      </c>
      <c r="P25" s="22" t="s">
        <v>21</v>
      </c>
      <c r="Q25" s="22" t="s">
        <v>22</v>
      </c>
      <c r="R25" s="22" t="s">
        <v>23</v>
      </c>
      <c r="S25" s="22" t="s">
        <v>24</v>
      </c>
      <c r="T25" s="22" t="s">
        <v>25</v>
      </c>
      <c r="U25" s="22" t="s">
        <v>26</v>
      </c>
      <c r="V25" s="22" t="s">
        <v>27</v>
      </c>
      <c r="W25" s="22" t="s">
        <v>21</v>
      </c>
      <c r="X25" s="22" t="s">
        <v>22</v>
      </c>
      <c r="Y25" s="22" t="s">
        <v>23</v>
      </c>
      <c r="Z25" s="22" t="s">
        <v>24</v>
      </c>
      <c r="AA25" s="22" t="s">
        <v>25</v>
      </c>
      <c r="AB25" s="22" t="s">
        <v>26</v>
      </c>
      <c r="AC25" s="22" t="s">
        <v>27</v>
      </c>
      <c r="AD25" s="22" t="s">
        <v>21</v>
      </c>
      <c r="AE25" s="22" t="s">
        <v>22</v>
      </c>
      <c r="AF25" s="22" t="s">
        <v>23</v>
      </c>
    </row>
    <row r="26" spans="1:32" x14ac:dyDescent="0.2">
      <c r="A26" s="216" t="s">
        <v>150</v>
      </c>
      <c r="B26" s="22" t="s">
        <v>24</v>
      </c>
      <c r="C26" s="22" t="s">
        <v>25</v>
      </c>
      <c r="D26" s="22" t="s">
        <v>26</v>
      </c>
      <c r="E26" s="22" t="s">
        <v>27</v>
      </c>
      <c r="F26" s="22" t="s">
        <v>21</v>
      </c>
      <c r="G26" s="22" t="s">
        <v>22</v>
      </c>
      <c r="H26" s="22" t="s">
        <v>23</v>
      </c>
      <c r="I26" s="22" t="s">
        <v>24</v>
      </c>
      <c r="J26" s="22" t="s">
        <v>25</v>
      </c>
      <c r="K26" s="22" t="s">
        <v>26</v>
      </c>
      <c r="L26" s="22" t="s">
        <v>27</v>
      </c>
      <c r="M26" s="22" t="s">
        <v>21</v>
      </c>
      <c r="N26" s="22" t="s">
        <v>22</v>
      </c>
      <c r="O26" s="22" t="s">
        <v>23</v>
      </c>
      <c r="P26" s="22" t="s">
        <v>24</v>
      </c>
      <c r="Q26" s="22" t="s">
        <v>25</v>
      </c>
      <c r="R26" s="22" t="s">
        <v>26</v>
      </c>
      <c r="S26" s="22" t="s">
        <v>27</v>
      </c>
      <c r="T26" s="22" t="s">
        <v>21</v>
      </c>
      <c r="U26" s="22" t="s">
        <v>22</v>
      </c>
      <c r="V26" s="22" t="s">
        <v>23</v>
      </c>
      <c r="W26" s="22" t="s">
        <v>24</v>
      </c>
      <c r="X26" s="22" t="s">
        <v>25</v>
      </c>
      <c r="Y26" s="22" t="s">
        <v>26</v>
      </c>
      <c r="Z26" s="22" t="s">
        <v>27</v>
      </c>
      <c r="AA26" s="22" t="s">
        <v>21</v>
      </c>
      <c r="AB26" s="22" t="s">
        <v>22</v>
      </c>
      <c r="AC26" s="22" t="s">
        <v>23</v>
      </c>
      <c r="AD26" s="22" t="s">
        <v>24</v>
      </c>
      <c r="AE26" s="22" t="s">
        <v>25</v>
      </c>
    </row>
    <row r="27" spans="1:32" x14ac:dyDescent="0.2">
      <c r="A27" s="216" t="s">
        <v>151</v>
      </c>
      <c r="B27" s="22" t="s">
        <v>26</v>
      </c>
      <c r="C27" s="22" t="s">
        <v>27</v>
      </c>
      <c r="D27" s="22" t="s">
        <v>21</v>
      </c>
      <c r="E27" s="22" t="s">
        <v>22</v>
      </c>
      <c r="F27" s="22" t="s">
        <v>23</v>
      </c>
      <c r="G27" s="22" t="s">
        <v>24</v>
      </c>
      <c r="H27" s="22" t="s">
        <v>25</v>
      </c>
      <c r="I27" s="22" t="s">
        <v>26</v>
      </c>
      <c r="J27" s="22" t="s">
        <v>27</v>
      </c>
      <c r="K27" s="22" t="s">
        <v>21</v>
      </c>
      <c r="L27" s="22" t="s">
        <v>22</v>
      </c>
      <c r="M27" s="22" t="s">
        <v>23</v>
      </c>
      <c r="N27" s="22" t="s">
        <v>24</v>
      </c>
      <c r="O27" s="22" t="s">
        <v>25</v>
      </c>
      <c r="P27" s="22" t="s">
        <v>26</v>
      </c>
      <c r="Q27" s="22" t="s">
        <v>27</v>
      </c>
      <c r="R27" s="22" t="s">
        <v>21</v>
      </c>
      <c r="S27" s="22" t="s">
        <v>22</v>
      </c>
      <c r="T27" s="22" t="s">
        <v>23</v>
      </c>
      <c r="U27" s="22" t="s">
        <v>24</v>
      </c>
      <c r="V27" s="22" t="s">
        <v>25</v>
      </c>
      <c r="W27" s="22" t="s">
        <v>26</v>
      </c>
      <c r="X27" s="22" t="s">
        <v>27</v>
      </c>
      <c r="Y27" s="22" t="s">
        <v>21</v>
      </c>
      <c r="Z27" s="22" t="s">
        <v>22</v>
      </c>
      <c r="AA27" s="22" t="s">
        <v>23</v>
      </c>
      <c r="AB27" s="22" t="s">
        <v>24</v>
      </c>
      <c r="AC27" s="22" t="s">
        <v>25</v>
      </c>
      <c r="AD27" s="22" t="s">
        <v>26</v>
      </c>
      <c r="AE27" s="22" t="s">
        <v>27</v>
      </c>
      <c r="AF27" s="22" t="s">
        <v>21</v>
      </c>
    </row>
    <row r="28" spans="1:32" x14ac:dyDescent="0.2">
      <c r="A28" s="216" t="s">
        <v>152</v>
      </c>
      <c r="B28" s="22" t="s">
        <v>22</v>
      </c>
      <c r="C28" s="22" t="s">
        <v>23</v>
      </c>
      <c r="D28" s="22" t="s">
        <v>24</v>
      </c>
      <c r="E28" s="22" t="s">
        <v>25</v>
      </c>
      <c r="F28" s="22" t="s">
        <v>26</v>
      </c>
      <c r="G28" s="22" t="s">
        <v>27</v>
      </c>
      <c r="H28" s="22" t="s">
        <v>21</v>
      </c>
      <c r="I28" s="22" t="s">
        <v>22</v>
      </c>
      <c r="J28" s="22" t="s">
        <v>23</v>
      </c>
      <c r="K28" s="22" t="s">
        <v>24</v>
      </c>
      <c r="L28" s="22" t="s">
        <v>25</v>
      </c>
      <c r="M28" s="22" t="s">
        <v>26</v>
      </c>
      <c r="N28" s="22" t="s">
        <v>27</v>
      </c>
      <c r="O28" s="22" t="s">
        <v>21</v>
      </c>
      <c r="P28" s="22" t="s">
        <v>22</v>
      </c>
      <c r="Q28" s="22" t="s">
        <v>23</v>
      </c>
      <c r="R28" s="22" t="s">
        <v>24</v>
      </c>
      <c r="S28" s="22" t="s">
        <v>25</v>
      </c>
      <c r="T28" s="22" t="s">
        <v>26</v>
      </c>
      <c r="U28" s="22" t="s">
        <v>27</v>
      </c>
      <c r="V28" s="22" t="s">
        <v>21</v>
      </c>
      <c r="W28" s="22" t="s">
        <v>22</v>
      </c>
      <c r="X28" s="22" t="s">
        <v>23</v>
      </c>
      <c r="Y28" s="22" t="s">
        <v>24</v>
      </c>
      <c r="Z28" s="22" t="s">
        <v>25</v>
      </c>
      <c r="AA28" s="22" t="s">
        <v>26</v>
      </c>
      <c r="AB28" s="22" t="s">
        <v>27</v>
      </c>
      <c r="AC28" s="22" t="s">
        <v>21</v>
      </c>
      <c r="AD28" s="22" t="s">
        <v>22</v>
      </c>
      <c r="AE28" s="22" t="s">
        <v>23</v>
      </c>
    </row>
    <row r="29" spans="1:32" ht="16" thickBot="1" x14ac:dyDescent="0.25">
      <c r="A29" s="217" t="s">
        <v>153</v>
      </c>
      <c r="B29" s="22" t="s">
        <v>24</v>
      </c>
      <c r="C29" s="22" t="s">
        <v>25</v>
      </c>
      <c r="D29" s="22" t="s">
        <v>26</v>
      </c>
      <c r="E29" s="22" t="s">
        <v>27</v>
      </c>
      <c r="F29" s="22" t="s">
        <v>21</v>
      </c>
      <c r="G29" s="22" t="s">
        <v>22</v>
      </c>
      <c r="H29" s="22" t="s">
        <v>23</v>
      </c>
      <c r="I29" s="22" t="s">
        <v>24</v>
      </c>
      <c r="J29" s="22" t="s">
        <v>25</v>
      </c>
      <c r="K29" s="22" t="s">
        <v>26</v>
      </c>
      <c r="L29" s="22" t="s">
        <v>27</v>
      </c>
      <c r="M29" s="22" t="s">
        <v>21</v>
      </c>
      <c r="N29" s="22" t="s">
        <v>22</v>
      </c>
      <c r="O29" s="22" t="s">
        <v>23</v>
      </c>
      <c r="P29" s="22" t="s">
        <v>24</v>
      </c>
      <c r="Q29" s="22" t="s">
        <v>25</v>
      </c>
      <c r="R29" s="22" t="s">
        <v>26</v>
      </c>
      <c r="S29" s="22" t="s">
        <v>27</v>
      </c>
      <c r="T29" s="22" t="s">
        <v>21</v>
      </c>
      <c r="U29" s="22" t="s">
        <v>22</v>
      </c>
      <c r="V29" s="22" t="s">
        <v>23</v>
      </c>
      <c r="W29" s="22" t="s">
        <v>24</v>
      </c>
      <c r="X29" s="22" t="s">
        <v>25</v>
      </c>
      <c r="Y29" s="22" t="s">
        <v>26</v>
      </c>
      <c r="Z29" s="22" t="s">
        <v>27</v>
      </c>
      <c r="AA29" s="22" t="s">
        <v>21</v>
      </c>
      <c r="AB29" s="22" t="s">
        <v>22</v>
      </c>
      <c r="AC29" s="22" t="s">
        <v>23</v>
      </c>
      <c r="AD29" s="22" t="s">
        <v>24</v>
      </c>
      <c r="AE29" s="22" t="s">
        <v>25</v>
      </c>
      <c r="AF29" s="22" t="s">
        <v>26</v>
      </c>
    </row>
    <row r="30" spans="1:32" x14ac:dyDescent="0.2">
      <c r="A30" s="22"/>
      <c r="B30" s="22"/>
      <c r="H30" s="22"/>
      <c r="I30" s="22"/>
    </row>
    <row r="31" spans="1:32" x14ac:dyDescent="0.2">
      <c r="A31" s="22"/>
      <c r="B31" s="22"/>
      <c r="H31" s="22"/>
      <c r="I31" s="22"/>
    </row>
    <row r="32" spans="1:32" x14ac:dyDescent="0.2">
      <c r="A32" s="22"/>
      <c r="B32" s="22"/>
      <c r="F32" s="215"/>
      <c r="G32" s="215"/>
      <c r="H32" s="22"/>
      <c r="I32" s="22"/>
    </row>
    <row r="33" spans="1:11" x14ac:dyDescent="0.2">
      <c r="A33" s="22"/>
      <c r="B33" s="22"/>
      <c r="F33" s="215"/>
      <c r="G33" s="215"/>
      <c r="H33" s="22"/>
      <c r="I33" s="22"/>
    </row>
    <row r="35" spans="1:11" x14ac:dyDescent="0.2">
      <c r="A35" s="218"/>
      <c r="B35" s="218"/>
      <c r="C35" s="23"/>
      <c r="D35" s="23"/>
      <c r="E35" s="23"/>
      <c r="F35" s="23"/>
      <c r="G35" s="23"/>
      <c r="H35" s="218"/>
      <c r="I35" s="218"/>
      <c r="J35" s="23"/>
      <c r="K35" s="23"/>
    </row>
    <row r="36" spans="1:11" x14ac:dyDescent="0.2">
      <c r="A36" s="218"/>
      <c r="B36" s="218"/>
      <c r="C36" s="23"/>
      <c r="D36" s="23"/>
      <c r="E36" s="23"/>
      <c r="F36" s="23"/>
      <c r="G36" s="23"/>
      <c r="H36" s="218"/>
      <c r="I36" s="218"/>
      <c r="J36" s="23"/>
      <c r="K36" s="23"/>
    </row>
    <row r="37" spans="1:11" x14ac:dyDescent="0.2">
      <c r="A37" s="218"/>
      <c r="B37" s="218"/>
      <c r="C37" s="23"/>
      <c r="D37" s="23"/>
      <c r="E37" s="23"/>
      <c r="F37" s="23"/>
      <c r="G37" s="23"/>
      <c r="H37" s="218"/>
      <c r="I37" s="218"/>
      <c r="J37" s="23"/>
      <c r="K37" s="23"/>
    </row>
    <row r="38" spans="1:11" x14ac:dyDescent="0.2">
      <c r="A38" s="218"/>
      <c r="B38" s="218"/>
      <c r="C38" s="23"/>
      <c r="D38" s="23"/>
      <c r="E38" s="23"/>
      <c r="F38" s="23"/>
      <c r="G38" s="23"/>
      <c r="H38" s="218"/>
      <c r="I38" s="218"/>
      <c r="J38" s="23"/>
      <c r="K38" s="23"/>
    </row>
    <row r="39" spans="1:11" x14ac:dyDescent="0.2">
      <c r="A39" s="218"/>
      <c r="B39" s="218"/>
      <c r="C39" s="23"/>
      <c r="D39" s="23"/>
      <c r="E39" s="23"/>
      <c r="F39" s="23"/>
      <c r="G39" s="23"/>
      <c r="H39" s="218"/>
      <c r="I39" s="218"/>
      <c r="J39" s="23"/>
      <c r="K39" s="23"/>
    </row>
    <row r="40" spans="1:11" x14ac:dyDescent="0.2">
      <c r="A40" s="218"/>
      <c r="B40" s="218"/>
      <c r="C40" s="23"/>
      <c r="D40" s="23"/>
      <c r="E40" s="23"/>
      <c r="F40" s="23"/>
      <c r="G40" s="23"/>
      <c r="H40" s="218"/>
      <c r="I40" s="218"/>
      <c r="J40" s="23"/>
      <c r="K40" s="23"/>
    </row>
    <row r="41" spans="1:11" x14ac:dyDescent="0.2">
      <c r="A41" s="218"/>
      <c r="B41" s="218"/>
      <c r="C41" s="23"/>
      <c r="D41" s="23"/>
      <c r="E41" s="23"/>
      <c r="F41" s="23"/>
      <c r="G41" s="23"/>
      <c r="H41" s="218"/>
      <c r="I41" s="218"/>
      <c r="J41" s="23"/>
      <c r="K41" s="23"/>
    </row>
    <row r="42" spans="1:11" x14ac:dyDescent="0.2">
      <c r="A42" s="218"/>
      <c r="B42" s="218"/>
      <c r="C42" s="23"/>
      <c r="D42" s="23"/>
      <c r="E42" s="23"/>
      <c r="F42" s="23"/>
      <c r="G42" s="23"/>
      <c r="H42" s="218"/>
      <c r="I42" s="218"/>
      <c r="J42" s="23"/>
      <c r="K42" s="23"/>
    </row>
    <row r="43" spans="1:11" x14ac:dyDescent="0.2">
      <c r="A43" s="218"/>
      <c r="B43" s="218"/>
      <c r="C43" s="23"/>
      <c r="D43" s="23"/>
      <c r="E43" s="23"/>
      <c r="F43" s="23"/>
      <c r="G43" s="23"/>
      <c r="H43" s="218"/>
      <c r="I43" s="218"/>
      <c r="J43" s="23"/>
      <c r="K43" s="23"/>
    </row>
    <row r="44" spans="1:11" x14ac:dyDescent="0.2">
      <c r="A44" s="218"/>
      <c r="B44" s="218"/>
      <c r="C44" s="23"/>
      <c r="D44" s="23"/>
      <c r="E44" s="23"/>
      <c r="F44" s="23"/>
      <c r="G44" s="23"/>
      <c r="H44" s="218"/>
      <c r="I44" s="218"/>
      <c r="J44" s="23"/>
      <c r="K44" s="23"/>
    </row>
    <row r="45" spans="1:11" x14ac:dyDescent="0.2">
      <c r="A45" s="218"/>
      <c r="B45" s="218"/>
      <c r="C45" s="23"/>
      <c r="D45" s="23"/>
      <c r="E45" s="23"/>
      <c r="F45" s="23"/>
      <c r="G45" s="23"/>
      <c r="H45" s="218"/>
      <c r="I45" s="218"/>
      <c r="J45" s="23"/>
      <c r="K45" s="23"/>
    </row>
    <row r="46" spans="1:11" x14ac:dyDescent="0.2">
      <c r="A46" s="218"/>
      <c r="B46" s="218"/>
      <c r="C46" s="23"/>
      <c r="D46" s="23"/>
      <c r="E46" s="23"/>
      <c r="F46" s="23"/>
      <c r="G46" s="23"/>
      <c r="H46" s="218"/>
      <c r="I46" s="218"/>
      <c r="J46" s="23"/>
      <c r="K46" s="23"/>
    </row>
    <row r="47" spans="1:11" x14ac:dyDescent="0.2">
      <c r="A47" s="218"/>
      <c r="B47" s="218"/>
      <c r="C47" s="23"/>
      <c r="D47" s="23"/>
      <c r="E47" s="23"/>
      <c r="F47" s="23"/>
      <c r="G47" s="23"/>
      <c r="H47" s="218"/>
      <c r="I47" s="218"/>
      <c r="J47" s="23"/>
      <c r="K47" s="23"/>
    </row>
    <row r="48" spans="1:11" x14ac:dyDescent="0.2">
      <c r="A48" s="218"/>
      <c r="B48" s="218"/>
      <c r="C48" s="23"/>
      <c r="D48" s="23"/>
      <c r="E48" s="23"/>
      <c r="F48" s="23"/>
      <c r="G48" s="23"/>
      <c r="H48" s="218"/>
      <c r="I48" s="218"/>
      <c r="J48" s="23"/>
      <c r="K48" s="23"/>
    </row>
    <row r="49" spans="1:11" x14ac:dyDescent="0.2">
      <c r="A49" s="218"/>
      <c r="B49" s="218"/>
      <c r="C49" s="23"/>
      <c r="D49" s="23"/>
      <c r="E49" s="23"/>
      <c r="F49" s="23"/>
      <c r="G49" s="23"/>
      <c r="H49" s="218"/>
      <c r="I49" s="218"/>
      <c r="J49" s="23"/>
      <c r="K49" s="23"/>
    </row>
    <row r="50" spans="1:11" x14ac:dyDescent="0.2">
      <c r="A50" s="218"/>
      <c r="B50" s="218"/>
      <c r="C50" s="23"/>
      <c r="D50" s="23"/>
      <c r="E50" s="23"/>
      <c r="F50" s="23"/>
      <c r="G50" s="23"/>
      <c r="H50" s="218"/>
      <c r="I50" s="218"/>
      <c r="J50" s="23"/>
      <c r="K50" s="23"/>
    </row>
    <row r="51" spans="1:11" x14ac:dyDescent="0.2">
      <c r="A51" s="218"/>
      <c r="B51" s="218"/>
      <c r="C51" s="23"/>
      <c r="D51" s="23"/>
      <c r="E51" s="23"/>
      <c r="F51" s="23"/>
      <c r="G51" s="23"/>
      <c r="H51" s="218"/>
      <c r="I51" s="218"/>
      <c r="J51" s="23"/>
      <c r="K51" s="23"/>
    </row>
    <row r="52" spans="1:11" x14ac:dyDescent="0.2">
      <c r="A52" s="218"/>
      <c r="B52" s="218"/>
      <c r="C52" s="23"/>
      <c r="D52" s="23"/>
      <c r="E52" s="23"/>
      <c r="F52" s="23"/>
      <c r="G52" s="23"/>
      <c r="H52" s="218"/>
      <c r="I52" s="218"/>
      <c r="J52" s="23"/>
      <c r="K52" s="23"/>
    </row>
    <row r="53" spans="1:11" x14ac:dyDescent="0.2">
      <c r="A53" s="218"/>
      <c r="B53" s="218"/>
      <c r="C53" s="23"/>
      <c r="D53" s="23"/>
      <c r="E53" s="23"/>
      <c r="F53" s="23"/>
      <c r="G53" s="23"/>
      <c r="H53" s="218"/>
      <c r="I53" s="218"/>
      <c r="J53" s="23"/>
      <c r="K53" s="23"/>
    </row>
    <row r="54" spans="1:11" x14ac:dyDescent="0.2">
      <c r="A54" s="218"/>
      <c r="B54" s="218"/>
      <c r="C54" s="23"/>
      <c r="D54" s="23"/>
      <c r="E54" s="23"/>
      <c r="F54" s="23"/>
      <c r="G54" s="23"/>
      <c r="H54" s="218"/>
      <c r="I54" s="218"/>
      <c r="J54" s="23"/>
      <c r="K54" s="23"/>
    </row>
    <row r="55" spans="1:11" x14ac:dyDescent="0.2">
      <c r="A55" s="218"/>
      <c r="B55" s="218"/>
      <c r="C55" s="23"/>
      <c r="D55" s="23"/>
      <c r="E55" s="23"/>
      <c r="F55" s="23"/>
      <c r="G55" s="23"/>
      <c r="H55" s="218"/>
      <c r="I55" s="218"/>
      <c r="J55" s="23"/>
      <c r="K55" s="23"/>
    </row>
    <row r="56" spans="1:11" x14ac:dyDescent="0.2">
      <c r="A56" s="218"/>
      <c r="B56" s="218"/>
      <c r="C56" s="23"/>
      <c r="D56" s="23"/>
      <c r="E56" s="23"/>
      <c r="F56" s="23"/>
      <c r="G56" s="23"/>
      <c r="H56" s="218"/>
      <c r="I56" s="218"/>
      <c r="J56" s="23"/>
      <c r="K56" s="23"/>
    </row>
    <row r="57" spans="1:11" x14ac:dyDescent="0.2">
      <c r="A57" s="218"/>
      <c r="B57" s="218"/>
      <c r="C57" s="23"/>
      <c r="D57" s="23"/>
      <c r="E57" s="23"/>
      <c r="F57" s="23"/>
      <c r="G57" s="23"/>
      <c r="H57" s="218"/>
      <c r="I57" s="218"/>
      <c r="J57" s="23"/>
      <c r="K57" s="23"/>
    </row>
    <row r="58" spans="1:11" x14ac:dyDescent="0.2">
      <c r="A58" s="218"/>
      <c r="B58" s="218"/>
      <c r="C58" s="23"/>
      <c r="D58" s="23"/>
      <c r="E58" s="23"/>
      <c r="F58" s="23"/>
      <c r="G58" s="23"/>
      <c r="H58" s="218"/>
      <c r="I58" s="218"/>
      <c r="J58" s="23"/>
      <c r="K58" s="23"/>
    </row>
    <row r="59" spans="1:11" x14ac:dyDescent="0.2">
      <c r="A59" s="218"/>
      <c r="B59" s="218"/>
      <c r="C59" s="23"/>
      <c r="D59" s="23"/>
      <c r="E59" s="23"/>
      <c r="F59" s="23"/>
      <c r="G59" s="23"/>
      <c r="H59" s="218"/>
      <c r="I59" s="218"/>
      <c r="J59" s="23"/>
      <c r="K59" s="23"/>
    </row>
    <row r="60" spans="1:11" x14ac:dyDescent="0.2">
      <c r="A60" s="218"/>
      <c r="B60" s="218"/>
      <c r="C60" s="23"/>
      <c r="D60" s="23"/>
      <c r="E60" s="23"/>
      <c r="F60" s="23"/>
      <c r="G60" s="23"/>
      <c r="H60" s="218"/>
      <c r="I60" s="218"/>
      <c r="J60" s="23"/>
      <c r="K60" s="23"/>
    </row>
    <row r="61" spans="1:11" x14ac:dyDescent="0.2">
      <c r="A61" s="218"/>
      <c r="B61" s="218"/>
      <c r="C61" s="23"/>
      <c r="D61" s="23"/>
      <c r="E61" s="23"/>
      <c r="F61" s="23"/>
      <c r="G61" s="23"/>
      <c r="H61" s="218"/>
      <c r="I61" s="218"/>
      <c r="J61" s="23"/>
      <c r="K61" s="23"/>
    </row>
    <row r="62" spans="1:11" x14ac:dyDescent="0.2">
      <c r="A62" s="218"/>
      <c r="B62" s="218"/>
      <c r="C62" s="23"/>
      <c r="D62" s="23"/>
      <c r="E62" s="23"/>
      <c r="F62" s="23"/>
      <c r="G62" s="23"/>
      <c r="H62" s="218"/>
      <c r="I62" s="218"/>
      <c r="J62" s="23"/>
      <c r="K62" s="23"/>
    </row>
    <row r="63" spans="1:11" x14ac:dyDescent="0.2">
      <c r="A63" s="218"/>
      <c r="B63" s="218"/>
      <c r="C63" s="23"/>
      <c r="D63" s="23"/>
      <c r="E63" s="23"/>
      <c r="F63" s="23"/>
      <c r="G63" s="23"/>
      <c r="H63" s="218"/>
      <c r="I63" s="218"/>
      <c r="J63" s="23"/>
      <c r="K63" s="23"/>
    </row>
    <row r="64" spans="1:11" x14ac:dyDescent="0.2">
      <c r="A64" s="218"/>
      <c r="B64" s="218"/>
      <c r="C64" s="23"/>
      <c r="D64" s="23"/>
      <c r="E64" s="23"/>
      <c r="F64" s="23"/>
      <c r="G64" s="23"/>
      <c r="H64" s="218"/>
      <c r="I64" s="218"/>
      <c r="J64" s="23"/>
      <c r="K64" s="23"/>
    </row>
    <row r="65" spans="1:11" x14ac:dyDescent="0.2">
      <c r="A65" s="218"/>
      <c r="B65" s="218"/>
      <c r="C65" s="23"/>
      <c r="D65" s="23"/>
      <c r="E65" s="23"/>
      <c r="F65" s="23"/>
      <c r="G65" s="23"/>
      <c r="H65" s="218"/>
      <c r="I65" s="218"/>
      <c r="J65" s="23"/>
      <c r="K65" s="23"/>
    </row>
    <row r="66" spans="1:11" x14ac:dyDescent="0.2">
      <c r="A66" s="218"/>
      <c r="B66" s="218"/>
      <c r="C66" s="23"/>
      <c r="D66" s="23"/>
      <c r="E66" s="23"/>
      <c r="F66" s="23"/>
      <c r="G66" s="23"/>
      <c r="H66" s="218"/>
      <c r="I66" s="218"/>
      <c r="J66" s="23"/>
      <c r="K66" s="23"/>
    </row>
    <row r="67" spans="1:11" x14ac:dyDescent="0.2">
      <c r="A67" s="218"/>
      <c r="B67" s="218"/>
      <c r="C67" s="23"/>
      <c r="D67" s="23"/>
      <c r="E67" s="23"/>
      <c r="F67" s="23"/>
      <c r="G67" s="23"/>
      <c r="H67" s="218"/>
      <c r="I67" s="218"/>
      <c r="J67" s="23"/>
      <c r="K67" s="23"/>
    </row>
    <row r="68" spans="1:11" x14ac:dyDescent="0.2">
      <c r="A68" s="218"/>
      <c r="B68" s="218"/>
      <c r="C68" s="23"/>
      <c r="D68" s="23"/>
      <c r="E68" s="23"/>
      <c r="F68" s="23"/>
      <c r="G68" s="23"/>
      <c r="H68" s="218"/>
      <c r="I68" s="218"/>
      <c r="J68" s="23"/>
      <c r="K68" s="23"/>
    </row>
    <row r="69" spans="1:11" x14ac:dyDescent="0.2">
      <c r="A69" s="218"/>
      <c r="B69" s="218"/>
      <c r="C69" s="23"/>
      <c r="D69" s="23"/>
      <c r="E69" s="23"/>
      <c r="F69" s="23"/>
      <c r="G69" s="23"/>
      <c r="H69" s="218"/>
      <c r="I69" s="218"/>
      <c r="J69" s="23"/>
      <c r="K69" s="23"/>
    </row>
    <row r="70" spans="1:11" x14ac:dyDescent="0.2">
      <c r="A70" s="218"/>
      <c r="B70" s="218"/>
      <c r="C70" s="23"/>
      <c r="D70" s="23"/>
      <c r="E70" s="23"/>
      <c r="F70" s="23"/>
      <c r="G70" s="23"/>
      <c r="H70" s="218"/>
      <c r="I70" s="218"/>
      <c r="J70" s="23"/>
      <c r="K70" s="23"/>
    </row>
    <row r="71" spans="1:11" x14ac:dyDescent="0.2">
      <c r="A71" s="218"/>
      <c r="B71" s="218"/>
      <c r="C71" s="23"/>
      <c r="D71" s="23"/>
      <c r="E71" s="23"/>
      <c r="F71" s="23"/>
      <c r="G71" s="23"/>
      <c r="H71" s="218"/>
      <c r="I71" s="218"/>
      <c r="J71" s="23"/>
      <c r="K71" s="23"/>
    </row>
    <row r="72" spans="1:11" x14ac:dyDescent="0.2">
      <c r="A72" s="218"/>
      <c r="B72" s="218"/>
      <c r="C72" s="23"/>
      <c r="D72" s="23"/>
      <c r="E72" s="23"/>
      <c r="F72" s="23"/>
      <c r="G72" s="23"/>
      <c r="H72" s="218"/>
      <c r="I72" s="218"/>
      <c r="J72" s="23"/>
      <c r="K72" s="23"/>
    </row>
    <row r="73" spans="1:11" x14ac:dyDescent="0.2">
      <c r="A73" s="218"/>
      <c r="B73" s="218"/>
      <c r="C73" s="23"/>
      <c r="D73" s="23"/>
      <c r="E73" s="23"/>
      <c r="F73" s="23"/>
      <c r="G73" s="23"/>
      <c r="H73" s="218"/>
      <c r="I73" s="218"/>
      <c r="J73" s="23"/>
      <c r="K73" s="23"/>
    </row>
    <row r="74" spans="1:11" x14ac:dyDescent="0.2">
      <c r="A74" s="218"/>
      <c r="B74" s="218"/>
      <c r="C74" s="23"/>
      <c r="D74" s="23"/>
      <c r="E74" s="23"/>
      <c r="F74" s="23"/>
      <c r="G74" s="23"/>
      <c r="H74" s="218"/>
      <c r="I74" s="218"/>
      <c r="J74" s="23"/>
      <c r="K74" s="23"/>
    </row>
    <row r="75" spans="1:11" x14ac:dyDescent="0.2">
      <c r="A75" s="218"/>
      <c r="B75" s="218"/>
      <c r="C75" s="23"/>
      <c r="D75" s="23"/>
      <c r="E75" s="23"/>
      <c r="F75" s="23"/>
      <c r="G75" s="23"/>
      <c r="H75" s="218"/>
      <c r="I75" s="218"/>
      <c r="J75" s="23"/>
      <c r="K75" s="23"/>
    </row>
    <row r="76" spans="1:11" x14ac:dyDescent="0.2">
      <c r="A76" s="218"/>
      <c r="B76" s="218"/>
      <c r="C76" s="23"/>
      <c r="D76" s="23"/>
      <c r="E76" s="23"/>
      <c r="F76" s="23"/>
      <c r="G76" s="23"/>
      <c r="H76" s="218"/>
      <c r="I76" s="218"/>
      <c r="J76" s="23"/>
      <c r="K76" s="23"/>
    </row>
    <row r="77" spans="1:11" x14ac:dyDescent="0.2">
      <c r="A77" s="218"/>
      <c r="B77" s="218"/>
      <c r="C77" s="23"/>
      <c r="D77" s="23"/>
      <c r="E77" s="23"/>
      <c r="F77" s="23"/>
      <c r="G77" s="23"/>
      <c r="H77" s="218"/>
      <c r="I77" s="218"/>
      <c r="J77" s="23"/>
      <c r="K77" s="23"/>
    </row>
    <row r="78" spans="1:11" x14ac:dyDescent="0.2">
      <c r="A78" s="218"/>
      <c r="B78" s="218"/>
      <c r="C78" s="23"/>
      <c r="D78" s="23"/>
      <c r="E78" s="23"/>
      <c r="F78" s="23"/>
      <c r="G78" s="23"/>
      <c r="H78" s="218"/>
      <c r="I78" s="218"/>
      <c r="J78" s="23"/>
      <c r="K78" s="23"/>
    </row>
    <row r="79" spans="1:11" x14ac:dyDescent="0.2">
      <c r="A79" s="218"/>
      <c r="B79" s="218"/>
      <c r="C79" s="23"/>
      <c r="D79" s="23"/>
      <c r="E79" s="23"/>
      <c r="F79" s="23"/>
      <c r="G79" s="23"/>
      <c r="H79" s="218"/>
      <c r="I79" s="218"/>
      <c r="J79" s="23"/>
      <c r="K79" s="23"/>
    </row>
    <row r="80" spans="1:11" x14ac:dyDescent="0.2">
      <c r="A80" s="218"/>
      <c r="B80" s="218"/>
      <c r="C80" s="23"/>
      <c r="D80" s="23"/>
      <c r="E80" s="23"/>
      <c r="F80" s="23"/>
      <c r="G80" s="23"/>
      <c r="H80" s="218"/>
      <c r="I80" s="218"/>
      <c r="J80" s="23"/>
      <c r="K80" s="23"/>
    </row>
    <row r="81" spans="1:11" x14ac:dyDescent="0.2">
      <c r="A81" s="218"/>
      <c r="B81" s="218"/>
      <c r="C81" s="23"/>
      <c r="D81" s="23"/>
      <c r="E81" s="23"/>
      <c r="F81" s="23"/>
      <c r="G81" s="23"/>
      <c r="H81" s="218"/>
      <c r="I81" s="218"/>
      <c r="J81" s="23"/>
      <c r="K81" s="23"/>
    </row>
    <row r="82" spans="1:11" x14ac:dyDescent="0.2">
      <c r="A82" s="218"/>
      <c r="B82" s="218"/>
      <c r="C82" s="23"/>
      <c r="D82" s="23"/>
      <c r="E82" s="23"/>
      <c r="F82" s="23"/>
      <c r="G82" s="23"/>
      <c r="H82" s="218"/>
      <c r="I82" s="218"/>
      <c r="J82" s="23"/>
      <c r="K82" s="23"/>
    </row>
    <row r="83" spans="1:11" x14ac:dyDescent="0.2">
      <c r="A83" s="218"/>
      <c r="B83" s="218"/>
      <c r="C83" s="23"/>
      <c r="D83" s="23"/>
      <c r="E83" s="23"/>
      <c r="F83" s="23"/>
      <c r="G83" s="23"/>
      <c r="H83" s="218"/>
      <c r="I83" s="218"/>
      <c r="J83" s="23"/>
      <c r="K83" s="23"/>
    </row>
    <row r="84" spans="1:11" x14ac:dyDescent="0.2">
      <c r="A84" s="218"/>
      <c r="B84" s="218"/>
      <c r="C84" s="23"/>
      <c r="D84" s="23"/>
      <c r="E84" s="23"/>
      <c r="F84" s="23"/>
      <c r="G84" s="23"/>
      <c r="H84" s="218"/>
      <c r="I84" s="218"/>
      <c r="J84" s="23"/>
      <c r="K84" s="23"/>
    </row>
    <row r="85" spans="1:11" x14ac:dyDescent="0.2">
      <c r="A85" s="218"/>
      <c r="B85" s="218"/>
      <c r="C85" s="23"/>
      <c r="D85" s="23"/>
      <c r="E85" s="23"/>
      <c r="F85" s="23"/>
      <c r="G85" s="23"/>
      <c r="H85" s="218"/>
      <c r="I85" s="218"/>
      <c r="J85" s="23"/>
      <c r="K85" s="23"/>
    </row>
    <row r="86" spans="1:11" x14ac:dyDescent="0.2">
      <c r="A86" s="218"/>
      <c r="B86" s="218"/>
      <c r="C86" s="23"/>
      <c r="D86" s="23"/>
      <c r="E86" s="23"/>
      <c r="F86" s="23"/>
      <c r="G86" s="23"/>
      <c r="H86" s="218"/>
      <c r="I86" s="218"/>
      <c r="J86" s="23"/>
      <c r="K86" s="23"/>
    </row>
    <row r="87" spans="1:11" x14ac:dyDescent="0.2">
      <c r="A87" s="218"/>
      <c r="B87" s="218"/>
      <c r="C87" s="23"/>
      <c r="D87" s="23"/>
      <c r="E87" s="23"/>
      <c r="F87" s="23"/>
      <c r="G87" s="23"/>
      <c r="H87" s="218"/>
      <c r="I87" s="218"/>
      <c r="J87" s="23"/>
      <c r="K87" s="23"/>
    </row>
    <row r="88" spans="1:11" x14ac:dyDescent="0.2">
      <c r="A88" s="218"/>
      <c r="B88" s="218"/>
      <c r="C88" s="23"/>
      <c r="D88" s="23"/>
      <c r="E88" s="23"/>
      <c r="F88" s="23"/>
      <c r="G88" s="23"/>
      <c r="H88" s="218"/>
      <c r="I88" s="218"/>
      <c r="J88" s="23"/>
      <c r="K88" s="23"/>
    </row>
    <row r="89" spans="1:11" x14ac:dyDescent="0.2">
      <c r="A89" s="218"/>
      <c r="B89" s="218"/>
      <c r="C89" s="23"/>
      <c r="D89" s="23"/>
      <c r="E89" s="23"/>
      <c r="F89" s="23"/>
      <c r="G89" s="23"/>
      <c r="H89" s="218"/>
      <c r="I89" s="218"/>
      <c r="J89" s="23"/>
      <c r="K89" s="23"/>
    </row>
    <row r="90" spans="1:11" x14ac:dyDescent="0.2">
      <c r="A90" s="218"/>
      <c r="B90" s="218"/>
      <c r="C90" s="23"/>
      <c r="D90" s="23"/>
      <c r="E90" s="23"/>
      <c r="F90" s="23"/>
      <c r="G90" s="23"/>
      <c r="H90" s="218"/>
      <c r="I90" s="218"/>
      <c r="J90" s="23"/>
      <c r="K90" s="23"/>
    </row>
    <row r="91" spans="1:11" x14ac:dyDescent="0.2">
      <c r="A91" s="218"/>
      <c r="B91" s="218"/>
      <c r="C91" s="23"/>
      <c r="D91" s="23"/>
      <c r="E91" s="23"/>
      <c r="F91" s="23"/>
      <c r="G91" s="23"/>
      <c r="H91" s="218"/>
      <c r="I91" s="218"/>
      <c r="J91" s="23"/>
      <c r="K91" s="23"/>
    </row>
    <row r="92" spans="1:11" x14ac:dyDescent="0.2">
      <c r="A92" s="218"/>
      <c r="B92" s="218"/>
      <c r="C92" s="23"/>
      <c r="D92" s="23"/>
      <c r="E92" s="23"/>
      <c r="F92" s="23"/>
      <c r="G92" s="23"/>
      <c r="H92" s="218"/>
      <c r="I92" s="218"/>
      <c r="J92" s="23"/>
      <c r="K92" s="23"/>
    </row>
    <row r="93" spans="1:11" x14ac:dyDescent="0.2">
      <c r="A93" s="218"/>
      <c r="B93" s="218"/>
      <c r="C93" s="23"/>
      <c r="D93" s="23"/>
      <c r="E93" s="23"/>
      <c r="F93" s="23"/>
      <c r="G93" s="23"/>
      <c r="H93" s="218"/>
      <c r="I93" s="218"/>
      <c r="J93" s="23"/>
      <c r="K93" s="23"/>
    </row>
    <row r="94" spans="1:11" x14ac:dyDescent="0.2">
      <c r="A94" s="218"/>
      <c r="B94" s="218"/>
      <c r="C94" s="23"/>
      <c r="D94" s="23"/>
      <c r="E94" s="23"/>
      <c r="F94" s="23"/>
      <c r="G94" s="23"/>
      <c r="H94" s="218"/>
      <c r="I94" s="218"/>
      <c r="J94" s="23"/>
      <c r="K94" s="23"/>
    </row>
    <row r="95" spans="1:11" x14ac:dyDescent="0.2">
      <c r="A95" s="218"/>
      <c r="B95" s="218"/>
      <c r="C95" s="23"/>
      <c r="D95" s="23"/>
      <c r="E95" s="23"/>
      <c r="F95" s="23"/>
      <c r="G95" s="23"/>
      <c r="H95" s="218"/>
      <c r="I95" s="218"/>
      <c r="J95" s="23"/>
      <c r="K95" s="23"/>
    </row>
    <row r="96" spans="1:11" x14ac:dyDescent="0.2">
      <c r="A96" s="218"/>
      <c r="B96" s="218"/>
      <c r="C96" s="23"/>
      <c r="D96" s="23"/>
      <c r="E96" s="23"/>
      <c r="F96" s="23"/>
      <c r="G96" s="23"/>
      <c r="H96" s="218"/>
      <c r="I96" s="218"/>
      <c r="J96" s="23"/>
      <c r="K96" s="23"/>
    </row>
    <row r="97" spans="1:11" x14ac:dyDescent="0.2">
      <c r="A97" s="218"/>
      <c r="B97" s="218"/>
      <c r="C97" s="23"/>
      <c r="D97" s="23"/>
      <c r="E97" s="23"/>
      <c r="F97" s="23"/>
      <c r="G97" s="23"/>
      <c r="H97" s="218"/>
      <c r="I97" s="218"/>
      <c r="J97" s="23"/>
      <c r="K97" s="23"/>
    </row>
    <row r="98" spans="1:11" x14ac:dyDescent="0.2">
      <c r="A98" s="218"/>
      <c r="B98" s="218"/>
      <c r="C98" s="23"/>
      <c r="D98" s="23"/>
      <c r="E98" s="23"/>
      <c r="F98" s="23"/>
      <c r="G98" s="23"/>
      <c r="H98" s="218"/>
      <c r="I98" s="218"/>
      <c r="J98" s="23"/>
      <c r="K98" s="23"/>
    </row>
    <row r="99" spans="1:11" x14ac:dyDescent="0.2">
      <c r="A99" s="218"/>
      <c r="B99" s="218"/>
      <c r="C99" s="23"/>
      <c r="D99" s="23"/>
      <c r="E99" s="23"/>
      <c r="F99" s="23"/>
      <c r="G99" s="23"/>
      <c r="H99" s="218"/>
      <c r="I99" s="218"/>
      <c r="J99" s="23"/>
      <c r="K99" s="23"/>
    </row>
    <row r="100" spans="1:11" x14ac:dyDescent="0.2">
      <c r="A100" s="218"/>
      <c r="B100" s="218"/>
      <c r="C100" s="23"/>
      <c r="D100" s="23"/>
      <c r="E100" s="23"/>
      <c r="F100" s="23"/>
      <c r="G100" s="23"/>
      <c r="H100" s="218"/>
      <c r="I100" s="218"/>
      <c r="J100" s="23"/>
      <c r="K100" s="23"/>
    </row>
    <row r="101" spans="1:11" x14ac:dyDescent="0.2">
      <c r="A101" s="218"/>
      <c r="B101" s="218"/>
      <c r="C101" s="23"/>
      <c r="D101" s="23"/>
      <c r="E101" s="23"/>
      <c r="F101" s="23"/>
      <c r="G101" s="23"/>
      <c r="H101" s="218"/>
      <c r="I101" s="218"/>
      <c r="J101" s="23"/>
      <c r="K101" s="23"/>
    </row>
    <row r="102" spans="1:11" x14ac:dyDescent="0.2">
      <c r="A102" s="218"/>
      <c r="B102" s="218"/>
      <c r="C102" s="23"/>
      <c r="D102" s="23"/>
      <c r="E102" s="23"/>
      <c r="F102" s="23"/>
      <c r="G102" s="23"/>
      <c r="H102" s="218"/>
      <c r="I102" s="218"/>
      <c r="J102" s="23"/>
      <c r="K102" s="23"/>
    </row>
    <row r="103" spans="1:11" x14ac:dyDescent="0.2">
      <c r="A103" s="218"/>
      <c r="B103" s="218"/>
      <c r="C103" s="23"/>
      <c r="D103" s="23"/>
      <c r="E103" s="23"/>
      <c r="F103" s="23"/>
      <c r="G103" s="23"/>
      <c r="H103" s="218"/>
      <c r="I103" s="218"/>
      <c r="J103" s="23"/>
      <c r="K103" s="23"/>
    </row>
    <row r="104" spans="1:11" x14ac:dyDescent="0.2">
      <c r="A104" s="218"/>
      <c r="B104" s="218"/>
      <c r="C104" s="23"/>
      <c r="D104" s="23"/>
      <c r="E104" s="23"/>
      <c r="F104" s="23"/>
      <c r="G104" s="23"/>
      <c r="H104" s="218"/>
      <c r="I104" s="218"/>
      <c r="J104" s="23"/>
      <c r="K104" s="23"/>
    </row>
    <row r="105" spans="1:11" x14ac:dyDescent="0.2">
      <c r="A105" s="218"/>
      <c r="B105" s="218"/>
      <c r="C105" s="23"/>
      <c r="D105" s="23"/>
      <c r="E105" s="23"/>
      <c r="F105" s="23"/>
      <c r="G105" s="23"/>
      <c r="H105" s="218"/>
      <c r="I105" s="218"/>
      <c r="J105" s="23"/>
      <c r="K105" s="23"/>
    </row>
    <row r="106" spans="1:11" x14ac:dyDescent="0.2">
      <c r="A106" s="218"/>
      <c r="B106" s="218"/>
      <c r="C106" s="23"/>
      <c r="D106" s="23"/>
      <c r="E106" s="23"/>
      <c r="F106" s="23"/>
      <c r="G106" s="23"/>
      <c r="H106" s="218"/>
      <c r="I106" s="218"/>
      <c r="J106" s="23"/>
      <c r="K106" s="23"/>
    </row>
    <row r="107" spans="1:11" x14ac:dyDescent="0.2">
      <c r="A107" s="218"/>
      <c r="B107" s="218"/>
      <c r="C107" s="23"/>
      <c r="D107" s="23"/>
      <c r="E107" s="23"/>
      <c r="F107" s="23"/>
      <c r="G107" s="23"/>
      <c r="H107" s="218"/>
      <c r="I107" s="218"/>
      <c r="J107" s="23"/>
      <c r="K107" s="23"/>
    </row>
    <row r="108" spans="1:11" x14ac:dyDescent="0.2">
      <c r="A108" s="218"/>
      <c r="B108" s="218"/>
      <c r="C108" s="23"/>
      <c r="D108" s="23"/>
      <c r="E108" s="23"/>
      <c r="F108" s="23"/>
      <c r="G108" s="23"/>
      <c r="H108" s="218"/>
      <c r="I108" s="218"/>
      <c r="J108" s="23"/>
      <c r="K108" s="23"/>
    </row>
    <row r="109" spans="1:11" x14ac:dyDescent="0.2">
      <c r="A109" s="218"/>
      <c r="B109" s="218"/>
      <c r="C109" s="23"/>
      <c r="D109" s="23"/>
      <c r="E109" s="23"/>
      <c r="F109" s="23"/>
      <c r="G109" s="23"/>
      <c r="H109" s="218"/>
      <c r="I109" s="218"/>
      <c r="J109" s="23"/>
      <c r="K109" s="23"/>
    </row>
    <row r="110" spans="1:11" x14ac:dyDescent="0.2">
      <c r="A110" s="218"/>
      <c r="B110" s="218"/>
      <c r="C110" s="23"/>
      <c r="D110" s="23"/>
      <c r="E110" s="23"/>
      <c r="F110" s="23"/>
      <c r="G110" s="23"/>
      <c r="H110" s="218"/>
      <c r="I110" s="218"/>
      <c r="J110" s="23"/>
      <c r="K110" s="23"/>
    </row>
    <row r="111" spans="1:11" x14ac:dyDescent="0.2">
      <c r="A111" s="218"/>
      <c r="B111" s="218"/>
      <c r="C111" s="23"/>
      <c r="D111" s="23"/>
      <c r="E111" s="23"/>
      <c r="F111" s="23"/>
      <c r="G111" s="23"/>
      <c r="H111" s="218"/>
      <c r="I111" s="218"/>
      <c r="J111" s="23"/>
      <c r="K111" s="23"/>
    </row>
    <row r="112" spans="1:11" x14ac:dyDescent="0.2">
      <c r="A112" s="218"/>
      <c r="B112" s="218"/>
      <c r="C112" s="23"/>
      <c r="D112" s="23"/>
      <c r="E112" s="23"/>
      <c r="F112" s="23"/>
      <c r="G112" s="23"/>
      <c r="H112" s="218"/>
      <c r="I112" s="218"/>
      <c r="J112" s="23"/>
      <c r="K112" s="23"/>
    </row>
    <row r="113" spans="1:11" x14ac:dyDescent="0.2">
      <c r="A113" s="218"/>
      <c r="B113" s="218"/>
      <c r="C113" s="23"/>
      <c r="D113" s="23"/>
      <c r="E113" s="23"/>
      <c r="F113" s="23"/>
      <c r="G113" s="23"/>
      <c r="H113" s="218"/>
      <c r="I113" s="218"/>
      <c r="J113" s="23"/>
      <c r="K113" s="23"/>
    </row>
    <row r="114" spans="1:11" x14ac:dyDescent="0.2">
      <c r="A114" s="218"/>
      <c r="B114" s="218"/>
      <c r="C114" s="23"/>
      <c r="D114" s="23"/>
      <c r="E114" s="23"/>
      <c r="F114" s="23"/>
      <c r="G114" s="23"/>
      <c r="H114" s="218"/>
      <c r="I114" s="218"/>
      <c r="J114" s="23"/>
      <c r="K114" s="23"/>
    </row>
    <row r="115" spans="1:11" x14ac:dyDescent="0.2">
      <c r="A115" s="218"/>
      <c r="B115" s="218"/>
      <c r="C115" s="23"/>
      <c r="D115" s="23"/>
      <c r="E115" s="23"/>
      <c r="F115" s="23"/>
      <c r="G115" s="23"/>
      <c r="H115" s="218"/>
      <c r="I115" s="218"/>
      <c r="J115" s="23"/>
      <c r="K115" s="23"/>
    </row>
    <row r="116" spans="1:11" x14ac:dyDescent="0.2">
      <c r="A116" s="218"/>
      <c r="B116" s="218"/>
      <c r="C116" s="23"/>
      <c r="D116" s="23"/>
      <c r="E116" s="23"/>
      <c r="F116" s="23"/>
      <c r="G116" s="23"/>
      <c r="H116" s="218"/>
      <c r="I116" s="218"/>
      <c r="J116" s="23"/>
      <c r="K116" s="23"/>
    </row>
    <row r="117" spans="1:11" x14ac:dyDescent="0.2">
      <c r="A117" s="218"/>
      <c r="B117" s="218"/>
      <c r="C117" s="23"/>
      <c r="D117" s="23"/>
      <c r="E117" s="23"/>
      <c r="F117" s="23"/>
      <c r="G117" s="23"/>
      <c r="H117" s="218"/>
      <c r="I117" s="218"/>
      <c r="J117" s="23"/>
      <c r="K117" s="23"/>
    </row>
    <row r="118" spans="1:11" x14ac:dyDescent="0.2">
      <c r="A118" s="218"/>
      <c r="B118" s="218"/>
      <c r="C118" s="23"/>
      <c r="D118" s="23"/>
      <c r="E118" s="23"/>
      <c r="F118" s="23"/>
      <c r="G118" s="23"/>
      <c r="H118" s="218"/>
      <c r="I118" s="218"/>
      <c r="J118" s="23"/>
      <c r="K118" s="23"/>
    </row>
    <row r="119" spans="1:11" x14ac:dyDescent="0.2">
      <c r="A119" s="218"/>
      <c r="B119" s="218"/>
      <c r="C119" s="23"/>
      <c r="D119" s="23"/>
      <c r="E119" s="23"/>
      <c r="F119" s="23"/>
      <c r="G119" s="23"/>
      <c r="H119" s="218"/>
      <c r="I119" s="218"/>
      <c r="J119" s="23"/>
      <c r="K119" s="23"/>
    </row>
    <row r="120" spans="1:11" x14ac:dyDescent="0.2">
      <c r="A120" s="218"/>
      <c r="B120" s="218"/>
      <c r="C120" s="23"/>
      <c r="D120" s="23"/>
      <c r="E120" s="23"/>
      <c r="F120" s="23"/>
      <c r="G120" s="23"/>
      <c r="H120" s="218"/>
      <c r="I120" s="218"/>
      <c r="J120" s="23"/>
      <c r="K120" s="23"/>
    </row>
    <row r="121" spans="1:11" x14ac:dyDescent="0.2">
      <c r="A121" s="218"/>
      <c r="B121" s="218"/>
      <c r="C121" s="23"/>
      <c r="D121" s="23"/>
      <c r="E121" s="23"/>
      <c r="F121" s="23"/>
      <c r="G121" s="23"/>
      <c r="H121" s="218"/>
      <c r="I121" s="218"/>
      <c r="J121" s="23"/>
      <c r="K121" s="23"/>
    </row>
    <row r="122" spans="1:11" x14ac:dyDescent="0.2">
      <c r="A122" s="218"/>
      <c r="B122" s="218"/>
      <c r="C122" s="23"/>
      <c r="D122" s="23"/>
      <c r="E122" s="23"/>
      <c r="F122" s="23"/>
      <c r="G122" s="23"/>
      <c r="H122" s="218"/>
      <c r="I122" s="218"/>
      <c r="J122" s="23"/>
      <c r="K122" s="23"/>
    </row>
    <row r="123" spans="1:11" x14ac:dyDescent="0.2">
      <c r="A123" s="218"/>
      <c r="B123" s="218"/>
      <c r="C123" s="23"/>
      <c r="D123" s="23"/>
      <c r="E123" s="23"/>
      <c r="F123" s="23"/>
      <c r="G123" s="23"/>
      <c r="H123" s="218"/>
      <c r="I123" s="218"/>
      <c r="J123" s="23"/>
      <c r="K123" s="23"/>
    </row>
    <row r="124" spans="1:11" x14ac:dyDescent="0.2">
      <c r="A124" s="218"/>
      <c r="B124" s="218"/>
      <c r="C124" s="23"/>
      <c r="D124" s="23"/>
      <c r="E124" s="23"/>
      <c r="F124" s="23"/>
      <c r="G124" s="23"/>
      <c r="H124" s="218"/>
      <c r="I124" s="218"/>
      <c r="J124" s="23"/>
      <c r="K124" s="23"/>
    </row>
    <row r="125" spans="1:11" x14ac:dyDescent="0.2">
      <c r="A125" s="218"/>
      <c r="B125" s="218"/>
      <c r="C125" s="23"/>
      <c r="D125" s="23"/>
      <c r="E125" s="23"/>
      <c r="F125" s="23"/>
      <c r="G125" s="23"/>
      <c r="H125" s="218"/>
      <c r="I125" s="218"/>
      <c r="J125" s="23"/>
      <c r="K125" s="23"/>
    </row>
    <row r="126" spans="1:11" x14ac:dyDescent="0.2">
      <c r="A126" s="218"/>
      <c r="B126" s="218"/>
      <c r="C126" s="23"/>
      <c r="D126" s="23"/>
      <c r="E126" s="23"/>
      <c r="F126" s="23"/>
      <c r="G126" s="23"/>
      <c r="H126" s="218"/>
      <c r="I126" s="218"/>
      <c r="J126" s="23"/>
      <c r="K126" s="23"/>
    </row>
    <row r="127" spans="1:11" x14ac:dyDescent="0.2">
      <c r="A127" s="218"/>
      <c r="B127" s="218"/>
      <c r="C127" s="23"/>
      <c r="D127" s="23"/>
      <c r="E127" s="23"/>
      <c r="F127" s="23"/>
      <c r="G127" s="23"/>
      <c r="H127" s="218"/>
      <c r="I127" s="218"/>
      <c r="J127" s="23"/>
      <c r="K127" s="23"/>
    </row>
    <row r="128" spans="1:11" x14ac:dyDescent="0.2">
      <c r="A128" s="218"/>
      <c r="B128" s="218"/>
      <c r="C128" s="23"/>
      <c r="D128" s="23"/>
      <c r="E128" s="23"/>
      <c r="F128" s="23"/>
      <c r="G128" s="23"/>
      <c r="H128" s="218"/>
      <c r="I128" s="218"/>
      <c r="J128" s="23"/>
      <c r="K128" s="23"/>
    </row>
    <row r="129" spans="1:11" x14ac:dyDescent="0.2">
      <c r="A129" s="218"/>
      <c r="B129" s="218"/>
      <c r="C129" s="23"/>
      <c r="D129" s="23"/>
      <c r="E129" s="23"/>
      <c r="F129" s="23"/>
      <c r="G129" s="23"/>
      <c r="H129" s="218"/>
      <c r="I129" s="218"/>
      <c r="J129" s="23"/>
      <c r="K129" s="23"/>
    </row>
    <row r="130" spans="1:11" x14ac:dyDescent="0.2">
      <c r="A130" s="218"/>
      <c r="B130" s="218"/>
      <c r="C130" s="23"/>
      <c r="D130" s="23"/>
      <c r="E130" s="23"/>
      <c r="F130" s="23"/>
      <c r="G130" s="23"/>
      <c r="H130" s="218"/>
      <c r="I130" s="218"/>
      <c r="J130" s="23"/>
      <c r="K130" s="23"/>
    </row>
    <row r="131" spans="1:11" x14ac:dyDescent="0.2">
      <c r="A131" s="218"/>
      <c r="B131" s="218"/>
      <c r="C131" s="23"/>
      <c r="D131" s="23"/>
      <c r="E131" s="23"/>
      <c r="F131" s="23"/>
      <c r="G131" s="23"/>
      <c r="H131" s="218"/>
      <c r="I131" s="218"/>
      <c r="J131" s="23"/>
      <c r="K131" s="23"/>
    </row>
    <row r="132" spans="1:11" x14ac:dyDescent="0.2">
      <c r="A132" s="218"/>
      <c r="B132" s="218"/>
      <c r="C132" s="23"/>
      <c r="D132" s="23"/>
      <c r="E132" s="23"/>
      <c r="F132" s="23"/>
      <c r="G132" s="23"/>
      <c r="H132" s="218"/>
      <c r="I132" s="218"/>
      <c r="J132" s="23"/>
      <c r="K132" s="23"/>
    </row>
    <row r="133" spans="1:11" x14ac:dyDescent="0.2">
      <c r="A133" s="218"/>
      <c r="B133" s="218"/>
      <c r="C133" s="23"/>
      <c r="D133" s="23"/>
      <c r="E133" s="23"/>
      <c r="F133" s="23"/>
      <c r="G133" s="23"/>
      <c r="H133" s="218"/>
      <c r="I133" s="218"/>
      <c r="J133" s="23"/>
      <c r="K133" s="23"/>
    </row>
    <row r="134" spans="1:11" x14ac:dyDescent="0.2">
      <c r="A134" s="218"/>
      <c r="B134" s="218"/>
      <c r="C134" s="23"/>
      <c r="D134" s="23"/>
      <c r="E134" s="23"/>
      <c r="F134" s="23"/>
      <c r="G134" s="23"/>
      <c r="H134" s="218"/>
      <c r="I134" s="218"/>
      <c r="J134" s="23"/>
      <c r="K134" s="23"/>
    </row>
    <row r="135" spans="1:11" x14ac:dyDescent="0.2">
      <c r="A135" s="218"/>
      <c r="B135" s="218"/>
      <c r="C135" s="23"/>
      <c r="D135" s="23"/>
      <c r="E135" s="23"/>
      <c r="F135" s="23"/>
      <c r="G135" s="23"/>
      <c r="H135" s="218"/>
      <c r="I135" s="218"/>
      <c r="J135" s="23"/>
      <c r="K135" s="23"/>
    </row>
    <row r="136" spans="1:11" x14ac:dyDescent="0.2">
      <c r="A136" s="218"/>
      <c r="B136" s="218"/>
      <c r="C136" s="23"/>
      <c r="D136" s="23"/>
      <c r="E136" s="23"/>
      <c r="F136" s="23"/>
      <c r="G136" s="23"/>
      <c r="H136" s="218"/>
      <c r="I136" s="218"/>
      <c r="J136" s="23"/>
      <c r="K136" s="23"/>
    </row>
    <row r="137" spans="1:11" x14ac:dyDescent="0.2">
      <c r="A137" s="218"/>
      <c r="B137" s="218"/>
      <c r="C137" s="23"/>
      <c r="D137" s="23"/>
      <c r="E137" s="23"/>
      <c r="F137" s="23"/>
      <c r="G137" s="23"/>
      <c r="H137" s="218"/>
      <c r="I137" s="218"/>
      <c r="J137" s="23"/>
      <c r="K137" s="23"/>
    </row>
    <row r="138" spans="1:11" x14ac:dyDescent="0.2">
      <c r="A138" s="218"/>
      <c r="B138" s="218"/>
      <c r="C138" s="23"/>
      <c r="D138" s="23"/>
      <c r="E138" s="23"/>
      <c r="F138" s="23"/>
      <c r="G138" s="23"/>
      <c r="H138" s="218"/>
      <c r="I138" s="218"/>
      <c r="J138" s="23"/>
      <c r="K138" s="23"/>
    </row>
    <row r="139" spans="1:11" x14ac:dyDescent="0.2">
      <c r="A139" s="218"/>
      <c r="B139" s="218"/>
      <c r="C139" s="23"/>
      <c r="D139" s="23"/>
      <c r="E139" s="23"/>
      <c r="F139" s="23"/>
      <c r="G139" s="23"/>
      <c r="H139" s="218"/>
      <c r="I139" s="218"/>
      <c r="J139" s="23"/>
      <c r="K139" s="23"/>
    </row>
    <row r="140" spans="1:11" x14ac:dyDescent="0.2">
      <c r="A140" s="218"/>
      <c r="B140" s="218"/>
      <c r="C140" s="23"/>
      <c r="D140" s="23"/>
      <c r="E140" s="23"/>
      <c r="F140" s="23"/>
      <c r="G140" s="23"/>
      <c r="H140" s="218"/>
      <c r="I140" s="218"/>
      <c r="J140" s="23"/>
      <c r="K140" s="23"/>
    </row>
    <row r="141" spans="1:11" x14ac:dyDescent="0.2">
      <c r="A141" s="218"/>
      <c r="B141" s="218"/>
      <c r="C141" s="23"/>
      <c r="D141" s="23"/>
      <c r="E141" s="23"/>
      <c r="F141" s="23"/>
      <c r="G141" s="23"/>
      <c r="H141" s="218"/>
      <c r="I141" s="218"/>
      <c r="J141" s="23"/>
      <c r="K141" s="23"/>
    </row>
    <row r="142" spans="1:11" x14ac:dyDescent="0.2">
      <c r="A142" s="218"/>
      <c r="B142" s="218"/>
      <c r="C142" s="23"/>
      <c r="D142" s="23"/>
      <c r="E142" s="23"/>
      <c r="F142" s="23"/>
      <c r="G142" s="23"/>
      <c r="H142" s="218"/>
      <c r="I142" s="218"/>
      <c r="J142" s="23"/>
      <c r="K142" s="23"/>
    </row>
    <row r="143" spans="1:11" x14ac:dyDescent="0.2">
      <c r="A143" s="218"/>
      <c r="B143" s="218"/>
      <c r="C143" s="23"/>
      <c r="D143" s="23"/>
      <c r="E143" s="23"/>
      <c r="F143" s="23"/>
      <c r="G143" s="23"/>
      <c r="H143" s="218"/>
      <c r="I143" s="218"/>
      <c r="J143" s="23"/>
      <c r="K143" s="23"/>
    </row>
    <row r="144" spans="1:11" x14ac:dyDescent="0.2">
      <c r="A144" s="218"/>
      <c r="B144" s="218"/>
      <c r="C144" s="23"/>
      <c r="D144" s="23"/>
      <c r="E144" s="23"/>
      <c r="F144" s="23"/>
      <c r="G144" s="23"/>
      <c r="H144" s="218"/>
      <c r="I144" s="218"/>
      <c r="J144" s="23"/>
      <c r="K144" s="23"/>
    </row>
    <row r="145" spans="1:11" x14ac:dyDescent="0.2">
      <c r="A145" s="218"/>
      <c r="B145" s="218"/>
      <c r="C145" s="23"/>
      <c r="D145" s="23"/>
      <c r="E145" s="23"/>
      <c r="F145" s="23"/>
      <c r="G145" s="23"/>
      <c r="H145" s="218"/>
      <c r="I145" s="218"/>
      <c r="J145" s="23"/>
      <c r="K145" s="23"/>
    </row>
    <row r="146" spans="1:11" x14ac:dyDescent="0.2">
      <c r="A146" s="218"/>
      <c r="B146" s="218"/>
      <c r="C146" s="23"/>
      <c r="D146" s="23"/>
      <c r="E146" s="23"/>
      <c r="F146" s="23"/>
      <c r="G146" s="23"/>
      <c r="H146" s="218"/>
      <c r="I146" s="218"/>
      <c r="J146" s="23"/>
      <c r="K146" s="23"/>
    </row>
    <row r="147" spans="1:11" x14ac:dyDescent="0.2">
      <c r="A147" s="218"/>
      <c r="B147" s="218"/>
      <c r="C147" s="23"/>
      <c r="D147" s="23"/>
      <c r="E147" s="23"/>
      <c r="F147" s="23"/>
      <c r="G147" s="23"/>
      <c r="H147" s="218"/>
      <c r="I147" s="218"/>
      <c r="J147" s="23"/>
      <c r="K147" s="23"/>
    </row>
    <row r="148" spans="1:11" x14ac:dyDescent="0.2">
      <c r="A148" s="218"/>
      <c r="B148" s="218"/>
      <c r="C148" s="23"/>
      <c r="D148" s="23"/>
      <c r="E148" s="23"/>
      <c r="F148" s="23"/>
      <c r="G148" s="23"/>
      <c r="H148" s="218"/>
      <c r="I148" s="218"/>
      <c r="J148" s="23"/>
      <c r="K148" s="23"/>
    </row>
    <row r="149" spans="1:11" x14ac:dyDescent="0.2">
      <c r="A149" s="218"/>
      <c r="B149" s="218"/>
      <c r="C149" s="23"/>
      <c r="D149" s="23"/>
      <c r="E149" s="23"/>
      <c r="F149" s="23"/>
      <c r="G149" s="23"/>
      <c r="H149" s="218"/>
      <c r="I149" s="218"/>
      <c r="J149" s="23"/>
      <c r="K149" s="23"/>
    </row>
    <row r="150" spans="1:11" x14ac:dyDescent="0.2">
      <c r="A150" s="218"/>
      <c r="B150" s="218"/>
      <c r="C150" s="23"/>
      <c r="D150" s="23"/>
      <c r="E150" s="23"/>
      <c r="F150" s="23"/>
      <c r="G150" s="23"/>
      <c r="H150" s="218"/>
      <c r="I150" s="218"/>
      <c r="J150" s="23"/>
      <c r="K150" s="23"/>
    </row>
    <row r="151" spans="1:11" x14ac:dyDescent="0.2">
      <c r="A151" s="218"/>
      <c r="B151" s="218"/>
      <c r="C151" s="23"/>
      <c r="D151" s="23"/>
      <c r="E151" s="23"/>
      <c r="F151" s="23"/>
      <c r="G151" s="23"/>
      <c r="H151" s="218"/>
      <c r="I151" s="218"/>
      <c r="J151" s="23"/>
      <c r="K151" s="23"/>
    </row>
    <row r="152" spans="1:11" x14ac:dyDescent="0.2">
      <c r="A152" s="218"/>
      <c r="B152" s="218"/>
      <c r="C152" s="23"/>
      <c r="D152" s="23"/>
      <c r="E152" s="23"/>
      <c r="F152" s="23"/>
      <c r="G152" s="23"/>
      <c r="H152" s="218"/>
      <c r="I152" s="218"/>
      <c r="J152" s="23"/>
      <c r="K152" s="23"/>
    </row>
    <row r="153" spans="1:11" x14ac:dyDescent="0.2">
      <c r="A153" s="218"/>
      <c r="B153" s="218"/>
      <c r="C153" s="23"/>
      <c r="D153" s="23"/>
      <c r="E153" s="23"/>
      <c r="F153" s="23"/>
      <c r="G153" s="23"/>
      <c r="H153" s="218"/>
      <c r="I153" s="218"/>
      <c r="J153" s="23"/>
      <c r="K153" s="23"/>
    </row>
    <row r="154" spans="1:11" x14ac:dyDescent="0.2">
      <c r="A154" s="218"/>
      <c r="B154" s="218"/>
      <c r="C154" s="23"/>
      <c r="D154" s="23"/>
      <c r="E154" s="23"/>
      <c r="F154" s="23"/>
      <c r="G154" s="23"/>
      <c r="H154" s="218"/>
      <c r="I154" s="218"/>
      <c r="J154" s="23"/>
      <c r="K154" s="23"/>
    </row>
    <row r="155" spans="1:11" x14ac:dyDescent="0.2">
      <c r="A155" s="218"/>
      <c r="B155" s="218"/>
      <c r="C155" s="23"/>
      <c r="D155" s="23"/>
      <c r="E155" s="23"/>
      <c r="F155" s="23"/>
      <c r="G155" s="23"/>
      <c r="H155" s="218"/>
      <c r="I155" s="218"/>
      <c r="J155" s="23"/>
      <c r="K155" s="23"/>
    </row>
    <row r="156" spans="1:11" x14ac:dyDescent="0.2">
      <c r="A156" s="218"/>
      <c r="B156" s="218"/>
      <c r="C156" s="23"/>
      <c r="D156" s="23"/>
      <c r="E156" s="23"/>
      <c r="F156" s="23"/>
      <c r="G156" s="23"/>
      <c r="H156" s="218"/>
      <c r="I156" s="218"/>
      <c r="J156" s="23"/>
      <c r="K156" s="23"/>
    </row>
    <row r="157" spans="1:11" x14ac:dyDescent="0.2">
      <c r="A157" s="218"/>
      <c r="B157" s="218"/>
      <c r="C157" s="23"/>
      <c r="D157" s="23"/>
      <c r="E157" s="23"/>
      <c r="F157" s="23"/>
      <c r="G157" s="23"/>
      <c r="H157" s="218"/>
      <c r="I157" s="218"/>
      <c r="J157" s="23"/>
      <c r="K157" s="23"/>
    </row>
    <row r="158" spans="1:11" x14ac:dyDescent="0.2">
      <c r="A158" s="218"/>
      <c r="B158" s="218"/>
      <c r="C158" s="23"/>
      <c r="D158" s="23"/>
      <c r="E158" s="23"/>
      <c r="F158" s="23"/>
      <c r="G158" s="23"/>
      <c r="H158" s="218"/>
      <c r="I158" s="218"/>
      <c r="J158" s="23"/>
      <c r="K158" s="23"/>
    </row>
    <row r="159" spans="1:11" x14ac:dyDescent="0.2">
      <c r="A159" s="218"/>
      <c r="B159" s="218"/>
      <c r="C159" s="23"/>
      <c r="D159" s="23"/>
      <c r="E159" s="23"/>
      <c r="F159" s="23"/>
      <c r="G159" s="23"/>
      <c r="H159" s="218"/>
      <c r="I159" s="218"/>
      <c r="J159" s="23"/>
      <c r="K159" s="23"/>
    </row>
    <row r="160" spans="1:11" x14ac:dyDescent="0.2">
      <c r="A160" s="218"/>
      <c r="B160" s="218"/>
      <c r="C160" s="23"/>
      <c r="D160" s="23"/>
      <c r="E160" s="23"/>
      <c r="F160" s="23"/>
      <c r="G160" s="23"/>
      <c r="H160" s="218"/>
      <c r="I160" s="218"/>
      <c r="J160" s="23"/>
      <c r="K160" s="23"/>
    </row>
    <row r="161" spans="1:11" x14ac:dyDescent="0.2">
      <c r="A161" s="218"/>
      <c r="B161" s="218"/>
      <c r="C161" s="23"/>
      <c r="D161" s="23"/>
      <c r="E161" s="23"/>
      <c r="F161" s="23"/>
      <c r="G161" s="23"/>
      <c r="H161" s="218"/>
      <c r="I161" s="218"/>
      <c r="J161" s="23"/>
      <c r="K161" s="23"/>
    </row>
    <row r="162" spans="1:11" x14ac:dyDescent="0.2">
      <c r="A162" s="218"/>
      <c r="B162" s="218"/>
      <c r="C162" s="23"/>
      <c r="D162" s="23"/>
      <c r="E162" s="23"/>
      <c r="F162" s="23"/>
      <c r="G162" s="23"/>
      <c r="H162" s="218"/>
      <c r="I162" s="218"/>
      <c r="J162" s="23"/>
      <c r="K162" s="23"/>
    </row>
    <row r="163" spans="1:11" x14ac:dyDescent="0.2">
      <c r="A163" s="218"/>
      <c r="B163" s="218"/>
      <c r="C163" s="23"/>
      <c r="D163" s="23"/>
      <c r="E163" s="23"/>
      <c r="F163" s="23"/>
      <c r="G163" s="23"/>
      <c r="H163" s="218"/>
      <c r="I163" s="218"/>
      <c r="J163" s="23"/>
      <c r="K163" s="23"/>
    </row>
    <row r="164" spans="1:11" x14ac:dyDescent="0.2">
      <c r="A164" s="218"/>
      <c r="B164" s="218"/>
      <c r="C164" s="23"/>
      <c r="D164" s="23"/>
      <c r="E164" s="23"/>
      <c r="F164" s="23"/>
      <c r="G164" s="23"/>
      <c r="H164" s="218"/>
      <c r="I164" s="218"/>
      <c r="J164" s="23"/>
      <c r="K164" s="23"/>
    </row>
    <row r="165" spans="1:11" x14ac:dyDescent="0.2">
      <c r="A165" s="218"/>
      <c r="B165" s="218"/>
      <c r="C165" s="23"/>
      <c r="D165" s="23"/>
      <c r="E165" s="23"/>
      <c r="F165" s="23"/>
      <c r="G165" s="23"/>
      <c r="H165" s="218"/>
      <c r="I165" s="218"/>
      <c r="J165" s="23"/>
      <c r="K165" s="23"/>
    </row>
    <row r="166" spans="1:11" x14ac:dyDescent="0.2">
      <c r="A166" s="218"/>
      <c r="B166" s="218"/>
      <c r="C166" s="23"/>
      <c r="D166" s="23"/>
      <c r="E166" s="23"/>
      <c r="F166" s="23"/>
      <c r="G166" s="23"/>
      <c r="H166" s="218"/>
      <c r="I166" s="218"/>
      <c r="J166" s="23"/>
      <c r="K166" s="23"/>
    </row>
    <row r="167" spans="1:11" x14ac:dyDescent="0.2">
      <c r="A167" s="218"/>
      <c r="B167" s="218"/>
      <c r="C167" s="23"/>
      <c r="D167" s="23"/>
      <c r="E167" s="23"/>
      <c r="F167" s="23"/>
      <c r="G167" s="23"/>
      <c r="H167" s="218"/>
      <c r="I167" s="218"/>
      <c r="J167" s="23"/>
      <c r="K167" s="23"/>
    </row>
    <row r="168" spans="1:11" x14ac:dyDescent="0.2">
      <c r="A168" s="218"/>
      <c r="B168" s="218"/>
      <c r="C168" s="23"/>
      <c r="D168" s="23"/>
      <c r="E168" s="23"/>
      <c r="F168" s="23"/>
      <c r="G168" s="23"/>
      <c r="H168" s="218"/>
      <c r="I168" s="218"/>
      <c r="J168" s="23"/>
      <c r="K168" s="23"/>
    </row>
    <row r="169" spans="1:11" x14ac:dyDescent="0.2">
      <c r="A169" s="218"/>
      <c r="B169" s="218"/>
      <c r="C169" s="23"/>
      <c r="D169" s="23"/>
      <c r="E169" s="23"/>
      <c r="F169" s="23"/>
      <c r="G169" s="23"/>
      <c r="H169" s="218"/>
      <c r="I169" s="218"/>
      <c r="J169" s="23"/>
      <c r="K169" s="23"/>
    </row>
    <row r="170" spans="1:11" x14ac:dyDescent="0.2">
      <c r="A170" s="218"/>
      <c r="B170" s="218"/>
      <c r="C170" s="23"/>
      <c r="D170" s="23"/>
      <c r="E170" s="23"/>
      <c r="F170" s="23"/>
      <c r="G170" s="23"/>
      <c r="H170" s="218"/>
      <c r="I170" s="218"/>
      <c r="J170" s="23"/>
      <c r="K170" s="23"/>
    </row>
    <row r="171" spans="1:11" x14ac:dyDescent="0.2">
      <c r="A171" s="218"/>
      <c r="B171" s="218"/>
      <c r="C171" s="23"/>
      <c r="D171" s="23"/>
      <c r="E171" s="23"/>
      <c r="F171" s="23"/>
      <c r="G171" s="23"/>
      <c r="H171" s="218"/>
      <c r="I171" s="218"/>
      <c r="J171" s="23"/>
      <c r="K171" s="23"/>
    </row>
    <row r="172" spans="1:11" x14ac:dyDescent="0.2">
      <c r="A172" s="218"/>
      <c r="B172" s="218"/>
      <c r="C172" s="23"/>
      <c r="D172" s="23"/>
      <c r="E172" s="23"/>
      <c r="F172" s="23"/>
      <c r="G172" s="23"/>
      <c r="H172" s="218"/>
      <c r="I172" s="218"/>
      <c r="J172" s="23"/>
      <c r="K172" s="23"/>
    </row>
    <row r="173" spans="1:11" x14ac:dyDescent="0.2">
      <c r="A173" s="218"/>
      <c r="B173" s="218"/>
      <c r="C173" s="23"/>
      <c r="D173" s="23"/>
      <c r="E173" s="23"/>
      <c r="F173" s="23"/>
      <c r="G173" s="23"/>
      <c r="H173" s="218"/>
      <c r="I173" s="218"/>
      <c r="J173" s="23"/>
      <c r="K173" s="23"/>
    </row>
    <row r="174" spans="1:11" x14ac:dyDescent="0.2">
      <c r="A174" s="218"/>
      <c r="B174" s="218"/>
      <c r="C174" s="23"/>
      <c r="D174" s="23"/>
      <c r="E174" s="23"/>
      <c r="F174" s="23"/>
      <c r="G174" s="23"/>
      <c r="H174" s="218"/>
      <c r="I174" s="218"/>
      <c r="J174" s="23"/>
      <c r="K174" s="23"/>
    </row>
    <row r="175" spans="1:11" x14ac:dyDescent="0.2">
      <c r="A175" s="218"/>
      <c r="B175" s="218"/>
      <c r="C175" s="23"/>
      <c r="D175" s="23"/>
      <c r="E175" s="23"/>
      <c r="F175" s="23"/>
      <c r="G175" s="23"/>
      <c r="H175" s="218"/>
      <c r="I175" s="218"/>
      <c r="J175" s="23"/>
      <c r="K175" s="23"/>
    </row>
    <row r="176" spans="1:11" x14ac:dyDescent="0.2">
      <c r="A176" s="218"/>
      <c r="B176" s="218"/>
      <c r="C176" s="23"/>
      <c r="D176" s="23"/>
      <c r="E176" s="23"/>
      <c r="F176" s="23"/>
      <c r="G176" s="23"/>
      <c r="H176" s="218"/>
      <c r="I176" s="218"/>
      <c r="J176" s="23"/>
      <c r="K176" s="23"/>
    </row>
    <row r="177" spans="1:11" x14ac:dyDescent="0.2">
      <c r="A177" s="218"/>
      <c r="B177" s="218"/>
      <c r="C177" s="23"/>
      <c r="D177" s="23"/>
      <c r="E177" s="23"/>
      <c r="F177" s="23"/>
      <c r="G177" s="23"/>
      <c r="H177" s="218"/>
      <c r="I177" s="218"/>
      <c r="J177" s="23"/>
      <c r="K177" s="23"/>
    </row>
    <row r="178" spans="1:11" x14ac:dyDescent="0.2">
      <c r="A178" s="218"/>
      <c r="B178" s="218"/>
      <c r="C178" s="23"/>
      <c r="D178" s="23"/>
      <c r="E178" s="23"/>
      <c r="F178" s="23"/>
      <c r="G178" s="23"/>
      <c r="H178" s="218"/>
      <c r="I178" s="218"/>
      <c r="J178" s="23"/>
      <c r="K178" s="23"/>
    </row>
    <row r="179" spans="1:11" x14ac:dyDescent="0.2">
      <c r="A179" s="218"/>
      <c r="B179" s="218"/>
      <c r="C179" s="23"/>
      <c r="D179" s="23"/>
      <c r="E179" s="23"/>
      <c r="F179" s="23"/>
      <c r="G179" s="23"/>
      <c r="H179" s="218"/>
      <c r="I179" s="218"/>
      <c r="J179" s="23"/>
      <c r="K179" s="23"/>
    </row>
    <row r="180" spans="1:11" x14ac:dyDescent="0.2">
      <c r="A180" s="218"/>
      <c r="B180" s="218"/>
      <c r="C180" s="23"/>
      <c r="D180" s="23"/>
      <c r="E180" s="23"/>
      <c r="F180" s="23"/>
      <c r="G180" s="23"/>
      <c r="H180" s="218"/>
      <c r="I180" s="218"/>
      <c r="J180" s="23"/>
      <c r="K180" s="23"/>
    </row>
    <row r="181" spans="1:11" x14ac:dyDescent="0.2">
      <c r="A181" s="218"/>
      <c r="B181" s="218"/>
      <c r="C181" s="23"/>
      <c r="D181" s="23"/>
      <c r="E181" s="23"/>
      <c r="F181" s="23"/>
      <c r="G181" s="23"/>
      <c r="H181" s="218"/>
      <c r="I181" s="218"/>
      <c r="J181" s="23"/>
      <c r="K181" s="23"/>
    </row>
    <row r="182" spans="1:11" x14ac:dyDescent="0.2">
      <c r="A182" s="218"/>
      <c r="B182" s="218"/>
      <c r="C182" s="23"/>
      <c r="D182" s="23"/>
      <c r="E182" s="23"/>
      <c r="F182" s="23"/>
      <c r="G182" s="23"/>
      <c r="H182" s="218"/>
      <c r="I182" s="218"/>
      <c r="J182" s="23"/>
      <c r="K182" s="23"/>
    </row>
    <row r="183" spans="1:11" x14ac:dyDescent="0.2">
      <c r="A183" s="218"/>
      <c r="B183" s="218"/>
      <c r="C183" s="23"/>
      <c r="D183" s="23"/>
      <c r="E183" s="23"/>
      <c r="F183" s="23"/>
      <c r="G183" s="23"/>
      <c r="H183" s="218"/>
      <c r="I183" s="218"/>
      <c r="J183" s="23"/>
      <c r="K183" s="23"/>
    </row>
    <row r="184" spans="1:11" x14ac:dyDescent="0.2">
      <c r="A184" s="218"/>
      <c r="B184" s="218"/>
      <c r="C184" s="23"/>
      <c r="D184" s="23"/>
      <c r="E184" s="23"/>
      <c r="F184" s="23"/>
      <c r="G184" s="23"/>
      <c r="H184" s="218"/>
      <c r="I184" s="218"/>
      <c r="J184" s="23"/>
      <c r="K184" s="23"/>
    </row>
    <row r="185" spans="1:11" x14ac:dyDescent="0.2">
      <c r="A185" s="218"/>
      <c r="B185" s="218"/>
      <c r="C185" s="23"/>
      <c r="D185" s="23"/>
      <c r="E185" s="23"/>
      <c r="F185" s="23"/>
      <c r="G185" s="23"/>
      <c r="H185" s="218"/>
      <c r="I185" s="218"/>
      <c r="J185" s="23"/>
      <c r="K185" s="23"/>
    </row>
    <row r="186" spans="1:11" x14ac:dyDescent="0.2">
      <c r="A186" s="218"/>
      <c r="B186" s="218"/>
      <c r="C186" s="23"/>
      <c r="D186" s="23"/>
      <c r="E186" s="23"/>
      <c r="F186" s="23"/>
      <c r="G186" s="23"/>
      <c r="H186" s="218"/>
      <c r="I186" s="218"/>
      <c r="J186" s="23"/>
      <c r="K186" s="23"/>
    </row>
    <row r="187" spans="1:11" x14ac:dyDescent="0.2">
      <c r="A187" s="218"/>
      <c r="B187" s="218"/>
      <c r="C187" s="23"/>
      <c r="D187" s="23"/>
      <c r="E187" s="23"/>
      <c r="F187" s="23"/>
      <c r="G187" s="23"/>
      <c r="H187" s="218"/>
      <c r="I187" s="218"/>
      <c r="J187" s="23"/>
      <c r="K187" s="23"/>
    </row>
    <row r="188" spans="1:11" x14ac:dyDescent="0.2">
      <c r="A188" s="218"/>
      <c r="B188" s="218"/>
      <c r="C188" s="23"/>
      <c r="D188" s="23"/>
      <c r="E188" s="23"/>
      <c r="F188" s="23"/>
      <c r="G188" s="23"/>
      <c r="H188" s="218"/>
      <c r="I188" s="218"/>
      <c r="J188" s="23"/>
      <c r="K188" s="23"/>
    </row>
    <row r="189" spans="1:11" x14ac:dyDescent="0.2">
      <c r="A189" s="218"/>
      <c r="B189" s="218"/>
      <c r="C189" s="23"/>
      <c r="D189" s="23"/>
      <c r="E189" s="23"/>
      <c r="F189" s="23"/>
      <c r="G189" s="23"/>
      <c r="H189" s="218"/>
      <c r="I189" s="218"/>
      <c r="J189" s="23"/>
      <c r="K189" s="23"/>
    </row>
    <row r="190" spans="1:11" x14ac:dyDescent="0.2">
      <c r="A190" s="218"/>
      <c r="B190" s="218"/>
      <c r="C190" s="23"/>
      <c r="D190" s="23"/>
      <c r="E190" s="23"/>
      <c r="F190" s="23"/>
      <c r="G190" s="23"/>
      <c r="H190" s="218"/>
      <c r="I190" s="218"/>
      <c r="J190" s="23"/>
      <c r="K190" s="23"/>
    </row>
    <row r="191" spans="1:11" x14ac:dyDescent="0.2">
      <c r="A191" s="218"/>
      <c r="B191" s="218"/>
      <c r="C191" s="23"/>
      <c r="D191" s="23"/>
      <c r="E191" s="23"/>
      <c r="F191" s="23"/>
      <c r="G191" s="23"/>
      <c r="H191" s="218"/>
      <c r="I191" s="218"/>
      <c r="J191" s="23"/>
      <c r="K191" s="23"/>
    </row>
    <row r="192" spans="1:11" x14ac:dyDescent="0.2">
      <c r="A192" s="218"/>
      <c r="B192" s="218"/>
      <c r="C192" s="23"/>
      <c r="D192" s="23"/>
      <c r="E192" s="23"/>
      <c r="F192" s="23"/>
      <c r="G192" s="23"/>
      <c r="H192" s="218"/>
      <c r="I192" s="218"/>
      <c r="J192" s="23"/>
      <c r="K192" s="23"/>
    </row>
    <row r="193" spans="1:11" x14ac:dyDescent="0.2">
      <c r="A193" s="218"/>
      <c r="B193" s="218"/>
      <c r="C193" s="23"/>
      <c r="D193" s="23"/>
      <c r="E193" s="23"/>
      <c r="F193" s="23"/>
      <c r="G193" s="23"/>
      <c r="H193" s="218"/>
      <c r="I193" s="218"/>
      <c r="J193" s="23"/>
      <c r="K193" s="23"/>
    </row>
    <row r="194" spans="1:11" x14ac:dyDescent="0.2">
      <c r="A194" s="218"/>
      <c r="B194" s="218"/>
      <c r="C194" s="23"/>
      <c r="D194" s="23"/>
      <c r="E194" s="23"/>
      <c r="F194" s="23"/>
      <c r="G194" s="23"/>
      <c r="H194" s="218"/>
      <c r="I194" s="218"/>
      <c r="J194" s="23"/>
      <c r="K194" s="23"/>
    </row>
    <row r="195" spans="1:11" x14ac:dyDescent="0.2">
      <c r="A195" s="218"/>
      <c r="B195" s="218"/>
      <c r="C195" s="23"/>
      <c r="D195" s="23"/>
      <c r="E195" s="23"/>
      <c r="F195" s="23"/>
      <c r="G195" s="23"/>
      <c r="H195" s="218"/>
      <c r="I195" s="218"/>
      <c r="J195" s="23"/>
      <c r="K195" s="23"/>
    </row>
    <row r="196" spans="1:11" x14ac:dyDescent="0.2">
      <c r="A196" s="218"/>
      <c r="B196" s="218"/>
      <c r="C196" s="23"/>
      <c r="D196" s="23"/>
      <c r="E196" s="23"/>
      <c r="F196" s="23"/>
      <c r="G196" s="23"/>
      <c r="H196" s="218"/>
      <c r="I196" s="218"/>
      <c r="J196" s="23"/>
      <c r="K196" s="23"/>
    </row>
    <row r="197" spans="1:11" x14ac:dyDescent="0.2">
      <c r="A197" s="218"/>
      <c r="B197" s="218"/>
      <c r="C197" s="23"/>
      <c r="D197" s="23"/>
      <c r="E197" s="23"/>
      <c r="F197" s="23"/>
      <c r="G197" s="23"/>
      <c r="H197" s="218"/>
      <c r="I197" s="218"/>
      <c r="J197" s="23"/>
      <c r="K197" s="23"/>
    </row>
    <row r="198" spans="1:11" x14ac:dyDescent="0.2">
      <c r="A198" s="218"/>
      <c r="B198" s="218"/>
      <c r="C198" s="23"/>
      <c r="D198" s="23"/>
      <c r="E198" s="23"/>
      <c r="F198" s="23"/>
      <c r="G198" s="23"/>
      <c r="H198" s="218"/>
      <c r="I198" s="218"/>
      <c r="J198" s="23"/>
      <c r="K198" s="23"/>
    </row>
    <row r="199" spans="1:11" x14ac:dyDescent="0.2">
      <c r="A199" s="218"/>
      <c r="B199" s="218"/>
      <c r="C199" s="23"/>
      <c r="D199" s="23"/>
      <c r="E199" s="23"/>
      <c r="F199" s="23"/>
      <c r="G199" s="23"/>
      <c r="H199" s="218"/>
      <c r="I199" s="218"/>
      <c r="J199" s="23"/>
      <c r="K199" s="23"/>
    </row>
    <row r="200" spans="1:11" x14ac:dyDescent="0.2">
      <c r="A200" s="218"/>
      <c r="B200" s="218"/>
      <c r="C200" s="23"/>
      <c r="D200" s="23"/>
      <c r="E200" s="23"/>
      <c r="F200" s="23"/>
      <c r="G200" s="23"/>
      <c r="H200" s="218"/>
      <c r="I200" s="218"/>
      <c r="J200" s="23"/>
      <c r="K200" s="23"/>
    </row>
    <row r="201" spans="1:11" x14ac:dyDescent="0.2">
      <c r="A201" s="218"/>
      <c r="B201" s="218"/>
      <c r="C201" s="23"/>
      <c r="D201" s="23"/>
      <c r="E201" s="23"/>
      <c r="F201" s="23"/>
      <c r="G201" s="23"/>
      <c r="H201" s="218"/>
      <c r="I201" s="218"/>
      <c r="J201" s="23"/>
      <c r="K201" s="23"/>
    </row>
    <row r="202" spans="1:11" x14ac:dyDescent="0.2">
      <c r="A202" s="218"/>
      <c r="B202" s="218"/>
      <c r="C202" s="23"/>
      <c r="D202" s="23"/>
      <c r="E202" s="23"/>
      <c r="F202" s="23"/>
      <c r="G202" s="23"/>
      <c r="H202" s="218"/>
      <c r="I202" s="218"/>
      <c r="J202" s="23"/>
      <c r="K202" s="23"/>
    </row>
    <row r="203" spans="1:11" x14ac:dyDescent="0.2">
      <c r="A203" s="218"/>
      <c r="B203" s="218"/>
      <c r="C203" s="23"/>
      <c r="D203" s="23"/>
      <c r="E203" s="23"/>
      <c r="F203" s="23"/>
      <c r="G203" s="23"/>
      <c r="H203" s="218"/>
      <c r="I203" s="218"/>
      <c r="J203" s="23"/>
      <c r="K203" s="23"/>
    </row>
    <row r="204" spans="1:11" x14ac:dyDescent="0.2">
      <c r="A204" s="218"/>
      <c r="B204" s="218"/>
      <c r="C204" s="23"/>
      <c r="D204" s="23"/>
      <c r="E204" s="23"/>
      <c r="F204" s="23"/>
      <c r="G204" s="23"/>
      <c r="H204" s="218"/>
      <c r="I204" s="218"/>
      <c r="J204" s="23"/>
      <c r="K204" s="23"/>
    </row>
    <row r="205" spans="1:11" x14ac:dyDescent="0.2">
      <c r="A205" s="218"/>
      <c r="B205" s="218"/>
      <c r="C205" s="23"/>
      <c r="D205" s="23"/>
      <c r="E205" s="23"/>
      <c r="F205" s="23"/>
      <c r="G205" s="23"/>
      <c r="H205" s="218"/>
      <c r="I205" s="218"/>
      <c r="J205" s="23"/>
      <c r="K205" s="23"/>
    </row>
    <row r="206" spans="1:11" x14ac:dyDescent="0.2">
      <c r="A206" s="218"/>
      <c r="B206" s="218"/>
      <c r="C206" s="23"/>
      <c r="D206" s="23"/>
      <c r="E206" s="23"/>
      <c r="F206" s="23"/>
      <c r="G206" s="23"/>
      <c r="H206" s="218"/>
      <c r="I206" s="218"/>
      <c r="J206" s="23"/>
      <c r="K206" s="23"/>
    </row>
    <row r="207" spans="1:11" x14ac:dyDescent="0.2">
      <c r="A207" s="218"/>
      <c r="B207" s="218"/>
      <c r="C207" s="23"/>
      <c r="D207" s="23"/>
      <c r="E207" s="23"/>
      <c r="F207" s="23"/>
      <c r="G207" s="23"/>
      <c r="H207" s="218"/>
      <c r="I207" s="218"/>
      <c r="J207" s="23"/>
      <c r="K207" s="23"/>
    </row>
    <row r="208" spans="1:11" x14ac:dyDescent="0.2">
      <c r="A208" s="218"/>
      <c r="B208" s="218"/>
      <c r="C208" s="23"/>
      <c r="D208" s="23"/>
      <c r="E208" s="23"/>
      <c r="F208" s="23"/>
      <c r="G208" s="23"/>
      <c r="H208" s="218"/>
      <c r="I208" s="218"/>
      <c r="J208" s="23"/>
      <c r="K208" s="23"/>
    </row>
    <row r="209" spans="1:11" x14ac:dyDescent="0.2">
      <c r="A209" s="218"/>
      <c r="B209" s="218"/>
      <c r="C209" s="23"/>
      <c r="D209" s="23"/>
      <c r="E209" s="23"/>
      <c r="F209" s="23"/>
      <c r="G209" s="23"/>
      <c r="H209" s="218"/>
      <c r="I209" s="218"/>
      <c r="J209" s="23"/>
      <c r="K209" s="23"/>
    </row>
    <row r="210" spans="1:11" x14ac:dyDescent="0.2">
      <c r="A210" s="218"/>
      <c r="B210" s="218"/>
      <c r="C210" s="23"/>
      <c r="D210" s="23"/>
      <c r="E210" s="23"/>
      <c r="F210" s="23"/>
      <c r="G210" s="23"/>
      <c r="H210" s="218"/>
      <c r="I210" s="218"/>
      <c r="J210" s="23"/>
      <c r="K210" s="23"/>
    </row>
    <row r="211" spans="1:11" x14ac:dyDescent="0.2">
      <c r="A211" s="218"/>
      <c r="B211" s="218"/>
      <c r="C211" s="23"/>
      <c r="D211" s="23"/>
      <c r="E211" s="23"/>
      <c r="F211" s="23"/>
      <c r="G211" s="23"/>
      <c r="H211" s="218"/>
      <c r="I211" s="218"/>
      <c r="J211" s="23"/>
      <c r="K211" s="23"/>
    </row>
    <row r="212" spans="1:11" x14ac:dyDescent="0.2">
      <c r="A212" s="218"/>
      <c r="B212" s="218"/>
      <c r="C212" s="23"/>
      <c r="D212" s="23"/>
      <c r="E212" s="23"/>
      <c r="F212" s="23"/>
      <c r="G212" s="23"/>
      <c r="H212" s="218"/>
      <c r="I212" s="218"/>
      <c r="J212" s="23"/>
      <c r="K212" s="23"/>
    </row>
    <row r="213" spans="1:11" x14ac:dyDescent="0.2">
      <c r="A213" s="218"/>
      <c r="B213" s="218"/>
      <c r="C213" s="23"/>
      <c r="D213" s="23"/>
      <c r="E213" s="23"/>
      <c r="F213" s="23"/>
      <c r="G213" s="23"/>
      <c r="H213" s="218"/>
      <c r="I213" s="218"/>
      <c r="J213" s="23"/>
      <c r="K213" s="23"/>
    </row>
    <row r="214" spans="1:11" x14ac:dyDescent="0.2">
      <c r="A214" s="218"/>
      <c r="B214" s="218"/>
      <c r="C214" s="23"/>
      <c r="D214" s="23"/>
      <c r="E214" s="23"/>
      <c r="F214" s="23"/>
      <c r="G214" s="23"/>
      <c r="H214" s="218"/>
      <c r="I214" s="218"/>
      <c r="J214" s="23"/>
      <c r="K214" s="23"/>
    </row>
    <row r="215" spans="1:11" x14ac:dyDescent="0.2">
      <c r="A215" s="218"/>
      <c r="B215" s="218"/>
      <c r="C215" s="23"/>
      <c r="D215" s="23"/>
      <c r="E215" s="23"/>
      <c r="F215" s="23"/>
      <c r="G215" s="23"/>
      <c r="H215" s="218"/>
      <c r="I215" s="218"/>
      <c r="J215" s="23"/>
      <c r="K215" s="23"/>
    </row>
    <row r="216" spans="1:11" x14ac:dyDescent="0.2">
      <c r="A216" s="218"/>
      <c r="B216" s="218"/>
      <c r="C216" s="23"/>
      <c r="D216" s="23"/>
      <c r="E216" s="23"/>
      <c r="F216" s="23"/>
      <c r="G216" s="23"/>
      <c r="H216" s="218"/>
      <c r="I216" s="218"/>
      <c r="J216" s="23"/>
      <c r="K216" s="23"/>
    </row>
    <row r="217" spans="1:11" x14ac:dyDescent="0.2">
      <c r="A217" s="218"/>
      <c r="B217" s="218"/>
      <c r="C217" s="23"/>
      <c r="D217" s="23"/>
      <c r="E217" s="23"/>
      <c r="F217" s="23"/>
      <c r="G217" s="23"/>
      <c r="H217" s="218"/>
      <c r="I217" s="218"/>
      <c r="J217" s="23"/>
      <c r="K217" s="23"/>
    </row>
    <row r="218" spans="1:11" x14ac:dyDescent="0.2">
      <c r="A218" s="218"/>
      <c r="B218" s="218"/>
      <c r="C218" s="23"/>
      <c r="D218" s="23"/>
      <c r="E218" s="23"/>
      <c r="F218" s="23"/>
      <c r="G218" s="23"/>
      <c r="H218" s="218"/>
      <c r="I218" s="218"/>
      <c r="J218" s="23"/>
      <c r="K218" s="23"/>
    </row>
    <row r="219" spans="1:11" x14ac:dyDescent="0.2">
      <c r="A219" s="218"/>
      <c r="B219" s="218"/>
      <c r="C219" s="23"/>
      <c r="D219" s="23"/>
      <c r="E219" s="23"/>
      <c r="F219" s="23"/>
      <c r="G219" s="23"/>
      <c r="H219" s="218"/>
      <c r="I219" s="218"/>
      <c r="J219" s="23"/>
      <c r="K219" s="23"/>
    </row>
    <row r="220" spans="1:11" x14ac:dyDescent="0.2">
      <c r="A220" s="218"/>
      <c r="B220" s="218"/>
      <c r="C220" s="23"/>
      <c r="D220" s="23"/>
      <c r="E220" s="23"/>
      <c r="F220" s="23"/>
      <c r="G220" s="23"/>
      <c r="H220" s="218"/>
      <c r="I220" s="218"/>
      <c r="J220" s="23"/>
      <c r="K220" s="23"/>
    </row>
    <row r="221" spans="1:11" x14ac:dyDescent="0.2">
      <c r="A221" s="218"/>
      <c r="B221" s="218"/>
      <c r="C221" s="23"/>
      <c r="D221" s="23"/>
      <c r="E221" s="23"/>
      <c r="F221" s="23"/>
      <c r="G221" s="23"/>
      <c r="H221" s="218"/>
      <c r="I221" s="218"/>
      <c r="J221" s="23"/>
      <c r="K221" s="23"/>
    </row>
    <row r="222" spans="1:11" x14ac:dyDescent="0.2">
      <c r="A222" s="218"/>
      <c r="B222" s="218"/>
      <c r="C222" s="23"/>
      <c r="D222" s="23"/>
      <c r="E222" s="23"/>
      <c r="F222" s="23"/>
      <c r="G222" s="23"/>
      <c r="H222" s="218"/>
      <c r="I222" s="218"/>
      <c r="J222" s="23"/>
      <c r="K222" s="23"/>
    </row>
    <row r="223" spans="1:11" x14ac:dyDescent="0.2">
      <c r="A223" s="218"/>
      <c r="B223" s="218"/>
      <c r="C223" s="23"/>
      <c r="D223" s="23"/>
      <c r="E223" s="23"/>
      <c r="F223" s="23"/>
      <c r="G223" s="23"/>
      <c r="H223" s="218"/>
      <c r="I223" s="218"/>
      <c r="J223" s="23"/>
      <c r="K223" s="23"/>
    </row>
    <row r="224" spans="1:11" x14ac:dyDescent="0.2">
      <c r="A224" s="218"/>
      <c r="B224" s="218"/>
      <c r="C224" s="23"/>
      <c r="D224" s="23"/>
      <c r="E224" s="23"/>
      <c r="F224" s="23"/>
      <c r="G224" s="23"/>
      <c r="H224" s="218"/>
      <c r="I224" s="218"/>
      <c r="J224" s="23"/>
      <c r="K224" s="23"/>
    </row>
    <row r="225" spans="1:11" x14ac:dyDescent="0.2">
      <c r="A225" s="218"/>
      <c r="B225" s="218"/>
      <c r="C225" s="23"/>
      <c r="D225" s="23"/>
      <c r="E225" s="23"/>
      <c r="F225" s="23"/>
      <c r="G225" s="23"/>
      <c r="H225" s="218"/>
      <c r="I225" s="218"/>
      <c r="J225" s="23"/>
      <c r="K225" s="23"/>
    </row>
    <row r="226" spans="1:11" x14ac:dyDescent="0.2">
      <c r="A226" s="218"/>
      <c r="B226" s="218"/>
      <c r="C226" s="23"/>
      <c r="D226" s="23"/>
      <c r="E226" s="23"/>
      <c r="F226" s="23"/>
      <c r="G226" s="23"/>
      <c r="H226" s="218"/>
      <c r="I226" s="218"/>
      <c r="J226" s="23"/>
      <c r="K226" s="23"/>
    </row>
    <row r="227" spans="1:11" x14ac:dyDescent="0.2">
      <c r="A227" s="218"/>
      <c r="B227" s="218"/>
      <c r="C227" s="23"/>
      <c r="D227" s="23"/>
      <c r="E227" s="23"/>
      <c r="F227" s="23"/>
      <c r="G227" s="23"/>
      <c r="H227" s="218"/>
      <c r="I227" s="218"/>
      <c r="J227" s="23"/>
      <c r="K227" s="23"/>
    </row>
    <row r="228" spans="1:11" x14ac:dyDescent="0.2">
      <c r="A228" s="218"/>
      <c r="B228" s="218"/>
      <c r="C228" s="23"/>
      <c r="D228" s="23"/>
      <c r="E228" s="23"/>
      <c r="F228" s="23"/>
      <c r="G228" s="23"/>
      <c r="H228" s="218"/>
      <c r="I228" s="218"/>
      <c r="J228" s="23"/>
      <c r="K228" s="23"/>
    </row>
    <row r="229" spans="1:11" x14ac:dyDescent="0.2">
      <c r="A229" s="218"/>
      <c r="B229" s="218"/>
      <c r="C229" s="23"/>
      <c r="D229" s="23"/>
      <c r="E229" s="23"/>
      <c r="F229" s="23"/>
      <c r="G229" s="23"/>
      <c r="H229" s="218"/>
      <c r="I229" s="218"/>
      <c r="J229" s="23"/>
      <c r="K229" s="23"/>
    </row>
    <row r="230" spans="1:11" x14ac:dyDescent="0.2">
      <c r="A230" s="218"/>
      <c r="B230" s="218"/>
      <c r="C230" s="23"/>
      <c r="D230" s="23"/>
      <c r="E230" s="23"/>
      <c r="F230" s="23"/>
      <c r="G230" s="23"/>
      <c r="H230" s="218"/>
      <c r="I230" s="218"/>
      <c r="J230" s="23"/>
      <c r="K230" s="23"/>
    </row>
    <row r="231" spans="1:11" x14ac:dyDescent="0.2">
      <c r="A231" s="218"/>
      <c r="B231" s="218"/>
      <c r="C231" s="23"/>
      <c r="D231" s="23"/>
      <c r="E231" s="23"/>
      <c r="F231" s="23"/>
      <c r="G231" s="23"/>
      <c r="H231" s="218"/>
      <c r="I231" s="218"/>
      <c r="J231" s="23"/>
      <c r="K231" s="23"/>
    </row>
    <row r="232" spans="1:11" x14ac:dyDescent="0.2">
      <c r="A232" s="218"/>
      <c r="B232" s="218"/>
      <c r="C232" s="23"/>
      <c r="D232" s="23"/>
      <c r="E232" s="23"/>
      <c r="F232" s="23"/>
      <c r="G232" s="23"/>
      <c r="H232" s="218"/>
      <c r="I232" s="218"/>
      <c r="J232" s="23"/>
      <c r="K232" s="23"/>
    </row>
    <row r="233" spans="1:11" x14ac:dyDescent="0.2">
      <c r="A233" s="218"/>
      <c r="B233" s="218"/>
      <c r="C233" s="23"/>
      <c r="D233" s="23"/>
      <c r="E233" s="23"/>
      <c r="F233" s="23"/>
      <c r="G233" s="23"/>
      <c r="H233" s="218"/>
      <c r="I233" s="218"/>
      <c r="J233" s="23"/>
      <c r="K233" s="23"/>
    </row>
    <row r="234" spans="1:11" x14ac:dyDescent="0.2">
      <c r="A234" s="218"/>
      <c r="B234" s="218"/>
      <c r="C234" s="23"/>
      <c r="D234" s="23"/>
      <c r="E234" s="23"/>
      <c r="F234" s="23"/>
      <c r="G234" s="23"/>
      <c r="H234" s="218"/>
      <c r="I234" s="218"/>
      <c r="J234" s="23"/>
      <c r="K234" s="23"/>
    </row>
    <row r="235" spans="1:11" x14ac:dyDescent="0.2">
      <c r="A235" s="218"/>
      <c r="B235" s="218"/>
      <c r="C235" s="23"/>
      <c r="D235" s="23"/>
      <c r="E235" s="23"/>
      <c r="F235" s="23"/>
      <c r="G235" s="23"/>
      <c r="H235" s="218"/>
      <c r="I235" s="218"/>
      <c r="J235" s="23"/>
      <c r="K235" s="23"/>
    </row>
    <row r="236" spans="1:11" x14ac:dyDescent="0.2">
      <c r="A236" s="218"/>
      <c r="B236" s="218"/>
      <c r="C236" s="23"/>
      <c r="D236" s="23"/>
      <c r="E236" s="23"/>
      <c r="F236" s="23"/>
      <c r="G236" s="23"/>
      <c r="H236" s="218"/>
      <c r="I236" s="218"/>
      <c r="J236" s="23"/>
      <c r="K236" s="23"/>
    </row>
    <row r="237" spans="1:11" x14ac:dyDescent="0.2">
      <c r="A237" s="218"/>
      <c r="B237" s="218"/>
      <c r="C237" s="23"/>
      <c r="D237" s="23"/>
      <c r="E237" s="23"/>
      <c r="F237" s="23"/>
      <c r="G237" s="23"/>
      <c r="H237" s="218"/>
      <c r="I237" s="218"/>
      <c r="J237" s="23"/>
      <c r="K237" s="23"/>
    </row>
    <row r="238" spans="1:11" x14ac:dyDescent="0.2">
      <c r="A238" s="218"/>
      <c r="B238" s="218"/>
      <c r="C238" s="23"/>
      <c r="D238" s="23"/>
      <c r="E238" s="23"/>
      <c r="F238" s="23"/>
      <c r="G238" s="23"/>
      <c r="H238" s="218"/>
      <c r="I238" s="218"/>
      <c r="J238" s="23"/>
      <c r="K238" s="23"/>
    </row>
    <row r="239" spans="1:11" x14ac:dyDescent="0.2">
      <c r="A239" s="218"/>
      <c r="B239" s="218"/>
      <c r="C239" s="23"/>
      <c r="D239" s="23"/>
      <c r="E239" s="23"/>
      <c r="F239" s="23"/>
      <c r="G239" s="23"/>
      <c r="H239" s="218"/>
      <c r="I239" s="218"/>
      <c r="J239" s="23"/>
      <c r="K239" s="23"/>
    </row>
    <row r="240" spans="1:11" x14ac:dyDescent="0.2">
      <c r="A240" s="218"/>
      <c r="B240" s="218"/>
      <c r="C240" s="23"/>
      <c r="D240" s="23"/>
      <c r="E240" s="23"/>
      <c r="F240" s="23"/>
      <c r="G240" s="23"/>
      <c r="H240" s="218"/>
      <c r="I240" s="218"/>
      <c r="J240" s="23"/>
      <c r="K240" s="23"/>
    </row>
    <row r="241" spans="1:11" x14ac:dyDescent="0.2">
      <c r="A241" s="218"/>
      <c r="B241" s="218"/>
      <c r="C241" s="23"/>
      <c r="D241" s="23"/>
      <c r="E241" s="23"/>
      <c r="F241" s="23"/>
      <c r="G241" s="23"/>
      <c r="H241" s="218"/>
      <c r="I241" s="218"/>
      <c r="J241" s="23"/>
      <c r="K241" s="23"/>
    </row>
    <row r="242" spans="1:11" x14ac:dyDescent="0.2">
      <c r="A242" s="218"/>
      <c r="B242" s="218"/>
      <c r="C242" s="23"/>
      <c r="D242" s="23"/>
      <c r="E242" s="23"/>
      <c r="F242" s="23"/>
      <c r="G242" s="23"/>
      <c r="H242" s="218"/>
      <c r="I242" s="218"/>
      <c r="J242" s="23"/>
      <c r="K242" s="23"/>
    </row>
    <row r="243" spans="1:11" x14ac:dyDescent="0.2">
      <c r="A243" s="218"/>
      <c r="B243" s="218"/>
      <c r="C243" s="23"/>
      <c r="D243" s="23"/>
      <c r="E243" s="23"/>
      <c r="F243" s="23"/>
      <c r="G243" s="23"/>
      <c r="H243" s="218"/>
      <c r="I243" s="218"/>
      <c r="J243" s="23"/>
      <c r="K243" s="23"/>
    </row>
    <row r="244" spans="1:11" x14ac:dyDescent="0.2">
      <c r="A244" s="218"/>
      <c r="B244" s="218"/>
      <c r="C244" s="23"/>
      <c r="D244" s="23"/>
      <c r="E244" s="23"/>
      <c r="F244" s="23"/>
      <c r="G244" s="23"/>
      <c r="H244" s="218"/>
      <c r="I244" s="218"/>
      <c r="J244" s="23"/>
      <c r="K244" s="23"/>
    </row>
    <row r="245" spans="1:11" x14ac:dyDescent="0.2">
      <c r="A245" s="218"/>
      <c r="B245" s="218"/>
      <c r="C245" s="23"/>
      <c r="D245" s="23"/>
      <c r="E245" s="23"/>
      <c r="F245" s="23"/>
      <c r="G245" s="23"/>
      <c r="H245" s="218"/>
      <c r="I245" s="218"/>
      <c r="J245" s="23"/>
      <c r="K245" s="23"/>
    </row>
    <row r="246" spans="1:11" x14ac:dyDescent="0.2">
      <c r="A246" s="218"/>
      <c r="B246" s="218"/>
      <c r="C246" s="23"/>
      <c r="D246" s="23"/>
      <c r="E246" s="23"/>
      <c r="F246" s="23"/>
      <c r="G246" s="23"/>
      <c r="H246" s="218"/>
      <c r="I246" s="218"/>
      <c r="J246" s="23"/>
      <c r="K246" s="23"/>
    </row>
    <row r="247" spans="1:11" x14ac:dyDescent="0.2">
      <c r="A247" s="218"/>
      <c r="B247" s="218"/>
      <c r="C247" s="23"/>
      <c r="D247" s="23"/>
      <c r="E247" s="23"/>
      <c r="F247" s="23"/>
      <c r="G247" s="23"/>
      <c r="H247" s="218"/>
      <c r="I247" s="218"/>
      <c r="J247" s="23"/>
      <c r="K247" s="23"/>
    </row>
    <row r="248" spans="1:11" x14ac:dyDescent="0.2">
      <c r="A248" s="218"/>
      <c r="B248" s="218"/>
      <c r="C248" s="23"/>
      <c r="D248" s="23"/>
      <c r="E248" s="23"/>
      <c r="F248" s="23"/>
      <c r="G248" s="23"/>
      <c r="H248" s="218"/>
      <c r="I248" s="218"/>
      <c r="J248" s="23"/>
      <c r="K248" s="23"/>
    </row>
    <row r="249" spans="1:11" x14ac:dyDescent="0.2">
      <c r="A249" s="218"/>
      <c r="B249" s="218"/>
      <c r="C249" s="23"/>
      <c r="D249" s="23"/>
      <c r="E249" s="23"/>
      <c r="F249" s="23"/>
      <c r="G249" s="23"/>
      <c r="H249" s="218"/>
      <c r="I249" s="218"/>
      <c r="J249" s="23"/>
      <c r="K249" s="23"/>
    </row>
    <row r="250" spans="1:11" x14ac:dyDescent="0.2">
      <c r="A250" s="218"/>
      <c r="B250" s="218"/>
      <c r="C250" s="23"/>
      <c r="D250" s="23"/>
      <c r="E250" s="23"/>
      <c r="F250" s="23"/>
      <c r="G250" s="23"/>
      <c r="H250" s="218"/>
      <c r="I250" s="218"/>
      <c r="J250" s="23"/>
      <c r="K250" s="23"/>
    </row>
    <row r="251" spans="1:11" x14ac:dyDescent="0.2">
      <c r="A251" s="218"/>
      <c r="B251" s="218"/>
      <c r="C251" s="23"/>
      <c r="D251" s="23"/>
      <c r="E251" s="23"/>
      <c r="F251" s="23"/>
      <c r="G251" s="23"/>
      <c r="H251" s="218"/>
      <c r="I251" s="218"/>
      <c r="J251" s="23"/>
      <c r="K251" s="23"/>
    </row>
    <row r="252" spans="1:11" x14ac:dyDescent="0.2">
      <c r="A252" s="218"/>
      <c r="B252" s="218"/>
      <c r="C252" s="23"/>
      <c r="D252" s="23"/>
      <c r="E252" s="23"/>
      <c r="F252" s="23"/>
      <c r="G252" s="23"/>
      <c r="H252" s="218"/>
      <c r="I252" s="218"/>
      <c r="J252" s="23"/>
      <c r="K252" s="23"/>
    </row>
    <row r="253" spans="1:11" x14ac:dyDescent="0.2">
      <c r="A253" s="218"/>
      <c r="B253" s="218"/>
      <c r="C253" s="23"/>
      <c r="D253" s="23"/>
      <c r="E253" s="23"/>
      <c r="F253" s="23"/>
      <c r="G253" s="23"/>
      <c r="H253" s="218"/>
      <c r="I253" s="218"/>
      <c r="J253" s="23"/>
      <c r="K253" s="23"/>
    </row>
    <row r="254" spans="1:11" x14ac:dyDescent="0.2">
      <c r="A254" s="218"/>
      <c r="B254" s="218"/>
      <c r="C254" s="23"/>
      <c r="D254" s="23"/>
      <c r="E254" s="23"/>
      <c r="F254" s="23"/>
      <c r="G254" s="23"/>
      <c r="H254" s="218"/>
      <c r="I254" s="218"/>
      <c r="J254" s="23"/>
      <c r="K254" s="23"/>
    </row>
    <row r="255" spans="1:11" x14ac:dyDescent="0.2">
      <c r="A255" s="218"/>
      <c r="B255" s="218"/>
      <c r="C255" s="23"/>
      <c r="D255" s="23"/>
      <c r="E255" s="23"/>
      <c r="F255" s="23"/>
      <c r="G255" s="23"/>
      <c r="H255" s="218"/>
      <c r="I255" s="218"/>
      <c r="J255" s="23"/>
      <c r="K255" s="23"/>
    </row>
    <row r="256" spans="1:11" x14ac:dyDescent="0.2">
      <c r="A256" s="218"/>
      <c r="B256" s="218"/>
      <c r="C256" s="23"/>
      <c r="D256" s="23"/>
      <c r="E256" s="23"/>
      <c r="F256" s="23"/>
      <c r="G256" s="23"/>
      <c r="H256" s="218"/>
      <c r="I256" s="218"/>
      <c r="J256" s="23"/>
      <c r="K256" s="23"/>
    </row>
    <row r="257" spans="1:11" x14ac:dyDescent="0.2">
      <c r="A257" s="218"/>
      <c r="B257" s="218"/>
      <c r="C257" s="23"/>
      <c r="D257" s="23"/>
      <c r="E257" s="23"/>
      <c r="F257" s="23"/>
      <c r="G257" s="23"/>
      <c r="H257" s="218"/>
      <c r="I257" s="218"/>
      <c r="J257" s="23"/>
      <c r="K257" s="23"/>
    </row>
    <row r="258" spans="1:11" x14ac:dyDescent="0.2">
      <c r="A258" s="218"/>
      <c r="B258" s="218"/>
      <c r="C258" s="23"/>
      <c r="D258" s="23"/>
      <c r="E258" s="23"/>
      <c r="F258" s="23"/>
      <c r="G258" s="23"/>
      <c r="H258" s="218"/>
      <c r="I258" s="218"/>
      <c r="J258" s="23"/>
      <c r="K258" s="23"/>
    </row>
    <row r="259" spans="1:11" x14ac:dyDescent="0.2">
      <c r="A259" s="218"/>
      <c r="B259" s="218"/>
      <c r="C259" s="23"/>
      <c r="D259" s="23"/>
      <c r="E259" s="23"/>
      <c r="F259" s="23"/>
      <c r="G259" s="23"/>
      <c r="H259" s="218"/>
      <c r="I259" s="218"/>
      <c r="J259" s="23"/>
      <c r="K259" s="23"/>
    </row>
    <row r="260" spans="1:11" x14ac:dyDescent="0.2">
      <c r="A260" s="218"/>
      <c r="B260" s="218"/>
      <c r="C260" s="23"/>
      <c r="D260" s="23"/>
      <c r="E260" s="23"/>
      <c r="F260" s="23"/>
      <c r="G260" s="23"/>
      <c r="H260" s="218"/>
      <c r="I260" s="218"/>
      <c r="J260" s="23"/>
      <c r="K260" s="23"/>
    </row>
    <row r="261" spans="1:11" x14ac:dyDescent="0.2">
      <c r="A261" s="218"/>
      <c r="B261" s="218"/>
      <c r="C261" s="23"/>
      <c r="D261" s="23"/>
      <c r="E261" s="23"/>
      <c r="F261" s="23"/>
      <c r="G261" s="23"/>
      <c r="H261" s="218"/>
      <c r="I261" s="218"/>
      <c r="J261" s="23"/>
      <c r="K261" s="23"/>
    </row>
    <row r="262" spans="1:11" x14ac:dyDescent="0.2">
      <c r="A262" s="218"/>
      <c r="B262" s="218"/>
      <c r="C262" s="23"/>
      <c r="D262" s="23"/>
      <c r="E262" s="23"/>
      <c r="F262" s="23"/>
      <c r="G262" s="23"/>
      <c r="H262" s="218"/>
      <c r="I262" s="218"/>
      <c r="J262" s="23"/>
      <c r="K262" s="23"/>
    </row>
    <row r="263" spans="1:11" x14ac:dyDescent="0.2">
      <c r="A263" s="218"/>
      <c r="B263" s="218"/>
      <c r="C263" s="23"/>
      <c r="D263" s="23"/>
      <c r="E263" s="23"/>
      <c r="F263" s="23"/>
      <c r="G263" s="23"/>
      <c r="H263" s="218"/>
      <c r="I263" s="218"/>
      <c r="J263" s="23"/>
      <c r="K263" s="23"/>
    </row>
    <row r="264" spans="1:11" x14ac:dyDescent="0.2">
      <c r="A264" s="218"/>
      <c r="B264" s="218"/>
      <c r="C264" s="23"/>
      <c r="D264" s="23"/>
      <c r="E264" s="23"/>
      <c r="F264" s="23"/>
      <c r="G264" s="23"/>
      <c r="H264" s="218"/>
      <c r="I264" s="218"/>
      <c r="J264" s="23"/>
      <c r="K264" s="23"/>
    </row>
    <row r="265" spans="1:11" x14ac:dyDescent="0.2">
      <c r="A265" s="218"/>
      <c r="B265" s="218"/>
      <c r="C265" s="23"/>
      <c r="D265" s="23"/>
      <c r="E265" s="23"/>
      <c r="F265" s="23"/>
      <c r="G265" s="23"/>
      <c r="H265" s="218"/>
      <c r="I265" s="218"/>
      <c r="J265" s="23"/>
      <c r="K265" s="23"/>
    </row>
    <row r="266" spans="1:11" x14ac:dyDescent="0.2">
      <c r="A266" s="218"/>
      <c r="B266" s="218"/>
      <c r="C266" s="23"/>
      <c r="D266" s="23"/>
      <c r="E266" s="23"/>
      <c r="F266" s="23"/>
      <c r="G266" s="23"/>
      <c r="H266" s="218"/>
      <c r="I266" s="218"/>
      <c r="J266" s="23"/>
      <c r="K266" s="23"/>
    </row>
    <row r="267" spans="1:11" x14ac:dyDescent="0.2">
      <c r="A267" s="218"/>
      <c r="B267" s="218"/>
      <c r="C267" s="23"/>
      <c r="D267" s="23"/>
      <c r="E267" s="23"/>
      <c r="F267" s="23"/>
      <c r="G267" s="23"/>
      <c r="H267" s="218"/>
      <c r="I267" s="218"/>
      <c r="J267" s="23"/>
      <c r="K267" s="23"/>
    </row>
    <row r="268" spans="1:11" x14ac:dyDescent="0.2">
      <c r="A268" s="218"/>
      <c r="B268" s="218"/>
      <c r="C268" s="23"/>
      <c r="D268" s="23"/>
      <c r="E268" s="23"/>
      <c r="F268" s="23"/>
      <c r="G268" s="23"/>
      <c r="H268" s="218"/>
      <c r="I268" s="218"/>
      <c r="J268" s="23"/>
      <c r="K268" s="23"/>
    </row>
    <row r="269" spans="1:11" x14ac:dyDescent="0.2">
      <c r="A269" s="218"/>
      <c r="B269" s="218"/>
      <c r="C269" s="23"/>
      <c r="D269" s="23"/>
      <c r="E269" s="23"/>
      <c r="F269" s="23"/>
      <c r="G269" s="23"/>
      <c r="H269" s="218"/>
      <c r="I269" s="218"/>
      <c r="J269" s="23"/>
      <c r="K269" s="23"/>
    </row>
    <row r="270" spans="1:11" x14ac:dyDescent="0.2">
      <c r="A270" s="218"/>
      <c r="B270" s="218"/>
      <c r="C270" s="23"/>
      <c r="D270" s="23"/>
      <c r="E270" s="23"/>
      <c r="F270" s="23"/>
      <c r="G270" s="23"/>
      <c r="H270" s="218"/>
      <c r="I270" s="218"/>
      <c r="J270" s="23"/>
      <c r="K270" s="23"/>
    </row>
    <row r="271" spans="1:11" x14ac:dyDescent="0.2">
      <c r="A271" s="218"/>
      <c r="B271" s="218"/>
      <c r="C271" s="23"/>
      <c r="D271" s="23"/>
      <c r="E271" s="23"/>
      <c r="F271" s="23"/>
      <c r="G271" s="23"/>
      <c r="H271" s="218"/>
      <c r="I271" s="218"/>
      <c r="J271" s="23"/>
      <c r="K271" s="23"/>
    </row>
    <row r="272" spans="1:11" x14ac:dyDescent="0.2">
      <c r="A272" s="218"/>
      <c r="B272" s="218"/>
      <c r="C272" s="23"/>
      <c r="D272" s="23"/>
      <c r="E272" s="23"/>
      <c r="F272" s="23"/>
      <c r="G272" s="23"/>
      <c r="H272" s="218"/>
      <c r="I272" s="218"/>
      <c r="J272" s="23"/>
      <c r="K272" s="23"/>
    </row>
    <row r="273" spans="1:11" x14ac:dyDescent="0.2">
      <c r="A273" s="218"/>
      <c r="B273" s="218"/>
      <c r="C273" s="23"/>
      <c r="D273" s="23"/>
      <c r="E273" s="23"/>
      <c r="F273" s="23"/>
      <c r="G273" s="23"/>
      <c r="H273" s="218"/>
      <c r="I273" s="218"/>
      <c r="J273" s="23"/>
      <c r="K273" s="23"/>
    </row>
    <row r="274" spans="1:11" x14ac:dyDescent="0.2">
      <c r="A274" s="218"/>
      <c r="B274" s="218"/>
      <c r="C274" s="23"/>
      <c r="D274" s="23"/>
      <c r="E274" s="23"/>
      <c r="F274" s="23"/>
      <c r="G274" s="23"/>
      <c r="H274" s="218"/>
      <c r="I274" s="218"/>
      <c r="J274" s="23"/>
      <c r="K274" s="23"/>
    </row>
    <row r="275" spans="1:11" x14ac:dyDescent="0.2">
      <c r="A275" s="218"/>
      <c r="B275" s="218"/>
      <c r="C275" s="23"/>
      <c r="D275" s="23"/>
      <c r="E275" s="23"/>
      <c r="F275" s="23"/>
      <c r="G275" s="23"/>
      <c r="H275" s="218"/>
      <c r="I275" s="218"/>
      <c r="J275" s="23"/>
      <c r="K275" s="23"/>
    </row>
    <row r="276" spans="1:11" x14ac:dyDescent="0.2">
      <c r="A276" s="218"/>
      <c r="B276" s="218"/>
      <c r="C276" s="23"/>
      <c r="D276" s="23"/>
      <c r="E276" s="23"/>
      <c r="F276" s="23"/>
      <c r="G276" s="23"/>
      <c r="H276" s="218"/>
      <c r="I276" s="218"/>
      <c r="J276" s="23"/>
      <c r="K276" s="23"/>
    </row>
    <row r="277" spans="1:11" x14ac:dyDescent="0.2">
      <c r="A277" s="218"/>
      <c r="B277" s="218"/>
      <c r="C277" s="23"/>
      <c r="D277" s="23"/>
      <c r="E277" s="23"/>
      <c r="F277" s="23"/>
      <c r="G277" s="23"/>
      <c r="H277" s="218"/>
      <c r="I277" s="218"/>
      <c r="J277" s="23"/>
      <c r="K277" s="23"/>
    </row>
    <row r="278" spans="1:11" x14ac:dyDescent="0.2">
      <c r="A278" s="218"/>
      <c r="B278" s="218"/>
      <c r="C278" s="23"/>
      <c r="D278" s="23"/>
      <c r="E278" s="23"/>
      <c r="F278" s="23"/>
      <c r="G278" s="23"/>
      <c r="H278" s="218"/>
      <c r="I278" s="218"/>
      <c r="J278" s="23"/>
      <c r="K278" s="23"/>
    </row>
    <row r="279" spans="1:11" x14ac:dyDescent="0.2">
      <c r="A279" s="218"/>
      <c r="B279" s="218"/>
      <c r="C279" s="23"/>
      <c r="D279" s="23"/>
      <c r="E279" s="23"/>
      <c r="F279" s="23"/>
      <c r="G279" s="23"/>
      <c r="H279" s="218"/>
      <c r="I279" s="218"/>
      <c r="J279" s="23"/>
      <c r="K279" s="23"/>
    </row>
    <row r="280" spans="1:11" x14ac:dyDescent="0.2">
      <c r="A280" s="218"/>
      <c r="B280" s="218"/>
      <c r="C280" s="23"/>
      <c r="D280" s="23"/>
      <c r="E280" s="23"/>
      <c r="F280" s="23"/>
      <c r="G280" s="23"/>
      <c r="H280" s="218"/>
      <c r="I280" s="218"/>
      <c r="J280" s="23"/>
      <c r="K280" s="23"/>
    </row>
    <row r="281" spans="1:11" x14ac:dyDescent="0.2">
      <c r="A281" s="218"/>
      <c r="B281" s="218"/>
      <c r="C281" s="23"/>
      <c r="D281" s="23"/>
      <c r="E281" s="23"/>
      <c r="F281" s="23"/>
      <c r="G281" s="23"/>
      <c r="H281" s="218"/>
      <c r="I281" s="218"/>
      <c r="J281" s="23"/>
      <c r="K281" s="23"/>
    </row>
    <row r="282" spans="1:11" x14ac:dyDescent="0.2">
      <c r="A282" s="218"/>
      <c r="B282" s="218"/>
      <c r="C282" s="23"/>
      <c r="D282" s="23"/>
      <c r="E282" s="23"/>
      <c r="F282" s="23"/>
      <c r="G282" s="23"/>
      <c r="H282" s="218"/>
      <c r="I282" s="218"/>
      <c r="J282" s="23"/>
      <c r="K282" s="23"/>
    </row>
    <row r="283" spans="1:11" x14ac:dyDescent="0.2">
      <c r="A283" s="218"/>
      <c r="B283" s="218"/>
      <c r="C283" s="23"/>
      <c r="D283" s="23"/>
      <c r="E283" s="23"/>
      <c r="F283" s="23"/>
      <c r="G283" s="23"/>
      <c r="H283" s="218"/>
      <c r="I283" s="218"/>
      <c r="J283" s="23"/>
      <c r="K283" s="23"/>
    </row>
    <row r="284" spans="1:11" x14ac:dyDescent="0.2">
      <c r="A284" s="218"/>
      <c r="B284" s="218"/>
      <c r="C284" s="23"/>
      <c r="D284" s="23"/>
      <c r="E284" s="23"/>
      <c r="F284" s="23"/>
      <c r="G284" s="23"/>
      <c r="H284" s="218"/>
      <c r="I284" s="218"/>
      <c r="J284" s="23"/>
      <c r="K284" s="23"/>
    </row>
    <row r="285" spans="1:11" x14ac:dyDescent="0.2">
      <c r="A285" s="218"/>
      <c r="B285" s="218"/>
      <c r="C285" s="23"/>
      <c r="D285" s="23"/>
      <c r="E285" s="23"/>
      <c r="F285" s="23"/>
      <c r="G285" s="23"/>
      <c r="H285" s="218"/>
      <c r="I285" s="218"/>
      <c r="J285" s="23"/>
      <c r="K285" s="23"/>
    </row>
    <row r="286" spans="1:11" x14ac:dyDescent="0.2">
      <c r="A286" s="218"/>
      <c r="B286" s="218"/>
      <c r="C286" s="23"/>
      <c r="D286" s="23"/>
      <c r="E286" s="23"/>
      <c r="F286" s="23"/>
      <c r="G286" s="23"/>
      <c r="H286" s="218"/>
      <c r="I286" s="218"/>
      <c r="J286" s="23"/>
      <c r="K286" s="23"/>
    </row>
    <row r="287" spans="1:11" x14ac:dyDescent="0.2">
      <c r="A287" s="218"/>
      <c r="B287" s="218"/>
      <c r="C287" s="23"/>
      <c r="D287" s="23"/>
      <c r="E287" s="23"/>
      <c r="F287" s="23"/>
      <c r="G287" s="23"/>
      <c r="H287" s="218"/>
      <c r="I287" s="218"/>
      <c r="J287" s="23"/>
      <c r="K287" s="23"/>
    </row>
    <row r="288" spans="1:11" x14ac:dyDescent="0.2">
      <c r="A288" s="218"/>
      <c r="B288" s="218"/>
      <c r="C288" s="23"/>
      <c r="D288" s="23"/>
      <c r="E288" s="23"/>
      <c r="F288" s="23"/>
      <c r="G288" s="23"/>
      <c r="H288" s="218"/>
      <c r="I288" s="218"/>
      <c r="J288" s="23"/>
      <c r="K288" s="23"/>
    </row>
    <row r="289" spans="1:11" x14ac:dyDescent="0.2">
      <c r="A289" s="218"/>
      <c r="B289" s="218"/>
      <c r="C289" s="23"/>
      <c r="D289" s="23"/>
      <c r="E289" s="23"/>
      <c r="F289" s="23"/>
      <c r="G289" s="23"/>
      <c r="H289" s="218"/>
      <c r="I289" s="218"/>
      <c r="J289" s="23"/>
      <c r="K289" s="23"/>
    </row>
    <row r="290" spans="1:11" x14ac:dyDescent="0.2">
      <c r="A290" s="218"/>
      <c r="B290" s="218"/>
      <c r="C290" s="23"/>
      <c r="D290" s="23"/>
      <c r="E290" s="23"/>
      <c r="F290" s="23"/>
      <c r="G290" s="23"/>
      <c r="H290" s="218"/>
      <c r="I290" s="218"/>
      <c r="J290" s="23"/>
      <c r="K290" s="23"/>
    </row>
    <row r="291" spans="1:11" x14ac:dyDescent="0.2">
      <c r="A291" s="218"/>
      <c r="B291" s="218"/>
      <c r="C291" s="23"/>
      <c r="D291" s="23"/>
      <c r="E291" s="23"/>
      <c r="F291" s="23"/>
      <c r="G291" s="23"/>
      <c r="H291" s="218"/>
      <c r="I291" s="218"/>
      <c r="J291" s="23"/>
      <c r="K291" s="23"/>
    </row>
    <row r="292" spans="1:11" x14ac:dyDescent="0.2">
      <c r="A292" s="218"/>
      <c r="B292" s="218"/>
      <c r="C292" s="23"/>
      <c r="D292" s="23"/>
      <c r="E292" s="23"/>
      <c r="F292" s="23"/>
      <c r="G292" s="23"/>
      <c r="H292" s="218"/>
      <c r="I292" s="218"/>
      <c r="J292" s="23"/>
      <c r="K292" s="23"/>
    </row>
    <row r="293" spans="1:11" x14ac:dyDescent="0.2">
      <c r="A293" s="218"/>
      <c r="B293" s="218"/>
      <c r="C293" s="23"/>
      <c r="D293" s="23"/>
      <c r="E293" s="23"/>
      <c r="F293" s="23"/>
      <c r="G293" s="23"/>
      <c r="H293" s="218"/>
      <c r="I293" s="218"/>
      <c r="J293" s="23"/>
      <c r="K293" s="23"/>
    </row>
    <row r="294" spans="1:11" x14ac:dyDescent="0.2">
      <c r="A294" s="218"/>
      <c r="B294" s="218"/>
      <c r="C294" s="23"/>
      <c r="D294" s="23"/>
      <c r="E294" s="23"/>
      <c r="F294" s="23"/>
      <c r="G294" s="23"/>
      <c r="H294" s="218"/>
      <c r="I294" s="218"/>
      <c r="J294" s="23"/>
      <c r="K294" s="23"/>
    </row>
    <row r="295" spans="1:11" x14ac:dyDescent="0.2">
      <c r="A295" s="218"/>
      <c r="B295" s="218"/>
      <c r="C295" s="23"/>
      <c r="D295" s="23"/>
      <c r="E295" s="23"/>
      <c r="F295" s="23"/>
      <c r="G295" s="23"/>
      <c r="H295" s="218"/>
      <c r="I295" s="218"/>
      <c r="J295" s="23"/>
      <c r="K295" s="23"/>
    </row>
    <row r="296" spans="1:11" x14ac:dyDescent="0.2">
      <c r="A296" s="218"/>
      <c r="B296" s="218"/>
      <c r="C296" s="23"/>
      <c r="D296" s="23"/>
      <c r="E296" s="23"/>
      <c r="F296" s="23"/>
      <c r="G296" s="23"/>
      <c r="H296" s="218"/>
      <c r="I296" s="218"/>
      <c r="J296" s="23"/>
      <c r="K296" s="23"/>
    </row>
    <row r="297" spans="1:11" x14ac:dyDescent="0.2">
      <c r="A297" s="218"/>
      <c r="B297" s="218"/>
      <c r="C297" s="23"/>
      <c r="D297" s="23"/>
      <c r="E297" s="23"/>
      <c r="F297" s="23"/>
      <c r="G297" s="23"/>
      <c r="H297" s="218"/>
      <c r="I297" s="218"/>
      <c r="J297" s="23"/>
      <c r="K297" s="23"/>
    </row>
    <row r="298" spans="1:11" x14ac:dyDescent="0.2">
      <c r="A298" s="218"/>
      <c r="B298" s="218"/>
      <c r="C298" s="23"/>
      <c r="D298" s="23"/>
      <c r="E298" s="23"/>
      <c r="F298" s="23"/>
      <c r="G298" s="23"/>
      <c r="H298" s="218"/>
      <c r="I298" s="218"/>
      <c r="J298" s="23"/>
      <c r="K298" s="23"/>
    </row>
    <row r="299" spans="1:11" x14ac:dyDescent="0.2">
      <c r="A299" s="218"/>
      <c r="B299" s="218"/>
      <c r="C299" s="23"/>
      <c r="D299" s="23"/>
      <c r="E299" s="23"/>
      <c r="F299" s="23"/>
      <c r="G299" s="23"/>
      <c r="H299" s="218"/>
      <c r="I299" s="218"/>
      <c r="J299" s="23"/>
      <c r="K299" s="23"/>
    </row>
    <row r="300" spans="1:11" x14ac:dyDescent="0.2">
      <c r="A300" s="218"/>
      <c r="B300" s="218"/>
      <c r="C300" s="23"/>
      <c r="D300" s="23"/>
      <c r="E300" s="23"/>
      <c r="F300" s="23"/>
      <c r="G300" s="23"/>
      <c r="H300" s="218"/>
      <c r="I300" s="218"/>
      <c r="J300" s="23"/>
      <c r="K300" s="23"/>
    </row>
    <row r="301" spans="1:11" x14ac:dyDescent="0.2">
      <c r="A301" s="218"/>
      <c r="B301" s="218"/>
      <c r="C301" s="23"/>
      <c r="D301" s="23"/>
      <c r="E301" s="23"/>
      <c r="F301" s="23"/>
      <c r="G301" s="23"/>
      <c r="H301" s="218"/>
      <c r="I301" s="218"/>
      <c r="J301" s="23"/>
      <c r="K301" s="23"/>
    </row>
    <row r="302" spans="1:11" x14ac:dyDescent="0.2">
      <c r="A302" s="218"/>
      <c r="B302" s="218"/>
      <c r="C302" s="23"/>
      <c r="D302" s="23"/>
      <c r="E302" s="23"/>
      <c r="F302" s="23"/>
      <c r="G302" s="23"/>
      <c r="H302" s="218"/>
      <c r="I302" s="218"/>
      <c r="J302" s="23"/>
      <c r="K302" s="23"/>
    </row>
    <row r="303" spans="1:11" x14ac:dyDescent="0.2">
      <c r="A303" s="218"/>
      <c r="B303" s="218"/>
      <c r="C303" s="23"/>
      <c r="D303" s="23"/>
      <c r="E303" s="23"/>
      <c r="F303" s="23"/>
      <c r="G303" s="23"/>
      <c r="H303" s="218"/>
      <c r="I303" s="218"/>
      <c r="J303" s="23"/>
      <c r="K303" s="23"/>
    </row>
    <row r="304" spans="1:11" x14ac:dyDescent="0.2">
      <c r="A304" s="218"/>
      <c r="B304" s="218"/>
      <c r="C304" s="23"/>
      <c r="D304" s="23"/>
      <c r="E304" s="23"/>
      <c r="F304" s="23"/>
      <c r="G304" s="23"/>
      <c r="H304" s="218"/>
      <c r="I304" s="218"/>
      <c r="J304" s="23"/>
      <c r="K304" s="23"/>
    </row>
    <row r="305" spans="1:11" x14ac:dyDescent="0.2">
      <c r="A305" s="218"/>
      <c r="B305" s="218"/>
      <c r="C305" s="23"/>
      <c r="D305" s="23"/>
      <c r="E305" s="23"/>
      <c r="F305" s="23"/>
      <c r="G305" s="23"/>
      <c r="H305" s="218"/>
      <c r="I305" s="218"/>
      <c r="J305" s="23"/>
      <c r="K305" s="23"/>
    </row>
    <row r="306" spans="1:11" x14ac:dyDescent="0.2">
      <c r="A306" s="218"/>
      <c r="B306" s="218"/>
      <c r="C306" s="23"/>
      <c r="D306" s="23"/>
      <c r="E306" s="23"/>
      <c r="F306" s="23"/>
      <c r="G306" s="23"/>
      <c r="H306" s="218"/>
      <c r="I306" s="218"/>
      <c r="J306" s="23"/>
      <c r="K306" s="23"/>
    </row>
    <row r="307" spans="1:11" x14ac:dyDescent="0.2">
      <c r="A307" s="218"/>
      <c r="B307" s="218"/>
      <c r="C307" s="23"/>
      <c r="D307" s="23"/>
      <c r="E307" s="23"/>
      <c r="F307" s="23"/>
      <c r="G307" s="23"/>
      <c r="H307" s="218"/>
      <c r="I307" s="218"/>
      <c r="J307" s="23"/>
      <c r="K307" s="23"/>
    </row>
    <row r="308" spans="1:11" x14ac:dyDescent="0.2">
      <c r="A308" s="218"/>
      <c r="B308" s="218"/>
      <c r="C308" s="23"/>
      <c r="D308" s="23"/>
      <c r="E308" s="23"/>
      <c r="F308" s="23"/>
      <c r="G308" s="23"/>
      <c r="H308" s="218"/>
      <c r="I308" s="218"/>
      <c r="J308" s="23"/>
      <c r="K308" s="23"/>
    </row>
    <row r="309" spans="1:11" x14ac:dyDescent="0.2">
      <c r="A309" s="218"/>
      <c r="B309" s="218"/>
      <c r="C309" s="23"/>
      <c r="D309" s="23"/>
      <c r="E309" s="23"/>
      <c r="F309" s="23"/>
      <c r="G309" s="23"/>
      <c r="H309" s="218"/>
      <c r="I309" s="218"/>
      <c r="J309" s="23"/>
      <c r="K309" s="23"/>
    </row>
    <row r="310" spans="1:11" x14ac:dyDescent="0.2">
      <c r="A310" s="218"/>
      <c r="B310" s="218"/>
      <c r="C310" s="23"/>
      <c r="D310" s="23"/>
      <c r="E310" s="23"/>
      <c r="F310" s="23"/>
      <c r="G310" s="23"/>
      <c r="H310" s="218"/>
      <c r="I310" s="218"/>
      <c r="J310" s="23"/>
      <c r="K310" s="23"/>
    </row>
    <row r="311" spans="1:11" x14ac:dyDescent="0.2">
      <c r="A311" s="218"/>
      <c r="B311" s="218"/>
      <c r="C311" s="23"/>
      <c r="D311" s="23"/>
      <c r="E311" s="23"/>
      <c r="F311" s="23"/>
      <c r="G311" s="23"/>
      <c r="H311" s="218"/>
      <c r="I311" s="218"/>
      <c r="J311" s="23"/>
      <c r="K311" s="23"/>
    </row>
    <row r="312" spans="1:11" x14ac:dyDescent="0.2">
      <c r="A312" s="218"/>
      <c r="B312" s="218"/>
      <c r="C312" s="23"/>
      <c r="D312" s="23"/>
      <c r="E312" s="23"/>
      <c r="F312" s="23"/>
      <c r="G312" s="23"/>
      <c r="H312" s="218"/>
      <c r="I312" s="218"/>
      <c r="J312" s="23"/>
      <c r="K312" s="23"/>
    </row>
    <row r="313" spans="1:11" x14ac:dyDescent="0.2">
      <c r="A313" s="218"/>
      <c r="B313" s="218"/>
      <c r="C313" s="23"/>
      <c r="D313" s="23"/>
      <c r="E313" s="23"/>
      <c r="F313" s="23"/>
      <c r="G313" s="23"/>
      <c r="H313" s="218"/>
      <c r="I313" s="218"/>
      <c r="J313" s="23"/>
      <c r="K313" s="23"/>
    </row>
    <row r="314" spans="1:11" x14ac:dyDescent="0.2">
      <c r="A314" s="218"/>
      <c r="B314" s="218"/>
      <c r="C314" s="23"/>
      <c r="D314" s="23"/>
      <c r="E314" s="23"/>
      <c r="F314" s="23"/>
      <c r="G314" s="23"/>
      <c r="H314" s="218"/>
      <c r="I314" s="218"/>
      <c r="J314" s="23"/>
      <c r="K314" s="23"/>
    </row>
    <row r="315" spans="1:11" x14ac:dyDescent="0.2">
      <c r="A315" s="218"/>
      <c r="B315" s="218"/>
      <c r="C315" s="23"/>
      <c r="D315" s="23"/>
      <c r="E315" s="23"/>
      <c r="F315" s="23"/>
      <c r="G315" s="23"/>
      <c r="H315" s="218"/>
      <c r="I315" s="218"/>
      <c r="J315" s="23"/>
      <c r="K315" s="23"/>
    </row>
    <row r="316" spans="1:11" x14ac:dyDescent="0.2">
      <c r="A316" s="218"/>
      <c r="B316" s="218"/>
      <c r="C316" s="23"/>
      <c r="D316" s="23"/>
      <c r="E316" s="23"/>
      <c r="F316" s="23"/>
      <c r="G316" s="23"/>
      <c r="H316" s="218"/>
      <c r="I316" s="218"/>
      <c r="J316" s="23"/>
      <c r="K316" s="23"/>
    </row>
    <row r="317" spans="1:11" x14ac:dyDescent="0.2">
      <c r="A317" s="218"/>
      <c r="B317" s="218"/>
      <c r="C317" s="23"/>
      <c r="D317" s="23"/>
      <c r="E317" s="23"/>
      <c r="F317" s="23"/>
      <c r="G317" s="23"/>
      <c r="H317" s="218"/>
      <c r="I317" s="218"/>
      <c r="J317" s="23"/>
      <c r="K317" s="23"/>
    </row>
    <row r="318" spans="1:11" x14ac:dyDescent="0.2">
      <c r="A318" s="218"/>
      <c r="B318" s="218"/>
      <c r="C318" s="23"/>
      <c r="D318" s="23"/>
      <c r="E318" s="23"/>
      <c r="F318" s="23"/>
      <c r="G318" s="23"/>
      <c r="H318" s="218"/>
      <c r="I318" s="218"/>
      <c r="J318" s="23"/>
      <c r="K318" s="23"/>
    </row>
    <row r="319" spans="1:11" x14ac:dyDescent="0.2">
      <c r="A319" s="218"/>
      <c r="B319" s="218"/>
      <c r="C319" s="23"/>
      <c r="D319" s="23"/>
      <c r="E319" s="23"/>
      <c r="F319" s="23"/>
      <c r="G319" s="23"/>
      <c r="H319" s="218"/>
      <c r="I319" s="218"/>
      <c r="J319" s="23"/>
      <c r="K319" s="23"/>
    </row>
    <row r="320" spans="1:11" x14ac:dyDescent="0.2">
      <c r="A320" s="218"/>
      <c r="B320" s="218"/>
      <c r="C320" s="23"/>
      <c r="D320" s="23"/>
      <c r="E320" s="23"/>
      <c r="F320" s="23"/>
      <c r="G320" s="23"/>
      <c r="H320" s="218"/>
      <c r="I320" s="218"/>
      <c r="J320" s="23"/>
      <c r="K320" s="23"/>
    </row>
    <row r="321" spans="1:11" x14ac:dyDescent="0.2">
      <c r="A321" s="218"/>
      <c r="B321" s="218"/>
      <c r="C321" s="23"/>
      <c r="D321" s="23"/>
      <c r="E321" s="23"/>
      <c r="F321" s="23"/>
      <c r="G321" s="23"/>
      <c r="H321" s="218"/>
      <c r="I321" s="218"/>
      <c r="J321" s="23"/>
      <c r="K321" s="23"/>
    </row>
    <row r="322" spans="1:11" x14ac:dyDescent="0.2">
      <c r="A322" s="218"/>
      <c r="B322" s="218"/>
      <c r="C322" s="23"/>
      <c r="D322" s="23"/>
      <c r="E322" s="23"/>
      <c r="F322" s="23"/>
      <c r="G322" s="23"/>
      <c r="H322" s="218"/>
      <c r="I322" s="218"/>
      <c r="J322" s="23"/>
      <c r="K322" s="23"/>
    </row>
    <row r="323" spans="1:11" x14ac:dyDescent="0.2">
      <c r="A323" s="218"/>
      <c r="B323" s="218"/>
      <c r="C323" s="23"/>
      <c r="D323" s="23"/>
      <c r="E323" s="23"/>
      <c r="F323" s="23"/>
      <c r="G323" s="23"/>
      <c r="H323" s="218"/>
      <c r="I323" s="218"/>
      <c r="J323" s="23"/>
      <c r="K323" s="23"/>
    </row>
    <row r="324" spans="1:11" x14ac:dyDescent="0.2">
      <c r="A324" s="218"/>
      <c r="B324" s="218"/>
      <c r="C324" s="23"/>
      <c r="D324" s="23"/>
      <c r="E324" s="23"/>
      <c r="F324" s="23"/>
      <c r="G324" s="23"/>
      <c r="H324" s="218"/>
      <c r="I324" s="218"/>
      <c r="J324" s="23"/>
      <c r="K324" s="23"/>
    </row>
    <row r="325" spans="1:11" x14ac:dyDescent="0.2">
      <c r="A325" s="218"/>
      <c r="B325" s="218"/>
      <c r="C325" s="23"/>
      <c r="D325" s="23"/>
      <c r="E325" s="23"/>
      <c r="F325" s="23"/>
      <c r="G325" s="23"/>
      <c r="H325" s="218"/>
      <c r="I325" s="218"/>
      <c r="J325" s="23"/>
      <c r="K325" s="23"/>
    </row>
    <row r="326" spans="1:11" x14ac:dyDescent="0.2">
      <c r="A326" s="218"/>
      <c r="B326" s="218"/>
      <c r="C326" s="23"/>
      <c r="D326" s="23"/>
      <c r="E326" s="23"/>
      <c r="F326" s="23"/>
      <c r="G326" s="23"/>
      <c r="H326" s="218"/>
      <c r="I326" s="218"/>
      <c r="J326" s="23"/>
      <c r="K326" s="23"/>
    </row>
    <row r="327" spans="1:11" x14ac:dyDescent="0.2">
      <c r="A327" s="218"/>
      <c r="B327" s="218"/>
      <c r="C327" s="23"/>
      <c r="D327" s="23"/>
      <c r="E327" s="23"/>
      <c r="F327" s="23"/>
      <c r="G327" s="23"/>
      <c r="H327" s="218"/>
      <c r="I327" s="218"/>
      <c r="J327" s="23"/>
      <c r="K327" s="23"/>
    </row>
    <row r="328" spans="1:11" x14ac:dyDescent="0.2">
      <c r="A328" s="218"/>
      <c r="B328" s="218"/>
      <c r="C328" s="23"/>
      <c r="D328" s="23"/>
      <c r="E328" s="23"/>
      <c r="F328" s="23"/>
      <c r="G328" s="23"/>
      <c r="H328" s="218"/>
      <c r="I328" s="218"/>
      <c r="J328" s="23"/>
      <c r="K328" s="23"/>
    </row>
    <row r="329" spans="1:11" x14ac:dyDescent="0.2">
      <c r="A329" s="218"/>
      <c r="B329" s="218"/>
      <c r="C329" s="23"/>
      <c r="D329" s="23"/>
      <c r="E329" s="23"/>
      <c r="F329" s="23"/>
      <c r="G329" s="23"/>
      <c r="H329" s="218"/>
      <c r="I329" s="218"/>
      <c r="J329" s="23"/>
      <c r="K329" s="23"/>
    </row>
    <row r="330" spans="1:11" x14ac:dyDescent="0.2">
      <c r="A330" s="218"/>
      <c r="B330" s="218"/>
      <c r="C330" s="23"/>
      <c r="D330" s="23"/>
      <c r="E330" s="23"/>
      <c r="F330" s="23"/>
      <c r="G330" s="23"/>
      <c r="H330" s="218"/>
      <c r="I330" s="218"/>
      <c r="J330" s="23"/>
      <c r="K330" s="23"/>
    </row>
    <row r="331" spans="1:11" x14ac:dyDescent="0.2">
      <c r="A331" s="218"/>
      <c r="B331" s="218"/>
      <c r="C331" s="23"/>
      <c r="D331" s="23"/>
      <c r="E331" s="23"/>
      <c r="F331" s="23"/>
      <c r="G331" s="23"/>
      <c r="H331" s="218"/>
      <c r="I331" s="218"/>
      <c r="J331" s="23"/>
      <c r="K331" s="23"/>
    </row>
    <row r="332" spans="1:11" x14ac:dyDescent="0.2">
      <c r="A332" s="218"/>
      <c r="B332" s="218"/>
      <c r="C332" s="23"/>
      <c r="D332" s="23"/>
      <c r="E332" s="23"/>
      <c r="F332" s="23"/>
      <c r="G332" s="23"/>
      <c r="H332" s="218"/>
      <c r="I332" s="218"/>
      <c r="J332" s="23"/>
      <c r="K332" s="23"/>
    </row>
    <row r="333" spans="1:11" x14ac:dyDescent="0.2">
      <c r="A333" s="218"/>
      <c r="B333" s="218"/>
      <c r="C333" s="23"/>
      <c r="D333" s="23"/>
      <c r="E333" s="23"/>
      <c r="F333" s="23"/>
      <c r="G333" s="23"/>
      <c r="H333" s="218"/>
      <c r="I333" s="218"/>
      <c r="J333" s="23"/>
      <c r="K333" s="23"/>
    </row>
    <row r="334" spans="1:11" x14ac:dyDescent="0.2">
      <c r="A334" s="218"/>
      <c r="B334" s="218"/>
      <c r="C334" s="23"/>
      <c r="D334" s="23"/>
      <c r="E334" s="23"/>
      <c r="F334" s="23"/>
      <c r="G334" s="23"/>
      <c r="H334" s="218"/>
      <c r="I334" s="218"/>
      <c r="J334" s="23"/>
      <c r="K334" s="23"/>
    </row>
    <row r="335" spans="1:11" x14ac:dyDescent="0.2">
      <c r="A335" s="218"/>
      <c r="B335" s="218"/>
      <c r="C335" s="23"/>
      <c r="D335" s="23"/>
      <c r="E335" s="23"/>
      <c r="F335" s="23"/>
      <c r="G335" s="23"/>
      <c r="H335" s="218"/>
      <c r="I335" s="218"/>
      <c r="J335" s="23"/>
      <c r="K335" s="23"/>
    </row>
    <row r="336" spans="1:11" x14ac:dyDescent="0.2">
      <c r="A336" s="218"/>
      <c r="B336" s="218"/>
      <c r="C336" s="23"/>
      <c r="D336" s="23"/>
      <c r="E336" s="23"/>
      <c r="F336" s="23"/>
      <c r="G336" s="23"/>
      <c r="H336" s="218"/>
      <c r="I336" s="218"/>
      <c r="J336" s="23"/>
      <c r="K336" s="23"/>
    </row>
    <row r="337" spans="1:11" x14ac:dyDescent="0.2">
      <c r="A337" s="218"/>
      <c r="B337" s="218"/>
      <c r="C337" s="23"/>
      <c r="D337" s="23"/>
      <c r="E337" s="23"/>
      <c r="F337" s="23"/>
      <c r="G337" s="23"/>
      <c r="H337" s="218"/>
      <c r="I337" s="218"/>
      <c r="J337" s="23"/>
      <c r="K337" s="23"/>
    </row>
    <row r="338" spans="1:11" x14ac:dyDescent="0.2">
      <c r="A338" s="218"/>
      <c r="B338" s="218"/>
      <c r="C338" s="23"/>
      <c r="D338" s="23"/>
      <c r="E338" s="23"/>
      <c r="F338" s="23"/>
      <c r="G338" s="23"/>
      <c r="H338" s="218"/>
      <c r="I338" s="218"/>
      <c r="J338" s="23"/>
      <c r="K338" s="23"/>
    </row>
    <row r="339" spans="1:11" x14ac:dyDescent="0.2">
      <c r="A339" s="218"/>
      <c r="B339" s="218"/>
      <c r="C339" s="23"/>
      <c r="D339" s="23"/>
      <c r="E339" s="23"/>
      <c r="F339" s="23"/>
      <c r="G339" s="23"/>
      <c r="H339" s="218"/>
      <c r="I339" s="218"/>
      <c r="J339" s="23"/>
      <c r="K339" s="23"/>
    </row>
    <row r="340" spans="1:11" x14ac:dyDescent="0.2">
      <c r="A340" s="218"/>
      <c r="B340" s="218"/>
      <c r="C340" s="23"/>
      <c r="D340" s="23"/>
      <c r="E340" s="23"/>
      <c r="F340" s="23"/>
      <c r="G340" s="23"/>
      <c r="H340" s="218"/>
      <c r="I340" s="218"/>
      <c r="J340" s="23"/>
      <c r="K340" s="23"/>
    </row>
    <row r="341" spans="1:11" x14ac:dyDescent="0.2">
      <c r="A341" s="218"/>
      <c r="B341" s="218"/>
      <c r="C341" s="23"/>
      <c r="D341" s="23"/>
      <c r="E341" s="23"/>
      <c r="F341" s="23"/>
      <c r="G341" s="23"/>
      <c r="H341" s="218"/>
      <c r="I341" s="218"/>
      <c r="J341" s="23"/>
      <c r="K341" s="23"/>
    </row>
    <row r="342" spans="1:11" x14ac:dyDescent="0.2">
      <c r="A342" s="218"/>
      <c r="B342" s="218"/>
      <c r="C342" s="23"/>
      <c r="D342" s="23"/>
      <c r="E342" s="23"/>
      <c r="F342" s="23"/>
      <c r="G342" s="23"/>
      <c r="H342" s="218"/>
      <c r="I342" s="218"/>
      <c r="J342" s="23"/>
      <c r="K342" s="23"/>
    </row>
    <row r="343" spans="1:11" x14ac:dyDescent="0.2">
      <c r="A343" s="218"/>
      <c r="B343" s="218"/>
      <c r="C343" s="23"/>
      <c r="D343" s="23"/>
      <c r="E343" s="23"/>
      <c r="F343" s="23"/>
      <c r="G343" s="23"/>
      <c r="H343" s="218"/>
      <c r="I343" s="218"/>
      <c r="J343" s="23"/>
      <c r="K343" s="23"/>
    </row>
    <row r="344" spans="1:11" x14ac:dyDescent="0.2">
      <c r="A344" s="218"/>
      <c r="B344" s="218"/>
      <c r="C344" s="23"/>
      <c r="D344" s="23"/>
      <c r="E344" s="23"/>
      <c r="F344" s="23"/>
      <c r="G344" s="23"/>
      <c r="H344" s="218"/>
      <c r="I344" s="218"/>
      <c r="J344" s="23"/>
      <c r="K344" s="23"/>
    </row>
    <row r="345" spans="1:11" x14ac:dyDescent="0.2">
      <c r="A345" s="218"/>
      <c r="B345" s="218"/>
      <c r="C345" s="23"/>
      <c r="D345" s="23"/>
      <c r="E345" s="23"/>
      <c r="F345" s="23"/>
      <c r="G345" s="23"/>
      <c r="H345" s="218"/>
      <c r="I345" s="218"/>
      <c r="J345" s="23"/>
      <c r="K345" s="23"/>
    </row>
    <row r="346" spans="1:11" x14ac:dyDescent="0.2">
      <c r="A346" s="218"/>
      <c r="B346" s="218"/>
      <c r="C346" s="23"/>
      <c r="D346" s="23"/>
      <c r="E346" s="23"/>
      <c r="F346" s="23"/>
      <c r="G346" s="23"/>
      <c r="H346" s="218"/>
      <c r="I346" s="218"/>
      <c r="J346" s="23"/>
      <c r="K346" s="23"/>
    </row>
    <row r="347" spans="1:11" x14ac:dyDescent="0.2">
      <c r="A347" s="218"/>
      <c r="B347" s="218"/>
      <c r="C347" s="23"/>
      <c r="D347" s="23"/>
      <c r="E347" s="23"/>
      <c r="F347" s="23"/>
      <c r="G347" s="23"/>
      <c r="H347" s="218"/>
      <c r="I347" s="218"/>
      <c r="J347" s="23"/>
      <c r="K347" s="23"/>
    </row>
    <row r="348" spans="1:11" x14ac:dyDescent="0.2">
      <c r="A348" s="218"/>
      <c r="B348" s="218"/>
      <c r="C348" s="23"/>
      <c r="D348" s="23"/>
      <c r="E348" s="23"/>
      <c r="F348" s="23"/>
      <c r="G348" s="23"/>
      <c r="H348" s="218"/>
      <c r="I348" s="218"/>
      <c r="J348" s="23"/>
      <c r="K348" s="23"/>
    </row>
    <row r="349" spans="1:11" x14ac:dyDescent="0.2">
      <c r="A349" s="218"/>
      <c r="B349" s="218"/>
      <c r="C349" s="23"/>
      <c r="D349" s="23"/>
      <c r="E349" s="23"/>
      <c r="F349" s="23"/>
      <c r="G349" s="23"/>
      <c r="H349" s="218"/>
      <c r="I349" s="218"/>
      <c r="J349" s="23"/>
      <c r="K349" s="23"/>
    </row>
    <row r="350" spans="1:11" x14ac:dyDescent="0.2">
      <c r="A350" s="218"/>
      <c r="B350" s="218"/>
      <c r="C350" s="23"/>
      <c r="D350" s="23"/>
      <c r="E350" s="23"/>
      <c r="F350" s="23"/>
      <c r="G350" s="23"/>
      <c r="H350" s="218"/>
      <c r="I350" s="218"/>
      <c r="J350" s="23"/>
      <c r="K350" s="23"/>
    </row>
    <row r="351" spans="1:11" x14ac:dyDescent="0.2">
      <c r="A351" s="218"/>
      <c r="B351" s="218"/>
      <c r="C351" s="23"/>
      <c r="D351" s="23"/>
      <c r="E351" s="23"/>
      <c r="F351" s="23"/>
      <c r="G351" s="23"/>
      <c r="H351" s="218"/>
      <c r="I351" s="218"/>
      <c r="J351" s="23"/>
      <c r="K351" s="23"/>
    </row>
    <row r="352" spans="1:11" x14ac:dyDescent="0.2">
      <c r="A352" s="218"/>
      <c r="B352" s="218"/>
      <c r="C352" s="23"/>
      <c r="D352" s="23"/>
      <c r="E352" s="23"/>
      <c r="F352" s="23"/>
      <c r="G352" s="23"/>
      <c r="H352" s="218"/>
      <c r="I352" s="218"/>
      <c r="J352" s="23"/>
      <c r="K352" s="23"/>
    </row>
    <row r="353" spans="1:11" x14ac:dyDescent="0.2">
      <c r="A353" s="218"/>
      <c r="B353" s="218"/>
      <c r="C353" s="23"/>
      <c r="D353" s="23"/>
      <c r="E353" s="23"/>
      <c r="F353" s="23"/>
      <c r="G353" s="23"/>
      <c r="H353" s="218"/>
      <c r="I353" s="218"/>
      <c r="J353" s="23"/>
      <c r="K353" s="23"/>
    </row>
    <row r="354" spans="1:11" x14ac:dyDescent="0.2">
      <c r="A354" s="218"/>
      <c r="B354" s="218"/>
      <c r="C354" s="23"/>
      <c r="D354" s="23"/>
      <c r="E354" s="23"/>
      <c r="F354" s="23"/>
      <c r="G354" s="23"/>
      <c r="H354" s="218"/>
      <c r="I354" s="218"/>
      <c r="J354" s="23"/>
      <c r="K354" s="23"/>
    </row>
    <row r="355" spans="1:11" x14ac:dyDescent="0.2">
      <c r="A355" s="218"/>
      <c r="B355" s="218"/>
      <c r="C355" s="23"/>
      <c r="D355" s="23"/>
      <c r="E355" s="23"/>
      <c r="F355" s="23"/>
      <c r="G355" s="23"/>
      <c r="H355" s="218"/>
      <c r="I355" s="218"/>
      <c r="J355" s="23"/>
      <c r="K355" s="23"/>
    </row>
    <row r="356" spans="1:11" x14ac:dyDescent="0.2">
      <c r="A356" s="218"/>
      <c r="B356" s="218"/>
      <c r="C356" s="23"/>
      <c r="D356" s="23"/>
      <c r="E356" s="23"/>
      <c r="F356" s="23"/>
      <c r="G356" s="23"/>
      <c r="H356" s="218"/>
      <c r="I356" s="218"/>
      <c r="J356" s="23"/>
      <c r="K356" s="23"/>
    </row>
    <row r="357" spans="1:11" x14ac:dyDescent="0.2">
      <c r="A357" s="218"/>
      <c r="B357" s="218"/>
      <c r="C357" s="23"/>
      <c r="D357" s="23"/>
      <c r="E357" s="23"/>
      <c r="F357" s="23"/>
      <c r="G357" s="23"/>
      <c r="H357" s="218"/>
      <c r="I357" s="218"/>
      <c r="J357" s="23"/>
      <c r="K357" s="23"/>
    </row>
    <row r="358" spans="1:11" x14ac:dyDescent="0.2">
      <c r="A358" s="218"/>
      <c r="B358" s="218"/>
      <c r="C358" s="23"/>
      <c r="D358" s="23"/>
      <c r="E358" s="23"/>
      <c r="F358" s="23"/>
      <c r="G358" s="23"/>
      <c r="H358" s="218"/>
      <c r="I358" s="218"/>
      <c r="J358" s="23"/>
      <c r="K358" s="23"/>
    </row>
    <row r="359" spans="1:11" x14ac:dyDescent="0.2">
      <c r="A359" s="218"/>
      <c r="B359" s="218"/>
      <c r="C359" s="23"/>
      <c r="D359" s="23"/>
      <c r="E359" s="23"/>
      <c r="F359" s="23"/>
      <c r="G359" s="23"/>
      <c r="H359" s="218"/>
      <c r="I359" s="218"/>
      <c r="J359" s="23"/>
      <c r="K359" s="23"/>
    </row>
    <row r="360" spans="1:11" x14ac:dyDescent="0.2">
      <c r="A360" s="218"/>
      <c r="B360" s="218"/>
      <c r="C360" s="23"/>
      <c r="D360" s="23"/>
      <c r="E360" s="23"/>
      <c r="F360" s="23"/>
      <c r="G360" s="23"/>
      <c r="H360" s="218"/>
      <c r="I360" s="218"/>
      <c r="J360" s="23"/>
      <c r="K360" s="23"/>
    </row>
    <row r="361" spans="1:11" x14ac:dyDescent="0.2">
      <c r="A361" s="218"/>
      <c r="B361" s="218"/>
      <c r="C361" s="23"/>
      <c r="D361" s="23"/>
      <c r="E361" s="23"/>
      <c r="F361" s="23"/>
      <c r="G361" s="23"/>
      <c r="H361" s="218"/>
      <c r="I361" s="218"/>
      <c r="J361" s="23"/>
      <c r="K361" s="23"/>
    </row>
    <row r="362" spans="1:11" x14ac:dyDescent="0.2">
      <c r="A362" s="218"/>
      <c r="B362" s="218"/>
      <c r="C362" s="23"/>
      <c r="D362" s="23"/>
      <c r="E362" s="23"/>
      <c r="F362" s="23"/>
      <c r="G362" s="23"/>
      <c r="H362" s="218"/>
      <c r="I362" s="218"/>
      <c r="J362" s="23"/>
      <c r="K362" s="23"/>
    </row>
    <row r="363" spans="1:11" x14ac:dyDescent="0.2">
      <c r="A363" s="218"/>
      <c r="B363" s="218"/>
      <c r="C363" s="23"/>
      <c r="D363" s="23"/>
      <c r="E363" s="23"/>
      <c r="F363" s="23"/>
      <c r="G363" s="23"/>
      <c r="H363" s="218"/>
      <c r="I363" s="218"/>
      <c r="J363" s="23"/>
      <c r="K363" s="23"/>
    </row>
    <row r="364" spans="1:11" x14ac:dyDescent="0.2">
      <c r="A364" s="218"/>
      <c r="B364" s="218"/>
      <c r="C364" s="23"/>
      <c r="D364" s="23"/>
      <c r="E364" s="23"/>
      <c r="F364" s="23"/>
      <c r="G364" s="23"/>
      <c r="H364" s="218"/>
      <c r="I364" s="218"/>
      <c r="J364" s="23"/>
      <c r="K364" s="23"/>
    </row>
    <row r="365" spans="1:11" x14ac:dyDescent="0.2">
      <c r="A365" s="218"/>
      <c r="B365" s="218"/>
      <c r="C365" s="23"/>
      <c r="D365" s="23"/>
      <c r="E365" s="23"/>
      <c r="F365" s="23"/>
      <c r="G365" s="23"/>
      <c r="H365" s="218"/>
      <c r="I365" s="218"/>
      <c r="J365" s="23"/>
      <c r="K365" s="23"/>
    </row>
    <row r="366" spans="1:11" x14ac:dyDescent="0.2">
      <c r="A366" s="218"/>
      <c r="B366" s="218"/>
      <c r="C366" s="23"/>
      <c r="D366" s="23"/>
      <c r="E366" s="23"/>
      <c r="F366" s="23"/>
      <c r="G366" s="23"/>
      <c r="H366" s="218"/>
      <c r="I366" s="218"/>
      <c r="J366" s="23"/>
      <c r="K366" s="23"/>
    </row>
    <row r="367" spans="1:11" x14ac:dyDescent="0.2">
      <c r="A367" s="218"/>
      <c r="B367" s="218"/>
      <c r="C367" s="23"/>
      <c r="D367" s="23"/>
      <c r="E367" s="23"/>
      <c r="F367" s="23"/>
      <c r="G367" s="23"/>
      <c r="H367" s="218"/>
      <c r="I367" s="218"/>
      <c r="J367" s="23"/>
      <c r="K367" s="23"/>
    </row>
    <row r="368" spans="1:11" x14ac:dyDescent="0.2">
      <c r="A368" s="218"/>
      <c r="B368" s="218"/>
      <c r="C368" s="23"/>
      <c r="D368" s="23"/>
      <c r="E368" s="23"/>
      <c r="F368" s="23"/>
      <c r="G368" s="23"/>
      <c r="H368" s="218"/>
      <c r="I368" s="218"/>
      <c r="J368" s="23"/>
      <c r="K368" s="23"/>
    </row>
    <row r="369" spans="1:11" x14ac:dyDescent="0.2">
      <c r="A369" s="218"/>
      <c r="B369" s="218"/>
      <c r="C369" s="23"/>
      <c r="D369" s="23"/>
      <c r="E369" s="23"/>
      <c r="F369" s="23"/>
      <c r="G369" s="23"/>
      <c r="H369" s="218"/>
      <c r="I369" s="218"/>
      <c r="J369" s="23"/>
      <c r="K369" s="23"/>
    </row>
    <row r="370" spans="1:11" x14ac:dyDescent="0.2">
      <c r="A370" s="218"/>
      <c r="B370" s="218"/>
      <c r="C370" s="23"/>
      <c r="D370" s="23"/>
      <c r="E370" s="23"/>
      <c r="F370" s="23"/>
      <c r="G370" s="23"/>
      <c r="H370" s="218"/>
      <c r="I370" s="218"/>
      <c r="J370" s="23"/>
      <c r="K370" s="23"/>
    </row>
    <row r="371" spans="1:11" x14ac:dyDescent="0.2">
      <c r="A371" s="218"/>
      <c r="B371" s="218"/>
      <c r="C371" s="23"/>
      <c r="D371" s="23"/>
      <c r="E371" s="23"/>
      <c r="F371" s="23"/>
      <c r="G371" s="23"/>
      <c r="H371" s="218"/>
      <c r="I371" s="218"/>
      <c r="J371" s="23"/>
      <c r="K371" s="23"/>
    </row>
    <row r="372" spans="1:11" x14ac:dyDescent="0.2">
      <c r="A372" s="218"/>
      <c r="B372" s="218"/>
      <c r="C372" s="23"/>
      <c r="D372" s="23"/>
      <c r="E372" s="23"/>
      <c r="F372" s="23"/>
      <c r="G372" s="23"/>
      <c r="H372" s="218"/>
      <c r="I372" s="218"/>
      <c r="J372" s="23"/>
      <c r="K372" s="23"/>
    </row>
    <row r="373" spans="1:11" x14ac:dyDescent="0.2">
      <c r="A373" s="218"/>
      <c r="B373" s="218"/>
      <c r="C373" s="23"/>
      <c r="D373" s="23"/>
      <c r="E373" s="23"/>
      <c r="F373" s="23"/>
      <c r="G373" s="23"/>
      <c r="H373" s="218"/>
      <c r="I373" s="218"/>
      <c r="J373" s="23"/>
      <c r="K373" s="23"/>
    </row>
    <row r="374" spans="1:11" x14ac:dyDescent="0.2">
      <c r="A374" s="218"/>
      <c r="B374" s="218"/>
      <c r="C374" s="23"/>
      <c r="D374" s="23"/>
      <c r="E374" s="23"/>
      <c r="F374" s="23"/>
      <c r="G374" s="23"/>
      <c r="H374" s="218"/>
      <c r="I374" s="218"/>
      <c r="J374" s="23"/>
      <c r="K374" s="23"/>
    </row>
    <row r="375" spans="1:11" x14ac:dyDescent="0.2">
      <c r="A375" s="218"/>
      <c r="B375" s="218"/>
      <c r="C375" s="23"/>
      <c r="D375" s="23"/>
      <c r="E375" s="23"/>
      <c r="F375" s="23"/>
      <c r="G375" s="23"/>
      <c r="H375" s="218"/>
      <c r="I375" s="218"/>
      <c r="J375" s="23"/>
      <c r="K375" s="23"/>
    </row>
    <row r="376" spans="1:11" x14ac:dyDescent="0.2">
      <c r="A376" s="218"/>
      <c r="B376" s="218"/>
      <c r="C376" s="23"/>
      <c r="D376" s="23"/>
      <c r="E376" s="23"/>
      <c r="F376" s="23"/>
      <c r="G376" s="23"/>
      <c r="H376" s="218"/>
      <c r="I376" s="218"/>
      <c r="J376" s="23"/>
      <c r="K376" s="23"/>
    </row>
    <row r="377" spans="1:11" x14ac:dyDescent="0.2">
      <c r="A377" s="218"/>
      <c r="B377" s="218"/>
      <c r="C377" s="23"/>
      <c r="D377" s="23"/>
      <c r="E377" s="23"/>
      <c r="F377" s="23"/>
      <c r="G377" s="23"/>
      <c r="H377" s="218"/>
      <c r="I377" s="218"/>
      <c r="J377" s="23"/>
      <c r="K377" s="23"/>
    </row>
    <row r="378" spans="1:11" x14ac:dyDescent="0.2">
      <c r="A378" s="218"/>
      <c r="B378" s="218"/>
      <c r="C378" s="23"/>
      <c r="D378" s="23"/>
      <c r="E378" s="23"/>
      <c r="F378" s="23"/>
      <c r="G378" s="23"/>
      <c r="H378" s="218"/>
      <c r="I378" s="218"/>
      <c r="J378" s="23"/>
      <c r="K378" s="23"/>
    </row>
    <row r="379" spans="1:11" x14ac:dyDescent="0.2">
      <c r="A379" s="218"/>
      <c r="B379" s="218"/>
      <c r="C379" s="23"/>
      <c r="D379" s="23"/>
      <c r="E379" s="23"/>
      <c r="F379" s="23"/>
      <c r="G379" s="23"/>
      <c r="H379" s="218"/>
      <c r="I379" s="218"/>
      <c r="J379" s="23"/>
      <c r="K379" s="23"/>
    </row>
    <row r="380" spans="1:11" x14ac:dyDescent="0.2">
      <c r="A380" s="218"/>
      <c r="B380" s="218"/>
      <c r="C380" s="23"/>
      <c r="D380" s="23"/>
      <c r="E380" s="23"/>
      <c r="F380" s="23"/>
      <c r="G380" s="23"/>
      <c r="H380" s="218"/>
      <c r="I380" s="218"/>
      <c r="J380" s="23"/>
      <c r="K380" s="23"/>
    </row>
    <row r="381" spans="1:11" x14ac:dyDescent="0.2">
      <c r="A381" s="218"/>
      <c r="B381" s="218"/>
      <c r="C381" s="23"/>
      <c r="D381" s="23"/>
      <c r="E381" s="23"/>
      <c r="F381" s="23"/>
      <c r="G381" s="23"/>
      <c r="H381" s="218"/>
      <c r="I381" s="218"/>
      <c r="J381" s="23"/>
      <c r="K381" s="23"/>
    </row>
    <row r="382" spans="1:11" x14ac:dyDescent="0.2">
      <c r="A382" s="218"/>
      <c r="B382" s="218"/>
      <c r="C382" s="23"/>
      <c r="D382" s="23"/>
      <c r="E382" s="23"/>
      <c r="F382" s="23"/>
      <c r="G382" s="23"/>
      <c r="H382" s="218"/>
      <c r="I382" s="218"/>
      <c r="J382" s="23"/>
      <c r="K382" s="23"/>
    </row>
    <row r="383" spans="1:11" x14ac:dyDescent="0.2">
      <c r="A383" s="218"/>
      <c r="B383" s="218"/>
      <c r="C383" s="23"/>
      <c r="D383" s="23"/>
      <c r="E383" s="23"/>
      <c r="F383" s="23"/>
      <c r="G383" s="23"/>
      <c r="H383" s="218"/>
      <c r="I383" s="218"/>
      <c r="J383" s="23"/>
      <c r="K383" s="23"/>
    </row>
    <row r="384" spans="1:11" x14ac:dyDescent="0.2">
      <c r="A384" s="218"/>
      <c r="B384" s="218"/>
      <c r="C384" s="23"/>
      <c r="D384" s="23"/>
      <c r="E384" s="23"/>
      <c r="F384" s="23"/>
      <c r="G384" s="23"/>
      <c r="H384" s="218"/>
      <c r="I384" s="218"/>
      <c r="J384" s="23"/>
      <c r="K384" s="23"/>
    </row>
    <row r="385" spans="1:11" x14ac:dyDescent="0.2">
      <c r="A385" s="218"/>
      <c r="B385" s="218"/>
      <c r="C385" s="23"/>
      <c r="D385" s="23"/>
      <c r="E385" s="23"/>
      <c r="F385" s="23"/>
      <c r="G385" s="23"/>
      <c r="H385" s="218"/>
      <c r="I385" s="218"/>
      <c r="J385" s="23"/>
      <c r="K385" s="23"/>
    </row>
    <row r="386" spans="1:11" x14ac:dyDescent="0.2">
      <c r="A386" s="218"/>
      <c r="B386" s="218"/>
      <c r="C386" s="23"/>
      <c r="D386" s="23"/>
      <c r="E386" s="23"/>
      <c r="F386" s="23"/>
      <c r="G386" s="23"/>
      <c r="H386" s="218"/>
      <c r="I386" s="218"/>
      <c r="J386" s="23"/>
      <c r="K386" s="23"/>
    </row>
    <row r="387" spans="1:11" x14ac:dyDescent="0.2">
      <c r="A387" s="218"/>
      <c r="B387" s="218"/>
      <c r="C387" s="23"/>
      <c r="D387" s="23"/>
      <c r="E387" s="23"/>
      <c r="F387" s="23"/>
      <c r="G387" s="23"/>
      <c r="H387" s="218"/>
      <c r="I387" s="218"/>
      <c r="J387" s="23"/>
      <c r="K387" s="23"/>
    </row>
    <row r="388" spans="1:11" x14ac:dyDescent="0.2">
      <c r="A388" s="218"/>
      <c r="B388" s="218"/>
      <c r="C388" s="23"/>
      <c r="D388" s="23"/>
      <c r="E388" s="23"/>
      <c r="F388" s="23"/>
      <c r="G388" s="23"/>
      <c r="H388" s="218"/>
      <c r="I388" s="218"/>
      <c r="J388" s="23"/>
      <c r="K388" s="23"/>
    </row>
    <row r="389" spans="1:11" x14ac:dyDescent="0.2">
      <c r="A389" s="218"/>
      <c r="B389" s="218"/>
      <c r="C389" s="23"/>
      <c r="D389" s="23"/>
      <c r="E389" s="23"/>
      <c r="F389" s="23"/>
      <c r="G389" s="23"/>
      <c r="H389" s="218"/>
      <c r="I389" s="218"/>
      <c r="J389" s="23"/>
      <c r="K389" s="23"/>
    </row>
    <row r="390" spans="1:11" x14ac:dyDescent="0.2">
      <c r="A390" s="218"/>
      <c r="B390" s="218"/>
      <c r="C390" s="23"/>
      <c r="D390" s="23"/>
      <c r="E390" s="23"/>
      <c r="F390" s="23"/>
      <c r="G390" s="23"/>
      <c r="H390" s="218"/>
      <c r="I390" s="218"/>
      <c r="J390" s="23"/>
      <c r="K390" s="23"/>
    </row>
    <row r="391" spans="1:11" x14ac:dyDescent="0.2">
      <c r="A391" s="218"/>
      <c r="B391" s="218"/>
      <c r="C391" s="23"/>
      <c r="D391" s="23"/>
      <c r="E391" s="23"/>
      <c r="F391" s="23"/>
      <c r="G391" s="23"/>
      <c r="H391" s="218"/>
      <c r="I391" s="218"/>
      <c r="J391" s="23"/>
      <c r="K391" s="23"/>
    </row>
    <row r="392" spans="1:11" x14ac:dyDescent="0.2">
      <c r="A392" s="218"/>
      <c r="B392" s="218"/>
      <c r="C392" s="23"/>
      <c r="D392" s="23"/>
      <c r="E392" s="23"/>
      <c r="F392" s="23"/>
      <c r="G392" s="23"/>
      <c r="H392" s="218"/>
      <c r="I392" s="218"/>
      <c r="J392" s="23"/>
      <c r="K392" s="23"/>
    </row>
    <row r="393" spans="1:11" x14ac:dyDescent="0.2">
      <c r="A393" s="218"/>
      <c r="B393" s="218"/>
      <c r="C393" s="23"/>
      <c r="D393" s="23"/>
      <c r="E393" s="23"/>
      <c r="F393" s="23"/>
      <c r="G393" s="23"/>
      <c r="H393" s="218"/>
      <c r="I393" s="218"/>
      <c r="J393" s="23"/>
      <c r="K393" s="23"/>
    </row>
    <row r="394" spans="1:11" x14ac:dyDescent="0.2">
      <c r="A394" s="218"/>
      <c r="B394" s="218"/>
      <c r="C394" s="23"/>
      <c r="D394" s="23"/>
      <c r="E394" s="23"/>
      <c r="F394" s="23"/>
      <c r="G394" s="23"/>
      <c r="H394" s="218"/>
      <c r="I394" s="218"/>
      <c r="J394" s="23"/>
      <c r="K394" s="23"/>
    </row>
    <row r="395" spans="1:11" x14ac:dyDescent="0.2">
      <c r="A395" s="218"/>
      <c r="B395" s="218"/>
      <c r="C395" s="23"/>
      <c r="D395" s="23"/>
      <c r="E395" s="23"/>
      <c r="F395" s="23"/>
      <c r="G395" s="23"/>
      <c r="H395" s="218"/>
      <c r="I395" s="218"/>
      <c r="J395" s="23"/>
      <c r="K395" s="23"/>
    </row>
    <row r="396" spans="1:11" x14ac:dyDescent="0.2">
      <c r="A396" s="218"/>
      <c r="B396" s="218"/>
      <c r="C396" s="23"/>
      <c r="D396" s="23"/>
      <c r="E396" s="23"/>
      <c r="F396" s="23"/>
      <c r="G396" s="23"/>
      <c r="H396" s="218"/>
      <c r="I396" s="218"/>
      <c r="J396" s="23"/>
      <c r="K396" s="23"/>
    </row>
    <row r="397" spans="1:11" x14ac:dyDescent="0.2">
      <c r="A397" s="218"/>
      <c r="B397" s="218"/>
      <c r="C397" s="23"/>
      <c r="D397" s="23"/>
      <c r="E397" s="23"/>
      <c r="F397" s="23"/>
      <c r="G397" s="23"/>
      <c r="H397" s="218"/>
      <c r="I397" s="218"/>
      <c r="J397" s="23"/>
      <c r="K397" s="23"/>
    </row>
    <row r="398" spans="1:11" x14ac:dyDescent="0.2">
      <c r="A398" s="218"/>
      <c r="B398" s="218"/>
      <c r="C398" s="23"/>
      <c r="D398" s="23"/>
      <c r="E398" s="23"/>
      <c r="F398" s="23"/>
      <c r="G398" s="23"/>
      <c r="H398" s="218"/>
      <c r="I398" s="218"/>
      <c r="J398" s="23"/>
      <c r="K398" s="23"/>
    </row>
    <row r="399" spans="1:11" x14ac:dyDescent="0.2">
      <c r="A399" s="218"/>
      <c r="B399" s="218"/>
      <c r="C399" s="23"/>
      <c r="D399" s="23"/>
      <c r="E399" s="23"/>
      <c r="F399" s="23"/>
      <c r="G399" s="23"/>
      <c r="H399" s="218"/>
      <c r="I399" s="218"/>
      <c r="J399" s="23"/>
      <c r="K399" s="23"/>
    </row>
    <row r="400" spans="1:11" x14ac:dyDescent="0.2">
      <c r="A400" s="218"/>
      <c r="B400" s="218"/>
      <c r="C400" s="23"/>
      <c r="D400" s="23"/>
      <c r="E400" s="23"/>
      <c r="F400" s="23"/>
      <c r="G400" s="23"/>
      <c r="H400" s="218"/>
      <c r="I400" s="218"/>
      <c r="J400" s="23"/>
      <c r="K400" s="23"/>
    </row>
    <row r="401" spans="1:11" x14ac:dyDescent="0.2">
      <c r="A401" s="218"/>
      <c r="B401" s="218"/>
      <c r="C401" s="23"/>
      <c r="D401" s="23"/>
      <c r="E401" s="23"/>
      <c r="F401" s="23"/>
      <c r="G401" s="23"/>
      <c r="H401" s="218"/>
      <c r="I401" s="218"/>
      <c r="J401" s="23"/>
      <c r="K401" s="23"/>
    </row>
    <row r="402" spans="1:11" x14ac:dyDescent="0.2">
      <c r="A402" s="218"/>
      <c r="B402" s="218"/>
      <c r="C402" s="23"/>
      <c r="D402" s="23"/>
      <c r="E402" s="23"/>
      <c r="F402" s="23"/>
      <c r="G402" s="23"/>
      <c r="H402" s="218"/>
      <c r="I402" s="218"/>
      <c r="J402" s="23"/>
      <c r="K402" s="23"/>
    </row>
    <row r="403" spans="1:11" x14ac:dyDescent="0.2">
      <c r="A403" s="218"/>
      <c r="B403" s="218"/>
      <c r="C403" s="23"/>
      <c r="D403" s="23"/>
      <c r="E403" s="23"/>
      <c r="F403" s="23"/>
      <c r="G403" s="23"/>
      <c r="H403" s="218"/>
      <c r="I403" s="218"/>
      <c r="J403" s="23"/>
      <c r="K403" s="23"/>
    </row>
    <row r="404" spans="1:11" x14ac:dyDescent="0.2">
      <c r="A404" s="218"/>
      <c r="B404" s="218"/>
      <c r="C404" s="23"/>
      <c r="D404" s="23"/>
      <c r="E404" s="23"/>
      <c r="F404" s="23"/>
      <c r="G404" s="23"/>
      <c r="H404" s="218"/>
      <c r="I404" s="218"/>
      <c r="J404" s="23"/>
      <c r="K404" s="23"/>
    </row>
    <row r="405" spans="1:11" x14ac:dyDescent="0.2">
      <c r="A405" s="218"/>
      <c r="B405" s="218"/>
      <c r="C405" s="23"/>
      <c r="D405" s="23"/>
      <c r="E405" s="23"/>
      <c r="F405" s="23"/>
      <c r="G405" s="23"/>
      <c r="H405" s="218"/>
      <c r="I405" s="218"/>
      <c r="J405" s="23"/>
      <c r="K405" s="23"/>
    </row>
  </sheetData>
  <sheetProtection algorithmName="SHA-512" hashValue="FTftiC0NvZKJIKsCl4hAbw03ObjAXHZp4zqH1RAYSekXZ2j1v+j7CTNX9dElBs0zU9qfryGo+hIvJsWmg+WlEQ==" saltValue="CSOBFltE3WnRvjQcBbgHhg==" spinCount="100000" sheet="1" objects="1" scenarios="1"/>
  <autoFilter ref="A1:AF13" xr:uid="{00000000-0009-0000-0000-000008000000}"/>
  <customSheetViews>
    <customSheetView guid="{F9B5484E-AE86-4B42-A7FB-703F4E0771ED}" showAutoFilter="1">
      <selection sqref="A1:XFD1048576"/>
      <pageMargins left="0.7" right="0.7" top="0.78740157499999996" bottom="0.78740157499999996" header="0.3" footer="0.3"/>
      <pageSetup paperSize="9" orientation="portrait" r:id="rId1"/>
      <autoFilter ref="A1:AF13" xr:uid="{A8E045D1-523A-B243-87FC-A885A77BA4C7}"/>
    </customSheetView>
  </customSheetViews>
  <phoneticPr fontId="15" type="noConversion"/>
  <printOptions gridLines="1"/>
  <pageMargins left="0.70866141732283472" right="0.70866141732283472" top="0.78740157480314965" bottom="0.78740157480314965" header="0.31496062992125984" footer="0.31496062992125984"/>
  <pageSetup paperSize="8" scale="51" orientation="landscape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Q42"/>
  <sheetViews>
    <sheetView zoomScale="73" zoomScaleNormal="73" workbookViewId="0">
      <selection activeCell="B20" sqref="B20"/>
    </sheetView>
  </sheetViews>
  <sheetFormatPr baseColWidth="10" defaultColWidth="11.5" defaultRowHeight="15" x14ac:dyDescent="0.2"/>
  <cols>
    <col min="1" max="1" width="26.1640625" style="12" customWidth="1"/>
    <col min="2" max="2" width="23.83203125" style="12" bestFit="1" customWidth="1"/>
    <col min="3" max="16" width="19.6640625" style="12" bestFit="1" customWidth="1"/>
    <col min="17" max="17" width="13.83203125" style="12" bestFit="1" customWidth="1"/>
    <col min="18" max="16384" width="11.5" style="12"/>
  </cols>
  <sheetData>
    <row r="4" spans="1:16" x14ac:dyDescent="0.2">
      <c r="B4" s="13">
        <f>+Formular!C18</f>
        <v>44440</v>
      </c>
      <c r="C4" s="13">
        <f>+Formular!D18</f>
        <v>44441</v>
      </c>
      <c r="D4" s="13">
        <f>+Formular!E18</f>
        <v>44442</v>
      </c>
      <c r="E4" s="13">
        <f>+Formular!F18</f>
        <v>44443</v>
      </c>
      <c r="F4" s="13">
        <f>+Formular!G18</f>
        <v>44444</v>
      </c>
      <c r="G4" s="13">
        <f>+Formular!H18</f>
        <v>44445</v>
      </c>
      <c r="H4" s="13">
        <f>+Formular!I18</f>
        <v>44446</v>
      </c>
      <c r="I4" s="13">
        <f>+Formular!J18</f>
        <v>44447</v>
      </c>
      <c r="J4" s="13">
        <f>+Formular!K18</f>
        <v>44448</v>
      </c>
      <c r="K4" s="13">
        <f>+Formular!L18</f>
        <v>44449</v>
      </c>
      <c r="L4" s="13">
        <f>+Formular!M18</f>
        <v>44450</v>
      </c>
      <c r="M4" s="13">
        <f>+Formular!N18</f>
        <v>44451</v>
      </c>
      <c r="N4" s="13">
        <f>+Formular!O18</f>
        <v>44452</v>
      </c>
      <c r="O4" s="13">
        <f>+Formular!P18</f>
        <v>44453</v>
      </c>
      <c r="P4" s="13">
        <f>+Formular!Q18</f>
        <v>44454</v>
      </c>
    </row>
    <row r="5" spans="1:16" x14ac:dyDescent="0.2">
      <c r="B5" s="14">
        <f>ROUND(IF(Formular!C20=0,"00:01",Formular!C20),8)</f>
        <v>6.9444000000000005E-4</v>
      </c>
      <c r="C5" s="14">
        <f>ROUND(IF(Formular!D20=0,"00:01",Formular!D20),8)</f>
        <v>0.33333332999999998</v>
      </c>
      <c r="D5" s="14">
        <f>ROUND(IF(Formular!E20=0,"00:01",Formular!E20),8)</f>
        <v>6.9444000000000005E-4</v>
      </c>
      <c r="E5" s="14">
        <f>ROUND(IF(Formular!F20=0,"00:01",Formular!F20),8)</f>
        <v>6.9444000000000005E-4</v>
      </c>
      <c r="F5" s="14">
        <f>ROUND(IF(Formular!G20=0,"00:01",Formular!G20),8)</f>
        <v>6.9444000000000005E-4</v>
      </c>
      <c r="G5" s="14">
        <f>ROUND(IF(Formular!H20=0,"00:01",Formular!H20),8)</f>
        <v>0.5</v>
      </c>
      <c r="H5" s="14">
        <f>ROUND(IF(Formular!I20=0,"00:01",Formular!I20),8)</f>
        <v>6.9444000000000005E-4</v>
      </c>
      <c r="I5" s="14">
        <f>ROUND(IF(Formular!J20=0,"00:01",Formular!J20),8)</f>
        <v>6.9444000000000005E-4</v>
      </c>
      <c r="J5" s="14">
        <f>ROUND(IF(Formular!K20=0,"00:01",Formular!K20),8)</f>
        <v>0.33333332999999998</v>
      </c>
      <c r="K5" s="14">
        <f>ROUND(IF(Formular!L20=0,"00:01",Formular!L20),8)</f>
        <v>6.9444000000000005E-4</v>
      </c>
      <c r="L5" s="14">
        <f>ROUND(IF(Formular!M20=0,"00:01",Formular!M20),8)</f>
        <v>6.9444000000000005E-4</v>
      </c>
      <c r="M5" s="14">
        <f>ROUND(IF(Formular!N20=0,"00:01",Formular!N20),8)</f>
        <v>6.9444000000000005E-4</v>
      </c>
      <c r="N5" s="14">
        <f>ROUND(IF(Formular!O20=0,"00:01",Formular!O20),8)</f>
        <v>6.9444000000000005E-4</v>
      </c>
      <c r="O5" s="14">
        <f>ROUND(IF(Formular!P20=0,"00:01",Formular!P20),8)</f>
        <v>6.9444000000000005E-4</v>
      </c>
      <c r="P5" s="14">
        <f>ROUND(IF(Formular!Q20=0,"00:01",Formular!Q20),8)</f>
        <v>6.9444000000000005E-4</v>
      </c>
    </row>
    <row r="6" spans="1:16" x14ac:dyDescent="0.2">
      <c r="B6" s="14">
        <f>ROUND(IF(Formular!C22=0,"23:59",Formular!C22),8)</f>
        <v>0.99930556000000004</v>
      </c>
      <c r="C6" s="14">
        <f>ROUND(IF(Formular!D22=0,"23:59",Formular!D22),8)</f>
        <v>0.99930556000000004</v>
      </c>
      <c r="D6" s="14">
        <f>ROUND(IF(Formular!E22=0,"23:59",Formular!E22),8)</f>
        <v>0.99930556000000004</v>
      </c>
      <c r="E6" s="14">
        <f>ROUND(IF(Formular!F22=0,"23:59",Formular!F22),8)</f>
        <v>0.83333332999999998</v>
      </c>
      <c r="F6" s="14">
        <f>ROUND(IF(Formular!G22=0,"23:59",Formular!G22),8)</f>
        <v>0.99930556000000004</v>
      </c>
      <c r="G6" s="14">
        <f>ROUND(IF(Formular!H22=0,"23:59",Formular!H22),8)</f>
        <v>0.64583332999999998</v>
      </c>
      <c r="H6" s="14">
        <f>ROUND(IF(Formular!I22=0,"23:59",Formular!I22),8)</f>
        <v>0.99930556000000004</v>
      </c>
      <c r="I6" s="14">
        <f>ROUND(IF(Formular!J22=0,"23:59",Formular!J22),8)</f>
        <v>0.99930556000000004</v>
      </c>
      <c r="J6" s="14">
        <f>ROUND(IF(Formular!K22=0,"23:59",Formular!K22),8)</f>
        <v>0.66666667000000002</v>
      </c>
      <c r="K6" s="14">
        <f>ROUND(IF(Formular!L22=0,"23:59",Formular!L22),8)</f>
        <v>0.99930556000000004</v>
      </c>
      <c r="L6" s="14">
        <f>ROUND(IF(Formular!M22=0,"23:59",Formular!M22),8)</f>
        <v>0.99930556000000004</v>
      </c>
      <c r="M6" s="14">
        <f>ROUND(IF(Formular!N22=0,"23:59",Formular!N22),8)</f>
        <v>0.99930556000000004</v>
      </c>
      <c r="N6" s="14">
        <f>ROUND(IF(Formular!O22=0,"23:59",Formular!O22),8)</f>
        <v>0.99930556000000004</v>
      </c>
      <c r="O6" s="14">
        <f>ROUND(IF(Formular!P22=0,"23:59",Formular!P22),8)</f>
        <v>0.99930556000000004</v>
      </c>
      <c r="P6" s="14">
        <f>ROUND(IF(Formular!Q22=0,"23:59",Formular!Q22),8)</f>
        <v>0.99930556000000004</v>
      </c>
    </row>
    <row r="8" spans="1:16" x14ac:dyDescent="0.2">
      <c r="A8" s="12" t="s">
        <v>154</v>
      </c>
      <c r="B8" s="15">
        <f>IF(B5=0.00069444,0,1)</f>
        <v>0</v>
      </c>
      <c r="C8" s="15">
        <f t="shared" ref="C8:P8" si="0">IF(C5=0.00069444,0,1)</f>
        <v>1</v>
      </c>
      <c r="D8" s="15">
        <f t="shared" si="0"/>
        <v>0</v>
      </c>
      <c r="E8" s="15">
        <f t="shared" si="0"/>
        <v>0</v>
      </c>
      <c r="F8" s="15">
        <f t="shared" si="0"/>
        <v>0</v>
      </c>
      <c r="G8" s="15">
        <f t="shared" si="0"/>
        <v>1</v>
      </c>
      <c r="H8" s="15">
        <f t="shared" si="0"/>
        <v>0</v>
      </c>
      <c r="I8" s="15">
        <f t="shared" si="0"/>
        <v>0</v>
      </c>
      <c r="J8" s="15">
        <f t="shared" si="0"/>
        <v>1</v>
      </c>
      <c r="K8" s="15">
        <f t="shared" si="0"/>
        <v>0</v>
      </c>
      <c r="L8" s="15">
        <f t="shared" si="0"/>
        <v>0</v>
      </c>
      <c r="M8" s="15">
        <f t="shared" si="0"/>
        <v>0</v>
      </c>
      <c r="N8" s="15">
        <f t="shared" si="0"/>
        <v>0</v>
      </c>
      <c r="O8" s="15">
        <f t="shared" si="0"/>
        <v>0</v>
      </c>
      <c r="P8" s="15">
        <f t="shared" si="0"/>
        <v>0</v>
      </c>
    </row>
    <row r="9" spans="1:16" x14ac:dyDescent="0.2">
      <c r="A9" s="12" t="s">
        <v>155</v>
      </c>
      <c r="B9" s="15">
        <f>IF(B6=0.99930556,0,1)</f>
        <v>0</v>
      </c>
      <c r="C9" s="15">
        <f t="shared" ref="C9:P9" si="1">IF(C6=0.99930556,0,1)</f>
        <v>0</v>
      </c>
      <c r="D9" s="15">
        <f t="shared" si="1"/>
        <v>0</v>
      </c>
      <c r="E9" s="15">
        <f t="shared" si="1"/>
        <v>1</v>
      </c>
      <c r="F9" s="15">
        <f t="shared" si="1"/>
        <v>0</v>
      </c>
      <c r="G9" s="15">
        <f t="shared" si="1"/>
        <v>1</v>
      </c>
      <c r="H9" s="15">
        <f t="shared" si="1"/>
        <v>0</v>
      </c>
      <c r="I9" s="15">
        <f t="shared" si="1"/>
        <v>0</v>
      </c>
      <c r="J9" s="15">
        <f t="shared" si="1"/>
        <v>1</v>
      </c>
      <c r="K9" s="15">
        <f t="shared" si="1"/>
        <v>0</v>
      </c>
      <c r="L9" s="15">
        <f t="shared" si="1"/>
        <v>0</v>
      </c>
      <c r="M9" s="15">
        <f t="shared" si="1"/>
        <v>0</v>
      </c>
      <c r="N9" s="15">
        <f t="shared" si="1"/>
        <v>0</v>
      </c>
      <c r="O9" s="15">
        <f t="shared" si="1"/>
        <v>0</v>
      </c>
      <c r="P9" s="15">
        <f t="shared" si="1"/>
        <v>0</v>
      </c>
    </row>
    <row r="10" spans="1:16" x14ac:dyDescent="0.2">
      <c r="B10" s="15">
        <f>SUM(B8:B9)</f>
        <v>0</v>
      </c>
      <c r="C10" s="15">
        <f t="shared" ref="C10:N10" si="2">SUM(C8:C9)</f>
        <v>1</v>
      </c>
      <c r="D10" s="15">
        <f t="shared" si="2"/>
        <v>0</v>
      </c>
      <c r="E10" s="15">
        <f t="shared" si="2"/>
        <v>1</v>
      </c>
      <c r="F10" s="15">
        <f t="shared" si="2"/>
        <v>0</v>
      </c>
      <c r="G10" s="15">
        <f t="shared" si="2"/>
        <v>2</v>
      </c>
      <c r="H10" s="15">
        <f t="shared" si="2"/>
        <v>0</v>
      </c>
      <c r="I10" s="15">
        <f t="shared" si="2"/>
        <v>0</v>
      </c>
      <c r="J10" s="15">
        <f t="shared" si="2"/>
        <v>2</v>
      </c>
      <c r="K10" s="15">
        <f t="shared" si="2"/>
        <v>0</v>
      </c>
      <c r="L10" s="15">
        <f t="shared" si="2"/>
        <v>0</v>
      </c>
      <c r="M10" s="15">
        <f t="shared" si="2"/>
        <v>0</v>
      </c>
      <c r="N10" s="15">
        <f t="shared" si="2"/>
        <v>0</v>
      </c>
      <c r="O10" s="15">
        <f t="shared" ref="O10" si="3">SUM(O8:O9)</f>
        <v>0</v>
      </c>
      <c r="P10" s="15">
        <f t="shared" ref="P10" si="4">SUM(P8:P9)</f>
        <v>0</v>
      </c>
    </row>
    <row r="12" spans="1:16" x14ac:dyDescent="0.2">
      <c r="A12" s="12" t="s">
        <v>156</v>
      </c>
      <c r="B12" s="16">
        <f>IF(B10=2,B10,0)</f>
        <v>0</v>
      </c>
      <c r="C12" s="16">
        <f t="shared" ref="C12:P12" si="5">IF(C10=2,C10,0)</f>
        <v>0</v>
      </c>
      <c r="D12" s="16">
        <f t="shared" si="5"/>
        <v>0</v>
      </c>
      <c r="E12" s="16">
        <f t="shared" si="5"/>
        <v>0</v>
      </c>
      <c r="F12" s="16">
        <f t="shared" si="5"/>
        <v>0</v>
      </c>
      <c r="G12" s="16">
        <f t="shared" si="5"/>
        <v>2</v>
      </c>
      <c r="H12" s="16">
        <f t="shared" si="5"/>
        <v>0</v>
      </c>
      <c r="I12" s="16">
        <f t="shared" si="5"/>
        <v>0</v>
      </c>
      <c r="J12" s="16">
        <f t="shared" si="5"/>
        <v>2</v>
      </c>
      <c r="K12" s="16">
        <f t="shared" si="5"/>
        <v>0</v>
      </c>
      <c r="L12" s="16">
        <f t="shared" si="5"/>
        <v>0</v>
      </c>
      <c r="M12" s="16">
        <f t="shared" si="5"/>
        <v>0</v>
      </c>
      <c r="N12" s="16">
        <f t="shared" si="5"/>
        <v>0</v>
      </c>
      <c r="O12" s="16">
        <f t="shared" si="5"/>
        <v>0</v>
      </c>
      <c r="P12" s="16">
        <f t="shared" si="5"/>
        <v>0</v>
      </c>
    </row>
    <row r="13" spans="1:16" x14ac:dyDescent="0.2">
      <c r="A13" s="12" t="s">
        <v>157</v>
      </c>
      <c r="B13" s="16">
        <f>IF(AND(B8=1,B12&lt;&gt;2),B8,0)</f>
        <v>0</v>
      </c>
      <c r="C13" s="16">
        <f t="shared" ref="C13:P13" si="6">IF(AND(C8=1,C12&lt;&gt;2),C8,0)</f>
        <v>1</v>
      </c>
      <c r="D13" s="16">
        <f t="shared" si="6"/>
        <v>0</v>
      </c>
      <c r="E13" s="16">
        <f t="shared" si="6"/>
        <v>0</v>
      </c>
      <c r="F13" s="16">
        <f t="shared" si="6"/>
        <v>0</v>
      </c>
      <c r="G13" s="16">
        <f t="shared" si="6"/>
        <v>0</v>
      </c>
      <c r="H13" s="16">
        <f t="shared" si="6"/>
        <v>0</v>
      </c>
      <c r="I13" s="16">
        <f t="shared" si="6"/>
        <v>0</v>
      </c>
      <c r="J13" s="16">
        <f t="shared" si="6"/>
        <v>0</v>
      </c>
      <c r="K13" s="16">
        <f t="shared" si="6"/>
        <v>0</v>
      </c>
      <c r="L13" s="16">
        <f t="shared" si="6"/>
        <v>0</v>
      </c>
      <c r="M13" s="16">
        <f t="shared" si="6"/>
        <v>0</v>
      </c>
      <c r="N13" s="16">
        <f t="shared" si="6"/>
        <v>0</v>
      </c>
      <c r="O13" s="16">
        <f t="shared" si="6"/>
        <v>0</v>
      </c>
      <c r="P13" s="16">
        <f t="shared" si="6"/>
        <v>0</v>
      </c>
    </row>
    <row r="14" spans="1:16" x14ac:dyDescent="0.2">
      <c r="A14" s="12" t="s">
        <v>158</v>
      </c>
      <c r="B14" s="16">
        <f>IF(AND(B9=1,B12&lt;&gt;2),B9,0)</f>
        <v>0</v>
      </c>
      <c r="C14" s="16">
        <f t="shared" ref="C14:P14" si="7">IF(AND(C9=1,C12&lt;&gt;2),C9,0)</f>
        <v>0</v>
      </c>
      <c r="D14" s="16">
        <f t="shared" si="7"/>
        <v>0</v>
      </c>
      <c r="E14" s="16">
        <f t="shared" si="7"/>
        <v>1</v>
      </c>
      <c r="F14" s="16">
        <f t="shared" si="7"/>
        <v>0</v>
      </c>
      <c r="G14" s="16">
        <f t="shared" si="7"/>
        <v>0</v>
      </c>
      <c r="H14" s="16">
        <f t="shared" si="7"/>
        <v>0</v>
      </c>
      <c r="I14" s="16">
        <f t="shared" si="7"/>
        <v>0</v>
      </c>
      <c r="J14" s="16">
        <f t="shared" si="7"/>
        <v>0</v>
      </c>
      <c r="K14" s="16">
        <f t="shared" si="7"/>
        <v>0</v>
      </c>
      <c r="L14" s="16">
        <f t="shared" si="7"/>
        <v>0</v>
      </c>
      <c r="M14" s="16">
        <f t="shared" si="7"/>
        <v>0</v>
      </c>
      <c r="N14" s="16">
        <f t="shared" si="7"/>
        <v>0</v>
      </c>
      <c r="O14" s="16">
        <f t="shared" si="7"/>
        <v>0</v>
      </c>
      <c r="P14" s="16">
        <f t="shared" si="7"/>
        <v>0</v>
      </c>
    </row>
    <row r="15" spans="1:16" x14ac:dyDescent="0.2">
      <c r="A15" s="12" t="s">
        <v>160</v>
      </c>
      <c r="B15" s="16" t="str">
        <f>IF(AND(B12=0,B13=0,B14=0,A15&lt;&gt;"Reise"),"keine Reise",IF(AND(A15="Reise",B14&lt;&gt;1),"Reise",IF(AND(B8=1,B9=0),"Reise","Reise Ende")))</f>
        <v>keine Reise</v>
      </c>
      <c r="C15" s="16" t="str">
        <f t="shared" ref="C15:P15" si="8">IF(AND(C12=0,C13=0,C14=0,B15&lt;&gt;"Reise"),"keine Reise",IF(AND(B15="Reise",C14&lt;&gt;1),"Reise",IF(AND(C8=1,C9=0),"Reise","Reise Ende")))</f>
        <v>Reise</v>
      </c>
      <c r="D15" s="16" t="str">
        <f t="shared" si="8"/>
        <v>Reise</v>
      </c>
      <c r="E15" s="16" t="str">
        <f t="shared" si="8"/>
        <v>Reise Ende</v>
      </c>
      <c r="F15" s="16" t="str">
        <f t="shared" si="8"/>
        <v>keine Reise</v>
      </c>
      <c r="G15" s="16" t="str">
        <f t="shared" si="8"/>
        <v>Reise Ende</v>
      </c>
      <c r="H15" s="16" t="str">
        <f t="shared" si="8"/>
        <v>keine Reise</v>
      </c>
      <c r="I15" s="16" t="str">
        <f t="shared" si="8"/>
        <v>keine Reise</v>
      </c>
      <c r="J15" s="16" t="str">
        <f t="shared" si="8"/>
        <v>Reise Ende</v>
      </c>
      <c r="K15" s="16" t="str">
        <f t="shared" si="8"/>
        <v>keine Reise</v>
      </c>
      <c r="L15" s="16" t="str">
        <f t="shared" si="8"/>
        <v>keine Reise</v>
      </c>
      <c r="M15" s="16" t="str">
        <f t="shared" si="8"/>
        <v>keine Reise</v>
      </c>
      <c r="N15" s="16" t="str">
        <f t="shared" si="8"/>
        <v>keine Reise</v>
      </c>
      <c r="O15" s="16" t="str">
        <f t="shared" si="8"/>
        <v>keine Reise</v>
      </c>
      <c r="P15" s="16" t="str">
        <f t="shared" si="8"/>
        <v>keine Reise</v>
      </c>
    </row>
    <row r="16" spans="1:16" x14ac:dyDescent="0.2">
      <c r="B16" s="17">
        <f>ROUND(IF(B15="keine Reise",0,B6-B5 )*48,0)/48</f>
        <v>0</v>
      </c>
      <c r="C16" s="17">
        <f t="shared" ref="C16:P16" si="9">ROUND(IF(C15="keine Reise",0,C6-C5 )*48,0)/48</f>
        <v>0.66666666666666663</v>
      </c>
      <c r="D16" s="17">
        <f t="shared" si="9"/>
        <v>1</v>
      </c>
      <c r="E16" s="17">
        <f t="shared" si="9"/>
        <v>0.83333333333333337</v>
      </c>
      <c r="F16" s="17">
        <f t="shared" si="9"/>
        <v>0</v>
      </c>
      <c r="G16" s="17">
        <f t="shared" si="9"/>
        <v>0.14583333333333334</v>
      </c>
      <c r="H16" s="17">
        <f t="shared" si="9"/>
        <v>0</v>
      </c>
      <c r="I16" s="17">
        <f t="shared" si="9"/>
        <v>0</v>
      </c>
      <c r="J16" s="17">
        <f t="shared" si="9"/>
        <v>0.33333333333333331</v>
      </c>
      <c r="K16" s="17">
        <f t="shared" si="9"/>
        <v>0</v>
      </c>
      <c r="L16" s="17">
        <f t="shared" si="9"/>
        <v>0</v>
      </c>
      <c r="M16" s="17">
        <f t="shared" si="9"/>
        <v>0</v>
      </c>
      <c r="N16" s="17">
        <f t="shared" si="9"/>
        <v>0</v>
      </c>
      <c r="O16" s="17">
        <f t="shared" si="9"/>
        <v>0</v>
      </c>
      <c r="P16" s="17">
        <f t="shared" si="9"/>
        <v>0</v>
      </c>
    </row>
    <row r="17" spans="1:17" x14ac:dyDescent="0.2">
      <c r="C17" s="18"/>
      <c r="D17" s="18"/>
      <c r="E17" s="18"/>
      <c r="F17" s="18"/>
      <c r="G17" s="18"/>
      <c r="H17" s="18"/>
      <c r="I17" s="18"/>
    </row>
    <row r="18" spans="1:17" x14ac:dyDescent="0.2">
      <c r="B18" s="19"/>
    </row>
    <row r="19" spans="1:17" x14ac:dyDescent="0.2">
      <c r="B19" s="13">
        <f>+Formular!C37</f>
        <v>44455</v>
      </c>
      <c r="C19" s="13">
        <f>+Formular!D37</f>
        <v>44456</v>
      </c>
      <c r="D19" s="13">
        <f>+Formular!E37</f>
        <v>44457</v>
      </c>
      <c r="E19" s="13">
        <f>+Formular!F37</f>
        <v>44458</v>
      </c>
      <c r="F19" s="13">
        <f>+Formular!G37</f>
        <v>44459</v>
      </c>
      <c r="G19" s="13">
        <f>+Formular!H37</f>
        <v>44460</v>
      </c>
      <c r="H19" s="13">
        <f>+Formular!I37</f>
        <v>44461</v>
      </c>
      <c r="I19" s="13">
        <f>+Formular!J37</f>
        <v>44462</v>
      </c>
      <c r="J19" s="13">
        <f>+Formular!K37</f>
        <v>44463</v>
      </c>
      <c r="K19" s="13">
        <f>+Formular!L37</f>
        <v>44464</v>
      </c>
      <c r="L19" s="13">
        <f>+Formular!M37</f>
        <v>44465</v>
      </c>
      <c r="M19" s="13">
        <f>+Formular!N37</f>
        <v>44466</v>
      </c>
      <c r="N19" s="13">
        <f>+Formular!O37</f>
        <v>44467</v>
      </c>
      <c r="O19" s="13">
        <f>+Formular!P37</f>
        <v>44468</v>
      </c>
      <c r="P19" s="13">
        <f>+Formular!Q37</f>
        <v>44469</v>
      </c>
      <c r="Q19" s="13" t="str">
        <f>+Formular!R37</f>
        <v xml:space="preserve"> </v>
      </c>
    </row>
    <row r="20" spans="1:17" x14ac:dyDescent="0.2">
      <c r="B20" s="14">
        <f>ROUND(IF(Formular!C39=0,"00:01",Formular!C39),8)</f>
        <v>6.9444000000000005E-4</v>
      </c>
      <c r="C20" s="14">
        <f>ROUND(IF(Formular!D39=0,"00:01",Formular!D39),8)</f>
        <v>6.9444000000000005E-4</v>
      </c>
      <c r="D20" s="14">
        <f>ROUND(IF(Formular!E39=0,"00:01",Formular!E39),8)</f>
        <v>6.9444000000000005E-4</v>
      </c>
      <c r="E20" s="14">
        <f>ROUND(IF(Formular!F39=0,"00:01",Formular!F39),8)</f>
        <v>6.9444000000000005E-4</v>
      </c>
      <c r="F20" s="14">
        <f>ROUND(IF(Formular!G39=0,"00:01",Formular!G39),8)</f>
        <v>6.9444000000000005E-4</v>
      </c>
      <c r="G20" s="14">
        <f>ROUND(IF(Formular!H39=0,"00:01",Formular!H39),8)</f>
        <v>6.9444000000000005E-4</v>
      </c>
      <c r="H20" s="14">
        <f>ROUND(IF(Formular!I39=0,"00:01",Formular!I39),8)</f>
        <v>6.9444000000000005E-4</v>
      </c>
      <c r="I20" s="14">
        <f>ROUND(IF(Formular!J39=0,"00:01",Formular!J39),8)</f>
        <v>6.9444000000000005E-4</v>
      </c>
      <c r="J20" s="14">
        <f>ROUND(IF(Formular!K39=0,"00:01",Formular!K39),8)</f>
        <v>6.9444000000000005E-4</v>
      </c>
      <c r="K20" s="14">
        <f>ROUND(IF(Formular!L39=0,"00:01",Formular!L39),8)</f>
        <v>6.9444000000000005E-4</v>
      </c>
      <c r="L20" s="14">
        <f>ROUND(IF(Formular!M39=0,"00:01",Formular!M39),8)</f>
        <v>6.9444000000000005E-4</v>
      </c>
      <c r="M20" s="14">
        <f>ROUND(IF(Formular!N39=0,"00:01",Formular!N39),8)</f>
        <v>6.9444000000000005E-4</v>
      </c>
      <c r="N20" s="14">
        <f>ROUND(IF(Formular!O39=0,"00:01",Formular!O39),8)</f>
        <v>6.9444000000000005E-4</v>
      </c>
      <c r="O20" s="14">
        <f>ROUND(IF(Formular!P39=0,"00:01",Formular!P39),8)</f>
        <v>6.9444000000000005E-4</v>
      </c>
      <c r="P20" s="14">
        <f>ROUND(IF(Formular!Q39=0,"00:01",Formular!Q39),8)</f>
        <v>6.9444000000000005E-4</v>
      </c>
      <c r="Q20" s="14">
        <f>ROUND(IF(Formular!R39=0,"00:01",Formular!R39),8)</f>
        <v>6.9444000000000005E-4</v>
      </c>
    </row>
    <row r="21" spans="1:17" x14ac:dyDescent="0.2">
      <c r="B21" s="14">
        <f>ROUND(IF(Formular!C41=0,"23:59",Formular!C41),8)</f>
        <v>0.99930556000000004</v>
      </c>
      <c r="C21" s="14">
        <f>ROUND(IF(Formular!D41=0,"23:59",Formular!D41),8)</f>
        <v>0.99930556000000004</v>
      </c>
      <c r="D21" s="14">
        <f>ROUND(IF(Formular!E41=0,"23:59",Formular!E41),8)</f>
        <v>0.99930556000000004</v>
      </c>
      <c r="E21" s="14">
        <f>ROUND(IF(Formular!F41=0,"23:59",Formular!F41),8)</f>
        <v>0.99930556000000004</v>
      </c>
      <c r="F21" s="14">
        <f>ROUND(IF(Formular!G41=0,"23:59",Formular!G41),8)</f>
        <v>0.99930556000000004</v>
      </c>
      <c r="G21" s="14">
        <f>ROUND(IF(Formular!H41=0,"23:59",Formular!H41),8)</f>
        <v>0.99930556000000004</v>
      </c>
      <c r="H21" s="14">
        <f>ROUND(IF(Formular!I41=0,"23:59",Formular!I41),8)</f>
        <v>0.99930556000000004</v>
      </c>
      <c r="I21" s="14">
        <f>ROUND(IF(Formular!J41=0,"23:59",Formular!J41),8)</f>
        <v>0.99930556000000004</v>
      </c>
      <c r="J21" s="14">
        <f>ROUND(IF(Formular!K41=0,"23:59",Formular!K41),8)</f>
        <v>0.99930556000000004</v>
      </c>
      <c r="K21" s="14">
        <f>ROUND(IF(Formular!L41=0,"23:59",Formular!L41),8)</f>
        <v>0.99930556000000004</v>
      </c>
      <c r="L21" s="14">
        <f>ROUND(IF(Formular!M41=0,"23:59",Formular!M41),8)</f>
        <v>0.99930556000000004</v>
      </c>
      <c r="M21" s="14">
        <f>ROUND(IF(Formular!N41=0,"23:59",Formular!N41),8)</f>
        <v>0.99930556000000004</v>
      </c>
      <c r="N21" s="14">
        <f>ROUND(IF(Formular!O41=0,"23:59",Formular!O41),8)</f>
        <v>0.99930556000000004</v>
      </c>
      <c r="O21" s="14">
        <f>ROUND(IF(Formular!P41=0,"23:59",Formular!P41),8)</f>
        <v>0.99930556000000004</v>
      </c>
      <c r="P21" s="14">
        <f>ROUND(IF(Formular!Q41=0,"23:59",Formular!Q41),8)</f>
        <v>0.99930556000000004</v>
      </c>
      <c r="Q21" s="14">
        <f>ROUND(IF(Formular!R41=0,"23:59",Formular!R41),8)</f>
        <v>0.99930556000000004</v>
      </c>
    </row>
    <row r="23" spans="1:17" x14ac:dyDescent="0.2">
      <c r="A23" s="12" t="s">
        <v>154</v>
      </c>
      <c r="B23" s="15">
        <f>IF(B20=0.00069444,0,1)</f>
        <v>0</v>
      </c>
      <c r="C23" s="15">
        <f t="shared" ref="C23:P23" si="10">IF(C20=0.00069444,0,1)</f>
        <v>0</v>
      </c>
      <c r="D23" s="15">
        <f t="shared" si="10"/>
        <v>0</v>
      </c>
      <c r="E23" s="15">
        <f t="shared" si="10"/>
        <v>0</v>
      </c>
      <c r="F23" s="15">
        <f t="shared" si="10"/>
        <v>0</v>
      </c>
      <c r="G23" s="15">
        <f t="shared" si="10"/>
        <v>0</v>
      </c>
      <c r="H23" s="15">
        <f t="shared" si="10"/>
        <v>0</v>
      </c>
      <c r="I23" s="15">
        <f t="shared" si="10"/>
        <v>0</v>
      </c>
      <c r="J23" s="15">
        <f t="shared" si="10"/>
        <v>0</v>
      </c>
      <c r="K23" s="15">
        <f t="shared" si="10"/>
        <v>0</v>
      </c>
      <c r="L23" s="15">
        <f t="shared" si="10"/>
        <v>0</v>
      </c>
      <c r="M23" s="15">
        <f t="shared" si="10"/>
        <v>0</v>
      </c>
      <c r="N23" s="15">
        <f t="shared" si="10"/>
        <v>0</v>
      </c>
      <c r="O23" s="15">
        <f t="shared" si="10"/>
        <v>0</v>
      </c>
      <c r="P23" s="15">
        <f t="shared" si="10"/>
        <v>0</v>
      </c>
      <c r="Q23" s="15">
        <f t="shared" ref="Q23" si="11">IF(Q20=0.00069444,0,1)</f>
        <v>0</v>
      </c>
    </row>
    <row r="24" spans="1:17" x14ac:dyDescent="0.2">
      <c r="A24" s="12" t="s">
        <v>155</v>
      </c>
      <c r="B24" s="15">
        <f>IF(B21=0.99930556,0,1)</f>
        <v>0</v>
      </c>
      <c r="C24" s="15">
        <f t="shared" ref="C24:P24" si="12">IF(C21=0.99930556,0,1)</f>
        <v>0</v>
      </c>
      <c r="D24" s="15">
        <f t="shared" si="12"/>
        <v>0</v>
      </c>
      <c r="E24" s="15">
        <f t="shared" si="12"/>
        <v>0</v>
      </c>
      <c r="F24" s="15">
        <f t="shared" si="12"/>
        <v>0</v>
      </c>
      <c r="G24" s="15">
        <f t="shared" si="12"/>
        <v>0</v>
      </c>
      <c r="H24" s="15">
        <f t="shared" si="12"/>
        <v>0</v>
      </c>
      <c r="I24" s="15">
        <f t="shared" si="12"/>
        <v>0</v>
      </c>
      <c r="J24" s="15">
        <f t="shared" si="12"/>
        <v>0</v>
      </c>
      <c r="K24" s="15">
        <f t="shared" si="12"/>
        <v>0</v>
      </c>
      <c r="L24" s="15">
        <f t="shared" si="12"/>
        <v>0</v>
      </c>
      <c r="M24" s="15">
        <f t="shared" si="12"/>
        <v>0</v>
      </c>
      <c r="N24" s="15">
        <f t="shared" si="12"/>
        <v>0</v>
      </c>
      <c r="O24" s="15">
        <f t="shared" si="12"/>
        <v>0</v>
      </c>
      <c r="P24" s="15">
        <f t="shared" si="12"/>
        <v>0</v>
      </c>
      <c r="Q24" s="15">
        <f t="shared" ref="Q24" si="13">IF(Q21=0.99930556,0,1)</f>
        <v>0</v>
      </c>
    </row>
    <row r="25" spans="1:17" x14ac:dyDescent="0.2">
      <c r="B25" s="15">
        <f>SUM(B23:B24)</f>
        <v>0</v>
      </c>
      <c r="C25" s="15">
        <f t="shared" ref="C25" si="14">SUM(C23:C24)</f>
        <v>0</v>
      </c>
      <c r="D25" s="15">
        <f t="shared" ref="D25" si="15">SUM(D23:D24)</f>
        <v>0</v>
      </c>
      <c r="E25" s="15">
        <f t="shared" ref="E25" si="16">SUM(E23:E24)</f>
        <v>0</v>
      </c>
      <c r="F25" s="15">
        <f t="shared" ref="F25" si="17">SUM(F23:F24)</f>
        <v>0</v>
      </c>
      <c r="G25" s="15">
        <f t="shared" ref="G25" si="18">SUM(G23:G24)</f>
        <v>0</v>
      </c>
      <c r="H25" s="15">
        <f t="shared" ref="H25" si="19">SUM(H23:H24)</f>
        <v>0</v>
      </c>
      <c r="I25" s="15">
        <f t="shared" ref="I25" si="20">SUM(I23:I24)</f>
        <v>0</v>
      </c>
      <c r="J25" s="15">
        <f t="shared" ref="J25" si="21">SUM(J23:J24)</f>
        <v>0</v>
      </c>
      <c r="K25" s="15">
        <f t="shared" ref="K25" si="22">SUM(K23:K24)</f>
        <v>0</v>
      </c>
      <c r="L25" s="15">
        <f t="shared" ref="L25" si="23">SUM(L23:L24)</f>
        <v>0</v>
      </c>
      <c r="M25" s="15">
        <f t="shared" ref="M25" si="24">SUM(M23:M24)</f>
        <v>0</v>
      </c>
      <c r="N25" s="15">
        <f t="shared" ref="N25" si="25">SUM(N23:N24)</f>
        <v>0</v>
      </c>
      <c r="O25" s="15">
        <f t="shared" ref="O25" si="26">SUM(O23:O24)</f>
        <v>0</v>
      </c>
      <c r="P25" s="15">
        <f t="shared" ref="P25:Q25" si="27">SUM(P23:P24)</f>
        <v>0</v>
      </c>
      <c r="Q25" s="15">
        <f t="shared" si="27"/>
        <v>0</v>
      </c>
    </row>
    <row r="27" spans="1:17" x14ac:dyDescent="0.2">
      <c r="A27" s="12" t="s">
        <v>156</v>
      </c>
      <c r="B27" s="16">
        <f>IF(B25=2,B25,0)</f>
        <v>0</v>
      </c>
      <c r="C27" s="16">
        <f t="shared" ref="C27:P27" si="28">IF(C25=2,C25,0)</f>
        <v>0</v>
      </c>
      <c r="D27" s="16">
        <f t="shared" si="28"/>
        <v>0</v>
      </c>
      <c r="E27" s="16">
        <f t="shared" si="28"/>
        <v>0</v>
      </c>
      <c r="F27" s="16">
        <f t="shared" si="28"/>
        <v>0</v>
      </c>
      <c r="G27" s="16">
        <f t="shared" si="28"/>
        <v>0</v>
      </c>
      <c r="H27" s="16">
        <f t="shared" si="28"/>
        <v>0</v>
      </c>
      <c r="I27" s="16">
        <f t="shared" si="28"/>
        <v>0</v>
      </c>
      <c r="J27" s="16">
        <f t="shared" si="28"/>
        <v>0</v>
      </c>
      <c r="K27" s="16">
        <f t="shared" si="28"/>
        <v>0</v>
      </c>
      <c r="L27" s="16">
        <f t="shared" si="28"/>
        <v>0</v>
      </c>
      <c r="M27" s="16">
        <f t="shared" si="28"/>
        <v>0</v>
      </c>
      <c r="N27" s="16">
        <f t="shared" si="28"/>
        <v>0</v>
      </c>
      <c r="O27" s="16">
        <f t="shared" si="28"/>
        <v>0</v>
      </c>
      <c r="P27" s="16">
        <f t="shared" si="28"/>
        <v>0</v>
      </c>
      <c r="Q27" s="16">
        <f t="shared" ref="Q27" si="29">IF(Q25=2,Q25,0)</f>
        <v>0</v>
      </c>
    </row>
    <row r="28" spans="1:17" x14ac:dyDescent="0.2">
      <c r="A28" s="12" t="s">
        <v>157</v>
      </c>
      <c r="B28" s="16">
        <f>IF(AND(B23=1,B27&lt;&gt;2),B23,0)</f>
        <v>0</v>
      </c>
      <c r="C28" s="16">
        <f t="shared" ref="C28" si="30">IF(AND(C23=1,C27&lt;&gt;2),C23,0)</f>
        <v>0</v>
      </c>
      <c r="D28" s="16">
        <f t="shared" ref="D28" si="31">IF(AND(D23=1,D27&lt;&gt;2),D23,0)</f>
        <v>0</v>
      </c>
      <c r="E28" s="16">
        <f t="shared" ref="E28" si="32">IF(AND(E23=1,E27&lt;&gt;2),E23,0)</f>
        <v>0</v>
      </c>
      <c r="F28" s="16">
        <f t="shared" ref="F28" si="33">IF(AND(F23=1,F27&lt;&gt;2),F23,0)</f>
        <v>0</v>
      </c>
      <c r="G28" s="16">
        <f t="shared" ref="G28" si="34">IF(AND(G23=1,G27&lt;&gt;2),G23,0)</f>
        <v>0</v>
      </c>
      <c r="H28" s="16">
        <f t="shared" ref="H28" si="35">IF(AND(H23=1,H27&lt;&gt;2),H23,0)</f>
        <v>0</v>
      </c>
      <c r="I28" s="16">
        <f t="shared" ref="I28" si="36">IF(AND(I23=1,I27&lt;&gt;2),I23,0)</f>
        <v>0</v>
      </c>
      <c r="J28" s="16">
        <f t="shared" ref="J28" si="37">IF(AND(J23=1,J27&lt;&gt;2),J23,0)</f>
        <v>0</v>
      </c>
      <c r="K28" s="16">
        <f t="shared" ref="K28" si="38">IF(AND(K23=1,K27&lt;&gt;2),K23,0)</f>
        <v>0</v>
      </c>
      <c r="L28" s="16">
        <f t="shared" ref="L28" si="39">IF(AND(L23=1,L27&lt;&gt;2),L23,0)</f>
        <v>0</v>
      </c>
      <c r="M28" s="16">
        <f t="shared" ref="M28" si="40">IF(AND(M23=1,M27&lt;&gt;2),M23,0)</f>
        <v>0</v>
      </c>
      <c r="N28" s="16">
        <f t="shared" ref="N28" si="41">IF(AND(N23=1,N27&lt;&gt;2),N23,0)</f>
        <v>0</v>
      </c>
      <c r="O28" s="16">
        <f t="shared" ref="O28" si="42">IF(AND(O23=1,O27&lt;&gt;2),O23,0)</f>
        <v>0</v>
      </c>
      <c r="P28" s="16">
        <f t="shared" ref="P28:Q28" si="43">IF(AND(P23=1,P27&lt;&gt;2),P23,0)</f>
        <v>0</v>
      </c>
      <c r="Q28" s="16">
        <f t="shared" si="43"/>
        <v>0</v>
      </c>
    </row>
    <row r="29" spans="1:17" x14ac:dyDescent="0.2">
      <c r="A29" s="12" t="s">
        <v>158</v>
      </c>
      <c r="B29" s="16">
        <f>IF(AND(B24=1,B27&lt;&gt;2),B24,0)</f>
        <v>0</v>
      </c>
      <c r="C29" s="16">
        <f t="shared" ref="C29:P29" si="44">IF(AND(C24=1,C27&lt;&gt;2),C24,0)</f>
        <v>0</v>
      </c>
      <c r="D29" s="16">
        <f t="shared" si="44"/>
        <v>0</v>
      </c>
      <c r="E29" s="16">
        <f t="shared" si="44"/>
        <v>0</v>
      </c>
      <c r="F29" s="16">
        <f t="shared" si="44"/>
        <v>0</v>
      </c>
      <c r="G29" s="16">
        <f t="shared" si="44"/>
        <v>0</v>
      </c>
      <c r="H29" s="16">
        <f t="shared" si="44"/>
        <v>0</v>
      </c>
      <c r="I29" s="16">
        <f t="shared" si="44"/>
        <v>0</v>
      </c>
      <c r="J29" s="16">
        <f t="shared" si="44"/>
        <v>0</v>
      </c>
      <c r="K29" s="16">
        <f t="shared" si="44"/>
        <v>0</v>
      </c>
      <c r="L29" s="16">
        <f t="shared" si="44"/>
        <v>0</v>
      </c>
      <c r="M29" s="16">
        <f t="shared" si="44"/>
        <v>0</v>
      </c>
      <c r="N29" s="16">
        <f t="shared" si="44"/>
        <v>0</v>
      </c>
      <c r="O29" s="16">
        <f t="shared" si="44"/>
        <v>0</v>
      </c>
      <c r="P29" s="16">
        <f t="shared" si="44"/>
        <v>0</v>
      </c>
      <c r="Q29" s="16">
        <f t="shared" ref="Q29" si="45">IF(AND(Q24=1,Q27&lt;&gt;2),Q24,0)</f>
        <v>0</v>
      </c>
    </row>
    <row r="30" spans="1:17" x14ac:dyDescent="0.2">
      <c r="A30" s="12" t="s">
        <v>160</v>
      </c>
      <c r="B30" s="16" t="str">
        <f>IF(AND(B27=0,B28=0,B29=0,P15&lt;&gt;"Reise"),"keine Reise",IF(AND(P15="Reise",B29&lt;&gt;1),"Reise",IF(AND(B23=1,B24=0),"Reise","Reise Ende")))</f>
        <v>keine Reise</v>
      </c>
      <c r="C30" s="16" t="str">
        <f t="shared" ref="C30" si="46">IF(AND(C27=0,C28=0,C29=0,B30&lt;&gt;"Reise"),"keine Reise",IF(AND(B30="Reise",C29&lt;&gt;1),"Reise",IF(AND(C23=1,C24=0),"Reise","Reise Ende")))</f>
        <v>keine Reise</v>
      </c>
      <c r="D30" s="16" t="str">
        <f t="shared" ref="D30" si="47">IF(AND(D27=0,D28=0,D29=0,C30&lt;&gt;"Reise"),"keine Reise",IF(AND(C30="Reise",D29&lt;&gt;1),"Reise",IF(AND(D23=1,D24=0),"Reise","Reise Ende")))</f>
        <v>keine Reise</v>
      </c>
      <c r="E30" s="16" t="str">
        <f t="shared" ref="E30" si="48">IF(AND(E27=0,E28=0,E29=0,D30&lt;&gt;"Reise"),"keine Reise",IF(AND(D30="Reise",E29&lt;&gt;1),"Reise",IF(AND(E23=1,E24=0),"Reise","Reise Ende")))</f>
        <v>keine Reise</v>
      </c>
      <c r="F30" s="16" t="str">
        <f t="shared" ref="F30" si="49">IF(AND(F27=0,F28=0,F29=0,E30&lt;&gt;"Reise"),"keine Reise",IF(AND(E30="Reise",F29&lt;&gt;1),"Reise",IF(AND(F23=1,F24=0),"Reise","Reise Ende")))</f>
        <v>keine Reise</v>
      </c>
      <c r="G30" s="16" t="str">
        <f t="shared" ref="G30" si="50">IF(AND(G27=0,G28=0,G29=0,F30&lt;&gt;"Reise"),"keine Reise",IF(AND(F30="Reise",G29&lt;&gt;1),"Reise",IF(AND(G23=1,G24=0),"Reise","Reise Ende")))</f>
        <v>keine Reise</v>
      </c>
      <c r="H30" s="16" t="str">
        <f t="shared" ref="H30" si="51">IF(AND(H27=0,H28=0,H29=0,G30&lt;&gt;"Reise"),"keine Reise",IF(AND(G30="Reise",H29&lt;&gt;1),"Reise",IF(AND(H23=1,H24=0),"Reise","Reise Ende")))</f>
        <v>keine Reise</v>
      </c>
      <c r="I30" s="16" t="str">
        <f t="shared" ref="I30" si="52">IF(AND(I27=0,I28=0,I29=0,H30&lt;&gt;"Reise"),"keine Reise",IF(AND(H30="Reise",I29&lt;&gt;1),"Reise",IF(AND(I23=1,I24=0),"Reise","Reise Ende")))</f>
        <v>keine Reise</v>
      </c>
      <c r="J30" s="16" t="str">
        <f t="shared" ref="J30" si="53">IF(AND(J27=0,J28=0,J29=0,I30&lt;&gt;"Reise"),"keine Reise",IF(AND(I30="Reise",J29&lt;&gt;1),"Reise",IF(AND(J23=1,J24=0),"Reise","Reise Ende")))</f>
        <v>keine Reise</v>
      </c>
      <c r="K30" s="16" t="str">
        <f t="shared" ref="K30" si="54">IF(AND(K27=0,K28=0,K29=0,J30&lt;&gt;"Reise"),"keine Reise",IF(AND(J30="Reise",K29&lt;&gt;1),"Reise",IF(AND(K23=1,K24=0),"Reise","Reise Ende")))</f>
        <v>keine Reise</v>
      </c>
      <c r="L30" s="16" t="str">
        <f t="shared" ref="L30" si="55">IF(AND(L27=0,L28=0,L29=0,K30&lt;&gt;"Reise"),"keine Reise",IF(AND(K30="Reise",L29&lt;&gt;1),"Reise",IF(AND(L23=1,L24=0),"Reise","Reise Ende")))</f>
        <v>keine Reise</v>
      </c>
      <c r="M30" s="16" t="str">
        <f t="shared" ref="M30" si="56">IF(AND(M27=0,M28=0,M29=0,L30&lt;&gt;"Reise"),"keine Reise",IF(AND(L30="Reise",M29&lt;&gt;1),"Reise",IF(AND(M23=1,M24=0),"Reise","Reise Ende")))</f>
        <v>keine Reise</v>
      </c>
      <c r="N30" s="16" t="str">
        <f t="shared" ref="N30" si="57">IF(AND(N27=0,N28=0,N29=0,M30&lt;&gt;"Reise"),"keine Reise",IF(AND(M30="Reise",N29&lt;&gt;1),"Reise",IF(AND(N23=1,N24=0),"Reise","Reise Ende")))</f>
        <v>keine Reise</v>
      </c>
      <c r="O30" s="16" t="str">
        <f t="shared" ref="O30" si="58">IF(AND(O27=0,O28=0,O29=0,N30&lt;&gt;"Reise"),"keine Reise",IF(AND(N30="Reise",O29&lt;&gt;1),"Reise",IF(AND(O23=1,O24=0),"Reise","Reise Ende")))</f>
        <v>keine Reise</v>
      </c>
      <c r="P30" s="16" t="str">
        <f t="shared" ref="P30:Q30" si="59">IF(AND(P27=0,P28=0,P29=0,O30&lt;&gt;"Reise"),"keine Reise",IF(AND(O30="Reise",P29&lt;&gt;1),"Reise",IF(AND(P23=1,P24=0),"Reise","Reise Ende")))</f>
        <v>keine Reise</v>
      </c>
      <c r="Q30" s="16" t="str">
        <f t="shared" si="59"/>
        <v>keine Reise</v>
      </c>
    </row>
    <row r="31" spans="1:17" x14ac:dyDescent="0.2">
      <c r="B31" s="17">
        <f>ROUND(IF(B30="keine Reise",0,B21-B20 )*48,0)/48</f>
        <v>0</v>
      </c>
      <c r="C31" s="17">
        <f t="shared" ref="C31:Q31" si="60">ROUND(IF(C30="keine Reise",0,C21-C20 )*48,0)/48</f>
        <v>0</v>
      </c>
      <c r="D31" s="17">
        <f t="shared" si="60"/>
        <v>0</v>
      </c>
      <c r="E31" s="17">
        <f t="shared" si="60"/>
        <v>0</v>
      </c>
      <c r="F31" s="17">
        <f t="shared" si="60"/>
        <v>0</v>
      </c>
      <c r="G31" s="17">
        <f t="shared" si="60"/>
        <v>0</v>
      </c>
      <c r="H31" s="17">
        <f t="shared" si="60"/>
        <v>0</v>
      </c>
      <c r="I31" s="17">
        <f t="shared" si="60"/>
        <v>0</v>
      </c>
      <c r="J31" s="17">
        <f t="shared" si="60"/>
        <v>0</v>
      </c>
      <c r="K31" s="17">
        <f t="shared" si="60"/>
        <v>0</v>
      </c>
      <c r="L31" s="17">
        <f t="shared" si="60"/>
        <v>0</v>
      </c>
      <c r="M31" s="17">
        <f t="shared" si="60"/>
        <v>0</v>
      </c>
      <c r="N31" s="17">
        <f t="shared" si="60"/>
        <v>0</v>
      </c>
      <c r="O31" s="17">
        <f t="shared" si="60"/>
        <v>0</v>
      </c>
      <c r="P31" s="17">
        <f t="shared" si="60"/>
        <v>0</v>
      </c>
      <c r="Q31" s="17">
        <f t="shared" si="60"/>
        <v>0</v>
      </c>
    </row>
    <row r="37" spans="2:8" x14ac:dyDescent="0.2">
      <c r="B37" s="14"/>
    </row>
    <row r="41" spans="2:8" x14ac:dyDescent="0.2">
      <c r="H41" s="12">
        <v>1</v>
      </c>
    </row>
    <row r="42" spans="2:8" x14ac:dyDescent="0.2">
      <c r="B42" s="19"/>
      <c r="D42" s="19"/>
    </row>
  </sheetData>
  <sheetProtection password="CC3F" sheet="1" objects="1" scenarios="1"/>
  <customSheetViews>
    <customSheetView guid="{F9B5484E-AE86-4B42-A7FB-703F4E0771ED}" scale="73">
      <selection activeCell="A15" sqref="A14:A15"/>
      <pageMargins left="0.7" right="0.7" top="0.78740157499999996" bottom="0.78740157499999996" header="0.3" footer="0.3"/>
    </customSheetView>
  </customSheetView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931"/>
  <sheetViews>
    <sheetView workbookViewId="0">
      <selection activeCell="A6" sqref="A6"/>
    </sheetView>
  </sheetViews>
  <sheetFormatPr baseColWidth="10" defaultColWidth="11.5" defaultRowHeight="15" x14ac:dyDescent="0.2"/>
  <cols>
    <col min="1" max="1" width="11.5" style="20"/>
    <col min="2" max="16384" width="11.5" style="12"/>
  </cols>
  <sheetData>
    <row r="1" spans="1:2" x14ac:dyDescent="0.2">
      <c r="A1" s="20">
        <v>0</v>
      </c>
      <c r="B1" s="12">
        <v>0</v>
      </c>
    </row>
    <row r="2" spans="1:2" x14ac:dyDescent="0.2">
      <c r="A2" s="20">
        <v>1.0416666666666666E-2</v>
      </c>
      <c r="B2" s="12">
        <v>0</v>
      </c>
    </row>
    <row r="3" spans="1:2" x14ac:dyDescent="0.2">
      <c r="A3" s="20">
        <v>2.0833333333333332E-2</v>
      </c>
      <c r="B3" s="12">
        <v>0</v>
      </c>
    </row>
    <row r="4" spans="1:2" x14ac:dyDescent="0.2">
      <c r="A4" s="20">
        <v>3.125E-2</v>
      </c>
      <c r="B4" s="12">
        <v>0</v>
      </c>
    </row>
    <row r="5" spans="1:2" x14ac:dyDescent="0.2">
      <c r="A5" s="20">
        <v>4.1666666666666699E-2</v>
      </c>
      <c r="B5" s="12">
        <v>0</v>
      </c>
    </row>
    <row r="6" spans="1:2" x14ac:dyDescent="0.2">
      <c r="A6" s="20">
        <v>5.2083333333333301E-2</v>
      </c>
      <c r="B6" s="12">
        <v>0</v>
      </c>
    </row>
    <row r="7" spans="1:2" x14ac:dyDescent="0.2">
      <c r="A7" s="20">
        <v>6.25E-2</v>
      </c>
      <c r="B7" s="12">
        <v>0</v>
      </c>
    </row>
    <row r="8" spans="1:2" x14ac:dyDescent="0.2">
      <c r="A8" s="20">
        <v>7.2916666666666699E-2</v>
      </c>
      <c r="B8" s="12">
        <v>0</v>
      </c>
    </row>
    <row r="9" spans="1:2" x14ac:dyDescent="0.2">
      <c r="A9" s="20">
        <v>8.3333333333333301E-2</v>
      </c>
      <c r="B9" s="12">
        <v>0</v>
      </c>
    </row>
    <row r="10" spans="1:2" x14ac:dyDescent="0.2">
      <c r="A10" s="20">
        <v>9.375E-2</v>
      </c>
      <c r="B10" s="12">
        <v>0</v>
      </c>
    </row>
    <row r="11" spans="1:2" x14ac:dyDescent="0.2">
      <c r="A11" s="20">
        <v>0.104166666666667</v>
      </c>
      <c r="B11" s="12">
        <v>0</v>
      </c>
    </row>
    <row r="12" spans="1:2" x14ac:dyDescent="0.2">
      <c r="A12" s="20">
        <v>0.114583333333333</v>
      </c>
      <c r="B12" s="12">
        <v>0</v>
      </c>
    </row>
    <row r="13" spans="1:2" x14ac:dyDescent="0.2">
      <c r="A13" s="20">
        <v>0.125</v>
      </c>
      <c r="B13" s="12">
        <v>0</v>
      </c>
    </row>
    <row r="14" spans="1:2" x14ac:dyDescent="0.2">
      <c r="A14" s="20">
        <v>0.13541666666666699</v>
      </c>
      <c r="B14" s="12">
        <v>3</v>
      </c>
    </row>
    <row r="15" spans="1:2" x14ac:dyDescent="0.2">
      <c r="A15" s="20">
        <v>0.14583333333333301</v>
      </c>
      <c r="B15" s="12">
        <v>3</v>
      </c>
    </row>
    <row r="16" spans="1:2" x14ac:dyDescent="0.2">
      <c r="A16" s="20">
        <v>0.15625</v>
      </c>
      <c r="B16" s="12">
        <v>3</v>
      </c>
    </row>
    <row r="17" spans="1:4" x14ac:dyDescent="0.2">
      <c r="A17" s="20">
        <v>0.16666666666666699</v>
      </c>
      <c r="B17" s="12">
        <v>3</v>
      </c>
    </row>
    <row r="18" spans="1:4" x14ac:dyDescent="0.2">
      <c r="A18" s="20">
        <v>0.17708333333333301</v>
      </c>
      <c r="B18" s="12">
        <v>3</v>
      </c>
    </row>
    <row r="19" spans="1:4" x14ac:dyDescent="0.2">
      <c r="A19" s="20">
        <v>0.1875</v>
      </c>
      <c r="B19" s="12">
        <v>3</v>
      </c>
    </row>
    <row r="20" spans="1:4" x14ac:dyDescent="0.2">
      <c r="A20" s="20">
        <v>0.19791666666666699</v>
      </c>
      <c r="B20" s="12">
        <v>3</v>
      </c>
    </row>
    <row r="21" spans="1:4" x14ac:dyDescent="0.2">
      <c r="A21" s="20">
        <v>0.20833333333333301</v>
      </c>
      <c r="B21" s="12">
        <v>3</v>
      </c>
    </row>
    <row r="22" spans="1:4" x14ac:dyDescent="0.2">
      <c r="A22" s="20">
        <v>0.21875</v>
      </c>
      <c r="B22" s="12">
        <v>3</v>
      </c>
    </row>
    <row r="23" spans="1:4" x14ac:dyDescent="0.2">
      <c r="A23" s="20">
        <v>0.22916666666666699</v>
      </c>
      <c r="B23" s="12">
        <v>3</v>
      </c>
      <c r="D23" s="20"/>
    </row>
    <row r="24" spans="1:4" x14ac:dyDescent="0.2">
      <c r="A24" s="20">
        <v>0.23958333333333301</v>
      </c>
      <c r="B24" s="12">
        <v>3</v>
      </c>
      <c r="D24" s="20"/>
    </row>
    <row r="25" spans="1:4" x14ac:dyDescent="0.2">
      <c r="A25" s="20">
        <v>0.25</v>
      </c>
      <c r="B25" s="12">
        <v>3</v>
      </c>
      <c r="D25" s="20"/>
    </row>
    <row r="26" spans="1:4" x14ac:dyDescent="0.2">
      <c r="A26" s="20">
        <v>0.26041666666666702</v>
      </c>
      <c r="B26" s="12">
        <v>2</v>
      </c>
      <c r="D26" s="20"/>
    </row>
    <row r="27" spans="1:4" x14ac:dyDescent="0.2">
      <c r="A27" s="20">
        <v>0.27083333333333298</v>
      </c>
      <c r="B27" s="12">
        <v>2</v>
      </c>
      <c r="D27" s="20"/>
    </row>
    <row r="28" spans="1:4" x14ac:dyDescent="0.2">
      <c r="A28" s="20">
        <v>0.28125</v>
      </c>
      <c r="B28" s="12">
        <v>2</v>
      </c>
    </row>
    <row r="29" spans="1:4" x14ac:dyDescent="0.2">
      <c r="A29" s="20">
        <v>0.29166666666666702</v>
      </c>
      <c r="B29" s="12">
        <v>2</v>
      </c>
    </row>
    <row r="30" spans="1:4" x14ac:dyDescent="0.2">
      <c r="A30" s="20">
        <v>0.30208333333333298</v>
      </c>
      <c r="B30" s="12">
        <v>2</v>
      </c>
    </row>
    <row r="31" spans="1:4" x14ac:dyDescent="0.2">
      <c r="A31" s="20">
        <v>0.3125</v>
      </c>
      <c r="B31" s="12">
        <v>2</v>
      </c>
    </row>
    <row r="32" spans="1:4" x14ac:dyDescent="0.2">
      <c r="A32" s="20">
        <v>0.32291666666666702</v>
      </c>
      <c r="B32" s="12">
        <v>2</v>
      </c>
    </row>
    <row r="33" spans="1:2" x14ac:dyDescent="0.2">
      <c r="A33" s="20">
        <v>0.33333333333333298</v>
      </c>
      <c r="B33" s="12">
        <v>2</v>
      </c>
    </row>
    <row r="34" spans="1:2" x14ac:dyDescent="0.2">
      <c r="A34" s="20">
        <v>0.34375</v>
      </c>
      <c r="B34" s="12">
        <v>1</v>
      </c>
    </row>
    <row r="35" spans="1:2" x14ac:dyDescent="0.2">
      <c r="A35" s="20">
        <v>0.35416666666666702</v>
      </c>
      <c r="B35" s="12">
        <v>1</v>
      </c>
    </row>
    <row r="36" spans="1:2" x14ac:dyDescent="0.2">
      <c r="A36" s="20">
        <v>0.36458333333333298</v>
      </c>
      <c r="B36" s="12">
        <v>1</v>
      </c>
    </row>
    <row r="37" spans="1:2" x14ac:dyDescent="0.2">
      <c r="A37" s="20">
        <v>0.375</v>
      </c>
      <c r="B37" s="12">
        <v>1</v>
      </c>
    </row>
    <row r="38" spans="1:2" x14ac:dyDescent="0.2">
      <c r="A38" s="20">
        <v>0.38541666666666702</v>
      </c>
      <c r="B38" s="12">
        <v>1</v>
      </c>
    </row>
    <row r="39" spans="1:2" x14ac:dyDescent="0.2">
      <c r="A39" s="20">
        <v>0.39583333333333298</v>
      </c>
      <c r="B39" s="12">
        <v>1</v>
      </c>
    </row>
    <row r="40" spans="1:2" x14ac:dyDescent="0.2">
      <c r="A40" s="20">
        <v>0.40625</v>
      </c>
      <c r="B40" s="12">
        <v>1</v>
      </c>
    </row>
    <row r="41" spans="1:2" x14ac:dyDescent="0.2">
      <c r="A41" s="20">
        <v>0.41666666666666702</v>
      </c>
      <c r="B41" s="12">
        <v>1</v>
      </c>
    </row>
    <row r="42" spans="1:2" x14ac:dyDescent="0.2">
      <c r="A42" s="20">
        <v>0.42708333333333298</v>
      </c>
      <c r="B42" s="12">
        <v>1</v>
      </c>
    </row>
    <row r="43" spans="1:2" x14ac:dyDescent="0.2">
      <c r="A43" s="20">
        <v>0.4375</v>
      </c>
      <c r="B43" s="12">
        <v>1</v>
      </c>
    </row>
    <row r="44" spans="1:2" x14ac:dyDescent="0.2">
      <c r="A44" s="20">
        <v>0.44791666666666702</v>
      </c>
      <c r="B44" s="12">
        <v>1</v>
      </c>
    </row>
    <row r="45" spans="1:2" x14ac:dyDescent="0.2">
      <c r="A45" s="20">
        <v>0.45833333333333298</v>
      </c>
      <c r="B45" s="12">
        <v>1</v>
      </c>
    </row>
    <row r="46" spans="1:2" x14ac:dyDescent="0.2">
      <c r="A46" s="20">
        <v>0.46875</v>
      </c>
      <c r="B46" s="12">
        <v>1</v>
      </c>
    </row>
    <row r="47" spans="1:2" x14ac:dyDescent="0.2">
      <c r="A47" s="20">
        <v>0.47916666666666702</v>
      </c>
      <c r="B47" s="12">
        <v>1</v>
      </c>
    </row>
    <row r="48" spans="1:2" x14ac:dyDescent="0.2">
      <c r="A48" s="20">
        <v>0.48958333333333298</v>
      </c>
      <c r="B48" s="12">
        <v>1</v>
      </c>
    </row>
    <row r="49" spans="1:6" x14ac:dyDescent="0.2">
      <c r="A49" s="20">
        <v>0.5</v>
      </c>
      <c r="B49" s="12">
        <v>1</v>
      </c>
    </row>
    <row r="50" spans="1:6" x14ac:dyDescent="0.2">
      <c r="A50" s="20">
        <v>0.51041666666666696</v>
      </c>
      <c r="B50" s="12">
        <v>1</v>
      </c>
    </row>
    <row r="51" spans="1:6" x14ac:dyDescent="0.2">
      <c r="A51" s="20">
        <v>0.52083333333333304</v>
      </c>
      <c r="B51" s="12">
        <v>1</v>
      </c>
    </row>
    <row r="52" spans="1:6" x14ac:dyDescent="0.2">
      <c r="A52" s="20">
        <v>0.53125</v>
      </c>
      <c r="B52" s="12">
        <v>1</v>
      </c>
    </row>
    <row r="53" spans="1:6" x14ac:dyDescent="0.2">
      <c r="A53" s="20">
        <v>0.54166666666666696</v>
      </c>
      <c r="B53" s="12">
        <v>1</v>
      </c>
    </row>
    <row r="54" spans="1:6" x14ac:dyDescent="0.2">
      <c r="A54" s="20">
        <v>0.55208333333333304</v>
      </c>
      <c r="B54" s="12">
        <v>1</v>
      </c>
    </row>
    <row r="55" spans="1:6" x14ac:dyDescent="0.2">
      <c r="A55" s="20">
        <v>0.5625</v>
      </c>
      <c r="B55" s="12">
        <v>1</v>
      </c>
    </row>
    <row r="56" spans="1:6" x14ac:dyDescent="0.2">
      <c r="A56" s="20">
        <v>0.57291666666666696</v>
      </c>
      <c r="B56" s="12">
        <v>1</v>
      </c>
    </row>
    <row r="57" spans="1:6" x14ac:dyDescent="0.2">
      <c r="A57" s="20">
        <v>0.58333333333333304</v>
      </c>
      <c r="B57" s="12">
        <v>1</v>
      </c>
    </row>
    <row r="58" spans="1:6" x14ac:dyDescent="0.2">
      <c r="A58" s="20">
        <v>0.59375</v>
      </c>
      <c r="B58" s="12">
        <v>1</v>
      </c>
    </row>
    <row r="59" spans="1:6" x14ac:dyDescent="0.2">
      <c r="A59" s="20">
        <v>0.60416666666666696</v>
      </c>
      <c r="B59" s="12">
        <v>1</v>
      </c>
    </row>
    <row r="60" spans="1:6" x14ac:dyDescent="0.2">
      <c r="A60" s="20">
        <v>0.61458333333333304</v>
      </c>
      <c r="B60" s="12">
        <v>1</v>
      </c>
    </row>
    <row r="61" spans="1:6" x14ac:dyDescent="0.2">
      <c r="A61" s="20">
        <v>0.625</v>
      </c>
      <c r="B61" s="12">
        <v>1</v>
      </c>
    </row>
    <row r="62" spans="1:6" x14ac:dyDescent="0.2">
      <c r="A62" s="20">
        <v>0.63541666666666696</v>
      </c>
      <c r="B62" s="12">
        <v>1</v>
      </c>
    </row>
    <row r="63" spans="1:6" x14ac:dyDescent="0.2">
      <c r="A63" s="20">
        <v>0.64583333333333304</v>
      </c>
      <c r="B63" s="12">
        <v>1</v>
      </c>
      <c r="E63" s="19"/>
      <c r="F63" s="19"/>
    </row>
    <row r="64" spans="1:6" x14ac:dyDescent="0.2">
      <c r="A64" s="20">
        <v>0.65625</v>
      </c>
      <c r="B64" s="12">
        <v>1</v>
      </c>
    </row>
    <row r="65" spans="1:2" x14ac:dyDescent="0.2">
      <c r="A65" s="20">
        <v>0.66666666666666696</v>
      </c>
      <c r="B65" s="12">
        <v>1</v>
      </c>
    </row>
    <row r="66" spans="1:2" x14ac:dyDescent="0.2">
      <c r="A66" s="20">
        <v>0.67708333333333304</v>
      </c>
      <c r="B66" s="12">
        <v>1</v>
      </c>
    </row>
    <row r="67" spans="1:2" x14ac:dyDescent="0.2">
      <c r="A67" s="20">
        <v>0.6875</v>
      </c>
      <c r="B67" s="12">
        <v>1</v>
      </c>
    </row>
    <row r="68" spans="1:2" x14ac:dyDescent="0.2">
      <c r="A68" s="20">
        <v>0.69791666666666696</v>
      </c>
      <c r="B68" s="12">
        <v>1</v>
      </c>
    </row>
    <row r="69" spans="1:2" x14ac:dyDescent="0.2">
      <c r="A69" s="20">
        <v>0.70833333333333304</v>
      </c>
      <c r="B69" s="12">
        <v>1</v>
      </c>
    </row>
    <row r="70" spans="1:2" x14ac:dyDescent="0.2">
      <c r="A70" s="20">
        <v>0.71875</v>
      </c>
      <c r="B70" s="12">
        <v>1</v>
      </c>
    </row>
    <row r="71" spans="1:2" x14ac:dyDescent="0.2">
      <c r="A71" s="20">
        <v>0.72916666666666696</v>
      </c>
      <c r="B71" s="12">
        <v>1</v>
      </c>
    </row>
    <row r="72" spans="1:2" x14ac:dyDescent="0.2">
      <c r="A72" s="20">
        <v>0.73958333333333304</v>
      </c>
      <c r="B72" s="12">
        <v>1</v>
      </c>
    </row>
    <row r="73" spans="1:2" x14ac:dyDescent="0.2">
      <c r="A73" s="20">
        <v>0.75</v>
      </c>
      <c r="B73" s="12">
        <v>1</v>
      </c>
    </row>
    <row r="74" spans="1:2" x14ac:dyDescent="0.2">
      <c r="A74" s="20">
        <v>0.76041666666666696</v>
      </c>
      <c r="B74" s="12">
        <v>1</v>
      </c>
    </row>
    <row r="75" spans="1:2" x14ac:dyDescent="0.2">
      <c r="A75" s="20">
        <v>0.77083333333333304</v>
      </c>
      <c r="B75" s="12">
        <v>1</v>
      </c>
    </row>
    <row r="76" spans="1:2" x14ac:dyDescent="0.2">
      <c r="A76" s="20">
        <v>0.78125</v>
      </c>
      <c r="B76" s="12">
        <v>1</v>
      </c>
    </row>
    <row r="77" spans="1:2" x14ac:dyDescent="0.2">
      <c r="A77" s="20">
        <v>0.79166666666666696</v>
      </c>
      <c r="B77" s="12">
        <v>1</v>
      </c>
    </row>
    <row r="78" spans="1:2" x14ac:dyDescent="0.2">
      <c r="A78" s="20">
        <v>0.80208333333333304</v>
      </c>
      <c r="B78" s="12">
        <v>1</v>
      </c>
    </row>
    <row r="79" spans="1:2" x14ac:dyDescent="0.2">
      <c r="A79" s="20">
        <v>0.8125</v>
      </c>
      <c r="B79" s="12">
        <v>1</v>
      </c>
    </row>
    <row r="80" spans="1:2" x14ac:dyDescent="0.2">
      <c r="A80" s="20">
        <v>0.82291666666666696</v>
      </c>
      <c r="B80" s="12">
        <v>1</v>
      </c>
    </row>
    <row r="81" spans="1:2" x14ac:dyDescent="0.2">
      <c r="A81" s="20">
        <v>0.83333333333333304</v>
      </c>
      <c r="B81" s="12">
        <v>1</v>
      </c>
    </row>
    <row r="82" spans="1:2" x14ac:dyDescent="0.2">
      <c r="A82" s="20">
        <v>0.84375</v>
      </c>
      <c r="B82" s="12">
        <v>1</v>
      </c>
    </row>
    <row r="83" spans="1:2" x14ac:dyDescent="0.2">
      <c r="A83" s="20">
        <v>0.85416666666666696</v>
      </c>
      <c r="B83" s="12">
        <v>1</v>
      </c>
    </row>
    <row r="84" spans="1:2" x14ac:dyDescent="0.2">
      <c r="A84" s="20">
        <v>0.86458333333333304</v>
      </c>
      <c r="B84" s="12">
        <v>1</v>
      </c>
    </row>
    <row r="85" spans="1:2" x14ac:dyDescent="0.2">
      <c r="A85" s="20">
        <v>0.875</v>
      </c>
      <c r="B85" s="12">
        <v>1</v>
      </c>
    </row>
    <row r="86" spans="1:2" x14ac:dyDescent="0.2">
      <c r="A86" s="20">
        <v>0.88541666666666696</v>
      </c>
      <c r="B86" s="12">
        <v>1</v>
      </c>
    </row>
    <row r="87" spans="1:2" x14ac:dyDescent="0.2">
      <c r="A87" s="20">
        <v>0.89583333333333304</v>
      </c>
      <c r="B87" s="12">
        <v>1</v>
      </c>
    </row>
    <row r="88" spans="1:2" x14ac:dyDescent="0.2">
      <c r="A88" s="20">
        <v>0.90625</v>
      </c>
      <c r="B88" s="12">
        <v>1</v>
      </c>
    </row>
    <row r="89" spans="1:2" x14ac:dyDescent="0.2">
      <c r="A89" s="20">
        <v>0.91666666666666696</v>
      </c>
      <c r="B89" s="12">
        <v>1</v>
      </c>
    </row>
    <row r="90" spans="1:2" x14ac:dyDescent="0.2">
      <c r="A90" s="20">
        <v>0.92708333333333304</v>
      </c>
      <c r="B90" s="12">
        <v>1</v>
      </c>
    </row>
    <row r="91" spans="1:2" x14ac:dyDescent="0.2">
      <c r="A91" s="20">
        <v>0.9375</v>
      </c>
      <c r="B91" s="12">
        <v>1</v>
      </c>
    </row>
    <row r="92" spans="1:2" x14ac:dyDescent="0.2">
      <c r="A92" s="20">
        <v>0.94791666666666696</v>
      </c>
      <c r="B92" s="12">
        <v>1</v>
      </c>
    </row>
    <row r="93" spans="1:2" x14ac:dyDescent="0.2">
      <c r="A93" s="20">
        <v>0.95833333333333304</v>
      </c>
      <c r="B93" s="12">
        <v>1</v>
      </c>
    </row>
    <row r="94" spans="1:2" x14ac:dyDescent="0.2">
      <c r="A94" s="20">
        <v>0.96875</v>
      </c>
      <c r="B94" s="12">
        <v>1</v>
      </c>
    </row>
    <row r="95" spans="1:2" x14ac:dyDescent="0.2">
      <c r="A95" s="20">
        <v>0.97916666666666696</v>
      </c>
      <c r="B95" s="12">
        <v>1</v>
      </c>
    </row>
    <row r="96" spans="1:2" x14ac:dyDescent="0.2">
      <c r="A96" s="20">
        <v>0.98958333333333304</v>
      </c>
      <c r="B96" s="12">
        <v>1</v>
      </c>
    </row>
    <row r="97" spans="1:2" x14ac:dyDescent="0.2">
      <c r="A97" s="20">
        <v>1</v>
      </c>
      <c r="B97" s="12">
        <v>1</v>
      </c>
    </row>
    <row r="931" spans="4:4" x14ac:dyDescent="0.2">
      <c r="D931" s="21"/>
    </row>
  </sheetData>
  <sheetProtection password="CC3F" sheet="1" objects="1" scenarios="1"/>
  <customSheetViews>
    <customSheetView guid="{F9B5484E-AE86-4B42-A7FB-703F4E0771ED}">
      <selection activeCell="A10" sqref="A10"/>
      <pageMargins left="0.7" right="0.7" top="0.78740157499999996" bottom="0.78740157499999996" header="0.3" footer="0.3"/>
    </customSheetView>
  </customSheetView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15</vt:i4>
      </vt:variant>
      <vt:variant>
        <vt:lpstr>Benannte Bereiche</vt:lpstr>
      </vt:variant>
      <vt:variant>
        <vt:i4>8</vt:i4>
      </vt:variant>
    </vt:vector>
  </HeadingPairs>
  <TitlesOfParts>
    <vt:vector size="23" baseType="lpstr">
      <vt:lpstr>Formular</vt:lpstr>
      <vt:lpstr>Belege EURO - INLAND</vt:lpstr>
      <vt:lpstr>BELEGE EURO - BRD</vt:lpstr>
      <vt:lpstr>BELEGE EURO SONSTIGE</vt:lpstr>
      <vt:lpstr>Belege CZK und andere FW</vt:lpstr>
      <vt:lpstr>MA</vt:lpstr>
      <vt:lpstr>2021</vt:lpstr>
      <vt:lpstr>Stunden Dienstreise</vt:lpstr>
      <vt:lpstr>Viertelstunden</vt:lpstr>
      <vt:lpstr>F_M_A_Inland</vt:lpstr>
      <vt:lpstr>M_A_Ausland</vt:lpstr>
      <vt:lpstr>Länder Tagessätze</vt:lpstr>
      <vt:lpstr>Daten</vt:lpstr>
      <vt:lpstr>Währungen</vt:lpstr>
      <vt:lpstr>Hinzurechnungen Lohnsteuer</vt:lpstr>
      <vt:lpstr>'2021'!Druckbereich</vt:lpstr>
      <vt:lpstr>'Belege CZK und andere FW'!Druckbereich</vt:lpstr>
      <vt:lpstr>'BELEGE EURO - BRD'!Druckbereich</vt:lpstr>
      <vt:lpstr>'Belege EURO - INLAND'!Druckbereich</vt:lpstr>
      <vt:lpstr>'BELEGE EURO SONSTIGE'!Druckbereich</vt:lpstr>
      <vt:lpstr>Formular!Druckbereich</vt:lpstr>
      <vt:lpstr>MA!Druckbereich</vt:lpstr>
      <vt:lpstr>Währungen!Druckbereich</vt:lpstr>
    </vt:vector>
  </TitlesOfParts>
  <Company>Jaguar Land Rover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Traschwandtner, Hubert (H.)</dc:creator>
  <cp:lastModifiedBy>Hubert Traschwandtner</cp:lastModifiedBy>
  <cp:lastPrinted>2018-06-28T12:57:57Z</cp:lastPrinted>
  <dcterms:created xsi:type="dcterms:W3CDTF">2013-01-28T16:39:44Z</dcterms:created>
  <dcterms:modified xsi:type="dcterms:W3CDTF">2021-09-02T06:12:32Z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Jet Reports Function Literals">
    <vt:lpwstr>.	;	;	{	}	[@[{0}]]	1031	1031</vt:lpwstr>
  </property>
</Properties>
</file>