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66925"/>
  <mc:AlternateContent xmlns:mc="http://schemas.openxmlformats.org/markup-compatibility/2006">
    <mc:Choice Requires="x15">
      <x15ac:absPath xmlns:x15ac="http://schemas.microsoft.com/office/spreadsheetml/2010/11/ac" url="C:\Users\Maham Kausar\Desktop\Proposal UCI\"/>
    </mc:Choice>
  </mc:AlternateContent>
  <xr:revisionPtr revIDLastSave="0" documentId="13_ncr:1_{BB483279-016E-4784-942E-F77208D1BEFB}" xr6:coauthVersionLast="47" xr6:coauthVersionMax="47" xr10:uidLastSave="{00000000-0000-0000-0000-000000000000}"/>
  <bookViews>
    <workbookView xWindow="-108" yWindow="-108" windowWidth="23256" windowHeight="12456" activeTab="7" xr2:uid="{DFE28510-DB50-4CA8-BEF9-687AA5FA2F25}"/>
  </bookViews>
  <sheets>
    <sheet name="general" sheetId="1" r:id="rId1"/>
    <sheet name="water Supply" sheetId="2" r:id="rId2"/>
    <sheet name="stp" sheetId="3" r:id="rId3"/>
    <sheet name="SWM" sheetId="4" r:id="rId4"/>
    <sheet name="Electricity" sheetId="6" r:id="rId5"/>
    <sheet name="Road" sheetId="7" r:id="rId6"/>
    <sheet name="Mysore" sheetId="5" r:id="rId7"/>
    <sheet name="Rurban Cluster" sheetId="8" r:id="rId8"/>
    <sheet name="analysis RC" sheetId="9" r:id="rId9"/>
    <sheet name="Sheet2"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5" i="9" l="1"/>
  <c r="B46" i="9"/>
  <c r="G5" i="9" l="1"/>
  <c r="G6" i="9"/>
  <c r="G7" i="9"/>
  <c r="G8" i="9"/>
  <c r="G9" i="9"/>
  <c r="G10" i="9"/>
  <c r="G11" i="9"/>
  <c r="G4" i="9"/>
  <c r="L29" i="3"/>
  <c r="K29" i="3"/>
  <c r="E25" i="3"/>
  <c r="E27" i="3"/>
  <c r="E28" i="3"/>
  <c r="L28" i="3"/>
  <c r="AA5" i="9"/>
  <c r="AA11" i="9"/>
  <c r="Z5" i="9"/>
  <c r="Z6" i="9"/>
  <c r="AA6" i="9" s="1"/>
  <c r="Z7" i="9"/>
  <c r="AA7" i="9" s="1"/>
  <c r="Z8" i="9"/>
  <c r="AA8" i="9" s="1"/>
  <c r="Z9" i="9"/>
  <c r="AA9" i="9" s="1"/>
  <c r="Z10" i="9"/>
  <c r="AA10" i="9" s="1"/>
  <c r="Z11" i="9"/>
  <c r="Z4" i="9"/>
  <c r="AA4" i="9" s="1"/>
  <c r="AK26" i="10"/>
  <c r="BD22" i="10"/>
  <c r="AF22" i="10"/>
  <c r="AL22" i="10"/>
  <c r="E12" i="9"/>
  <c r="L22" i="9"/>
  <c r="K22" i="9"/>
  <c r="B34" i="10"/>
  <c r="O22" i="9"/>
  <c r="N22" i="9"/>
  <c r="M22" i="9"/>
  <c r="M27" i="10"/>
  <c r="W12" i="9"/>
  <c r="U12" i="9"/>
  <c r="S12" i="9"/>
  <c r="T9" i="9"/>
  <c r="V9" i="9" s="1"/>
  <c r="T10" i="9"/>
  <c r="V10" i="9" s="1"/>
  <c r="T5" i="9"/>
  <c r="V5" i="9" s="1"/>
  <c r="T6" i="9"/>
  <c r="V6" i="9" s="1"/>
  <c r="T7" i="9"/>
  <c r="V7" i="9" s="1"/>
  <c r="T8" i="9"/>
  <c r="V8" i="9" s="1"/>
  <c r="T11" i="9"/>
  <c r="V11" i="9" s="1"/>
  <c r="T4" i="9"/>
  <c r="V4" i="9" s="1"/>
  <c r="R12" i="9"/>
  <c r="Q12" i="9"/>
  <c r="N12" i="9"/>
  <c r="O5" i="9"/>
  <c r="O6" i="9"/>
  <c r="P6" i="9" s="1"/>
  <c r="O7" i="9"/>
  <c r="P7" i="9" s="1"/>
  <c r="O8" i="9"/>
  <c r="P8" i="9" s="1"/>
  <c r="O9" i="9"/>
  <c r="P9" i="9" s="1"/>
  <c r="O10" i="9"/>
  <c r="O11" i="9"/>
  <c r="P11" i="9" s="1"/>
  <c r="O4" i="9"/>
  <c r="P4" i="9" s="1"/>
  <c r="K6" i="9"/>
  <c r="K7" i="9"/>
  <c r="K8" i="9"/>
  <c r="K9" i="9"/>
  <c r="K10" i="9"/>
  <c r="K11" i="9"/>
  <c r="CP10" i="10"/>
  <c r="CO10" i="10"/>
  <c r="CN10" i="10"/>
  <c r="CM10" i="10"/>
  <c r="CL10" i="10"/>
  <c r="CK10" i="10"/>
  <c r="CJ10" i="10"/>
  <c r="CI10" i="10"/>
  <c r="CH10" i="10"/>
  <c r="CG10" i="10"/>
  <c r="CF10" i="10"/>
  <c r="CE10" i="10"/>
  <c r="CD10" i="10"/>
  <c r="CC10" i="10"/>
  <c r="CB10" i="10"/>
  <c r="CA10" i="10"/>
  <c r="BZ10" i="10"/>
  <c r="BY10" i="10"/>
  <c r="BX10" i="10"/>
  <c r="BW10" i="10"/>
  <c r="BV10" i="10"/>
  <c r="BU10" i="10"/>
  <c r="BT10" i="10"/>
  <c r="BS10" i="10"/>
  <c r="BR10" i="10"/>
  <c r="BQ10" i="10"/>
  <c r="BP10" i="10"/>
  <c r="BO10" i="10"/>
  <c r="BN10" i="10"/>
  <c r="BM10" i="10"/>
  <c r="BL10" i="10"/>
  <c r="BK10" i="10"/>
  <c r="BJ10" i="10"/>
  <c r="BI10" i="10"/>
  <c r="BH10" i="10"/>
  <c r="BG10" i="10"/>
  <c r="BF10" i="10"/>
  <c r="BE10" i="10"/>
  <c r="BD10" i="10"/>
  <c r="BC10" i="10"/>
  <c r="BB10" i="10"/>
  <c r="BA10" i="10"/>
  <c r="AZ10" i="10"/>
  <c r="AY10" i="10"/>
  <c r="AX10" i="10"/>
  <c r="AW10" i="10"/>
  <c r="AV10" i="10"/>
  <c r="AU10" i="10"/>
  <c r="AT10" i="10"/>
  <c r="AS10" i="10"/>
  <c r="AR10" i="10"/>
  <c r="AQ10" i="10"/>
  <c r="AP10" i="10"/>
  <c r="AO10" i="10"/>
  <c r="AN10" i="10"/>
  <c r="AM10" i="10"/>
  <c r="AL10" i="10"/>
  <c r="AK10" i="10"/>
  <c r="AJ10" i="10"/>
  <c r="AI10" i="10"/>
  <c r="T10" i="10"/>
  <c r="M10" i="10"/>
  <c r="L10" i="10"/>
  <c r="K10" i="10"/>
  <c r="J10" i="10"/>
  <c r="I12" i="9"/>
  <c r="F12" i="9"/>
  <c r="D18" i="7"/>
  <c r="D27" i="5"/>
  <c r="D46" i="3"/>
  <c r="O12" i="9" l="1"/>
  <c r="G36" i="8"/>
  <c r="G38" i="8"/>
  <c r="G39" i="8"/>
  <c r="G35" i="8"/>
  <c r="F29" i="8"/>
  <c r="I16" i="8" l="1"/>
  <c r="C18" i="7"/>
  <c r="B18" i="7"/>
  <c r="G38" i="3"/>
  <c r="E38" i="3"/>
  <c r="E36" i="3"/>
  <c r="E26" i="3"/>
  <c r="E29" i="3"/>
  <c r="E30" i="3"/>
  <c r="E31" i="3"/>
  <c r="E32" i="3"/>
  <c r="E33" i="3"/>
  <c r="E34" i="3"/>
  <c r="E35" i="3"/>
  <c r="E37" i="3"/>
  <c r="E28" i="6"/>
  <c r="F28" i="6" s="1"/>
  <c r="B28" i="6"/>
  <c r="E29" i="6"/>
  <c r="F29" i="6" s="1"/>
  <c r="E30" i="6"/>
  <c r="F30" i="6" s="1"/>
  <c r="B30" i="6"/>
  <c r="C30" i="6" s="1"/>
  <c r="B29" i="6"/>
  <c r="C29" i="6" s="1"/>
  <c r="E4" i="6"/>
  <c r="D18" i="6"/>
  <c r="C18" i="6"/>
  <c r="F9" i="6"/>
  <c r="E5" i="6"/>
  <c r="F5" i="6" s="1"/>
  <c r="E6" i="6"/>
  <c r="F6" i="6" s="1"/>
  <c r="E7" i="6"/>
  <c r="F7" i="6" s="1"/>
  <c r="E8" i="6"/>
  <c r="F8" i="6" s="1"/>
  <c r="E10" i="6"/>
  <c r="F10" i="6" s="1"/>
  <c r="E11" i="6"/>
  <c r="F11" i="6" s="1"/>
  <c r="E12" i="6"/>
  <c r="F12" i="6" s="1"/>
  <c r="E13" i="6"/>
  <c r="F13" i="6" s="1"/>
  <c r="E14" i="6"/>
  <c r="F14" i="6" s="1"/>
  <c r="E15" i="6"/>
  <c r="F15" i="6" s="1"/>
  <c r="E16" i="6"/>
  <c r="F16" i="6" s="1"/>
  <c r="E17" i="6"/>
  <c r="F17" i="6" s="1"/>
  <c r="G28" i="6" l="1"/>
  <c r="E18" i="6"/>
  <c r="G30" i="6"/>
  <c r="H29" i="6"/>
  <c r="C28" i="6"/>
  <c r="H28" i="6" s="1"/>
  <c r="H30" i="6"/>
  <c r="F4" i="6"/>
  <c r="F18" i="6" s="1"/>
  <c r="G29" i="6"/>
  <c r="I25" i="3" l="1"/>
  <c r="F26" i="4"/>
  <c r="F27" i="4"/>
  <c r="F28" i="4"/>
  <c r="F29" i="4"/>
  <c r="F30" i="4"/>
  <c r="F31" i="4"/>
  <c r="F32" i="4"/>
  <c r="F33" i="4"/>
  <c r="F34" i="4"/>
  <c r="F35" i="4"/>
  <c r="F36" i="4"/>
  <c r="F37" i="4"/>
  <c r="F38" i="4"/>
  <c r="F25" i="4"/>
  <c r="E26" i="4"/>
  <c r="E27" i="4"/>
  <c r="E28" i="4"/>
  <c r="E29" i="4"/>
  <c r="E30" i="4"/>
  <c r="E31" i="4"/>
  <c r="E32" i="4"/>
  <c r="E33" i="4"/>
  <c r="E34" i="4"/>
  <c r="E35" i="4"/>
  <c r="E36" i="4"/>
  <c r="E37" i="4"/>
  <c r="E38" i="4"/>
  <c r="E25" i="4"/>
  <c r="D25" i="4"/>
  <c r="D26" i="4"/>
  <c r="D27" i="4"/>
  <c r="D28" i="4"/>
  <c r="D29" i="4"/>
  <c r="D30" i="4"/>
  <c r="D31" i="4"/>
  <c r="D32" i="4"/>
  <c r="D33" i="4"/>
  <c r="D34" i="4"/>
  <c r="D35" i="4"/>
  <c r="D36" i="4"/>
  <c r="D37" i="4"/>
  <c r="D38" i="4"/>
  <c r="D44" i="4"/>
  <c r="D45" i="4"/>
  <c r="F45" i="4" s="1"/>
  <c r="D46" i="4"/>
  <c r="F46" i="4" s="1"/>
  <c r="D47" i="4"/>
  <c r="D48" i="4"/>
  <c r="D49" i="4"/>
  <c r="D50" i="4"/>
  <c r="D51" i="4"/>
  <c r="D52" i="4"/>
  <c r="D53" i="4"/>
  <c r="F53" i="4" s="1"/>
  <c r="D54" i="4"/>
  <c r="D55" i="4"/>
  <c r="D56" i="4"/>
  <c r="D43" i="4"/>
  <c r="F43" i="4"/>
  <c r="F27" i="5"/>
  <c r="D26" i="5"/>
  <c r="F26" i="5" s="1"/>
  <c r="F21" i="5"/>
  <c r="F20" i="5"/>
  <c r="F19" i="5"/>
  <c r="F18" i="5"/>
  <c r="C14" i="5"/>
  <c r="E14" i="5" s="1"/>
  <c r="C13" i="5"/>
  <c r="E13" i="5" s="1"/>
  <c r="C12" i="5"/>
  <c r="E12" i="5" s="1"/>
  <c r="C11" i="5"/>
  <c r="E11" i="5" s="1"/>
  <c r="F47" i="4"/>
  <c r="F54" i="4"/>
  <c r="F55" i="4"/>
  <c r="F56" i="4"/>
  <c r="F44" i="4"/>
  <c r="I286" i="1" l="1"/>
  <c r="G36" i="3"/>
  <c r="G35" i="3"/>
  <c r="G29" i="3"/>
  <c r="G28" i="3"/>
  <c r="G27" i="3"/>
  <c r="G25" i="3"/>
  <c r="C38" i="3" l="1"/>
  <c r="C32" i="3"/>
  <c r="C37" i="3"/>
  <c r="C33" i="3"/>
  <c r="C36" i="3"/>
  <c r="C35" i="3"/>
  <c r="C29" i="3"/>
  <c r="C31" i="3"/>
  <c r="C28" i="3"/>
  <c r="C27" i="3"/>
  <c r="C30" i="3"/>
  <c r="C26" i="3"/>
  <c r="C34" i="3"/>
  <c r="C25" i="3"/>
  <c r="I12" i="2"/>
  <c r="I6" i="2"/>
  <c r="I8" i="2"/>
  <c r="I9" i="2"/>
  <c r="I11" i="2"/>
  <c r="I16" i="2"/>
  <c r="I17" i="2"/>
  <c r="I4" i="2"/>
  <c r="G5" i="2"/>
  <c r="I5" i="2" s="1"/>
  <c r="G6" i="2"/>
  <c r="G7" i="2"/>
  <c r="I7" i="2" s="1"/>
  <c r="G8" i="2"/>
  <c r="G9" i="2"/>
  <c r="G10" i="2"/>
  <c r="I10" i="2" s="1"/>
  <c r="G13" i="2"/>
  <c r="I13" i="2" s="1"/>
  <c r="G14" i="2"/>
  <c r="I14" i="2" s="1"/>
  <c r="G15" i="2"/>
  <c r="I15" i="2" s="1"/>
  <c r="G16" i="2"/>
  <c r="G17" i="2"/>
  <c r="G4" i="2"/>
  <c r="C17" i="2"/>
  <c r="C16" i="2"/>
  <c r="C15" i="2"/>
  <c r="C14" i="2"/>
  <c r="C13" i="2"/>
  <c r="C12" i="2"/>
  <c r="C11" i="2"/>
  <c r="C10" i="2"/>
  <c r="C9" i="2"/>
  <c r="C8" i="2"/>
  <c r="C7" i="2"/>
  <c r="C6" i="2"/>
  <c r="C5" i="2"/>
  <c r="C4" i="2"/>
  <c r="J6" i="1"/>
  <c r="J7" i="1"/>
  <c r="J8" i="1"/>
  <c r="J9" i="1"/>
  <c r="J10" i="1"/>
  <c r="J11" i="1"/>
  <c r="J12" i="1"/>
  <c r="J13" i="1"/>
  <c r="J14" i="1"/>
  <c r="J15" i="1"/>
  <c r="J16" i="1"/>
  <c r="J17" i="1"/>
  <c r="J18" i="1"/>
  <c r="J5" i="1"/>
  <c r="H6" i="1"/>
  <c r="H7" i="1"/>
  <c r="H8" i="1"/>
  <c r="H9" i="1"/>
  <c r="H10" i="1"/>
  <c r="H11" i="1"/>
  <c r="H12" i="1"/>
  <c r="H13" i="1"/>
  <c r="H14" i="1"/>
  <c r="H15" i="1"/>
  <c r="H16" i="1"/>
  <c r="H17" i="1"/>
  <c r="H18" i="1"/>
  <c r="H5" i="1"/>
</calcChain>
</file>

<file path=xl/sharedStrings.xml><?xml version="1.0" encoding="utf-8"?>
<sst xmlns="http://schemas.openxmlformats.org/spreadsheetml/2006/main" count="1574" uniqueCount="876">
  <si>
    <t>Area(SQ.KM)</t>
  </si>
  <si>
    <t>Present Population(2024)</t>
  </si>
  <si>
    <t>Present No of HH(2024)</t>
  </si>
  <si>
    <t>ULB Name</t>
  </si>
  <si>
    <t>BANNUR</t>
  </si>
  <si>
    <t>BOGADI</t>
  </si>
  <si>
    <t>H D KOTE</t>
  </si>
  <si>
    <t>HOOTAGALLI</t>
  </si>
  <si>
    <t>HUNSUR</t>
  </si>
  <si>
    <t>K R NAGARA</t>
  </si>
  <si>
    <t>KADAKOLA</t>
  </si>
  <si>
    <t>MYSURU</t>
  </si>
  <si>
    <t>NANJANGUD</t>
  </si>
  <si>
    <t>PERIYAPATNA</t>
  </si>
  <si>
    <t>RAMMANAHALLI</t>
  </si>
  <si>
    <t>SARGUR</t>
  </si>
  <si>
    <t>SRIRAMPURA</t>
  </si>
  <si>
    <t>T NARSIPURA</t>
  </si>
  <si>
    <t>Total No. of Habitations(2041)</t>
  </si>
  <si>
    <t xml:space="preserve">Projected Population(2041)  </t>
  </si>
  <si>
    <t xml:space="preserve">Projected Population(2021)  </t>
  </si>
  <si>
    <t xml:space="preserve">Projected Population(2031)  </t>
  </si>
  <si>
    <t>Growth Rate(%)</t>
  </si>
  <si>
    <t>Density(Pa/Sqm)</t>
  </si>
  <si>
    <t>Water requirement
MLD(2041)</t>
  </si>
  <si>
    <t>Availability of water
MLD(2041)</t>
  </si>
  <si>
    <t>Surplus
MLD(2041)</t>
  </si>
  <si>
    <t>Source of Water</t>
  </si>
  <si>
    <t>Kaveri River</t>
  </si>
  <si>
    <t xml:space="preserve">Kabini Reservoir </t>
  </si>
  <si>
    <t>Kaveri River and local sources</t>
  </si>
  <si>
    <t>Kaveri River and Borewells</t>
  </si>
  <si>
    <t>No STP</t>
  </si>
  <si>
    <t>There is no UGD system in H.D.Kote Town</t>
  </si>
  <si>
    <t>No. of wet wells &amp; location</t>
  </si>
  <si>
    <t>There is no UGD system in Sargur Town</t>
  </si>
  <si>
    <t>No. of STP &amp; Location</t>
  </si>
  <si>
    <t>Details of STP</t>
  </si>
  <si>
    <r>
      <rPr>
        <b/>
        <sz val="12"/>
        <color theme="1"/>
        <rFont val="Times New Roman"/>
        <family val="1"/>
      </rPr>
      <t xml:space="preserve">5 nos </t>
    </r>
    <r>
      <rPr>
        <sz val="12"/>
        <color theme="1"/>
        <rFont val="Times New Roman"/>
        <family val="1"/>
      </rPr>
      <t xml:space="preserve">
1) Kantenahalli - 1.45 MLD
2) Madhuvinahalli - 2.5 MLD
3) Madhuvinahalli - 1.44 MLD
4) Kantenahalli - 0.25 MLD
5) Kalenahalli road - 0.15 MLD</t>
    </r>
  </si>
  <si>
    <r>
      <rPr>
        <b/>
        <sz val="12"/>
        <color theme="1"/>
        <rFont val="Times New Roman"/>
        <family val="1"/>
      </rPr>
      <t xml:space="preserve">3 nos </t>
    </r>
    <r>
      <rPr>
        <sz val="12"/>
        <color theme="1"/>
        <rFont val="Times New Roman"/>
        <family val="1"/>
      </rPr>
      <t xml:space="preserve">
1)Rayankere - 60 MLD
2) Vidyaranyapuram- 67.65 MLD
3) Kesre - 30 MLD
</t>
    </r>
  </si>
  <si>
    <r>
      <rPr>
        <b/>
        <sz val="12"/>
        <color rgb="FF000000"/>
        <rFont val="Times New Roman"/>
        <family val="1"/>
      </rPr>
      <t>5 Nos</t>
    </r>
    <r>
      <rPr>
        <sz val="12"/>
        <color rgb="FF000000"/>
        <rFont val="Times New Roman"/>
        <family val="1"/>
      </rPr>
      <t xml:space="preserve">
1)  Wetwell at Madhuvinahalli STP premises.Sy No: 4, 5, 6, 19/4, 19/5, 19/6, 19/7, Extent: 8 Acre
2) Wet well Bannimantapa
Sy No: 23 , Extent: 10 Guntas
3) wetwell at Kalenahalli
Sy No: 21/1, Extent: 10 Guntas.
4) Wetwell at Kanaka nagar
Sy No: 53/3, Extent:10 Guntas.
5) Wetwell at Srirama Block, Sy No.96/5  Extent: 10 guntas</t>
    </r>
  </si>
  <si>
    <t>Present STP Capacity(MLD)</t>
  </si>
  <si>
    <t>Shortage MLD</t>
  </si>
  <si>
    <t>(-3.05)</t>
  </si>
  <si>
    <t>(-3.87)</t>
  </si>
  <si>
    <t>Huralikayathanahally</t>
  </si>
  <si>
    <t>Madapura</t>
  </si>
  <si>
    <t>Chikanahally</t>
  </si>
  <si>
    <t>Kallawadi (Ryanankere additional STP)</t>
  </si>
  <si>
    <t>Bichanakuppe &amp; Averanahally</t>
  </si>
  <si>
    <r>
      <rPr>
        <b/>
        <sz val="12"/>
        <color rgb="FF000000"/>
        <rFont val="Times New Roman"/>
        <family val="1"/>
      </rPr>
      <t>3 Nos</t>
    </r>
    <r>
      <rPr>
        <sz val="12"/>
        <color rgb="FF000000"/>
        <rFont val="Times New Roman"/>
        <family val="1"/>
      </rPr>
      <t xml:space="preserve">
1) Near lakshman theertha bridge.
2)Dhavani beedi.
3)Shabir nagara</t>
    </r>
  </si>
  <si>
    <r>
      <rPr>
        <b/>
        <sz val="12"/>
        <color rgb="FF000000"/>
        <rFont val="Times New Roman"/>
        <family val="1"/>
      </rPr>
      <t>5 Nos</t>
    </r>
    <r>
      <rPr>
        <sz val="12"/>
        <color rgb="FF000000"/>
        <rFont val="Times New Roman"/>
        <family val="1"/>
      </rPr>
      <t xml:space="preserve">
1) Beside D
2) STP Premises                                              3)Hebbal                                                          4)Siddiquinagar                                                5)J P Nagar</t>
    </r>
  </si>
  <si>
    <t>1)Deveerammanahalli</t>
  </si>
  <si>
    <r>
      <rPr>
        <b/>
        <sz val="12"/>
        <color rgb="FF000000"/>
        <rFont val="Times New Roman"/>
        <family val="1"/>
      </rPr>
      <t>2 Nos</t>
    </r>
    <r>
      <rPr>
        <sz val="12"/>
        <color rgb="FF000000"/>
        <rFont val="Times New Roman"/>
        <family val="1"/>
      </rPr>
      <t xml:space="preserve">
1)Byrapura Village Sy No.13/1  (9 guntas)
2)T.Narasipura Village Sy No.14/8  (9 guntas) STP Premises</t>
    </r>
  </si>
  <si>
    <r>
      <rPr>
        <b/>
        <sz val="12"/>
        <color theme="1"/>
        <rFont val="Times New Roman"/>
        <family val="1"/>
      </rPr>
      <t xml:space="preserve">1 No                                                 </t>
    </r>
    <r>
      <rPr>
        <sz val="12"/>
        <color theme="1"/>
        <rFont val="Times New Roman"/>
        <family val="1"/>
      </rPr>
      <t>At Talkad road, Chowvalli</t>
    </r>
  </si>
  <si>
    <r>
      <rPr>
        <b/>
        <sz val="12"/>
        <color theme="1"/>
        <rFont val="Times New Roman"/>
        <family val="1"/>
      </rPr>
      <t xml:space="preserve">2 Nos.                                                </t>
    </r>
    <r>
      <rPr>
        <sz val="12"/>
        <color theme="1"/>
        <rFont val="Times New Roman"/>
        <family val="1"/>
      </rPr>
      <t>1)Adjacent to Chamarajanagar road,  2)Deveerammanahalli</t>
    </r>
  </si>
  <si>
    <r>
      <rPr>
        <b/>
        <sz val="12"/>
        <color theme="1"/>
        <rFont val="Times New Roman"/>
        <family val="1"/>
      </rPr>
      <t xml:space="preserve">Installed capacity 8.00 MLD             </t>
    </r>
    <r>
      <rPr>
        <sz val="12"/>
        <color theme="1"/>
        <rFont val="Times New Roman"/>
        <family val="1"/>
      </rPr>
      <t xml:space="preserve">1)8 MLD SBR STP </t>
    </r>
  </si>
  <si>
    <r>
      <rPr>
        <b/>
        <sz val="12"/>
        <color theme="1"/>
        <rFont val="Times New Roman"/>
        <family val="1"/>
      </rPr>
      <t>Installed capacity 5.79 MLD</t>
    </r>
    <r>
      <rPr>
        <sz val="12"/>
        <color theme="1"/>
        <rFont val="Times New Roman"/>
        <family val="1"/>
      </rPr>
      <t xml:space="preserve">
1) Kantenahalli - 1.45 MLD - WSP
2) Madhuvinahalli - 2.5 MLD - WSP
3) Madhuvinahalli - 1.44 MLD - WSP
4) Kantenahalli - 0.25 MLD -SBR
5) Kalenahalli road - 0.15 MLD -SBR</t>
    </r>
  </si>
  <si>
    <r>
      <rPr>
        <b/>
        <sz val="12"/>
        <color theme="1"/>
        <rFont val="Times New Roman"/>
        <family val="1"/>
      </rPr>
      <t>Installed Capacity  157.65 MLD</t>
    </r>
    <r>
      <rPr>
        <sz val="12"/>
        <color theme="1"/>
        <rFont val="Times New Roman"/>
        <family val="1"/>
      </rPr>
      <t xml:space="preserve">
1)Rayankere - 60 MLD
2) Vidyaranyapuram- 67.65 MLD
3) Kesre - 30 MLD
</t>
    </r>
  </si>
  <si>
    <r>
      <rPr>
        <b/>
        <sz val="12"/>
        <color theme="1"/>
        <rFont val="Times New Roman"/>
        <family val="1"/>
      </rPr>
      <t xml:space="preserve">Installed capacity 4.20 MLD  </t>
    </r>
    <r>
      <rPr>
        <sz val="12"/>
        <color theme="1"/>
        <rFont val="Times New Roman"/>
        <family val="1"/>
      </rPr>
      <t xml:space="preserve">        1)4.20 MLD SBR STP </t>
    </r>
  </si>
  <si>
    <r>
      <rPr>
        <b/>
        <sz val="12"/>
        <color theme="1"/>
        <rFont val="Times New Roman"/>
        <family val="1"/>
      </rPr>
      <t xml:space="preserve">Installed capacity 50 MLD      </t>
    </r>
    <r>
      <rPr>
        <sz val="12"/>
        <color theme="1"/>
        <rFont val="Times New Roman"/>
        <family val="1"/>
      </rPr>
      <t xml:space="preserve">       1)50 MLD SBR STP </t>
    </r>
  </si>
  <si>
    <r>
      <rPr>
        <b/>
        <sz val="12"/>
        <color theme="1"/>
        <rFont val="Times New Roman"/>
        <family val="1"/>
      </rPr>
      <t xml:space="preserve">Installed Capacity 7.03 MLD                  </t>
    </r>
    <r>
      <rPr>
        <sz val="12"/>
        <color theme="1"/>
        <rFont val="Times New Roman"/>
        <family val="1"/>
      </rPr>
      <t>1)Adjacent to Chamarajanagar road - 6.54 MLD                                                      2)Deveerammanahalli - 0.49 MLD</t>
    </r>
  </si>
  <si>
    <r>
      <t xml:space="preserve">
</t>
    </r>
    <r>
      <rPr>
        <b/>
        <sz val="12"/>
        <color theme="1"/>
        <rFont val="Times New Roman"/>
        <family val="1"/>
      </rPr>
      <t xml:space="preserve">1 no        </t>
    </r>
    <r>
      <rPr>
        <sz val="12"/>
        <color theme="1"/>
        <rFont val="Times New Roman"/>
        <family val="1"/>
      </rPr>
      <t xml:space="preserve">                                             8 MLD STP at Kalkunike in the existing STP primises. 
Sy no: 49, Extent: 2 Acre</t>
    </r>
  </si>
  <si>
    <r>
      <rPr>
        <b/>
        <sz val="12"/>
        <color theme="1"/>
        <rFont val="Times New Roman"/>
        <family val="1"/>
      </rPr>
      <t>1 No</t>
    </r>
    <r>
      <rPr>
        <sz val="12"/>
        <color theme="1"/>
        <rFont val="Times New Roman"/>
        <family val="1"/>
      </rPr>
      <t xml:space="preserve">                                                  At Keernalli village-4.20 MLD</t>
    </r>
  </si>
  <si>
    <t xml:space="preserve">Name of  the ULB </t>
  </si>
  <si>
    <t xml:space="preserve">Whether land is in possession (Yes/No) </t>
  </si>
  <si>
    <t xml:space="preserve">DPR Approved (Yes/No) </t>
  </si>
  <si>
    <t xml:space="preserve">If the SWM site is not in possession, Status of identification </t>
  </si>
  <si>
    <t xml:space="preserve">Common facilities developed(compound wall, approach road, internal road, security room, weighbridge, toilets, wash facility, etc..)          </t>
  </si>
  <si>
    <t xml:space="preserve">Whether SWM Facility is in operation? </t>
  </si>
  <si>
    <t>YES/ NO</t>
  </si>
  <si>
    <t xml:space="preserve"> Mysuru </t>
  </si>
  <si>
    <t xml:space="preserve">Yes </t>
  </si>
  <si>
    <t>Developed</t>
  </si>
  <si>
    <t>Yes</t>
  </si>
  <si>
    <t xml:space="preserve"> Nanjangud </t>
  </si>
  <si>
    <t>Veeradevenapura Survey No 187 , 7.23 Acres</t>
  </si>
  <si>
    <t xml:space="preserve"> Hunsur </t>
  </si>
  <si>
    <t>Survey No 192 Doddahunasuru,  4.50 Acres</t>
  </si>
  <si>
    <t xml:space="preserve"> K R Nagara </t>
  </si>
  <si>
    <t>Mudlukoppalu, Survey No 95 , 4.05 Acres</t>
  </si>
  <si>
    <t xml:space="preserve"> Bannur </t>
  </si>
  <si>
    <t>Chamanahalli Survey No 131, 5 Acres</t>
  </si>
  <si>
    <t xml:space="preserve"> T.Narasipura </t>
  </si>
  <si>
    <t xml:space="preserve">         Kudlur Survey No 144  3 acres</t>
  </si>
  <si>
    <t xml:space="preserve"> Periyapatna </t>
  </si>
  <si>
    <t>Kaggundi-4 Acres</t>
  </si>
  <si>
    <t xml:space="preserve"> H D kote </t>
  </si>
  <si>
    <t>VaddargudiSurvey No 47-48, 5 Acres</t>
  </si>
  <si>
    <t xml:space="preserve"> Sargur </t>
  </si>
  <si>
    <t xml:space="preserve">Narasipura Road Survey No 84, 4 Acres </t>
  </si>
  <si>
    <t xml:space="preserve">Hootagahalli </t>
  </si>
  <si>
    <t xml:space="preserve"> Yes </t>
  </si>
  <si>
    <t xml:space="preserve"> KIADB Industrial Area, site No 29 C-3, 2.70 Acres</t>
  </si>
  <si>
    <t>Yet to be started</t>
  </si>
  <si>
    <t>No</t>
  </si>
  <si>
    <t xml:space="preserve">Bogadi </t>
  </si>
  <si>
    <t xml:space="preserve"> Yes  </t>
  </si>
  <si>
    <t xml:space="preserve">Kadakola </t>
  </si>
  <si>
    <t>Gudumavanahalli grama survey No 68, 4 acres</t>
  </si>
  <si>
    <t xml:space="preserve">Rammanahalli </t>
  </si>
  <si>
    <t>Hanchya grama survey no 381, 2 acres</t>
  </si>
  <si>
    <t xml:space="preserve">Srirampura </t>
  </si>
  <si>
    <t>Gorur Survey No 72, 38 Guntas</t>
  </si>
  <si>
    <t>Kemmanpura Survey No 22 , 2 Acres</t>
  </si>
  <si>
    <t>No Facility</t>
  </si>
  <si>
    <t>Total Dry Waste Generation(150 grams/person/day)</t>
  </si>
  <si>
    <t>Deficient(TDP)</t>
  </si>
  <si>
    <t>Existing Capacity(TDP)</t>
  </si>
  <si>
    <t>DRY WASTE IN 2041</t>
  </si>
  <si>
    <t>Year</t>
  </si>
  <si>
    <t>Population</t>
  </si>
  <si>
    <t>Households</t>
  </si>
  <si>
    <t>Waste Water Generation(MLD)</t>
  </si>
  <si>
    <t>Existing STPs Capacity(MLD)</t>
  </si>
  <si>
    <t>Excess Available(MLD)</t>
  </si>
  <si>
    <t>Existing STPs in Mysuru</t>
  </si>
  <si>
    <t>STPs</t>
  </si>
  <si>
    <t>Rayankere (District A &amp; D)</t>
  </si>
  <si>
    <t>Vidyaranyapuram(District B)</t>
  </si>
  <si>
    <t>Kesare((District C)</t>
  </si>
  <si>
    <t>Location</t>
  </si>
  <si>
    <t>Near Rayanakere on Manandwadi road</t>
  </si>
  <si>
    <t>At Vidyaranya puram inside the sewage farm</t>
  </si>
  <si>
    <t>At Kesare, side of the outer ring road</t>
  </si>
  <si>
    <t>Wet Wells</t>
  </si>
  <si>
    <t>1.STP Campus</t>
  </si>
  <si>
    <t>1. J.P. Nagar</t>
  </si>
  <si>
    <t>1. Hebbal</t>
  </si>
  <si>
    <t>2.Beside D</t>
  </si>
  <si>
    <t>2. STP campus</t>
  </si>
  <si>
    <t xml:space="preserve">2. Siddiquinagar </t>
  </si>
  <si>
    <t>3. STP campus</t>
  </si>
  <si>
    <t>Total area covered</t>
  </si>
  <si>
    <t>48.44 Sqkm</t>
  </si>
  <si>
    <t>27.21Sqkm</t>
  </si>
  <si>
    <t>24.56Sqkm</t>
  </si>
  <si>
    <t>Total capacity</t>
  </si>
  <si>
    <t>60MLD</t>
  </si>
  <si>
    <t>67.65MLD</t>
  </si>
  <si>
    <t>30MLD</t>
  </si>
  <si>
    <t>Total length of sewer lines</t>
  </si>
  <si>
    <t>167.45Kms</t>
  </si>
  <si>
    <t>64.54Kms</t>
  </si>
  <si>
    <t>122.65Kms</t>
  </si>
  <si>
    <t>Existing Master Balancing reservoirs in Mysore City</t>
  </si>
  <si>
    <t>Balancing Reservoirs</t>
  </si>
  <si>
    <t>Type</t>
  </si>
  <si>
    <t>Capacity in Million Liters</t>
  </si>
  <si>
    <t>Source of supply</t>
  </si>
  <si>
    <t>High level reservoir in Yadavgiri</t>
  </si>
  <si>
    <t>GLSR</t>
  </si>
  <si>
    <t>Hongally 2nd Stage</t>
  </si>
  <si>
    <t>Central Service Reservoir in Vijay Nagar</t>
  </si>
  <si>
    <t>Hongally 3rd Stage</t>
  </si>
  <si>
    <t>German Press Reservoir</t>
  </si>
  <si>
    <t>Melapura Phase I and II</t>
  </si>
  <si>
    <t>Near Teresian college</t>
  </si>
  <si>
    <t>Kuvempu nagar Reservoir</t>
  </si>
  <si>
    <t>Devnur Reservoir</t>
  </si>
  <si>
    <t>Vanivilasa Reservoir</t>
  </si>
  <si>
    <t>Belagola</t>
  </si>
  <si>
    <t>Existing Water Supply Schemes</t>
  </si>
  <si>
    <t>SL No</t>
  </si>
  <si>
    <t>Sources</t>
  </si>
  <si>
    <t>Belagola Phase I</t>
  </si>
  <si>
    <t>Belagola Phase II</t>
  </si>
  <si>
    <t>Belagola Phase III</t>
  </si>
  <si>
    <t>Hongally IInd Stage</t>
  </si>
  <si>
    <t>Hongally IIIrd Stage</t>
  </si>
  <si>
    <t>Melapura IVth Stage Ist Phase</t>
  </si>
  <si>
    <t>Melapura IVth Stage II Phase</t>
  </si>
  <si>
    <t>Melapura IVth Stage III Phase</t>
  </si>
  <si>
    <t>Bore wells fitted with Power</t>
  </si>
  <si>
    <t>Pumps 651no'sX850X4</t>
  </si>
  <si>
    <t>Kabini Phase I</t>
  </si>
  <si>
    <t>Total</t>
  </si>
  <si>
    <t>Road Length</t>
  </si>
  <si>
    <t>Drain length</t>
  </si>
  <si>
    <t>(Km)</t>
  </si>
  <si>
    <t>Demand (MLD)</t>
  </si>
  <si>
    <t>Total quantum available (MLD)</t>
  </si>
  <si>
    <t>Excess available (MLD)</t>
  </si>
  <si>
    <t>DETAILS OF EXISTING STPs</t>
  </si>
  <si>
    <t>SEWAGE GENERATION IN 2041</t>
  </si>
  <si>
    <t>MYSORE IN 2041</t>
  </si>
  <si>
    <t>WATER SUPPLY IN 2041</t>
  </si>
  <si>
    <t>POPULATION PROJECTION FOR 2041</t>
  </si>
  <si>
    <t xml:space="preserve">DETAILS OF EXISTING SWM  SITE </t>
  </si>
  <si>
    <t>Facility Provided-- 410TPD  (200 TPD Vidyaranyapuram Waste to Compost Plant, 200 TPD Kesare Waste to Compost Plant, , 10TPD poultry waste processing)</t>
  </si>
  <si>
    <t>30 TPD ZWM, 20 TPD DWCC, 15 TPD MRF at Kesare, 2TPD Plastic Waste Processing Unit</t>
  </si>
  <si>
    <t>Dry Waste</t>
  </si>
  <si>
    <t>Wet Waste</t>
  </si>
  <si>
    <t>Type of Waste</t>
  </si>
  <si>
    <t>Type of Treatment Facility</t>
  </si>
  <si>
    <t>Capacity(TDP)</t>
  </si>
  <si>
    <t>Existing Solid Waste Management in Mysore</t>
  </si>
  <si>
    <t>Total Waste Generation( grams/person/day)</t>
  </si>
  <si>
    <t>Solid Waste Generation in 2041</t>
  </si>
  <si>
    <t>Waste Water Generation in Mysore in 2041</t>
  </si>
  <si>
    <t>Water Supply Available in Mysore for 2041</t>
  </si>
  <si>
    <t xml:space="preserve"> </t>
  </si>
  <si>
    <r>
      <rPr>
        <b/>
        <sz val="12"/>
        <color rgb="FF000000"/>
        <rFont val="Times New Roman"/>
        <family val="1"/>
      </rPr>
      <t>3 Nos</t>
    </r>
    <r>
      <rPr>
        <sz val="12"/>
        <color rgb="FF000000"/>
        <rFont val="Times New Roman"/>
        <family val="1"/>
      </rPr>
      <t xml:space="preserve">
1) 20 Guntas in Sy.No 98/6 of Periyapatna village.
2)1 Acre in Sy.No 100 of Mellahalli village.
3) 10 Guntas in Sy.No 8/6 of Halepete Kantapura village.  </t>
    </r>
  </si>
  <si>
    <r>
      <rPr>
        <b/>
        <sz val="12"/>
        <color theme="1"/>
        <rFont val="Times New Roman"/>
        <family val="1"/>
      </rPr>
      <t xml:space="preserve">Install capacity 2.00 MLD                                   </t>
    </r>
    <r>
      <rPr>
        <sz val="12"/>
        <color theme="1"/>
        <rFont val="Times New Roman"/>
        <family val="1"/>
      </rPr>
      <t xml:space="preserve">1)2 MLD SBR STP </t>
    </r>
  </si>
  <si>
    <r>
      <rPr>
        <b/>
        <sz val="12"/>
        <color theme="1"/>
        <rFont val="Times New Roman"/>
        <family val="1"/>
      </rPr>
      <t xml:space="preserve">Install capacity 4.00 MLD                                   </t>
    </r>
    <r>
      <rPr>
        <sz val="12"/>
        <color theme="1"/>
        <rFont val="Times New Roman"/>
        <family val="1"/>
      </rPr>
      <t xml:space="preserve">1)4 MLD SBR STP </t>
    </r>
  </si>
  <si>
    <r>
      <rPr>
        <b/>
        <sz val="12"/>
        <color theme="1"/>
        <rFont val="Times New Roman"/>
        <family val="1"/>
      </rPr>
      <t xml:space="preserve">Install capacity 8.00 MLD                                    </t>
    </r>
    <r>
      <rPr>
        <sz val="12"/>
        <color theme="1"/>
        <rFont val="Times New Roman"/>
        <family val="1"/>
      </rPr>
      <t xml:space="preserve">1)8 MLD SBR STP </t>
    </r>
  </si>
  <si>
    <r>
      <rPr>
        <b/>
        <sz val="12"/>
        <color theme="1"/>
        <rFont val="Times New Roman"/>
        <family val="1"/>
      </rPr>
      <t>Install capacity 4 MLD</t>
    </r>
    <r>
      <rPr>
        <sz val="12"/>
        <color theme="1"/>
        <rFont val="Times New Roman"/>
        <family val="1"/>
      </rPr>
      <t xml:space="preserve">
1) Kantenahalli - 2 MLD - SBR STP
2) Madhuvinahalli - 2 MLD - SBR STP
</t>
    </r>
  </si>
  <si>
    <t xml:space="preserve">Install capacity 4 MLD
1) Kantenahalli - 2 MLD - SBR STP
2) Madhuvinahalli - 2 MLD - SBR STP
</t>
  </si>
  <si>
    <t>Proposed STP Capacity(MLD)</t>
  </si>
  <si>
    <r>
      <rPr>
        <b/>
        <sz val="12"/>
        <color theme="1"/>
        <rFont val="Times New Roman"/>
        <family val="1"/>
      </rPr>
      <t>Install capacity 130 MLD</t>
    </r>
    <r>
      <rPr>
        <sz val="12"/>
        <color theme="1"/>
        <rFont val="Times New Roman"/>
        <family val="1"/>
      </rPr>
      <t xml:space="preserve">
1) Chikanahally - 25 MLD - SBR STP
2) Madapura -55 MLD - SBR STP                                           3)Kesare New -20 MLD-SBR STP                                           4)Vidyaranyapuram New-30 MLD-SBR STP
</t>
    </r>
  </si>
  <si>
    <t>4 Acre</t>
  </si>
  <si>
    <t>8.5 Acre</t>
  </si>
  <si>
    <t>Total Waste Generation(400 grams/person/day)</t>
  </si>
  <si>
    <t>Total Wet Waste Generation(250 grams/person/day)</t>
  </si>
  <si>
    <t>Total Dry Waste Generation(250 grams/person/day)</t>
  </si>
  <si>
    <t>WASTE GENERATION IN 2041</t>
  </si>
  <si>
    <t>1)12.5</t>
  </si>
  <si>
    <t>2)27.5</t>
  </si>
  <si>
    <t>3)10</t>
  </si>
  <si>
    <t>4)15</t>
  </si>
  <si>
    <t>65 Acres</t>
  </si>
  <si>
    <t>Area Required(1 MLD require 0.5 acre)</t>
  </si>
  <si>
    <t xml:space="preserve"> 5 Acres</t>
  </si>
  <si>
    <t xml:space="preserve">  4.50 Acres</t>
  </si>
  <si>
    <t xml:space="preserve"> 4.05 Acres</t>
  </si>
  <si>
    <t xml:space="preserve"> 2.70 Acres</t>
  </si>
  <si>
    <t>38 Guntas</t>
  </si>
  <si>
    <t>4 acres</t>
  </si>
  <si>
    <t xml:space="preserve"> 2 acres</t>
  </si>
  <si>
    <t>2 Acres</t>
  </si>
  <si>
    <t xml:space="preserve"> 7.23 Acres</t>
  </si>
  <si>
    <t>4 Acres</t>
  </si>
  <si>
    <t xml:space="preserve"> 4 Acres </t>
  </si>
  <si>
    <t>3 acres</t>
  </si>
  <si>
    <t>9.5 Acre</t>
  </si>
  <si>
    <t>4.5 Acre</t>
  </si>
  <si>
    <t>7 Acre</t>
  </si>
  <si>
    <t>6.55 Acre</t>
  </si>
  <si>
    <t>85 Acre</t>
  </si>
  <si>
    <t>6.5 Acre</t>
  </si>
  <si>
    <t>12 Acre</t>
  </si>
  <si>
    <t>7.5 Acre</t>
  </si>
  <si>
    <t>Existing Area(Acre)</t>
  </si>
  <si>
    <t>Area Required(Proposed Area+2.5 Acre Buffer)</t>
  </si>
  <si>
    <t>60 Acres</t>
  </si>
  <si>
    <t>Class I</t>
  </si>
  <si>
    <t>Class II</t>
  </si>
  <si>
    <t>Class III</t>
  </si>
  <si>
    <t>Class IV</t>
  </si>
  <si>
    <t>Class V</t>
  </si>
  <si>
    <t>Class VI</t>
  </si>
  <si>
    <t>&gt;1,00,000</t>
  </si>
  <si>
    <t>20,000-49,999</t>
  </si>
  <si>
    <t>50,000-99,999</t>
  </si>
  <si>
    <t>10,000-19,999</t>
  </si>
  <si>
    <t>5,000-9,999</t>
  </si>
  <si>
    <t>&lt;5,000</t>
  </si>
  <si>
    <t>City Corporation</t>
  </si>
  <si>
    <t xml:space="preserve">City Muncipal Council </t>
  </si>
  <si>
    <t>Town Muncipal Council</t>
  </si>
  <si>
    <t>Town Panchayath</t>
  </si>
  <si>
    <t>SL NO</t>
  </si>
  <si>
    <t>ULB’s</t>
  </si>
  <si>
    <t>2024 Poles with Street Light</t>
  </si>
  <si>
    <t>Total Road Length(KM)</t>
  </si>
  <si>
    <r>
      <t xml:space="preserve">According to the </t>
    </r>
    <r>
      <rPr>
        <b/>
        <sz val="11"/>
        <color theme="1"/>
        <rFont val="Calibri"/>
        <family val="2"/>
        <scheme val="minor"/>
      </rPr>
      <t>Urban and Regional Development Plans Formulation &amp; Implementation (URDPFI) Guidelines</t>
    </r>
    <r>
      <rPr>
        <sz val="11"/>
        <color theme="1"/>
        <rFont val="Calibri"/>
        <family val="2"/>
        <scheme val="minor"/>
      </rPr>
      <t xml:space="preserve">, street lighting in urban areas should be provided at regular intervals to ensure safety and visibility. Typically, street lights are recommended to be installed at intervals of </t>
    </r>
    <r>
      <rPr>
        <b/>
        <sz val="11"/>
        <color theme="1"/>
        <rFont val="Calibri"/>
        <family val="2"/>
        <scheme val="minor"/>
      </rPr>
      <t>30 to 50 meters</t>
    </r>
    <r>
      <rPr>
        <sz val="11"/>
        <color theme="1"/>
        <rFont val="Calibri"/>
        <family val="2"/>
        <scheme val="minor"/>
      </rPr>
      <t xml:space="preserve"> along roads and streets in urban areas.</t>
    </r>
  </si>
  <si>
    <t>2041 Required Poles with Street Lights</t>
  </si>
  <si>
    <t>Proposed Poles with LED Street Lights</t>
  </si>
  <si>
    <t>Conventional Lamps</t>
  </si>
  <si>
    <t>Energy Consumed(KWh/day)</t>
  </si>
  <si>
    <t>Energy Consumed(KWh/year)</t>
  </si>
  <si>
    <t>250 W MH/HPSV</t>
  </si>
  <si>
    <t>400 W MH/HPSV</t>
  </si>
  <si>
    <t>40 W CFL Lights</t>
  </si>
  <si>
    <t>Replacement</t>
  </si>
  <si>
    <t>28 W LED Lights</t>
  </si>
  <si>
    <t>100 W LED Lights</t>
  </si>
  <si>
    <t>150 W LED Lights</t>
  </si>
  <si>
    <t>Energy Saved(KWh/day)</t>
  </si>
  <si>
    <t>Energy Saved(KWh/year)</t>
  </si>
  <si>
    <t>If Conventional Lamps are provided for 2041</t>
  </si>
  <si>
    <t>If Smart LED are provided for 2041</t>
  </si>
  <si>
    <t>Energy Savings if LEDs are provided</t>
  </si>
  <si>
    <t>Sewerage network executed(Kms)</t>
  </si>
  <si>
    <t xml:space="preserve"> Sewerage network yet to be completed(Kms)</t>
  </si>
  <si>
    <t>Total road network of the Town/ULB(kms)</t>
  </si>
  <si>
    <t>SEWER LINES TO BE COMPLETED FOR 2041</t>
  </si>
  <si>
    <t>Sewage Generated(80% of MLD)</t>
  </si>
  <si>
    <r>
      <rPr>
        <b/>
        <sz val="12"/>
        <color theme="1"/>
        <rFont val="Times New Roman"/>
        <family val="1"/>
      </rPr>
      <t xml:space="preserve">Install capacity 8 MLD  </t>
    </r>
    <r>
      <rPr>
        <sz val="12"/>
        <color theme="1"/>
        <rFont val="Times New Roman"/>
        <family val="1"/>
      </rPr>
      <t xml:space="preserve">              1)8 MLD SBR STP </t>
    </r>
  </si>
  <si>
    <r>
      <rPr>
        <b/>
        <sz val="12"/>
        <color theme="1"/>
        <rFont val="Times New Roman"/>
        <family val="1"/>
      </rPr>
      <t xml:space="preserve">Install capacity 2 MLD  </t>
    </r>
    <r>
      <rPr>
        <sz val="12"/>
        <color theme="1"/>
        <rFont val="Times New Roman"/>
        <family val="1"/>
      </rPr>
      <t xml:space="preserve">              1)2 MLD SBR STP </t>
    </r>
  </si>
  <si>
    <r>
      <rPr>
        <b/>
        <sz val="12"/>
        <color theme="1"/>
        <rFont val="Times New Roman"/>
        <family val="1"/>
      </rPr>
      <t xml:space="preserve">Install capacity 4 MLD  </t>
    </r>
    <r>
      <rPr>
        <sz val="12"/>
        <color theme="1"/>
        <rFont val="Times New Roman"/>
        <family val="1"/>
      </rPr>
      <t xml:space="preserve">              1)4 MLD SBR STP </t>
    </r>
  </si>
  <si>
    <r>
      <rPr>
        <b/>
        <sz val="12"/>
        <color theme="1"/>
        <rFont val="Times New Roman"/>
        <family val="1"/>
      </rPr>
      <t xml:space="preserve">Install capacity 1 MLD  </t>
    </r>
    <r>
      <rPr>
        <sz val="12"/>
        <color theme="1"/>
        <rFont val="Times New Roman"/>
        <family val="1"/>
      </rPr>
      <t xml:space="preserve">              1)4 MLD SBR STP </t>
    </r>
  </si>
  <si>
    <t>Existing All Weather Road(KM)</t>
  </si>
  <si>
    <t>Proposed Road Length(KM)</t>
  </si>
  <si>
    <t>PROPOSED ROAD IN ULBs</t>
  </si>
  <si>
    <t>PROPOSED STREET LIGHTS</t>
  </si>
  <si>
    <t>ENERGY EFFICIENCY</t>
  </si>
  <si>
    <r>
      <rPr>
        <sz val="12"/>
        <color rgb="FF282828"/>
        <rFont val="Times New Roman"/>
        <family val="1"/>
      </rPr>
      <t>24x7   Piped Water
Supply</t>
    </r>
  </si>
  <si>
    <r>
      <rPr>
        <sz val="12"/>
        <color rgb="FF282828"/>
        <rFont val="Times New Roman"/>
        <family val="1"/>
      </rPr>
      <t>70 liters per capita per day (lpcd) of safe drinking water for every households throughout the year</t>
    </r>
  </si>
  <si>
    <r>
      <rPr>
        <sz val="12"/>
        <color rgb="FF282828"/>
        <rFont val="Times New Roman"/>
        <family val="1"/>
      </rPr>
      <t>Existing levels of water supply at the household level.</t>
    </r>
  </si>
  <si>
    <r>
      <rPr>
        <sz val="12"/>
        <color rgb="FF282828"/>
        <rFont val="Times New Roman"/>
        <family val="1"/>
      </rPr>
      <t>Sanitation</t>
    </r>
  </si>
  <si>
    <r>
      <rPr>
        <sz val="12"/>
        <color rgb="FF282828"/>
        <rFont val="Times New Roman"/>
        <family val="1"/>
      </rPr>
      <t>100% HH with Individual Household Latrines</t>
    </r>
  </si>
  <si>
    <r>
      <rPr>
        <sz val="12"/>
        <color rgb="FF282828"/>
        <rFont val="Times New Roman"/>
        <family val="1"/>
      </rPr>
      <t>Coverage of Individual Toilets in the villages at the household level</t>
    </r>
  </si>
  <si>
    <r>
      <rPr>
        <sz val="12"/>
        <color rgb="FF282828"/>
        <rFont val="Times New Roman"/>
        <family val="1"/>
      </rPr>
      <t>Solid and Liquid Waste Management</t>
    </r>
  </si>
  <si>
    <r>
      <rPr>
        <sz val="12"/>
        <color rgb="FF282828"/>
        <rFont val="Times New Roman"/>
        <family val="1"/>
      </rPr>
      <t>Collection at HH level Treatment at Cluster Level</t>
    </r>
  </si>
  <si>
    <r>
      <rPr>
        <sz val="12"/>
        <color rgb="FF282828"/>
        <rFont val="Times New Roman"/>
        <family val="1"/>
      </rPr>
      <t>Existing arrangement for solid and liquid waste management at the Household/Village and Cluster level.</t>
    </r>
  </si>
  <si>
    <r>
      <rPr>
        <sz val="12"/>
        <color rgb="FF282828"/>
        <rFont val="Times New Roman"/>
        <family val="1"/>
      </rPr>
      <t>Access to Village Streets with Drains</t>
    </r>
  </si>
  <si>
    <r>
      <rPr>
        <sz val="12"/>
        <color rgb="FF282828"/>
        <rFont val="Times New Roman"/>
        <family val="1"/>
      </rPr>
      <t>All village streets to be
covered with drains</t>
    </r>
  </si>
  <si>
    <r>
      <rPr>
        <sz val="12"/>
        <color rgb="FF282828"/>
        <rFont val="Times New Roman"/>
        <family val="1"/>
      </rPr>
      <t>Existing coverage of village
streets and drains.</t>
    </r>
  </si>
  <si>
    <r>
      <rPr>
        <sz val="12"/>
        <color rgb="FF282828"/>
        <rFont val="Times New Roman"/>
        <family val="1"/>
      </rPr>
      <t>Village Street Lights</t>
    </r>
  </si>
  <si>
    <r>
      <rPr>
        <sz val="12"/>
        <color rgb="FF282828"/>
        <rFont val="Times New Roman"/>
        <family val="1"/>
      </rPr>
      <t>All village streets to be covered with street lights as per norms</t>
    </r>
  </si>
  <si>
    <r>
      <rPr>
        <sz val="12"/>
        <color rgb="FF282828"/>
        <rFont val="Times New Roman"/>
        <family val="1"/>
      </rPr>
      <t>Coverage of village streets with lights</t>
    </r>
  </si>
  <si>
    <t>Desirable Component</t>
  </si>
  <si>
    <t>Desired Levels</t>
  </si>
  <si>
    <t>Existing Situation</t>
  </si>
  <si>
    <t>Deficit (A-B)</t>
  </si>
  <si>
    <t>Gaps Assuming A=100</t>
  </si>
  <si>
    <t>70 LPCD</t>
  </si>
  <si>
    <r>
      <rPr>
        <b/>
        <u/>
        <sz val="14"/>
        <color theme="1"/>
        <rFont val="Times New Roman"/>
        <family val="1"/>
      </rPr>
      <t>Basic Amenities</t>
    </r>
  </si>
  <si>
    <t>A</t>
  </si>
  <si>
    <t>B</t>
  </si>
  <si>
    <t>C</t>
  </si>
  <si>
    <t>D</t>
  </si>
  <si>
    <t>Inter village roads connectivity</t>
  </si>
  <si>
    <t>Ensure connectivity
between all villages</t>
  </si>
  <si>
    <t>Connectivity between villages within the cluster with roads and public transport</t>
  </si>
  <si>
    <t>Public transport</t>
  </si>
  <si>
    <t>Inter village connectivity with adequate frequency of public transport</t>
  </si>
  <si>
    <t>Existing levels of availability w.r.t Public Transport facilities both intra and inter village</t>
  </si>
  <si>
    <t>LPG                        Gas
Connections</t>
  </si>
  <si>
    <t>No of households with access to LPG gas connections</t>
  </si>
  <si>
    <r>
      <rPr>
        <sz val="12"/>
        <color rgb="FF282828"/>
        <rFont val="Times New Roman"/>
        <family val="1"/>
      </rPr>
      <t>Skill Development training Linked to Economic Activities</t>
    </r>
  </si>
  <si>
    <r>
      <rPr>
        <sz val="12"/>
        <color rgb="FF282828"/>
        <rFont val="Times New Roman"/>
        <family val="1"/>
      </rPr>
      <t>At-least 70 percent household with one beneficiary in each household.</t>
    </r>
  </si>
  <si>
    <r>
      <rPr>
        <sz val="12"/>
        <color rgb="FF282828"/>
        <rFont val="Times New Roman"/>
        <family val="1"/>
      </rPr>
      <t>Existing skills in the villages (Handicraft/Handloom/Industrial etc)
No of skilled members at the HH
level</t>
    </r>
  </si>
  <si>
    <r>
      <rPr>
        <sz val="12"/>
        <color rgb="FF282828"/>
        <rFont val="Times New Roman"/>
        <family val="1"/>
      </rPr>
      <t>Agri-services and Processing</t>
    </r>
  </si>
  <si>
    <r>
      <rPr>
        <sz val="12"/>
        <color rgb="FF282828"/>
        <rFont val="Times New Roman"/>
        <family val="1"/>
      </rPr>
      <t>1 acre of organic farm per farmer
1 agri service industry per farmer</t>
    </r>
  </si>
  <si>
    <r>
      <rPr>
        <sz val="12"/>
        <color rgb="FF282828"/>
        <rFont val="Times New Roman"/>
        <family val="1"/>
      </rPr>
      <t>Detail the existing Agri services and processing industries present in the cluster.</t>
    </r>
  </si>
  <si>
    <t>Deficit
(A-B)</t>
  </si>
  <si>
    <r>
      <rPr>
        <b/>
        <u/>
        <sz val="14"/>
        <rFont val="Times New Roman"/>
        <family val="1"/>
      </rPr>
      <t>Economic Activities</t>
    </r>
  </si>
  <si>
    <t>Sub Centers/Dispensaries(1 in 5,000 Population)</t>
  </si>
  <si>
    <t>Maternity Homes(1 in 15,000 Population)</t>
  </si>
  <si>
    <t>Primary Health Center((1 in 30,000 Population)</t>
  </si>
  <si>
    <t>Veternary Centers((1 in 5,000 Animal Population)</t>
  </si>
  <si>
    <t>Anganwadi(1 in 1,000 Population)</t>
  </si>
  <si>
    <t>Primary School(1 in 5,000 Population)</t>
  </si>
  <si>
    <t>Secondary School(1 in 7,500 Population)</t>
  </si>
  <si>
    <r>
      <rPr>
        <sz val="12"/>
        <color rgb="FF282828"/>
        <rFont val="Times New Roman"/>
        <family val="1"/>
      </rPr>
      <t>Health</t>
    </r>
  </si>
  <si>
    <r>
      <rPr>
        <sz val="12"/>
        <color rgb="FF282828"/>
        <rFont val="Times New Roman"/>
        <family val="1"/>
      </rPr>
      <t>Up gradation of primary, secondary and higher secondary schools</t>
    </r>
  </si>
  <si>
    <t>Social Amenities</t>
  </si>
  <si>
    <t>Desirable
Component</t>
  </si>
  <si>
    <t>Digital Amenities</t>
  </si>
  <si>
    <t>Digital Literacy</t>
  </si>
  <si>
    <t>At least one e- literate person in every household.</t>
  </si>
  <si>
    <t>Citizen Service Centres</t>
  </si>
  <si>
    <t>One ICT enabled front end Common Service Centre (CSC) per 2 to 3 villages</t>
  </si>
  <si>
    <t>Economic Activities</t>
  </si>
  <si>
    <t>Overall Weightage</t>
  </si>
  <si>
    <t>Score-D</t>
  </si>
  <si>
    <t>Weightage X</t>
  </si>
  <si>
    <t>Weighted Score= X*D</t>
  </si>
  <si>
    <t>24x7   Piped Water Supply</t>
  </si>
  <si>
    <t>Sanitation</t>
  </si>
  <si>
    <t>Solid and Liquid Waste Management</t>
  </si>
  <si>
    <t>Access to Village Streets with Drains</t>
  </si>
  <si>
    <t>Village Street Lights</t>
  </si>
  <si>
    <t>Inter village roads
connectivity</t>
  </si>
  <si>
    <t>LPG Gas Connections</t>
  </si>
  <si>
    <t>Skill Development training
Linked to Economic Activities</t>
  </si>
  <si>
    <t>Agri-services and Processing</t>
  </si>
  <si>
    <t>Health</t>
  </si>
  <si>
    <t>Up gradation of primary, secondary and higher secondary schools</t>
  </si>
  <si>
    <r>
      <rPr>
        <b/>
        <u/>
        <sz val="14"/>
        <rFont val="Times New Roman"/>
        <family val="1"/>
      </rPr>
      <t>Basic Amenities</t>
    </r>
  </si>
  <si>
    <r>
      <rPr>
        <b/>
        <u/>
        <sz val="14"/>
        <rFont val="Times New Roman"/>
        <family val="1"/>
      </rPr>
      <t>Social Amenities</t>
    </r>
  </si>
  <si>
    <r>
      <rPr>
        <b/>
        <u/>
        <sz val="14"/>
        <rFont val="Times New Roman"/>
        <family val="1"/>
      </rPr>
      <t>Digital Amenities</t>
    </r>
  </si>
  <si>
    <t>Desirable Component Ranking</t>
  </si>
  <si>
    <t>Ranking</t>
  </si>
  <si>
    <t xml:space="preserve">Total </t>
  </si>
  <si>
    <t>Details</t>
  </si>
  <si>
    <t>GP-1</t>
  </si>
  <si>
    <t>GP-2</t>
  </si>
  <si>
    <t>GP-3</t>
  </si>
  <si>
    <t>GP-4</t>
  </si>
  <si>
    <t>GP-5</t>
  </si>
  <si>
    <t>GP-6</t>
  </si>
  <si>
    <t>Population(2011 Census)</t>
  </si>
  <si>
    <t>Population(2021)</t>
  </si>
  <si>
    <t>Population(2031)</t>
  </si>
  <si>
    <t>Population(2041)</t>
  </si>
  <si>
    <t>1 for 10,000</t>
  </si>
  <si>
    <t>Warehouse for Storage</t>
  </si>
  <si>
    <t>Primary Health Centre</t>
  </si>
  <si>
    <t>Waste Water Treatment System</t>
  </si>
  <si>
    <t>Solid and Liquid Waste Management Unit</t>
  </si>
  <si>
    <t>Vermi Composting Plant</t>
  </si>
  <si>
    <t>Common Service Centre</t>
  </si>
  <si>
    <t>500 Sq.M</t>
  </si>
  <si>
    <t>500 Sq.M(Ground Coverage 60%)</t>
  </si>
  <si>
    <t>1,000 Sq.M(Ground Coverage 60%)</t>
  </si>
  <si>
    <t>Area Required</t>
  </si>
  <si>
    <t>Area Proposed</t>
  </si>
  <si>
    <t>Training People to develop the skills</t>
  </si>
  <si>
    <t>Agri Research Center &amp; Soil Testing Labs,Agri Service Centers</t>
  </si>
  <si>
    <t>1 CFC Center to train people</t>
  </si>
  <si>
    <t>Upgradation of present CSC with scanners,printers,Computers,Data Operators</t>
  </si>
  <si>
    <t>Construction of Water Treatment Plant(RO), Laying of pipelines(Distribution System)</t>
  </si>
  <si>
    <t>Purchase of Vehicle Septic Tank Desludging Machine</t>
  </si>
  <si>
    <t>Door to Door Collection System,Tractors for Collection,landfill to dump waste</t>
  </si>
  <si>
    <t>Street Lights to be repaired/replaced/Installed</t>
  </si>
  <si>
    <t>Construction of 1 Bus Stop</t>
  </si>
  <si>
    <t>Good Connectivity</t>
  </si>
  <si>
    <t>Closed Drains to be constructed</t>
  </si>
  <si>
    <t>100% use of LPG</t>
  </si>
  <si>
    <t>To provide good Health facility within the closer proximity</t>
  </si>
  <si>
    <t>To provide good education facility within the closer proximity</t>
  </si>
  <si>
    <t>Needs</t>
  </si>
  <si>
    <t>Desirable components</t>
  </si>
  <si>
    <t>Desirable Outcome</t>
  </si>
  <si>
    <t>Potential Scheme for convergence</t>
  </si>
  <si>
    <t>Name</t>
  </si>
  <si>
    <t>Brief</t>
  </si>
  <si>
    <t>Skill Development training Linked to Economic Activities</t>
  </si>
  <si>
    <t>Deen Dayal Upadhyaya Grameen Kaushalya Yojana (DDU-GKY)</t>
  </si>
  <si>
    <t>(i) Agri services andProcessing</t>
  </si>
  <si>
    <t>Support to the Agriculture and Allied Activity components as per RKVY.</t>
  </si>
  <si>
    <t>Rashtriya Krishi Vikas Yojna (RKVY)</t>
  </si>
  <si>
    <t>Digital Literacy (access to digital resources for all citizens)</t>
  </si>
  <si>
    <t>Digital India</t>
  </si>
  <si>
    <t>At-least 70 percent household with one beneficiaries in each households</t>
  </si>
  <si>
    <t>1) Outcome led design      2) Guaranteed Placement for at least 75% trained candidates                         3) Shift in emphasis from training to career progression                      4) Industrial Internships</t>
  </si>
  <si>
    <t>Intends to incentivize the States so as to increase public investment in Agriculture and allied sectors. The scheme gives autonomy to the States to draw up plans for executing Agriculture and allied sector schemes taking into consideration the agro-climatic conditions, availability of technology, natural resources and cropping patterns in the respective districts.</t>
  </si>
  <si>
    <t>At-least one e-literate person in every household.</t>
  </si>
  <si>
    <t xml:space="preserve">It helps them seek better livelihood opportunities and become economically secure. </t>
  </si>
  <si>
    <t>24 x 7 Piped Water Supply</t>
  </si>
  <si>
    <t>National Rural Drinking Water Programme (NRDWP)</t>
  </si>
  <si>
    <t>70 liters per capita per day (lpcd) of safe drinking water for every households throughout the year</t>
  </si>
  <si>
    <t xml:space="preserve"> Provision of Piped water supply to households, ensuring sustainability in drinking water schemes and convergence of all water conservation programmes. By 2022</t>
  </si>
  <si>
    <t>100% HH with Individual Household Latrines</t>
  </si>
  <si>
    <t>Swachh Bharat Mission-Gramin</t>
  </si>
  <si>
    <t>Solid Waste Treatment / Vermi compost Pit</t>
  </si>
  <si>
    <t>1 vermi- composting plant per 2500 persons/liquid waste unit (as per SBM-G guideline)</t>
  </si>
  <si>
    <t>1)To achieve universal sanitation coverage and focus on sanitation,
2) To improve the levels of cleanliness in rural areas through Solid and Liquid Waste Management activities, 3) Making Gram Panchayats Open Defecation Free (ODF), clean and sanitized.</t>
  </si>
  <si>
    <t>Ensure connectivity between all villages.</t>
  </si>
  <si>
    <t>Pradhan Mantri Gram SadakYojana (PMGSY)</t>
  </si>
  <si>
    <t xml:space="preserve"> Inter village roads connectivity</t>
  </si>
  <si>
    <t>Solid waste collection + Secondary transport for all HHs wastes and liquid waste management</t>
  </si>
  <si>
    <t>SCHEMES FOR THE PROPOSED AMENITIES</t>
  </si>
  <si>
    <t>Per Capita LPCD(2041)</t>
  </si>
  <si>
    <t>Existing Per Capita LPCD(2024)</t>
  </si>
  <si>
    <t>Water Supply</t>
  </si>
  <si>
    <t>Issues/Problems</t>
  </si>
  <si>
    <t>Objectives</t>
  </si>
  <si>
    <t>Strategies</t>
  </si>
  <si>
    <t>Proposals/Policy Recommendation</t>
  </si>
  <si>
    <t>Improper frequency of Water Supply</t>
  </si>
  <si>
    <t>To provide water on all the days with adequate LPCD of water according to URDPFI Guidelines</t>
  </si>
  <si>
    <t>Rainwater Harvesting in addition to the Water Supply Schemes in the ULBs</t>
  </si>
  <si>
    <t>To implement the Rainwater Harvesting System mandatorily for HHIG, HIG &amp; MIG Houses</t>
  </si>
  <si>
    <t>Water Schemes</t>
  </si>
  <si>
    <t>Hongally</t>
  </si>
  <si>
    <t>Melapura</t>
  </si>
  <si>
    <t>Near Belagola village</t>
  </si>
  <si>
    <t>Near Hongally village</t>
  </si>
  <si>
    <t>Near Mealapura village</t>
  </si>
  <si>
    <t>Intake</t>
  </si>
  <si>
    <t>Devaraya canal from Krishnarajasagara, Intake headwork located at MC road Between Belagola and Palahalli.</t>
  </si>
  <si>
    <t>Right bank low level canal from KRS and Cauvery River.</t>
  </si>
  <si>
    <t>Cauvery River just downstream of Srirangapatana</t>
  </si>
  <si>
    <t>Capacity</t>
  </si>
  <si>
    <t>52.24 MLD</t>
  </si>
  <si>
    <t>90.87 MLD</t>
  </si>
  <si>
    <t>100MLD</t>
  </si>
  <si>
    <t>Phase</t>
  </si>
  <si>
    <t>Year of commission</t>
  </si>
  <si>
    <t>Capacity in MLD</t>
  </si>
  <si>
    <t>First phase</t>
  </si>
  <si>
    <t>Second phase</t>
  </si>
  <si>
    <t>Third phase</t>
  </si>
  <si>
    <t>Treatment</t>
  </si>
  <si>
    <t>The raw water from Devaraya irrigation canal is tapped and pumped to Vanivilasa treatment works</t>
  </si>
  <si>
    <t>The treatment works are located adjacent to the intake and the treated water is pumped to the ground level reservoirs</t>
  </si>
  <si>
    <t>The treatment works are located at Rammanahalli village of Mysore taluk and treated water is pumped to the Devanoor and Germen press ground level service reserviors in Mysore.</t>
  </si>
  <si>
    <t>WATER SUPPLY SCHEMES IN MYSORE</t>
  </si>
  <si>
    <t>4.55 MLD</t>
  </si>
  <si>
    <t>54 MLD</t>
  </si>
  <si>
    <t>351.66 MLD</t>
  </si>
  <si>
    <t>OTHER WATER SUPPLY SOURCES</t>
  </si>
  <si>
    <t>High level reservoir in Yadavgiri Reservoir</t>
  </si>
  <si>
    <t>Sewage Generation</t>
  </si>
  <si>
    <t xml:space="preserve">To provide UGD to keep sanitation </t>
  </si>
  <si>
    <t xml:space="preserve">To provide the UGD System to Sargur &amp; H D Kote as the sewage is polluting the neighbouring water body   </t>
  </si>
  <si>
    <t xml:space="preserve">There is no Under Ground Drainage System in Sargur and H D Kote,also the remaining sewer lines must be completed </t>
  </si>
  <si>
    <t>There is no Sewage Treatment Plant in Sargur and H D Kote,also there will be shortage of Capacity of Existing STP Facility</t>
  </si>
  <si>
    <t xml:space="preserve">To provide STP </t>
  </si>
  <si>
    <t>To provide Sewage Treatment Plant in Sargur and H D Kote,also to increase the Capacity of Existing STP Facility</t>
  </si>
  <si>
    <t xml:space="preserve">Completing the Construction of Sewage will kep the sanitation of the ULBs </t>
  </si>
  <si>
    <t>Constructing the STP in Sargur &amp; H D Kote and also increasing the capacity of the existing STP Capacity for 2041</t>
  </si>
  <si>
    <t>Sewage Generation in Mysore</t>
  </si>
  <si>
    <t>1)Vidyaranya puram,35 acres, Survey Nos 180,181                                      2)Kesare Survey Nos 308,309,312,317,20 Acres                              3)Rayankere  Survey Nos 89,5 acres</t>
  </si>
  <si>
    <t>SOLID WASTE GENERATION</t>
  </si>
  <si>
    <t>1.Cover 100% of waste generators through door to door collection .                                                                 2.Achieve 100% source segregation of municipal solid waste in all ULBs .                                                               3. 100% of the biodegradable waste to be processed using appropriate technology.                                          4.No waste to be dumped or burnt in open space.                   5. Products made of plastic are banned under Karnataka Plastic Ban across all ULBs.                                       6.Reduce waste going to the landfills to less than 30% of the total waste generated.</t>
  </si>
  <si>
    <t>1.Deficiency in the 100% coverage of waste generators through door to door collection .                                                                 2.Some wards are not practicing the 100% source segregation of municipal solid waste in the ULBs .                                                                                                                                       3.Waste is directly dumped without any treatment of the waste in the landfills</t>
  </si>
  <si>
    <t>1.Waste should be segregated at the house itself                                                                2.Door to door collection to be done by muncipality daily                                             3.Dry waste should be sent to Material Recovery Facility and Wet waste should be sent to composting and processing all the 100% of collected waste                                                       4.After the compositing done the remaining inert material which is non reactive should be dumped in the lanndfill                                                    5.Provide 100 m of buffer to the Sanitary Landfill to disconnect with the adjacent place present near it</t>
  </si>
  <si>
    <t>The existing Facilities of all the ULBs are expanded in the area to accommodate the waste in 2041 &amp; 100 m buffer is provided according to the URDPFI Guidelines for Sanitary Landfill Location</t>
  </si>
  <si>
    <t>SOLID WASTE GENERATION IN MYSORE</t>
  </si>
  <si>
    <t>The Current Dry Waste is sent to Material Recovery Facility but the existing facility is not sufficient to handle the waste which will be generated in 2041</t>
  </si>
  <si>
    <t>Achieve 100% of Dry Waste Processing &amp; Material Recovery</t>
  </si>
  <si>
    <t>To follow 4 Rs,Reduce,Reuse,Recycle &amp; Regenerate                                        2.To Expand the Existing MRF Facility</t>
  </si>
  <si>
    <t>The Current Wet Waste is not fully treated and directly dumped to the Landfill and there by the leachate generated is directly wntering into the soil therby polluting the Ground Water</t>
  </si>
  <si>
    <t>100% Composting of the Wet Waste &amp; only the inert material(which in non reactive in nature)should be dumpes</t>
  </si>
  <si>
    <t>Integrated Waste Management System is proposed for the 100% processing of waste and to provide 100 m buffer to the landfill to disconnect the landfill from adjacent properties</t>
  </si>
  <si>
    <t>Street Lights</t>
  </si>
  <si>
    <t>Some of the poles do not have have the lights in many ULBs</t>
  </si>
  <si>
    <t>To provide Street Light for every 50 m stretch of the Road</t>
  </si>
  <si>
    <t>100% Coverage of Street Lights</t>
  </si>
  <si>
    <t>Hootgalli</t>
  </si>
  <si>
    <t>Kadakola</t>
  </si>
  <si>
    <t xml:space="preserve">163 MW </t>
  </si>
  <si>
    <t xml:space="preserve">111 MW </t>
  </si>
  <si>
    <t xml:space="preserve">Other sources of power supply </t>
  </si>
  <si>
    <t>400 KV</t>
  </si>
  <si>
    <t>220 KV</t>
  </si>
  <si>
    <t>South India Paper Mill</t>
  </si>
  <si>
    <t>Bhoruka Hydro Electric Power</t>
  </si>
  <si>
    <t>Bannari Amman Sugar</t>
  </si>
  <si>
    <t>8 MV</t>
  </si>
  <si>
    <t>4.5 MV</t>
  </si>
  <si>
    <t>26 MV</t>
  </si>
  <si>
    <t>Mysore Power grid corporation (Substation located at Maidanahalli and Bastipura)</t>
  </si>
  <si>
    <t>Receiving Stations for distribution of power from CHESCOM</t>
  </si>
  <si>
    <t xml:space="preserve">Receiving Stations </t>
  </si>
  <si>
    <t>Watts</t>
  </si>
  <si>
    <t>Source</t>
  </si>
  <si>
    <t>Volts</t>
  </si>
  <si>
    <t>Karnataka Power Corporation supply( From the Shivasamudra hydro power station)</t>
  </si>
  <si>
    <t>No.</t>
  </si>
  <si>
    <t>Location of Electricity Sub Station</t>
  </si>
  <si>
    <t>Hebbal</t>
  </si>
  <si>
    <t>Vijayanagar</t>
  </si>
  <si>
    <t>MCF</t>
  </si>
  <si>
    <t>Bllikere</t>
  </si>
  <si>
    <t>KHB</t>
  </si>
  <si>
    <t>Metgalli</t>
  </si>
  <si>
    <t>FTS</t>
  </si>
  <si>
    <t>Devanur</t>
  </si>
  <si>
    <t>Mysore South</t>
  </si>
  <si>
    <t>D.K. Maidan</t>
  </si>
  <si>
    <t>RK Nagar</t>
  </si>
  <si>
    <t>Datagalli</t>
  </si>
  <si>
    <t>Electricity Substations</t>
  </si>
  <si>
    <t>259.77 km of road length is Kuccha Road</t>
  </si>
  <si>
    <t>Upgrading 259.77 km of road length from kuccha road to surfaced Road</t>
  </si>
  <si>
    <t xml:space="preserve">Transportation </t>
  </si>
  <si>
    <r>
      <rPr>
        <b/>
        <sz val="12"/>
        <color theme="1"/>
        <rFont val="Times New Roman"/>
        <family val="1"/>
      </rPr>
      <t xml:space="preserve">Atal Mission for Rejuvenation and Urban Transformation -AMRUT </t>
    </r>
    <r>
      <rPr>
        <sz val="12"/>
        <color theme="1"/>
        <rFont val="Times New Roman"/>
        <family val="1"/>
      </rPr>
      <t xml:space="preserve"> :                                                                                  To provide basic civic amenities like water supply, sewerage, urban transport, parks as to improve the quality of life for all especially the poor and the disadvantaged.                                                                         The focus of the Mission is on infrastructure creation that has a direct link to provision of better services to the citizens</t>
    </r>
  </si>
  <si>
    <t>Upgrading surface of urban road to 100% of BT/CC Roads</t>
  </si>
  <si>
    <t>Urban Classification of Towns(URDPFI)</t>
  </si>
  <si>
    <t>Gram Panchayat</t>
  </si>
  <si>
    <t>Village Name</t>
  </si>
  <si>
    <t>Nearest Town</t>
  </si>
  <si>
    <t>Area in Ha</t>
  </si>
  <si>
    <t>No of HH</t>
  </si>
  <si>
    <t>2011 Total Population</t>
  </si>
  <si>
    <t>2001 Total Population</t>
  </si>
  <si>
    <t>Decadal Growth Rate</t>
  </si>
  <si>
    <t>Sex Ratio</t>
  </si>
  <si>
    <t>Total Male Population</t>
  </si>
  <si>
    <t>Total Female Population</t>
  </si>
  <si>
    <t>Population(&gt;60)</t>
  </si>
  <si>
    <t>Population(15-59)</t>
  </si>
  <si>
    <t>Population(0-15)</t>
  </si>
  <si>
    <t>Total ST Population</t>
  </si>
  <si>
    <t>Total SC Population</t>
  </si>
  <si>
    <t>Literates</t>
  </si>
  <si>
    <t>% of Literacy</t>
  </si>
  <si>
    <t>Illiterates</t>
  </si>
  <si>
    <t>% of Illiterates</t>
  </si>
  <si>
    <t>Total Workers</t>
  </si>
  <si>
    <t>Aspathrekaval</t>
  </si>
  <si>
    <t>Ballenahalli</t>
  </si>
  <si>
    <t>Govindanahalli</t>
  </si>
  <si>
    <t>Hanchya</t>
  </si>
  <si>
    <t>Hegganduru</t>
  </si>
  <si>
    <t>Hosakote</t>
  </si>
  <si>
    <t>Kottigekaval</t>
  </si>
  <si>
    <t>Kudlur</t>
  </si>
  <si>
    <t>Uddurkaval</t>
  </si>
  <si>
    <t>Ummathur</t>
  </si>
  <si>
    <t>345.77 </t>
  </si>
  <si>
    <t>1689.6 </t>
  </si>
  <si>
    <t>169.53 </t>
  </si>
  <si>
    <t>1614.05 </t>
  </si>
  <si>
    <t>State</t>
  </si>
  <si>
    <t>District</t>
  </si>
  <si>
    <t>Subdistt</t>
  </si>
  <si>
    <t>Town/Village</t>
  </si>
  <si>
    <t>Ward</t>
  </si>
  <si>
    <t>EB</t>
  </si>
  <si>
    <t>Level</t>
  </si>
  <si>
    <t>TRU</t>
  </si>
  <si>
    <t>No_HH</t>
  </si>
  <si>
    <t>TOT_P</t>
  </si>
  <si>
    <t>TOT_M</t>
  </si>
  <si>
    <t>TOT_F</t>
  </si>
  <si>
    <t>P_06</t>
  </si>
  <si>
    <t>M_06</t>
  </si>
  <si>
    <t>F_06</t>
  </si>
  <si>
    <t>P_SC</t>
  </si>
  <si>
    <t>M_SC</t>
  </si>
  <si>
    <t>F_SC</t>
  </si>
  <si>
    <t>P_ST</t>
  </si>
  <si>
    <t>M_ST</t>
  </si>
  <si>
    <t>F_ST</t>
  </si>
  <si>
    <t>P_LIT</t>
  </si>
  <si>
    <t>M_LIT</t>
  </si>
  <si>
    <t>F_LIT</t>
  </si>
  <si>
    <t>P_ILL</t>
  </si>
  <si>
    <t>M_ILL</t>
  </si>
  <si>
    <t>F_ILL</t>
  </si>
  <si>
    <t>TOT_WORK_P</t>
  </si>
  <si>
    <t>TOT_WORK_M</t>
  </si>
  <si>
    <t>TOT_WORK_F</t>
  </si>
  <si>
    <t>MAINWORK_P</t>
  </si>
  <si>
    <t>MAINWORK_M</t>
  </si>
  <si>
    <t>MAINWORK_F</t>
  </si>
  <si>
    <t>MAIN_CL_P</t>
  </si>
  <si>
    <t>MAIN_CL_M</t>
  </si>
  <si>
    <t>MAIN_CL_F</t>
  </si>
  <si>
    <t>MAIN_AL_P</t>
  </si>
  <si>
    <t>MAIN_AL_M</t>
  </si>
  <si>
    <t>MAIN_AL_F</t>
  </si>
  <si>
    <t>MAIN_HH_P</t>
  </si>
  <si>
    <t>MAIN_HH_M</t>
  </si>
  <si>
    <t>MAIN_HH_F</t>
  </si>
  <si>
    <t>MAIN_OT_P</t>
  </si>
  <si>
    <t>MAIN_OT_M</t>
  </si>
  <si>
    <t>MAIN_OT_F</t>
  </si>
  <si>
    <t>MARGWORK_P</t>
  </si>
  <si>
    <t>MARGWORK_M</t>
  </si>
  <si>
    <t>MARGWORK_F</t>
  </si>
  <si>
    <t>MARG_CL_P</t>
  </si>
  <si>
    <t>MARG_CL_M</t>
  </si>
  <si>
    <t>MARG_CL_F</t>
  </si>
  <si>
    <t>MARG_AL_P</t>
  </si>
  <si>
    <t>MARG_AL_M</t>
  </si>
  <si>
    <t>MARG_AL_F</t>
  </si>
  <si>
    <t>MARG_HH_P</t>
  </si>
  <si>
    <t>MARG_HH_M</t>
  </si>
  <si>
    <t>MARG_HH_F</t>
  </si>
  <si>
    <t>MARG_OT_P</t>
  </si>
  <si>
    <t>MARG_OT_M</t>
  </si>
  <si>
    <t>MARG_OT_F</t>
  </si>
  <si>
    <t>MARGWORK_3_6_P</t>
  </si>
  <si>
    <t>MARGWORK_3_6_M</t>
  </si>
  <si>
    <t>MARGWORK_3_6_F</t>
  </si>
  <si>
    <t>MARG_CL_3_6_P</t>
  </si>
  <si>
    <t>MARG_CL_3_6_M</t>
  </si>
  <si>
    <t>MARG_CL_3_6_F</t>
  </si>
  <si>
    <t>MARG_AL_3_6_P</t>
  </si>
  <si>
    <t>MARG_AL_3_6_M</t>
  </si>
  <si>
    <t>MARG_AL_3_6_F</t>
  </si>
  <si>
    <t>MARG_HH_3_6_P</t>
  </si>
  <si>
    <t>MARG_HH_3_6_M</t>
  </si>
  <si>
    <t>MARG_HH_3_6_F</t>
  </si>
  <si>
    <t>MARG_OT_3_6_P</t>
  </si>
  <si>
    <t>MARG_OT_3_6_M</t>
  </si>
  <si>
    <t>MARG_OT_3_6_F</t>
  </si>
  <si>
    <t>MARGWORK_0_3_P</t>
  </si>
  <si>
    <t>MARGWORK_0_3_M</t>
  </si>
  <si>
    <t>MARGWORK_0_3_F</t>
  </si>
  <si>
    <t>MARG_CL_0_3_P</t>
  </si>
  <si>
    <t>MARG_CL_0_3_M</t>
  </si>
  <si>
    <t>MARG_CL_0_3_F</t>
  </si>
  <si>
    <t>MARG_AL_0_3_P</t>
  </si>
  <si>
    <t>MARG_AL_0_3_M</t>
  </si>
  <si>
    <t>MARG_AL_0_3_F</t>
  </si>
  <si>
    <t>MARG_HH_0_3_P</t>
  </si>
  <si>
    <t>MARG_HH_0_3_M</t>
  </si>
  <si>
    <t>MARG_HH_0_3_F</t>
  </si>
  <si>
    <t>MARG_OT_0_3_P</t>
  </si>
  <si>
    <t>MARG_OT_0_3_M</t>
  </si>
  <si>
    <t>MARG_OT_0_3_F</t>
  </si>
  <si>
    <t>NON_WORK_P</t>
  </si>
  <si>
    <t>NON_WORK_M</t>
  </si>
  <si>
    <t>NON_WORK_F</t>
  </si>
  <si>
    <t>29</t>
  </si>
  <si>
    <t>577</t>
  </si>
  <si>
    <t>05570</t>
  </si>
  <si>
    <t>618351</t>
  </si>
  <si>
    <t>0000</t>
  </si>
  <si>
    <t>000000</t>
  </si>
  <si>
    <t>VILLAGE</t>
  </si>
  <si>
    <t>Rural</t>
  </si>
  <si>
    <t>618374</t>
  </si>
  <si>
    <t>618423</t>
  </si>
  <si>
    <t>618376</t>
  </si>
  <si>
    <t>618375</t>
  </si>
  <si>
    <t>618426</t>
  </si>
  <si>
    <t>618427</t>
  </si>
  <si>
    <t>618429</t>
  </si>
  <si>
    <t>Hunsur (8 km)</t>
  </si>
  <si>
    <t>Hunsur (5 km)</t>
  </si>
  <si>
    <t>Hunsur (7 km)</t>
  </si>
  <si>
    <t>Parameters for the Selection of Sub District</t>
  </si>
  <si>
    <t>Decadal Growth in Rural Population</t>
  </si>
  <si>
    <t>Decadal Growth in Non-Farm Work Force Participation</t>
  </si>
  <si>
    <t>Tourism &amp; Piligrim Significance</t>
  </si>
  <si>
    <t xml:space="preserve"> Nagarhole,Sagarkatte View Point</t>
  </si>
  <si>
    <t>Presence of Economic Clusters</t>
  </si>
  <si>
    <t>34.68 Ha of Industial Area(73 Saw Mills)</t>
  </si>
  <si>
    <t>Proximity to Transport Corridor</t>
  </si>
  <si>
    <t>National Highway 275 (NH 275): Connects Bangalore to Mangalore</t>
  </si>
  <si>
    <t>SH 90:Connects Hunsur to Periyapatna</t>
  </si>
  <si>
    <t>SH 88 A:Connects Hunsur and Hassan</t>
  </si>
  <si>
    <t>Parameters for the Selection of the Cluster</t>
  </si>
  <si>
    <t>Rise in Land Values</t>
  </si>
  <si>
    <t>Percentage Enrollment of Girl Child in Secondary Schools</t>
  </si>
  <si>
    <t>DETAILS OF CLUSTER</t>
  </si>
  <si>
    <t>Details of Cluster</t>
  </si>
  <si>
    <t>As per 2011 Census</t>
  </si>
  <si>
    <t>No of Grama Panchayath</t>
  </si>
  <si>
    <t>No of Villages</t>
  </si>
  <si>
    <t>Total Area in Ha</t>
  </si>
  <si>
    <t>Total Population</t>
  </si>
  <si>
    <t>No of Households</t>
  </si>
  <si>
    <t>SC Population</t>
  </si>
  <si>
    <t>ST Population</t>
  </si>
  <si>
    <t>Literacy Rate</t>
  </si>
  <si>
    <t>Average Sex Ratio</t>
  </si>
  <si>
    <t>Distance from District HQ</t>
  </si>
  <si>
    <t>Distance from Taluk HQ</t>
  </si>
  <si>
    <t>Hunsur(8 KM)</t>
  </si>
  <si>
    <t>Mysore(40 KM)</t>
  </si>
  <si>
    <t>Decadal Growth Rate in Rural Population(%)(2001-2011)</t>
  </si>
  <si>
    <t>Household Size</t>
  </si>
  <si>
    <t>Age Profile</t>
  </si>
  <si>
    <t>0-15</t>
  </si>
  <si>
    <t>16-59</t>
  </si>
  <si>
    <t>&gt;60</t>
  </si>
  <si>
    <t>Total Land Area</t>
  </si>
  <si>
    <t>Under Agriculture</t>
  </si>
  <si>
    <t>Under Forest</t>
  </si>
  <si>
    <t>DEMOGRAPHIC PROFILE OF CLUSTER</t>
  </si>
  <si>
    <t>Area Under Agriculture</t>
  </si>
  <si>
    <t>Literacy Rate(Asper census 2011)</t>
  </si>
  <si>
    <t>Education Levels</t>
  </si>
  <si>
    <t>% with Higher Secondary and above</t>
  </si>
  <si>
    <t>% with Secondary Secondary and above</t>
  </si>
  <si>
    <t>% with Primary Education and above</t>
  </si>
  <si>
    <t>% of Population-Disabled</t>
  </si>
  <si>
    <t>% of Single Women</t>
  </si>
  <si>
    <t>SOCIAL PROFILE OF CLUSTER</t>
  </si>
  <si>
    <t>Occupational Structure</t>
  </si>
  <si>
    <t>Farm Work Force</t>
  </si>
  <si>
    <t>Women as a % of Work Force</t>
  </si>
  <si>
    <t>Occupation by Industry(Industry in which majority of the work force is engaged in)</t>
  </si>
  <si>
    <t>Average Distance to work place for majority of the work force in GP</t>
  </si>
  <si>
    <t>Any homebased or traditional Industry</t>
  </si>
  <si>
    <t>ECONOMIC PROFILE OF CLUSTER</t>
  </si>
  <si>
    <t xml:space="preserve">No of Grama Panchayath in cluster  </t>
  </si>
  <si>
    <t>Name of Block Headquarter</t>
  </si>
  <si>
    <t>Hunsur</t>
  </si>
  <si>
    <t>Name of the BDO</t>
  </si>
  <si>
    <t>NA</t>
  </si>
  <si>
    <t>Distance of the Block Headquarter from the largest settlement in the cluster(in KM)</t>
  </si>
  <si>
    <t xml:space="preserve">Agencies Providing Key services </t>
  </si>
  <si>
    <t>Grama Panchayath</t>
  </si>
  <si>
    <t xml:space="preserve">Water Supply and Sanitation </t>
  </si>
  <si>
    <t>Village streets and Drains</t>
  </si>
  <si>
    <t>ADMINISTRATIVE PROFILE OF CLUSTER</t>
  </si>
  <si>
    <t>8 km</t>
  </si>
  <si>
    <t>COMPONENT PROFILING</t>
  </si>
  <si>
    <t>Type of Amenity</t>
  </si>
  <si>
    <t>Component Details</t>
  </si>
  <si>
    <t>Basic Amenities</t>
  </si>
  <si>
    <t>Provision of Piped Water Supply</t>
  </si>
  <si>
    <t>Solid &amp; Liquid Waste Management</t>
  </si>
  <si>
    <t>Village Streets and drains</t>
  </si>
  <si>
    <t>Inter Village Connectivity</t>
  </si>
  <si>
    <t>Public Transport</t>
  </si>
  <si>
    <t>Fully Equipped Mobile Health Unit</t>
  </si>
  <si>
    <t>Upgrading School/Higher Education Facilities</t>
  </si>
  <si>
    <t>Economic Amenities</t>
  </si>
  <si>
    <t>Skill Development Training linked to economic Activities</t>
  </si>
  <si>
    <t>Agro Processing,Agri-Services,Shortage and Warehousing</t>
  </si>
  <si>
    <t>Citizen Service Centers-For Electronic Delivery of citizen centric services/E-Grama Connectivity</t>
  </si>
  <si>
    <t>WEIGHTAGES FOR INFRASTRUCTURE</t>
  </si>
  <si>
    <t>Variables</t>
  </si>
  <si>
    <t>Indicators</t>
  </si>
  <si>
    <t>Weightages(W)</t>
  </si>
  <si>
    <t>SOCIAL INFRASTRUCTURE</t>
  </si>
  <si>
    <t>Education</t>
  </si>
  <si>
    <t>Pre-Primary School</t>
  </si>
  <si>
    <t>Primary School</t>
  </si>
  <si>
    <t>Middle School</t>
  </si>
  <si>
    <t>Secondary School</t>
  </si>
  <si>
    <t>Dispensary</t>
  </si>
  <si>
    <t>Primary Health Sub Centre</t>
  </si>
  <si>
    <t>Community Health Centre</t>
  </si>
  <si>
    <t>PHYSICAL INFRASTRUCTURE</t>
  </si>
  <si>
    <t>Transportation</t>
  </si>
  <si>
    <t>ODR</t>
  </si>
  <si>
    <t>MDR</t>
  </si>
  <si>
    <t>SH</t>
  </si>
  <si>
    <t>NH</t>
  </si>
  <si>
    <t>Hand Pump</t>
  </si>
  <si>
    <t>Other Source</t>
  </si>
  <si>
    <t>Tube Wells/Borewells</t>
  </si>
  <si>
    <t>Tap Water</t>
  </si>
  <si>
    <t>ECONOMIC INFRASTRUCTURE</t>
  </si>
  <si>
    <t>Bank</t>
  </si>
  <si>
    <t>Co-operative/Commercial Bank</t>
  </si>
  <si>
    <t>ATM</t>
  </si>
  <si>
    <t>Tele Communication</t>
  </si>
  <si>
    <t>Sub Post Office</t>
  </si>
  <si>
    <t>Post Office</t>
  </si>
  <si>
    <t>Post &amp; Telegraph Office</t>
  </si>
  <si>
    <t>WEIGHTAGES GIVEN TO THE INFRASTRUCTURE FACILITIES PRESENT IN EACH VILLAGE</t>
  </si>
  <si>
    <t>EDUCATION</t>
  </si>
  <si>
    <t>HEALTH</t>
  </si>
  <si>
    <t>WATER SUPPLY</t>
  </si>
  <si>
    <t>TELE COMMUNICATION</t>
  </si>
  <si>
    <t>TRANSPORTATION</t>
  </si>
  <si>
    <t>BANK</t>
  </si>
  <si>
    <t>Pre Primary(W=1)</t>
  </si>
  <si>
    <t>Primary(W=2)</t>
  </si>
  <si>
    <t>Middle(W=3)</t>
  </si>
  <si>
    <t>Secondary(W=4)</t>
  </si>
  <si>
    <t>Community Health Centre (CHC)(W=6)</t>
  </si>
  <si>
    <t>Primary Health Centre (W=4)</t>
  </si>
  <si>
    <t>Primary Health Sub Centre (W=2)</t>
  </si>
  <si>
    <t>Tap Water(W=4)</t>
  </si>
  <si>
    <t>Well(W=2)</t>
  </si>
  <si>
    <t>Handpump(W=1)</t>
  </si>
  <si>
    <t>Tubewell/Borewell(W=3)</t>
  </si>
  <si>
    <t>Post Office(W=2)</t>
  </si>
  <si>
    <t xml:space="preserve">Sub Post Office(W=1) </t>
  </si>
  <si>
    <t xml:space="preserve">Post &amp; Telegraph Office(W=4) </t>
  </si>
  <si>
    <t>Connected to NH(W=12)</t>
  </si>
  <si>
    <t>Connected to SH(W=8)</t>
  </si>
  <si>
    <t>Connected to MDR(W=4)</t>
  </si>
  <si>
    <t>Connected to ODR(W=2)</t>
  </si>
  <si>
    <t>Commercial &amp; Co- operative Banks(W=4)</t>
  </si>
  <si>
    <t>ATM(W=2)</t>
  </si>
  <si>
    <t>Sum</t>
  </si>
  <si>
    <t>Weighted Score</t>
  </si>
  <si>
    <t>ASPATHREKAVAL</t>
  </si>
  <si>
    <t>BALLENAHALLI</t>
  </si>
  <si>
    <t>HANCHYA</t>
  </si>
  <si>
    <t>KOTTIGEKAVAL</t>
  </si>
  <si>
    <t>HOSAKOTE</t>
  </si>
  <si>
    <t>KUDLUR</t>
  </si>
  <si>
    <t>UDDURKAVAL</t>
  </si>
  <si>
    <t>UMMATHUR</t>
  </si>
  <si>
    <t>55 LPCD</t>
  </si>
  <si>
    <t>15 LPCD</t>
  </si>
  <si>
    <t>70..98%</t>
  </si>
  <si>
    <t>8 Villages</t>
  </si>
  <si>
    <t>RURBAN CLUSTER(NEAR HUNSUR)</t>
  </si>
  <si>
    <t>RURBAN CLUSTER(NEAR  K R NAGARA)</t>
  </si>
  <si>
    <t>K R Nagara(8 KM)</t>
  </si>
  <si>
    <t>RURBAN CLUSTER(NEAR T N PURA)</t>
  </si>
  <si>
    <t>T N Pura(7 KM)</t>
  </si>
  <si>
    <t>Access to LPG connections to all households</t>
  </si>
  <si>
    <t>1 for 5,000</t>
  </si>
  <si>
    <t>Sub Centers/Dispensaries</t>
  </si>
  <si>
    <t>Anganwadi</t>
  </si>
  <si>
    <t>1 for 1,000</t>
  </si>
  <si>
    <t>water</t>
  </si>
  <si>
    <t>sewage</t>
  </si>
  <si>
    <t xml:space="preserve"> 1) All-weather road connectivity to unconnected rural habitations                           2) Accessibility of unconnected habitations to the services (educational, health, marketing facilities etc.), which are not available in the unconnected Habitation.</t>
  </si>
  <si>
    <t>1.There are several missing links at each district and 30 MLD is discharged on land, in low lying areas, which joins water bodies.                                                           2.The total length of missing sewer line is 20 km.</t>
  </si>
  <si>
    <t>Completition of Sewer lines and Construction of STP to treat the Sewage Water</t>
  </si>
  <si>
    <t>1.Existing STPs are extended to handle the estimated Sewage in 2041.                             2.Additional 2 STPs are proposed to cover the missing links</t>
  </si>
  <si>
    <t xml:space="preserve">1.To construct the STP for the drainage district E.Under the Urban Renewal Project for Mysore City Corporation                                                                                2.The drainage district E covers the areas coming under MCC wards no‟s 55 and 56, part of the MUDA layouts like Alanahalli, Sathagalli, Yaraganahalli and the areas all along the TN pura road and Bannur road.                                                                                     3.The catchment drains towards south east.Two locations are found suitable for location of new STP‟s they are Chikanahally &amp; Madapura                                                                                                                          4.Approximate area covering under this drainage district is 6.06 sq km and is proposed to be located at outer ring road junction on Bannur road.         </t>
  </si>
  <si>
    <t>Replacing the Conventional Light with Smart Lighting System of LEDs to reduce the electricity consumption &amp; provide the Street Light for every 50 m stretch of the road</t>
  </si>
  <si>
    <t>Proposed Nos  2041(49,406)</t>
  </si>
  <si>
    <t>PROPOSED AMENITIES FOR 2041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</si>
</sst>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_ ;_ * \-#,##0_ ;_ * &quot;-&quot;??_ ;_ @_ "/>
    <numFmt numFmtId="165" formatCode="0.0%"/>
  </numFmts>
  <fonts count="29" x14ac:knownFonts="1">
    <font>
      <sz val="11"/>
      <color theme="1"/>
      <name val="Calibri"/>
      <family val="2"/>
      <scheme val="minor"/>
    </font>
    <font>
      <b/>
      <sz val="12"/>
      <color theme="1"/>
      <name val="Times New Roman"/>
      <family val="1"/>
    </font>
    <font>
      <sz val="11"/>
      <color theme="1"/>
      <name val="Times New Roman"/>
      <family val="1"/>
    </font>
    <font>
      <sz val="12"/>
      <color theme="1"/>
      <name val="Times New Roman"/>
      <family val="1"/>
    </font>
    <font>
      <b/>
      <sz val="14"/>
      <color theme="1"/>
      <name val="Times New Roman"/>
      <family val="1"/>
    </font>
    <font>
      <sz val="12"/>
      <color rgb="FF212529"/>
      <name val="Times New Roman"/>
      <family val="1"/>
    </font>
    <font>
      <b/>
      <sz val="12"/>
      <color rgb="FF000000"/>
      <name val="Times New Roman"/>
      <family val="1"/>
    </font>
    <font>
      <sz val="12"/>
      <color rgb="FF000000"/>
      <name val="Times New Roman"/>
      <family val="1"/>
    </font>
    <font>
      <sz val="10"/>
      <color theme="1"/>
      <name val="Times New Roman"/>
      <family val="1"/>
    </font>
    <font>
      <sz val="11"/>
      <color theme="1"/>
      <name val="Calibri"/>
      <family val="2"/>
      <scheme val="minor"/>
    </font>
    <font>
      <b/>
      <sz val="14"/>
      <color rgb="FF000000"/>
      <name val="Times New Roman"/>
      <family val="1"/>
    </font>
    <font>
      <sz val="14"/>
      <color rgb="FF000000"/>
      <name val="Times New Roman"/>
      <family val="1"/>
    </font>
    <font>
      <b/>
      <sz val="10"/>
      <color theme="1"/>
      <name val="Times New Roman"/>
      <family val="1"/>
    </font>
    <font>
      <b/>
      <sz val="11"/>
      <color rgb="FF000000"/>
      <name val="Times New Roman"/>
      <family val="1"/>
    </font>
    <font>
      <b/>
      <sz val="11"/>
      <color theme="1"/>
      <name val="Times New Roman"/>
      <family val="1"/>
    </font>
    <font>
      <b/>
      <sz val="11"/>
      <color theme="1"/>
      <name val="Calibri"/>
      <family val="2"/>
      <scheme val="minor"/>
    </font>
    <font>
      <sz val="8"/>
      <name val="Calibri"/>
      <family val="2"/>
      <scheme val="minor"/>
    </font>
    <font>
      <sz val="10"/>
      <color rgb="FF000000"/>
      <name val="Times New Roman"/>
      <charset val="204"/>
    </font>
    <font>
      <sz val="12"/>
      <name val="Times New Roman"/>
      <family val="1"/>
    </font>
    <font>
      <sz val="12"/>
      <color rgb="FF282828"/>
      <name val="Times New Roman"/>
      <family val="1"/>
    </font>
    <font>
      <b/>
      <u/>
      <sz val="14"/>
      <color theme="1"/>
      <name val="Times New Roman"/>
      <family val="1"/>
    </font>
    <font>
      <sz val="14"/>
      <name val="Times New Roman"/>
      <family val="1"/>
    </font>
    <font>
      <sz val="10"/>
      <color rgb="FF000000"/>
      <name val="Times New Roman"/>
      <family val="1"/>
    </font>
    <font>
      <b/>
      <sz val="12"/>
      <name val="Times New Roman"/>
      <family val="1"/>
    </font>
    <font>
      <b/>
      <sz val="14"/>
      <name val="Times New Roman"/>
      <family val="1"/>
    </font>
    <font>
      <b/>
      <u/>
      <sz val="14"/>
      <name val="Times New Roman"/>
      <family val="1"/>
    </font>
    <font>
      <sz val="14"/>
      <color theme="1"/>
      <name val="Times New Roman"/>
      <family val="1"/>
    </font>
    <font>
      <u/>
      <sz val="11"/>
      <color theme="10"/>
      <name val="Calibri"/>
      <family val="2"/>
      <scheme val="minor"/>
    </font>
    <font>
      <sz val="12"/>
      <color theme="1"/>
      <name val="Swis721 Lt BT"/>
      <family val="2"/>
    </font>
  </fonts>
  <fills count="11">
    <fill>
      <patternFill patternType="none"/>
    </fill>
    <fill>
      <patternFill patternType="gray125"/>
    </fill>
    <fill>
      <patternFill patternType="solid">
        <fgColor theme="9" tint="0.59999389629810485"/>
        <bgColor indexed="64"/>
      </patternFill>
    </fill>
    <fill>
      <patternFill patternType="solid">
        <fgColor rgb="FFFFFFFF"/>
        <bgColor indexed="64"/>
      </patternFill>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5" tint="0.79998168889431442"/>
        <bgColor indexed="65"/>
      </patternFill>
    </fill>
    <fill>
      <patternFill patternType="solid">
        <fgColor rgb="FFDBE4F0"/>
        <bgColor indexed="64"/>
      </patternFill>
    </fill>
    <fill>
      <patternFill patternType="solid">
        <fgColor theme="8" tint="0.79998168889431442"/>
        <bgColor indexed="64"/>
      </patternFill>
    </fill>
    <fill>
      <patternFill patternType="solid">
        <fgColor rgb="FFFFFF00"/>
        <bgColor indexed="64"/>
      </patternFill>
    </fill>
  </fills>
  <borders count="45">
    <border>
      <left/>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indexed="64"/>
      </left>
      <right style="medium">
        <color indexed="64"/>
      </right>
      <top style="medium">
        <color rgb="FF000000"/>
      </top>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right/>
      <top/>
      <bottom style="medium">
        <color rgb="FF000000"/>
      </bottom>
      <diagonal/>
    </border>
    <border>
      <left/>
      <right style="medium">
        <color rgb="FF000000"/>
      </right>
      <top style="medium">
        <color rgb="FF000000"/>
      </top>
      <bottom/>
      <diagonal/>
    </border>
    <border>
      <left/>
      <right/>
      <top style="medium">
        <color indexed="64"/>
      </top>
      <bottom/>
      <diagonal/>
    </border>
    <border>
      <left/>
      <right style="thin">
        <color rgb="FFFFCC00"/>
      </right>
      <top style="thin">
        <color rgb="FFFFCC00"/>
      </top>
      <bottom style="thin">
        <color rgb="FFFFCC00"/>
      </bottom>
      <diagonal/>
    </border>
    <border>
      <left/>
      <right style="thin">
        <color rgb="FFFFCC00"/>
      </right>
      <top style="thin">
        <color rgb="FFFFCC00"/>
      </top>
      <bottom/>
      <diagonal/>
    </border>
    <border>
      <left/>
      <right style="thin">
        <color rgb="FFFFCC00"/>
      </right>
      <top/>
      <bottom style="thin">
        <color rgb="FFFFCC00"/>
      </bottom>
      <diagonal/>
    </border>
    <border>
      <left style="medium">
        <color rgb="FF000000"/>
      </left>
      <right style="medium">
        <color rgb="FF000000"/>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s>
  <cellStyleXfs count="6">
    <xf numFmtId="0" fontId="0" fillId="0" borderId="0"/>
    <xf numFmtId="0" fontId="9" fillId="7" borderId="0" applyNumberFormat="0" applyBorder="0" applyAlignment="0" applyProtection="0"/>
    <xf numFmtId="43" fontId="9" fillId="0" borderId="0" applyFont="0" applyFill="0" applyBorder="0" applyAlignment="0" applyProtection="0"/>
    <xf numFmtId="0" fontId="17" fillId="0" borderId="0"/>
    <xf numFmtId="0" fontId="22" fillId="0" borderId="0"/>
    <xf numFmtId="0" fontId="27" fillId="0" borderId="0" applyNumberFormat="0" applyFill="0" applyBorder="0" applyAlignment="0" applyProtection="0"/>
  </cellStyleXfs>
  <cellXfs count="588">
    <xf numFmtId="0" fontId="0" fillId="0" borderId="0" xfId="0"/>
    <xf numFmtId="3" fontId="0" fillId="0" borderId="0" xfId="0" applyNumberFormat="1"/>
    <xf numFmtId="2" fontId="0" fillId="0" borderId="0" xfId="0" applyNumberFormat="1"/>
    <xf numFmtId="2" fontId="3" fillId="0" borderId="0" xfId="0" applyNumberFormat="1" applyFont="1"/>
    <xf numFmtId="3" fontId="3" fillId="0" borderId="1" xfId="0" applyNumberFormat="1" applyFont="1" applyBorder="1" applyAlignment="1">
      <alignment horizontal="center" vertical="center"/>
    </xf>
    <xf numFmtId="3" fontId="3" fillId="0" borderId="2" xfId="0" applyNumberFormat="1" applyFont="1" applyBorder="1" applyAlignment="1">
      <alignment horizontal="center" vertical="center"/>
    </xf>
    <xf numFmtId="3" fontId="3" fillId="0" borderId="3" xfId="0" applyNumberFormat="1" applyFont="1" applyBorder="1" applyAlignment="1">
      <alignment horizontal="center" vertical="center"/>
    </xf>
    <xf numFmtId="0" fontId="3" fillId="0" borderId="3" xfId="0" applyFont="1" applyBorder="1" applyAlignment="1">
      <alignment horizontal="center"/>
    </xf>
    <xf numFmtId="0" fontId="3" fillId="0" borderId="2" xfId="0" applyFont="1" applyBorder="1" applyAlignment="1">
      <alignment horizontal="center"/>
    </xf>
    <xf numFmtId="0" fontId="4" fillId="2" borderId="1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3" fontId="3" fillId="0" borderId="9" xfId="0" applyNumberFormat="1" applyFont="1" applyBorder="1" applyAlignment="1">
      <alignment horizontal="center" vertical="center"/>
    </xf>
    <xf numFmtId="3" fontId="3" fillId="0" borderId="6" xfId="0" applyNumberFormat="1" applyFont="1" applyBorder="1" applyAlignment="1">
      <alignment horizontal="center" vertical="center"/>
    </xf>
    <xf numFmtId="3" fontId="3" fillId="0" borderId="5" xfId="0" applyNumberFormat="1" applyFont="1" applyBorder="1" applyAlignment="1">
      <alignment horizontal="center" vertical="center"/>
    </xf>
    <xf numFmtId="0" fontId="3" fillId="0" borderId="1" xfId="0" applyFont="1" applyBorder="1" applyAlignment="1">
      <alignment horizontal="center"/>
    </xf>
    <xf numFmtId="3" fontId="4" fillId="2" borderId="3" xfId="0" applyNumberFormat="1" applyFont="1" applyFill="1" applyBorder="1" applyAlignment="1">
      <alignment horizontal="center" vertical="center" wrapText="1"/>
    </xf>
    <xf numFmtId="0" fontId="3" fillId="0" borderId="3" xfId="0" applyFont="1" applyFill="1" applyBorder="1" applyAlignment="1">
      <alignment horizontal="center"/>
    </xf>
    <xf numFmtId="3" fontId="3" fillId="0" borderId="11" xfId="0" applyNumberFormat="1" applyFont="1" applyBorder="1" applyAlignment="1">
      <alignment horizontal="center" vertical="center"/>
    </xf>
    <xf numFmtId="0" fontId="0" fillId="0" borderId="8" xfId="0" applyBorder="1"/>
    <xf numFmtId="0" fontId="3" fillId="0" borderId="1" xfId="0" applyFont="1" applyBorder="1" applyAlignment="1">
      <alignment horizontal="center" vertical="center"/>
    </xf>
    <xf numFmtId="3" fontId="3" fillId="0" borderId="8" xfId="0" applyNumberFormat="1" applyFont="1" applyBorder="1" applyAlignment="1">
      <alignment horizontal="center" vertical="center"/>
    </xf>
    <xf numFmtId="0" fontId="3" fillId="0" borderId="2" xfId="0" applyFont="1" applyBorder="1" applyAlignment="1">
      <alignment horizontal="center" vertical="center"/>
    </xf>
    <xf numFmtId="3" fontId="3" fillId="0" borderId="0" xfId="0" applyNumberFormat="1" applyFont="1" applyBorder="1" applyAlignment="1">
      <alignment horizontal="center" vertical="center"/>
    </xf>
    <xf numFmtId="0" fontId="3" fillId="0" borderId="3" xfId="0" applyFont="1" applyBorder="1" applyAlignment="1">
      <alignment horizontal="center" vertical="center"/>
    </xf>
    <xf numFmtId="3" fontId="3" fillId="0" borderId="4" xfId="0" applyNumberFormat="1" applyFont="1" applyBorder="1" applyAlignment="1">
      <alignment horizontal="center" vertical="center"/>
    </xf>
    <xf numFmtId="0" fontId="3" fillId="0" borderId="3" xfId="0" applyFont="1" applyFill="1" applyBorder="1" applyAlignment="1">
      <alignment horizontal="center" vertical="center"/>
    </xf>
    <xf numFmtId="3" fontId="3" fillId="0" borderId="3" xfId="0" applyNumberFormat="1" applyFont="1" applyFill="1" applyBorder="1" applyAlignment="1">
      <alignment horizontal="center" vertical="center"/>
    </xf>
    <xf numFmtId="3" fontId="5" fillId="0" borderId="1" xfId="0" applyNumberFormat="1" applyFont="1" applyBorder="1" applyAlignment="1">
      <alignment horizontal="center" vertical="center"/>
    </xf>
    <xf numFmtId="2" fontId="3" fillId="0" borderId="1" xfId="0" applyNumberFormat="1" applyFont="1" applyBorder="1" applyAlignment="1">
      <alignment horizontal="center" vertical="center"/>
    </xf>
    <xf numFmtId="3" fontId="5" fillId="3" borderId="2" xfId="0" applyNumberFormat="1" applyFont="1" applyFill="1" applyBorder="1" applyAlignment="1">
      <alignment horizontal="center" vertical="center" wrapText="1"/>
    </xf>
    <xf numFmtId="2" fontId="3" fillId="0" borderId="2" xfId="0" applyNumberFormat="1" applyFont="1" applyBorder="1" applyAlignment="1">
      <alignment horizontal="center" vertical="center"/>
    </xf>
    <xf numFmtId="3" fontId="5" fillId="0" borderId="3" xfId="0" applyNumberFormat="1" applyFont="1" applyBorder="1" applyAlignment="1">
      <alignment horizontal="center" vertical="center"/>
    </xf>
    <xf numFmtId="3" fontId="5" fillId="3" borderId="3" xfId="0" applyNumberFormat="1" applyFont="1" applyFill="1" applyBorder="1" applyAlignment="1">
      <alignment horizontal="center" vertical="center" wrapText="1"/>
    </xf>
    <xf numFmtId="2" fontId="3" fillId="0" borderId="3" xfId="0" applyNumberFormat="1" applyFont="1" applyBorder="1" applyAlignment="1">
      <alignment horizontal="center" vertical="center"/>
    </xf>
    <xf numFmtId="3" fontId="5" fillId="0" borderId="2" xfId="0" applyNumberFormat="1" applyFont="1" applyBorder="1" applyAlignment="1">
      <alignment horizontal="center" vertical="center"/>
    </xf>
    <xf numFmtId="0" fontId="3" fillId="5" borderId="2" xfId="0" applyFont="1" applyFill="1" applyBorder="1" applyAlignment="1">
      <alignment horizontal="center" vertical="center"/>
    </xf>
    <xf numFmtId="3" fontId="3" fillId="5" borderId="6" xfId="0" applyNumberFormat="1" applyFont="1" applyFill="1" applyBorder="1" applyAlignment="1">
      <alignment horizontal="center" vertical="center"/>
    </xf>
    <xf numFmtId="3" fontId="3" fillId="5" borderId="2" xfId="0" applyNumberFormat="1" applyFont="1" applyFill="1" applyBorder="1" applyAlignment="1">
      <alignment horizontal="center" vertical="center"/>
    </xf>
    <xf numFmtId="3" fontId="3" fillId="5" borderId="3" xfId="0" applyNumberFormat="1" applyFont="1" applyFill="1" applyBorder="1" applyAlignment="1">
      <alignment horizontal="center" vertical="center"/>
    </xf>
    <xf numFmtId="3" fontId="3" fillId="5" borderId="0" xfId="0" applyNumberFormat="1" applyFont="1" applyFill="1" applyBorder="1" applyAlignment="1">
      <alignment horizontal="center" vertical="center"/>
    </xf>
    <xf numFmtId="2" fontId="3" fillId="5" borderId="2" xfId="0" applyNumberFormat="1" applyFont="1" applyFill="1" applyBorder="1" applyAlignment="1">
      <alignment horizontal="center" vertical="center"/>
    </xf>
    <xf numFmtId="0" fontId="3" fillId="5" borderId="3" xfId="0" applyFont="1" applyFill="1" applyBorder="1" applyAlignment="1">
      <alignment horizontal="center" vertical="center"/>
    </xf>
    <xf numFmtId="3" fontId="3" fillId="5" borderId="4" xfId="0" applyNumberFormat="1" applyFont="1" applyFill="1" applyBorder="1" applyAlignment="1">
      <alignment horizontal="center" vertical="center"/>
    </xf>
    <xf numFmtId="3" fontId="5" fillId="5" borderId="3" xfId="0" applyNumberFormat="1" applyFont="1" applyFill="1" applyBorder="1" applyAlignment="1">
      <alignment horizontal="center" vertical="center"/>
    </xf>
    <xf numFmtId="3" fontId="5" fillId="5" borderId="3" xfId="0" applyNumberFormat="1" applyFont="1" applyFill="1" applyBorder="1" applyAlignment="1">
      <alignment horizontal="center" vertical="center" wrapText="1"/>
    </xf>
    <xf numFmtId="3" fontId="3" fillId="5" borderId="5" xfId="0" applyNumberFormat="1" applyFont="1" applyFill="1" applyBorder="1" applyAlignment="1">
      <alignment horizontal="center" vertical="center"/>
    </xf>
    <xf numFmtId="2" fontId="3" fillId="5" borderId="3" xfId="0" applyNumberFormat="1" applyFont="1" applyFill="1" applyBorder="1" applyAlignment="1">
      <alignment horizontal="center" vertical="center"/>
    </xf>
    <xf numFmtId="0" fontId="4" fillId="2" borderId="5" xfId="0" applyFont="1" applyFill="1" applyBorder="1" applyAlignment="1">
      <alignment horizontal="center" vertical="center" wrapText="1"/>
    </xf>
    <xf numFmtId="0" fontId="3" fillId="0" borderId="11" xfId="0" applyFont="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6" borderId="11" xfId="0" applyFont="1" applyFill="1" applyBorder="1" applyAlignment="1">
      <alignment horizontal="center"/>
    </xf>
    <xf numFmtId="0" fontId="3" fillId="6" borderId="3" xfId="0" applyFont="1" applyFill="1" applyBorder="1" applyAlignment="1">
      <alignment horizontal="center"/>
    </xf>
    <xf numFmtId="0" fontId="3" fillId="6" borderId="2" xfId="0" applyFont="1" applyFill="1" applyBorder="1" applyAlignment="1">
      <alignment horizontal="center"/>
    </xf>
    <xf numFmtId="0" fontId="3" fillId="5" borderId="3" xfId="0" applyFont="1" applyFill="1" applyBorder="1" applyAlignment="1">
      <alignment horizontal="center"/>
    </xf>
    <xf numFmtId="0" fontId="1" fillId="2" borderId="3" xfId="0" applyFont="1" applyFill="1" applyBorder="1" applyAlignment="1">
      <alignment horizontal="center" vertical="center" wrapText="1"/>
    </xf>
    <xf numFmtId="0" fontId="0" fillId="0" borderId="3" xfId="0" applyBorder="1"/>
    <xf numFmtId="0" fontId="3" fillId="0" borderId="3" xfId="0" applyFont="1" applyBorder="1" applyAlignment="1">
      <alignment horizontal="center" vertical="center" wrapText="1"/>
    </xf>
    <xf numFmtId="0" fontId="7" fillId="0" borderId="2" xfId="0" applyFont="1" applyBorder="1" applyAlignment="1">
      <alignment vertical="center" wrapText="1"/>
    </xf>
    <xf numFmtId="2" fontId="3" fillId="0" borderId="11" xfId="0" applyNumberFormat="1" applyFont="1" applyBorder="1" applyAlignment="1">
      <alignment horizontal="center" vertical="center"/>
    </xf>
    <xf numFmtId="2" fontId="3" fillId="0" borderId="10" xfId="0" applyNumberFormat="1" applyFont="1" applyBorder="1" applyAlignment="1">
      <alignment horizontal="center" vertical="center"/>
    </xf>
    <xf numFmtId="2" fontId="3" fillId="0" borderId="4" xfId="0" applyNumberFormat="1" applyFont="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2" fillId="0" borderId="16" xfId="0" applyFont="1" applyBorder="1" applyAlignment="1">
      <alignment horizontal="center" vertical="center" wrapText="1"/>
    </xf>
    <xf numFmtId="0" fontId="2" fillId="0" borderId="18" xfId="0" applyFont="1" applyBorder="1" applyAlignment="1">
      <alignment vertical="center" wrapText="1"/>
    </xf>
    <xf numFmtId="0" fontId="2" fillId="0" borderId="18" xfId="0" applyFont="1" applyBorder="1" applyAlignment="1">
      <alignment horizontal="right" vertical="center" wrapText="1"/>
    </xf>
    <xf numFmtId="0" fontId="2" fillId="0" borderId="15" xfId="0" applyFont="1" applyBorder="1" applyAlignment="1">
      <alignment horizontal="right" vertical="center" wrapText="1"/>
    </xf>
    <xf numFmtId="0" fontId="2" fillId="0" borderId="16" xfId="0" applyFont="1" applyBorder="1" applyAlignment="1">
      <alignment horizontal="right" vertical="center" wrapText="1"/>
    </xf>
    <xf numFmtId="0" fontId="2" fillId="0" borderId="17" xfId="0" applyFont="1" applyBorder="1" applyAlignment="1">
      <alignment horizontal="right" vertical="center" wrapText="1"/>
    </xf>
    <xf numFmtId="0" fontId="2" fillId="0" borderId="16" xfId="0" applyFont="1" applyBorder="1" applyAlignment="1">
      <alignment vertical="center" wrapText="1"/>
    </xf>
    <xf numFmtId="0" fontId="2" fillId="0" borderId="15"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17" xfId="0" applyFont="1" applyBorder="1" applyAlignment="1">
      <alignment vertical="center" wrapText="1"/>
    </xf>
    <xf numFmtId="0" fontId="3" fillId="0" borderId="3" xfId="0" applyFont="1" applyBorder="1" applyAlignment="1">
      <alignment horizontal="center" vertical="center"/>
    </xf>
    <xf numFmtId="0" fontId="3" fillId="0" borderId="11" xfId="0" applyFont="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3" fillId="0" borderId="3" xfId="0" applyFont="1" applyBorder="1" applyAlignment="1">
      <alignment vertical="center" wrapText="1"/>
    </xf>
    <xf numFmtId="0" fontId="3" fillId="0" borderId="3" xfId="0" applyFont="1" applyFill="1" applyBorder="1" applyAlignment="1">
      <alignment vertical="center" wrapText="1"/>
    </xf>
    <xf numFmtId="0" fontId="7" fillId="0" borderId="3" xfId="0" applyFont="1" applyBorder="1" applyAlignment="1">
      <alignment vertical="center" wrapText="1"/>
    </xf>
    <xf numFmtId="0" fontId="3" fillId="0" borderId="4" xfId="0" applyFont="1" applyBorder="1" applyAlignment="1">
      <alignment vertical="center" wrapText="1"/>
    </xf>
    <xf numFmtId="0" fontId="3" fillId="0" borderId="3" xfId="0" quotePrefix="1" applyFont="1" applyBorder="1" applyAlignment="1">
      <alignment vertical="center" wrapText="1"/>
    </xf>
    <xf numFmtId="0" fontId="3" fillId="0" borderId="2" xfId="0" applyFont="1" applyBorder="1" applyAlignment="1">
      <alignment vertical="center" wrapText="1"/>
    </xf>
    <xf numFmtId="0" fontId="7" fillId="0" borderId="12" xfId="0" applyFont="1" applyBorder="1" applyAlignment="1">
      <alignment vertical="center" wrapText="1"/>
    </xf>
    <xf numFmtId="0" fontId="3" fillId="0" borderId="11" xfId="0" applyFont="1" applyBorder="1" applyAlignment="1">
      <alignment vertical="center" wrapText="1"/>
    </xf>
    <xf numFmtId="0" fontId="3" fillId="0" borderId="7" xfId="0" applyFont="1" applyBorder="1" applyAlignment="1">
      <alignment vertical="center" wrapText="1"/>
    </xf>
    <xf numFmtId="0" fontId="3" fillId="0" borderId="6" xfId="0" quotePrefix="1" applyFont="1" applyBorder="1" applyAlignment="1">
      <alignment vertical="center" wrapText="1"/>
    </xf>
    <xf numFmtId="0" fontId="3" fillId="0" borderId="5" xfId="0" applyFont="1" applyBorder="1" applyAlignment="1">
      <alignment horizontal="center"/>
    </xf>
    <xf numFmtId="2" fontId="3" fillId="0" borderId="3" xfId="0" applyNumberFormat="1" applyFont="1" applyBorder="1" applyAlignment="1">
      <alignment horizontal="center"/>
    </xf>
    <xf numFmtId="2" fontId="3" fillId="0" borderId="4" xfId="0" applyNumberFormat="1" applyFont="1" applyBorder="1" applyAlignment="1">
      <alignment horizontal="center"/>
    </xf>
    <xf numFmtId="0" fontId="3" fillId="0" borderId="8" xfId="0" applyFont="1" applyBorder="1" applyAlignment="1">
      <alignment horizontal="center"/>
    </xf>
    <xf numFmtId="2" fontId="3" fillId="0" borderId="1" xfId="0" applyNumberFormat="1" applyFont="1" applyBorder="1" applyAlignment="1">
      <alignment horizontal="center"/>
    </xf>
    <xf numFmtId="2" fontId="3" fillId="0" borderId="9" xfId="0" applyNumberFormat="1" applyFont="1" applyBorder="1" applyAlignment="1">
      <alignment horizontal="center"/>
    </xf>
    <xf numFmtId="0" fontId="3" fillId="0" borderId="0" xfId="0" applyFont="1" applyAlignment="1">
      <alignment horizontal="center"/>
    </xf>
    <xf numFmtId="2" fontId="3" fillId="0" borderId="2" xfId="0" applyNumberFormat="1" applyFont="1" applyBorder="1" applyAlignment="1">
      <alignment horizontal="center"/>
    </xf>
    <xf numFmtId="2" fontId="3" fillId="0" borderId="6" xfId="0" applyNumberFormat="1" applyFont="1" applyBorder="1" applyAlignment="1">
      <alignment horizontal="center"/>
    </xf>
    <xf numFmtId="2" fontId="3" fillId="0" borderId="11" xfId="0" applyNumberFormat="1" applyFont="1" applyBorder="1" applyAlignment="1">
      <alignment horizontal="center"/>
    </xf>
    <xf numFmtId="2" fontId="3" fillId="0" borderId="7" xfId="0" applyNumberFormat="1" applyFont="1" applyBorder="1" applyAlignment="1">
      <alignment horizontal="center"/>
    </xf>
    <xf numFmtId="2" fontId="3" fillId="5" borderId="1" xfId="0" applyNumberFormat="1" applyFont="1" applyFill="1" applyBorder="1" applyAlignment="1">
      <alignment horizontal="center"/>
    </xf>
    <xf numFmtId="2" fontId="3" fillId="5" borderId="9" xfId="0" applyNumberFormat="1" applyFont="1" applyFill="1" applyBorder="1" applyAlignment="1">
      <alignment horizontal="center"/>
    </xf>
    <xf numFmtId="0" fontId="0" fillId="0" borderId="0" xfId="0" applyAlignment="1">
      <alignment horizontal="center" vertical="center"/>
    </xf>
    <xf numFmtId="0" fontId="1" fillId="2" borderId="3" xfId="0" applyFont="1" applyFill="1" applyBorder="1" applyAlignment="1">
      <alignment horizontal="center" vertical="center" wrapText="1" readingOrder="1"/>
    </xf>
    <xf numFmtId="0" fontId="3" fillId="0" borderId="3" xfId="1" applyFont="1" applyFill="1" applyBorder="1" applyAlignment="1">
      <alignment horizontal="center" vertical="center" wrapText="1" readingOrder="1"/>
    </xf>
    <xf numFmtId="0" fontId="3" fillId="5" borderId="3" xfId="1" applyFont="1" applyFill="1" applyBorder="1" applyAlignment="1">
      <alignment horizontal="center" vertical="center" wrapText="1" readingOrder="1"/>
    </xf>
    <xf numFmtId="0" fontId="2" fillId="0" borderId="3" xfId="1" applyFont="1" applyFill="1" applyBorder="1" applyAlignment="1">
      <alignment horizontal="center" vertical="center" wrapText="1" readingOrder="1"/>
    </xf>
    <xf numFmtId="0" fontId="2" fillId="5" borderId="3" xfId="1" applyFont="1" applyFill="1" applyBorder="1" applyAlignment="1">
      <alignment horizontal="center" vertical="center" wrapText="1" readingOrder="1"/>
    </xf>
    <xf numFmtId="3" fontId="3" fillId="0" borderId="10" xfId="0" applyNumberFormat="1" applyFont="1" applyBorder="1" applyAlignment="1">
      <alignment horizontal="center" vertical="center"/>
    </xf>
    <xf numFmtId="3" fontId="3" fillId="0" borderId="1" xfId="0" applyNumberFormat="1" applyFont="1" applyBorder="1" applyAlignment="1">
      <alignment horizontal="center"/>
    </xf>
    <xf numFmtId="3" fontId="3" fillId="0" borderId="8" xfId="0" applyNumberFormat="1" applyFont="1" applyBorder="1" applyAlignment="1">
      <alignment horizontal="center"/>
    </xf>
    <xf numFmtId="3" fontId="3" fillId="0" borderId="3" xfId="0" applyNumberFormat="1" applyFont="1" applyBorder="1" applyAlignment="1">
      <alignment horizontal="center"/>
    </xf>
    <xf numFmtId="3" fontId="3" fillId="0" borderId="5" xfId="0" applyNumberFormat="1" applyFont="1" applyBorder="1" applyAlignment="1">
      <alignment horizontal="center"/>
    </xf>
    <xf numFmtId="3" fontId="3" fillId="0" borderId="2" xfId="0" applyNumberFormat="1" applyFont="1" applyBorder="1" applyAlignment="1">
      <alignment horizontal="center"/>
    </xf>
    <xf numFmtId="3" fontId="3" fillId="0" borderId="0" xfId="0" applyNumberFormat="1" applyFont="1" applyBorder="1" applyAlignment="1">
      <alignment horizontal="center"/>
    </xf>
    <xf numFmtId="0" fontId="3" fillId="0" borderId="2" xfId="0" applyFont="1" applyFill="1" applyBorder="1" applyAlignment="1">
      <alignment horizontal="center"/>
    </xf>
    <xf numFmtId="2" fontId="3" fillId="0" borderId="11" xfId="0" applyNumberFormat="1" applyFont="1" applyFill="1" applyBorder="1" applyAlignment="1">
      <alignment horizontal="center"/>
    </xf>
    <xf numFmtId="2" fontId="3" fillId="0" borderId="0" xfId="0" applyNumberFormat="1" applyFont="1" applyFill="1" applyBorder="1" applyAlignment="1">
      <alignment horizontal="center"/>
    </xf>
    <xf numFmtId="3" fontId="3" fillId="0" borderId="3" xfId="0" applyNumberFormat="1" applyFont="1" applyFill="1" applyBorder="1" applyAlignment="1">
      <alignment horizontal="center"/>
    </xf>
    <xf numFmtId="3" fontId="3" fillId="0" borderId="5" xfId="0" applyNumberFormat="1" applyFont="1" applyFill="1" applyBorder="1" applyAlignment="1">
      <alignment horizontal="center"/>
    </xf>
    <xf numFmtId="0" fontId="3" fillId="0" borderId="2" xfId="0" applyFont="1" applyFill="1" applyBorder="1" applyAlignment="1">
      <alignment horizontal="center" vertical="center"/>
    </xf>
    <xf numFmtId="2" fontId="3" fillId="0" borderId="11" xfId="0" applyNumberFormat="1" applyFont="1" applyFill="1" applyBorder="1" applyAlignment="1">
      <alignment horizontal="center" vertical="center"/>
    </xf>
    <xf numFmtId="3" fontId="3" fillId="0" borderId="5" xfId="0" applyNumberFormat="1" applyFont="1" applyFill="1" applyBorder="1" applyAlignment="1">
      <alignment horizontal="center" vertical="center"/>
    </xf>
    <xf numFmtId="2" fontId="2" fillId="0" borderId="3" xfId="0" applyNumberFormat="1" applyFont="1" applyBorder="1" applyAlignment="1">
      <alignment horizontal="center" vertical="center"/>
    </xf>
    <xf numFmtId="0" fontId="2" fillId="0" borderId="3" xfId="0" applyFont="1" applyBorder="1" applyAlignment="1">
      <alignment horizontal="center" vertical="center"/>
    </xf>
    <xf numFmtId="0" fontId="4" fillId="2" borderId="21" xfId="0" applyFont="1" applyFill="1" applyBorder="1" applyAlignment="1">
      <alignment horizontal="center" vertical="center"/>
    </xf>
    <xf numFmtId="3" fontId="3" fillId="6" borderId="3" xfId="0" applyNumberFormat="1" applyFont="1" applyFill="1" applyBorder="1" applyAlignment="1">
      <alignment horizontal="center" vertical="center"/>
    </xf>
    <xf numFmtId="3" fontId="2" fillId="0" borderId="1" xfId="0" applyNumberFormat="1" applyFont="1" applyBorder="1" applyAlignment="1">
      <alignment horizontal="center" vertical="center"/>
    </xf>
    <xf numFmtId="3" fontId="2" fillId="0" borderId="2" xfId="0" applyNumberFormat="1" applyFont="1" applyBorder="1" applyAlignment="1">
      <alignment horizontal="center" vertical="center"/>
    </xf>
    <xf numFmtId="3" fontId="2" fillId="0" borderId="3" xfId="0" applyNumberFormat="1" applyFont="1" applyBorder="1" applyAlignment="1">
      <alignment horizontal="center" vertical="center"/>
    </xf>
    <xf numFmtId="0" fontId="4" fillId="2" borderId="13" xfId="0" applyFont="1" applyFill="1" applyBorder="1" applyAlignment="1">
      <alignment horizontal="center" vertical="center"/>
    </xf>
    <xf numFmtId="0" fontId="4" fillId="2" borderId="11" xfId="0" applyFont="1" applyFill="1" applyBorder="1" applyAlignment="1">
      <alignment horizontal="center" vertical="center"/>
    </xf>
    <xf numFmtId="2" fontId="2" fillId="0" borderId="11" xfId="0" applyNumberFormat="1" applyFont="1" applyBorder="1" applyAlignment="1">
      <alignment horizontal="center" vertical="center"/>
    </xf>
    <xf numFmtId="0" fontId="2" fillId="0" borderId="13" xfId="0" applyFont="1" applyBorder="1" applyAlignment="1">
      <alignment horizontal="center" vertical="center"/>
    </xf>
    <xf numFmtId="2" fontId="2" fillId="0" borderId="2" xfId="0" applyNumberFormat="1" applyFont="1" applyBorder="1" applyAlignment="1">
      <alignment horizontal="center" vertical="center"/>
    </xf>
    <xf numFmtId="0" fontId="2" fillId="0" borderId="2" xfId="0" applyFont="1" applyBorder="1" applyAlignment="1">
      <alignment horizontal="center" vertical="center"/>
    </xf>
    <xf numFmtId="0" fontId="2" fillId="0" borderId="10" xfId="0" applyFont="1" applyBorder="1" applyAlignment="1">
      <alignment horizontal="center" vertical="center"/>
    </xf>
    <xf numFmtId="0" fontId="2" fillId="0" borderId="14" xfId="0" applyFont="1" applyBorder="1" applyAlignment="1">
      <alignment horizontal="center" vertical="center"/>
    </xf>
    <xf numFmtId="2"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2" fillId="0" borderId="0" xfId="0" applyFont="1" applyAlignment="1">
      <alignment horizontal="center" vertical="center"/>
    </xf>
    <xf numFmtId="3" fontId="2" fillId="0" borderId="0" xfId="0" applyNumberFormat="1" applyFont="1" applyAlignment="1">
      <alignment horizontal="center" vertical="center"/>
    </xf>
    <xf numFmtId="2" fontId="2" fillId="0" borderId="0" xfId="0" applyNumberFormat="1" applyFont="1"/>
    <xf numFmtId="0" fontId="4" fillId="2" borderId="1"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3" fillId="0" borderId="6" xfId="0" applyFont="1" applyBorder="1" applyAlignment="1">
      <alignment horizontal="center" vertical="center" wrapText="1"/>
    </xf>
    <xf numFmtId="0" fontId="0" fillId="0" borderId="9" xfId="0" applyBorder="1" applyAlignment="1">
      <alignment vertical="top" wrapText="1"/>
    </xf>
    <xf numFmtId="0" fontId="3" fillId="0" borderId="9" xfId="0" applyFont="1" applyBorder="1" applyAlignment="1">
      <alignment horizontal="center" vertical="center" wrapText="1"/>
    </xf>
    <xf numFmtId="0" fontId="3" fillId="0" borderId="1" xfId="0" applyFont="1" applyBorder="1" applyAlignment="1">
      <alignment horizontal="center" vertical="center" wrapText="1"/>
    </xf>
    <xf numFmtId="0" fontId="11" fillId="2" borderId="16" xfId="0" applyFont="1" applyFill="1" applyBorder="1" applyAlignment="1">
      <alignment horizontal="center" wrapText="1"/>
    </xf>
    <xf numFmtId="0" fontId="10" fillId="2" borderId="18" xfId="0" applyFont="1" applyFill="1" applyBorder="1" applyAlignment="1">
      <alignment horizontal="center" wrapText="1"/>
    </xf>
    <xf numFmtId="0" fontId="2" fillId="0" borderId="18" xfId="0" applyFont="1" applyBorder="1" applyAlignment="1">
      <alignment horizontal="center" vertical="center" wrapText="1"/>
    </xf>
    <xf numFmtId="0" fontId="0" fillId="0" borderId="28" xfId="0" applyBorder="1" applyAlignment="1">
      <alignment vertical="center"/>
    </xf>
    <xf numFmtId="0" fontId="12" fillId="2" borderId="16" xfId="0" applyFont="1" applyFill="1" applyBorder="1" applyAlignment="1">
      <alignment horizontal="center" vertical="center" wrapText="1"/>
    </xf>
    <xf numFmtId="0" fontId="12" fillId="2" borderId="18" xfId="0" applyFont="1" applyFill="1" applyBorder="1" applyAlignment="1">
      <alignment horizontal="center" vertical="center" wrapText="1"/>
    </xf>
    <xf numFmtId="0" fontId="13" fillId="2" borderId="18" xfId="0" applyFont="1" applyFill="1" applyBorder="1" applyAlignment="1">
      <alignment horizontal="center" vertical="center" wrapText="1"/>
    </xf>
    <xf numFmtId="0" fontId="8" fillId="0" borderId="18" xfId="0" applyFont="1" applyBorder="1" applyAlignment="1">
      <alignment horizontal="center" vertical="center" wrapText="1"/>
    </xf>
    <xf numFmtId="0" fontId="8" fillId="0" borderId="16" xfId="0" applyFont="1" applyBorder="1" applyAlignment="1">
      <alignment horizontal="center" vertical="center" wrapText="1"/>
    </xf>
    <xf numFmtId="0" fontId="14" fillId="0" borderId="18" xfId="0" applyFont="1" applyBorder="1" applyAlignment="1">
      <alignment horizontal="center" vertical="center" wrapText="1"/>
    </xf>
    <xf numFmtId="0" fontId="13" fillId="8" borderId="27" xfId="0" applyFont="1" applyFill="1" applyBorder="1" applyAlignment="1">
      <alignment horizontal="center" vertical="center" wrapText="1"/>
    </xf>
    <xf numFmtId="0" fontId="13" fillId="8" borderId="29" xfId="0" applyFont="1" applyFill="1" applyBorder="1" applyAlignment="1">
      <alignment horizontal="center" vertical="center" wrapText="1"/>
    </xf>
    <xf numFmtId="0" fontId="13" fillId="8" borderId="16" xfId="0" applyFont="1" applyFill="1" applyBorder="1" applyAlignment="1">
      <alignment horizontal="center" vertical="center" wrapText="1"/>
    </xf>
    <xf numFmtId="0" fontId="13" fillId="8" borderId="18" xfId="0" applyFont="1" applyFill="1" applyBorder="1" applyAlignment="1">
      <alignment horizontal="center" vertical="center" wrapText="1"/>
    </xf>
    <xf numFmtId="0" fontId="14" fillId="0" borderId="15" xfId="0" applyFont="1" applyBorder="1" applyAlignment="1">
      <alignment horizontal="right" vertical="center" wrapText="1"/>
    </xf>
    <xf numFmtId="0" fontId="14" fillId="0" borderId="17" xfId="0" applyFont="1" applyBorder="1" applyAlignment="1">
      <alignment horizontal="right" vertical="center" wrapText="1"/>
    </xf>
    <xf numFmtId="0" fontId="10" fillId="2" borderId="16" xfId="0" applyFont="1" applyFill="1" applyBorder="1" applyAlignment="1">
      <alignment horizontal="center" vertical="center" wrapText="1"/>
    </xf>
    <xf numFmtId="0" fontId="10" fillId="2" borderId="18" xfId="0" applyFont="1" applyFill="1" applyBorder="1" applyAlignment="1">
      <alignment horizontal="center" vertical="center" wrapText="1"/>
    </xf>
    <xf numFmtId="0" fontId="2" fillId="0" borderId="28" xfId="0" applyFont="1" applyBorder="1" applyAlignment="1">
      <alignment horizontal="center" vertical="center" wrapText="1"/>
    </xf>
    <xf numFmtId="0" fontId="2" fillId="0" borderId="17" xfId="0" applyFont="1" applyBorder="1" applyAlignment="1">
      <alignment horizontal="center" vertical="center" wrapText="1"/>
    </xf>
    <xf numFmtId="0" fontId="3" fillId="6" borderId="3" xfId="0" applyFont="1" applyFill="1" applyBorder="1" applyAlignment="1">
      <alignment horizontal="center" wrapText="1"/>
    </xf>
    <xf numFmtId="0" fontId="3" fillId="6" borderId="2" xfId="0" applyFont="1" applyFill="1" applyBorder="1" applyAlignment="1">
      <alignment horizontal="center" wrapText="1"/>
    </xf>
    <xf numFmtId="3" fontId="3" fillId="0" borderId="2" xfId="0" applyNumberFormat="1" applyFont="1" applyFill="1" applyBorder="1" applyAlignment="1">
      <alignment horizontal="center" vertical="center"/>
    </xf>
    <xf numFmtId="2" fontId="3" fillId="0" borderId="2" xfId="0" applyNumberFormat="1" applyFont="1" applyFill="1" applyBorder="1" applyAlignment="1">
      <alignment horizontal="center" vertical="center"/>
    </xf>
    <xf numFmtId="0" fontId="6" fillId="2" borderId="10"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4" fillId="2" borderId="3" xfId="0" applyFont="1" applyFill="1" applyBorder="1" applyAlignment="1">
      <alignment horizontal="center" vertical="center"/>
    </xf>
    <xf numFmtId="1" fontId="2" fillId="0" borderId="3" xfId="0" applyNumberFormat="1" applyFont="1" applyBorder="1" applyAlignment="1">
      <alignment horizontal="center" vertical="center"/>
    </xf>
    <xf numFmtId="0" fontId="0" fillId="0" borderId="0" xfId="0" applyAlignment="1">
      <alignment horizontal="center" vertical="center" wrapText="1"/>
    </xf>
    <xf numFmtId="0" fontId="7" fillId="0" borderId="3" xfId="0" applyFont="1" applyBorder="1" applyAlignment="1">
      <alignment horizontal="center" vertical="center" wrapText="1" readingOrder="1"/>
    </xf>
    <xf numFmtId="0" fontId="2" fillId="0" borderId="0" xfId="0" applyFont="1" applyBorder="1" applyAlignment="1">
      <alignment horizontal="center" vertical="center" wrapText="1"/>
    </xf>
    <xf numFmtId="3" fontId="2" fillId="0" borderId="0" xfId="0" applyNumberFormat="1" applyFont="1" applyBorder="1" applyAlignment="1">
      <alignment horizontal="center" vertical="center"/>
    </xf>
    <xf numFmtId="0" fontId="4" fillId="2" borderId="3" xfId="0" applyFont="1" applyFill="1" applyBorder="1"/>
    <xf numFmtId="3" fontId="2" fillId="0" borderId="8" xfId="0" applyNumberFormat="1" applyFont="1" applyBorder="1" applyAlignment="1">
      <alignment horizontal="center" vertical="center"/>
    </xf>
    <xf numFmtId="2" fontId="2" fillId="0" borderId="8" xfId="0" applyNumberFormat="1" applyFont="1" applyBorder="1" applyAlignment="1">
      <alignment horizontal="center" vertical="center"/>
    </xf>
    <xf numFmtId="0" fontId="2" fillId="0" borderId="8" xfId="0" applyFont="1" applyBorder="1" applyAlignment="1">
      <alignment horizontal="center" vertical="center"/>
    </xf>
    <xf numFmtId="2" fontId="2" fillId="0" borderId="5" xfId="0" applyNumberFormat="1" applyFont="1" applyBorder="1" applyAlignment="1">
      <alignment horizontal="center" vertical="center"/>
    </xf>
    <xf numFmtId="0" fontId="3" fillId="0" borderId="13" xfId="0" applyFont="1" applyFill="1" applyBorder="1" applyAlignment="1">
      <alignment horizontal="center"/>
    </xf>
    <xf numFmtId="0" fontId="3" fillId="0" borderId="0" xfId="0" applyFont="1" applyBorder="1" applyAlignment="1">
      <alignment horizontal="center"/>
    </xf>
    <xf numFmtId="2" fontId="3" fillId="0" borderId="0" xfId="0" applyNumberFormat="1" applyFont="1" applyBorder="1" applyAlignment="1">
      <alignment horizontal="center"/>
    </xf>
    <xf numFmtId="0" fontId="3" fillId="0" borderId="3" xfId="0" applyFont="1" applyBorder="1" applyAlignment="1">
      <alignment horizontal="center" vertical="center"/>
    </xf>
    <xf numFmtId="0" fontId="3" fillId="0" borderId="11" xfId="0" applyFont="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4" fillId="2" borderId="2" xfId="0" applyFont="1" applyFill="1" applyBorder="1" applyAlignment="1">
      <alignment horizontal="center" vertical="center" wrapText="1"/>
    </xf>
    <xf numFmtId="0" fontId="3" fillId="0" borderId="9" xfId="0" applyFont="1" applyBorder="1" applyAlignment="1">
      <alignment vertical="center" wrapText="1"/>
    </xf>
    <xf numFmtId="0" fontId="3" fillId="0" borderId="1" xfId="0" applyFont="1" applyBorder="1" applyAlignment="1">
      <alignment vertical="center" wrapText="1"/>
    </xf>
    <xf numFmtId="1" fontId="3" fillId="0" borderId="3" xfId="0" applyNumberFormat="1" applyFont="1" applyFill="1" applyBorder="1" applyAlignment="1">
      <alignment horizontal="center" vertical="center"/>
    </xf>
    <xf numFmtId="3" fontId="3" fillId="0" borderId="11" xfId="0" applyNumberFormat="1" applyFont="1" applyBorder="1" applyAlignment="1">
      <alignment horizontal="center"/>
    </xf>
    <xf numFmtId="0" fontId="3" fillId="0" borderId="2" xfId="0" applyFont="1" applyFill="1" applyBorder="1" applyAlignment="1">
      <alignment horizontal="center" vertical="center" wrapText="1"/>
    </xf>
    <xf numFmtId="0" fontId="0" fillId="0" borderId="0" xfId="0" applyAlignment="1"/>
    <xf numFmtId="0" fontId="1" fillId="0" borderId="3" xfId="0" applyFont="1" applyFill="1" applyBorder="1" applyAlignment="1">
      <alignment horizontal="center" vertical="center"/>
    </xf>
    <xf numFmtId="0" fontId="7" fillId="0"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3" fontId="3" fillId="0" borderId="3" xfId="0" applyNumberFormat="1" applyFont="1" applyFill="1" applyBorder="1" applyAlignment="1">
      <alignment horizontal="center" vertical="center" wrapText="1"/>
    </xf>
    <xf numFmtId="0" fontId="1" fillId="0" borderId="4" xfId="0" applyFont="1" applyFill="1" applyBorder="1" applyAlignment="1">
      <alignment horizontal="center" vertical="center"/>
    </xf>
    <xf numFmtId="0" fontId="1" fillId="6" borderId="3" xfId="0" applyFont="1" applyFill="1" applyBorder="1" applyAlignment="1">
      <alignment horizontal="center" vertical="center"/>
    </xf>
    <xf numFmtId="0" fontId="1" fillId="5" borderId="3" xfId="0" applyFont="1" applyFill="1" applyBorder="1" applyAlignment="1">
      <alignment horizontal="center" vertical="center"/>
    </xf>
    <xf numFmtId="164" fontId="3" fillId="0" borderId="3" xfId="2" applyNumberFormat="1" applyFont="1" applyFill="1" applyBorder="1" applyAlignment="1">
      <alignment horizontal="center" vertical="center"/>
    </xf>
    <xf numFmtId="0" fontId="1" fillId="0" borderId="3" xfId="0" applyFont="1" applyBorder="1" applyAlignment="1">
      <alignment horizontal="center"/>
    </xf>
    <xf numFmtId="0" fontId="1" fillId="0" borderId="3" xfId="0" applyFont="1" applyBorder="1" applyAlignment="1">
      <alignment horizontal="center" vertical="center"/>
    </xf>
    <xf numFmtId="4" fontId="3" fillId="0" borderId="3" xfId="0" applyNumberFormat="1" applyFont="1" applyBorder="1" applyAlignment="1">
      <alignment horizontal="center"/>
    </xf>
    <xf numFmtId="0" fontId="10" fillId="2" borderId="3"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5" borderId="3" xfId="0" applyFont="1" applyFill="1" applyBorder="1" applyAlignment="1">
      <alignment horizontal="center" vertical="center" wrapText="1"/>
    </xf>
    <xf numFmtId="0" fontId="3" fillId="5" borderId="3" xfId="0" applyFont="1" applyFill="1" applyBorder="1" applyAlignment="1">
      <alignment horizontal="center" vertical="center" wrapText="1"/>
    </xf>
    <xf numFmtId="3" fontId="3" fillId="0" borderId="3" xfId="0" applyNumberFormat="1" applyFont="1" applyBorder="1" applyAlignment="1">
      <alignment horizontal="center" vertical="center" wrapText="1"/>
    </xf>
    <xf numFmtId="0" fontId="7" fillId="0" borderId="3" xfId="0" applyFont="1" applyBorder="1" applyAlignment="1">
      <alignment horizontal="center" wrapText="1"/>
    </xf>
    <xf numFmtId="0" fontId="1" fillId="6" borderId="3" xfId="0" applyFont="1" applyFill="1" applyBorder="1" applyAlignment="1">
      <alignment horizontal="center"/>
    </xf>
    <xf numFmtId="0" fontId="7" fillId="6" borderId="3" xfId="0" applyFont="1" applyFill="1" applyBorder="1" applyAlignment="1">
      <alignment horizontal="center" wrapText="1"/>
    </xf>
    <xf numFmtId="3" fontId="3" fillId="0" borderId="3" xfId="0" applyNumberFormat="1" applyFont="1" applyBorder="1" applyAlignment="1">
      <alignment horizontal="center" wrapText="1"/>
    </xf>
    <xf numFmtId="0" fontId="3" fillId="0" borderId="3" xfId="0" applyFont="1" applyBorder="1" applyAlignment="1">
      <alignment horizontal="center" wrapText="1"/>
    </xf>
    <xf numFmtId="0" fontId="1" fillId="9" borderId="3" xfId="0" applyFont="1" applyFill="1" applyBorder="1" applyAlignment="1">
      <alignment horizontal="center" vertical="center"/>
    </xf>
    <xf numFmtId="0" fontId="0" fillId="9" borderId="3" xfId="0" applyFill="1" applyBorder="1"/>
    <xf numFmtId="3" fontId="1" fillId="9" borderId="3" xfId="0" applyNumberFormat="1" applyFont="1" applyFill="1" applyBorder="1" applyAlignment="1">
      <alignment horizontal="center" vertical="center"/>
    </xf>
    <xf numFmtId="164" fontId="1" fillId="9" borderId="3" xfId="2" applyNumberFormat="1" applyFont="1" applyFill="1" applyBorder="1" applyAlignment="1">
      <alignment horizontal="center" vertical="center"/>
    </xf>
    <xf numFmtId="0" fontId="3" fillId="9" borderId="3" xfId="0" applyFont="1" applyFill="1" applyBorder="1" applyAlignment="1">
      <alignment horizontal="center"/>
    </xf>
    <xf numFmtId="0" fontId="4" fillId="4" borderId="7" xfId="3" applyFont="1" applyFill="1" applyBorder="1" applyAlignment="1">
      <alignment horizontal="center" vertical="center" wrapText="1"/>
    </xf>
    <xf numFmtId="0" fontId="4" fillId="4" borderId="30" xfId="3" applyFont="1" applyFill="1" applyBorder="1" applyAlignment="1">
      <alignment horizontal="center" vertical="center" wrapText="1"/>
    </xf>
    <xf numFmtId="0" fontId="4" fillId="4" borderId="11" xfId="3" applyFont="1" applyFill="1" applyBorder="1" applyAlignment="1">
      <alignment horizontal="center" vertical="center" wrapText="1"/>
    </xf>
    <xf numFmtId="0" fontId="18" fillId="0" borderId="4" xfId="3" applyFont="1" applyFill="1" applyBorder="1" applyAlignment="1">
      <alignment horizontal="center" vertical="center" wrapText="1"/>
    </xf>
    <xf numFmtId="0" fontId="18" fillId="0" borderId="3" xfId="3" applyFont="1" applyFill="1" applyBorder="1" applyAlignment="1">
      <alignment horizontal="center" vertical="center" wrapText="1"/>
    </xf>
    <xf numFmtId="3" fontId="18" fillId="0" borderId="1" xfId="3" applyNumberFormat="1" applyFont="1" applyFill="1" applyBorder="1" applyAlignment="1">
      <alignment horizontal="center" vertical="center" wrapText="1"/>
    </xf>
    <xf numFmtId="0" fontId="3" fillId="0" borderId="3" xfId="0" applyFont="1" applyBorder="1" applyAlignment="1">
      <alignment horizontal="center" vertical="center"/>
    </xf>
    <xf numFmtId="0" fontId="4" fillId="2" borderId="3" xfId="0" applyFont="1" applyFill="1" applyBorder="1" applyAlignment="1">
      <alignment horizontal="center" vertical="center" wrapText="1"/>
    </xf>
    <xf numFmtId="10" fontId="0" fillId="0" borderId="0" xfId="0" applyNumberFormat="1"/>
    <xf numFmtId="9" fontId="18" fillId="0" borderId="1" xfId="3" applyNumberFormat="1" applyFont="1" applyFill="1" applyBorder="1" applyAlignment="1">
      <alignment horizontal="center" vertical="center" wrapText="1"/>
    </xf>
    <xf numFmtId="3" fontId="18" fillId="0" borderId="10" xfId="3" applyNumberFormat="1" applyFont="1" applyFill="1" applyBorder="1" applyAlignment="1">
      <alignment horizontal="center" vertical="center" wrapText="1"/>
    </xf>
    <xf numFmtId="3" fontId="18" fillId="0" borderId="2" xfId="3" applyNumberFormat="1" applyFont="1" applyFill="1" applyBorder="1" applyAlignment="1">
      <alignment horizontal="center" vertical="center" wrapText="1"/>
    </xf>
    <xf numFmtId="0" fontId="21" fillId="2" borderId="10" xfId="4" applyFont="1" applyFill="1" applyBorder="1" applyAlignment="1">
      <alignment horizontal="center" vertical="center" wrapText="1"/>
    </xf>
    <xf numFmtId="0" fontId="24" fillId="4" borderId="11" xfId="4" applyFont="1" applyFill="1" applyBorder="1" applyAlignment="1">
      <alignment horizontal="center" vertical="center" wrapText="1"/>
    </xf>
    <xf numFmtId="0" fontId="24" fillId="4" borderId="7" xfId="4" applyFont="1" applyFill="1" applyBorder="1" applyAlignment="1">
      <alignment horizontal="center" vertical="center" wrapText="1"/>
    </xf>
    <xf numFmtId="0" fontId="18" fillId="0" borderId="3" xfId="4" applyFont="1" applyFill="1" applyBorder="1" applyAlignment="1">
      <alignment horizontal="center" vertical="center" wrapText="1"/>
    </xf>
    <xf numFmtId="0" fontId="7" fillId="0" borderId="3" xfId="4" applyFont="1" applyFill="1" applyBorder="1" applyAlignment="1">
      <alignment horizontal="center" vertical="center" wrapText="1"/>
    </xf>
    <xf numFmtId="3" fontId="7" fillId="0" borderId="2" xfId="4" applyNumberFormat="1" applyFont="1" applyFill="1" applyBorder="1" applyAlignment="1">
      <alignment horizontal="center" vertical="center" wrapText="1"/>
    </xf>
    <xf numFmtId="0" fontId="18" fillId="0" borderId="11" xfId="4" applyFont="1" applyFill="1" applyBorder="1" applyAlignment="1">
      <alignment horizontal="center" vertical="center" wrapText="1"/>
    </xf>
    <xf numFmtId="3" fontId="18" fillId="0" borderId="3" xfId="4" applyNumberFormat="1" applyFont="1" applyFill="1" applyBorder="1" applyAlignment="1">
      <alignment horizontal="center" vertical="center" wrapText="1"/>
    </xf>
    <xf numFmtId="0" fontId="24" fillId="2" borderId="3" xfId="4" applyFont="1" applyFill="1" applyBorder="1" applyAlignment="1">
      <alignment horizontal="center" vertical="center" wrapText="1"/>
    </xf>
    <xf numFmtId="0" fontId="24" fillId="2" borderId="4" xfId="4" applyFont="1" applyFill="1" applyBorder="1" applyAlignment="1">
      <alignment horizontal="center" vertical="center" wrapText="1"/>
    </xf>
    <xf numFmtId="0" fontId="18" fillId="0" borderId="4" xfId="4" applyFont="1" applyFill="1" applyBorder="1" applyAlignment="1">
      <alignment horizontal="center" vertical="center" wrapText="1"/>
    </xf>
    <xf numFmtId="10" fontId="18" fillId="0" borderId="4" xfId="4" applyNumberFormat="1" applyFont="1" applyFill="1" applyBorder="1" applyAlignment="1">
      <alignment horizontal="center" vertical="center" wrapText="1"/>
    </xf>
    <xf numFmtId="0" fontId="3" fillId="0" borderId="4" xfId="0" applyFont="1" applyFill="1" applyBorder="1" applyAlignment="1">
      <alignment horizontal="center" vertical="center"/>
    </xf>
    <xf numFmtId="0" fontId="18" fillId="0" borderId="1" xfId="4" applyFont="1" applyFill="1" applyBorder="1" applyAlignment="1">
      <alignment horizontal="center" vertical="center" wrapText="1"/>
    </xf>
    <xf numFmtId="0" fontId="18" fillId="0" borderId="9" xfId="4" applyFont="1" applyFill="1" applyBorder="1" applyAlignment="1">
      <alignment horizontal="center" vertical="center" wrapText="1"/>
    </xf>
    <xf numFmtId="10" fontId="18" fillId="0" borderId="9" xfId="4" applyNumberFormat="1" applyFont="1" applyFill="1" applyBorder="1" applyAlignment="1">
      <alignment horizontal="center" vertical="center" wrapText="1"/>
    </xf>
    <xf numFmtId="0" fontId="18" fillId="0" borderId="2" xfId="4" applyFont="1" applyFill="1" applyBorder="1" applyAlignment="1">
      <alignment horizontal="center" vertical="center" wrapText="1"/>
    </xf>
    <xf numFmtId="0" fontId="18" fillId="0" borderId="6" xfId="4"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9" xfId="0" applyFont="1" applyFill="1" applyBorder="1" applyAlignment="1">
      <alignment horizontal="center" vertical="center"/>
    </xf>
    <xf numFmtId="9" fontId="3" fillId="0" borderId="9" xfId="0" applyNumberFormat="1" applyFont="1" applyFill="1" applyBorder="1" applyAlignment="1">
      <alignment horizontal="center" vertical="center"/>
    </xf>
    <xf numFmtId="0" fontId="24" fillId="2" borderId="0" xfId="4" applyFont="1" applyFill="1" applyBorder="1" applyAlignment="1">
      <alignment horizontal="center" vertical="center" wrapText="1"/>
    </xf>
    <xf numFmtId="1" fontId="18" fillId="0" borderId="3" xfId="4" applyNumberFormat="1" applyFont="1" applyFill="1" applyBorder="1" applyAlignment="1">
      <alignment horizontal="center" vertical="center" shrinkToFit="1"/>
    </xf>
    <xf numFmtId="1" fontId="18" fillId="0" borderId="1" xfId="4" applyNumberFormat="1" applyFont="1" applyFill="1" applyBorder="1" applyAlignment="1">
      <alignment horizontal="center" vertical="center" shrinkToFit="1"/>
    </xf>
    <xf numFmtId="3" fontId="18" fillId="0" borderId="1" xfId="4" applyNumberFormat="1" applyFont="1" applyFill="1" applyBorder="1" applyAlignment="1">
      <alignment horizontal="center" vertical="center" wrapText="1"/>
    </xf>
    <xf numFmtId="9" fontId="18" fillId="0" borderId="1" xfId="4" applyNumberFormat="1" applyFont="1" applyFill="1" applyBorder="1" applyAlignment="1">
      <alignment horizontal="center" vertical="center" wrapText="1"/>
    </xf>
    <xf numFmtId="9" fontId="18" fillId="0" borderId="9" xfId="4" applyNumberFormat="1" applyFont="1" applyFill="1" applyBorder="1" applyAlignment="1">
      <alignment horizontal="center" vertical="center" wrapText="1"/>
    </xf>
    <xf numFmtId="0" fontId="18" fillId="0" borderId="0" xfId="0" applyFont="1" applyFill="1" applyAlignment="1">
      <alignment horizontal="center" vertical="center"/>
    </xf>
    <xf numFmtId="10" fontId="18" fillId="0" borderId="3" xfId="4" applyNumberFormat="1" applyFont="1" applyFill="1" applyBorder="1" applyAlignment="1">
      <alignment horizontal="center" vertical="center" wrapText="1"/>
    </xf>
    <xf numFmtId="9" fontId="18" fillId="0" borderId="3" xfId="4" applyNumberFormat="1" applyFont="1" applyFill="1" applyBorder="1" applyAlignment="1">
      <alignment horizontal="center" vertical="center" wrapText="1"/>
    </xf>
    <xf numFmtId="10" fontId="18" fillId="0" borderId="3" xfId="3" applyNumberFormat="1" applyFont="1" applyFill="1" applyBorder="1" applyAlignment="1">
      <alignment horizontal="center" vertical="center" wrapText="1"/>
    </xf>
    <xf numFmtId="0" fontId="18" fillId="9" borderId="3" xfId="0" applyFont="1" applyFill="1" applyBorder="1" applyAlignment="1">
      <alignment horizontal="center" vertical="center"/>
    </xf>
    <xf numFmtId="0" fontId="18" fillId="0" borderId="32" xfId="0" applyFont="1" applyFill="1" applyBorder="1" applyAlignment="1">
      <alignment vertical="center" wrapText="1"/>
    </xf>
    <xf numFmtId="0" fontId="18" fillId="0" borderId="33" xfId="0" applyFont="1" applyFill="1" applyBorder="1" applyAlignment="1">
      <alignment vertical="center" wrapText="1"/>
    </xf>
    <xf numFmtId="9" fontId="18" fillId="0" borderId="31" xfId="0" applyNumberFormat="1" applyFont="1" applyFill="1" applyBorder="1" applyAlignment="1">
      <alignment vertical="center" wrapText="1"/>
    </xf>
    <xf numFmtId="0" fontId="0" fillId="2" borderId="0" xfId="0" applyFill="1"/>
    <xf numFmtId="0" fontId="24" fillId="2" borderId="3" xfId="0" applyFont="1" applyFill="1" applyBorder="1" applyAlignment="1">
      <alignment horizontal="center" vertical="center" wrapText="1"/>
    </xf>
    <xf numFmtId="1" fontId="18" fillId="0" borderId="3" xfId="0" applyNumberFormat="1" applyFont="1" applyFill="1" applyBorder="1" applyAlignment="1">
      <alignment horizontal="center" vertical="center" shrinkToFit="1"/>
    </xf>
    <xf numFmtId="0" fontId="18" fillId="0" borderId="3" xfId="0" applyFont="1" applyFill="1" applyBorder="1" applyAlignment="1">
      <alignment horizontal="center" vertical="center" wrapText="1"/>
    </xf>
    <xf numFmtId="10" fontId="18" fillId="0" borderId="3" xfId="0" applyNumberFormat="1" applyFont="1" applyFill="1" applyBorder="1" applyAlignment="1">
      <alignment horizontal="center" vertical="center" wrapText="1"/>
    </xf>
    <xf numFmtId="165" fontId="18" fillId="0" borderId="3" xfId="0" applyNumberFormat="1" applyFont="1" applyFill="1" applyBorder="1" applyAlignment="1">
      <alignment horizontal="center" vertical="center" wrapText="1"/>
    </xf>
    <xf numFmtId="9" fontId="18" fillId="0" borderId="3" xfId="0" applyNumberFormat="1" applyFont="1" applyFill="1" applyBorder="1" applyAlignment="1">
      <alignment horizontal="center" vertical="center" wrapText="1"/>
    </xf>
    <xf numFmtId="10" fontId="23" fillId="9" borderId="3" xfId="0" applyNumberFormat="1" applyFont="1" applyFill="1" applyBorder="1" applyAlignment="1">
      <alignment horizontal="center" vertical="center"/>
    </xf>
    <xf numFmtId="9" fontId="23" fillId="9" borderId="3" xfId="0" applyNumberFormat="1" applyFont="1" applyFill="1" applyBorder="1" applyAlignment="1">
      <alignment horizontal="center" vertical="center"/>
    </xf>
    <xf numFmtId="0" fontId="18" fillId="0" borderId="0" xfId="0" applyFont="1" applyFill="1" applyBorder="1" applyAlignment="1">
      <alignment horizontal="center" vertical="center"/>
    </xf>
    <xf numFmtId="0" fontId="18" fillId="0" borderId="0" xfId="0" applyFont="1" applyFill="1" applyBorder="1" applyAlignment="1">
      <alignment vertical="center" wrapText="1"/>
    </xf>
    <xf numFmtId="1" fontId="18" fillId="0" borderId="0" xfId="0" applyNumberFormat="1" applyFont="1" applyFill="1" applyBorder="1" applyAlignment="1">
      <alignment vertical="center" wrapText="1"/>
    </xf>
    <xf numFmtId="1" fontId="18" fillId="0" borderId="3" xfId="0" applyNumberFormat="1" applyFont="1" applyFill="1" applyBorder="1" applyAlignment="1">
      <alignment horizontal="center" vertical="center" wrapText="1"/>
    </xf>
    <xf numFmtId="0" fontId="3" fillId="0" borderId="3" xfId="0" applyFont="1" applyBorder="1" applyAlignment="1">
      <alignment horizontal="center" vertical="center"/>
    </xf>
    <xf numFmtId="9" fontId="3" fillId="0" borderId="3" xfId="0" applyNumberFormat="1" applyFont="1" applyBorder="1" applyAlignment="1">
      <alignment horizontal="center" vertical="center"/>
    </xf>
    <xf numFmtId="9" fontId="18" fillId="0" borderId="11" xfId="0" applyNumberFormat="1" applyFont="1" applyFill="1" applyBorder="1" applyAlignment="1">
      <alignment horizontal="center" vertical="center" wrapText="1"/>
    </xf>
    <xf numFmtId="9" fontId="1" fillId="9" borderId="3" xfId="0" applyNumberFormat="1" applyFont="1" applyFill="1" applyBorder="1" applyAlignment="1">
      <alignment horizontal="center" vertical="center"/>
    </xf>
    <xf numFmtId="0" fontId="3" fillId="9" borderId="3" xfId="0" applyFont="1" applyFill="1" applyBorder="1"/>
    <xf numFmtId="0" fontId="3" fillId="0" borderId="0" xfId="0" applyFont="1" applyFill="1" applyBorder="1" applyAlignment="1">
      <alignment vertical="center" wrapText="1"/>
    </xf>
    <xf numFmtId="0" fontId="4" fillId="2" borderId="3" xfId="0" applyFont="1" applyFill="1" applyBorder="1" applyAlignment="1">
      <alignment horizontal="center"/>
    </xf>
    <xf numFmtId="0" fontId="2" fillId="0" borderId="19" xfId="0" applyFont="1" applyBorder="1" applyAlignment="1">
      <alignment horizontal="center" vertical="center" wrapText="1"/>
    </xf>
    <xf numFmtId="0" fontId="4" fillId="2" borderId="3"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0" borderId="16" xfId="0" applyFont="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3" fontId="3" fillId="0" borderId="12" xfId="0" applyNumberFormat="1" applyFont="1" applyBorder="1" applyAlignment="1">
      <alignment horizontal="center" vertical="center"/>
    </xf>
    <xf numFmtId="3" fontId="3" fillId="0" borderId="14" xfId="0" applyNumberFormat="1" applyFont="1" applyBorder="1" applyAlignment="1">
      <alignment horizontal="center" vertical="center"/>
    </xf>
    <xf numFmtId="3" fontId="3" fillId="5" borderId="13" xfId="0" applyNumberFormat="1" applyFont="1" applyFill="1" applyBorder="1" applyAlignment="1">
      <alignment horizontal="center" vertical="center"/>
    </xf>
    <xf numFmtId="3" fontId="3" fillId="0" borderId="13" xfId="0" applyNumberFormat="1" applyFont="1" applyBorder="1" applyAlignment="1">
      <alignment horizontal="center" vertical="center"/>
    </xf>
    <xf numFmtId="3" fontId="3" fillId="0" borderId="10" xfId="0" applyNumberFormat="1" applyFont="1" applyFill="1" applyBorder="1" applyAlignment="1">
      <alignment horizontal="center" vertical="center"/>
    </xf>
    <xf numFmtId="0" fontId="3" fillId="0" borderId="30" xfId="0" applyFont="1" applyBorder="1" applyAlignment="1">
      <alignment horizontal="center"/>
    </xf>
    <xf numFmtId="0" fontId="3" fillId="5" borderId="8" xfId="0" applyFont="1" applyFill="1" applyBorder="1" applyAlignment="1">
      <alignment horizontal="center"/>
    </xf>
    <xf numFmtId="0" fontId="4" fillId="2" borderId="14"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1" fillId="0" borderId="9" xfId="0" applyFont="1" applyBorder="1" applyAlignment="1">
      <alignment horizontal="center" vertical="center" wrapText="1"/>
    </xf>
    <xf numFmtId="0" fontId="1" fillId="0" borderId="9" xfId="0" applyFont="1" applyBorder="1" applyAlignment="1">
      <alignment horizontal="center" vertical="center"/>
    </xf>
    <xf numFmtId="0" fontId="0" fillId="0" borderId="30" xfId="0" applyBorder="1"/>
    <xf numFmtId="0" fontId="1" fillId="0" borderId="3" xfId="0" applyFont="1" applyBorder="1" applyAlignment="1">
      <alignment horizontal="center" vertical="center" wrapText="1"/>
    </xf>
    <xf numFmtId="0" fontId="8" fillId="9" borderId="16" xfId="0" applyFont="1" applyFill="1" applyBorder="1" applyAlignment="1">
      <alignment horizontal="center" vertical="center" wrapText="1"/>
    </xf>
    <xf numFmtId="0" fontId="14" fillId="9" borderId="18" xfId="0" applyFont="1" applyFill="1" applyBorder="1" applyAlignment="1">
      <alignment horizontal="center" vertical="center" wrapText="1"/>
    </xf>
    <xf numFmtId="0" fontId="10" fillId="2" borderId="16" xfId="0" applyFont="1" applyFill="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3" fillId="9" borderId="3" xfId="0" applyFont="1" applyFill="1" applyBorder="1" applyAlignment="1">
      <alignment horizontal="center" vertical="center"/>
    </xf>
    <xf numFmtId="0" fontId="3" fillId="0" borderId="3" xfId="0" applyFont="1" applyBorder="1" applyAlignment="1">
      <alignment horizontal="center" vertical="center"/>
    </xf>
    <xf numFmtId="0" fontId="4" fillId="2" borderId="3" xfId="0" applyFont="1" applyFill="1" applyBorder="1" applyAlignment="1">
      <alignment horizontal="center" vertical="center" wrapText="1"/>
    </xf>
    <xf numFmtId="0" fontId="2" fillId="0" borderId="16" xfId="0" applyFont="1" applyBorder="1" applyAlignment="1">
      <alignment horizontal="center" vertical="center" wrapText="1"/>
    </xf>
    <xf numFmtId="0" fontId="3" fillId="0" borderId="9" xfId="0" applyFont="1" applyBorder="1" applyAlignment="1">
      <alignment horizontal="center" vertical="center" wrapText="1"/>
    </xf>
    <xf numFmtId="0" fontId="4" fillId="2" borderId="3" xfId="0" applyFont="1" applyFill="1" applyBorder="1" applyAlignment="1">
      <alignment horizontal="center" vertical="center"/>
    </xf>
    <xf numFmtId="0" fontId="4" fillId="2" borderId="11" xfId="0" applyFont="1" applyFill="1" applyBorder="1" applyAlignment="1">
      <alignment horizontal="center" vertical="center" wrapText="1"/>
    </xf>
    <xf numFmtId="1" fontId="3" fillId="0" borderId="0" xfId="0" applyNumberFormat="1" applyFont="1" applyFill="1" applyBorder="1" applyAlignment="1">
      <alignment horizontal="center" vertical="center"/>
    </xf>
    <xf numFmtId="0" fontId="4" fillId="2" borderId="6" xfId="0" applyFont="1" applyFill="1" applyBorder="1" applyAlignment="1">
      <alignment horizontal="center" vertical="center" wrapText="1"/>
    </xf>
    <xf numFmtId="0" fontId="3" fillId="0" borderId="16" xfId="0" applyFont="1" applyBorder="1" applyAlignment="1">
      <alignment horizontal="center" vertical="center" wrapText="1"/>
    </xf>
    <xf numFmtId="0" fontId="13" fillId="2" borderId="16" xfId="0" applyFont="1" applyFill="1" applyBorder="1" applyAlignment="1">
      <alignment horizontal="center" vertical="center" wrapText="1"/>
    </xf>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2" fontId="3" fillId="0" borderId="3" xfId="0" applyNumberFormat="1" applyFont="1" applyFill="1" applyBorder="1" applyAlignment="1">
      <alignment horizontal="center" vertical="center"/>
    </xf>
    <xf numFmtId="0" fontId="4" fillId="2" borderId="3" xfId="0" applyFont="1" applyFill="1" applyBorder="1" applyAlignment="1">
      <alignment horizontal="center" vertical="center"/>
    </xf>
    <xf numFmtId="0" fontId="3" fillId="0" borderId="4" xfId="0" applyFont="1" applyBorder="1" applyAlignment="1">
      <alignment horizontal="center"/>
    </xf>
    <xf numFmtId="0" fontId="3" fillId="0" borderId="9" xfId="0" applyFont="1" applyBorder="1" applyAlignment="1">
      <alignment horizontal="center"/>
    </xf>
    <xf numFmtId="0" fontId="3" fillId="0" borderId="6" xfId="0" applyFont="1" applyBorder="1" applyAlignment="1">
      <alignment horizontal="center"/>
    </xf>
    <xf numFmtId="0" fontId="4" fillId="4" borderId="3" xfId="0" applyFont="1" applyFill="1" applyBorder="1" applyAlignment="1">
      <alignment horizontal="center" vertical="center"/>
    </xf>
    <xf numFmtId="0" fontId="3" fillId="0" borderId="3" xfId="0" applyFont="1" applyBorder="1" applyAlignment="1">
      <alignment horizontal="center" vertical="center"/>
    </xf>
    <xf numFmtId="0" fontId="0" fillId="10" borderId="0" xfId="0" applyFill="1"/>
    <xf numFmtId="49" fontId="0" fillId="10" borderId="0" xfId="0" applyNumberFormat="1" applyFill="1"/>
    <xf numFmtId="0" fontId="3" fillId="0" borderId="3" xfId="5" applyFont="1" applyFill="1" applyBorder="1" applyAlignment="1">
      <alignment horizontal="center" vertical="center"/>
    </xf>
    <xf numFmtId="1" fontId="1" fillId="0" borderId="3" xfId="0" applyNumberFormat="1" applyFont="1" applyFill="1" applyBorder="1" applyAlignment="1">
      <alignment horizontal="center" vertical="center"/>
    </xf>
    <xf numFmtId="2" fontId="1" fillId="0" borderId="3" xfId="0" applyNumberFormat="1" applyFont="1" applyFill="1" applyBorder="1" applyAlignment="1">
      <alignment horizontal="center" vertical="center"/>
    </xf>
    <xf numFmtId="10" fontId="3" fillId="0" borderId="3" xfId="0" applyNumberFormat="1" applyFont="1" applyBorder="1" applyAlignment="1">
      <alignment horizontal="center" vertical="center"/>
    </xf>
    <xf numFmtId="10" fontId="1" fillId="0" borderId="3" xfId="0" applyNumberFormat="1" applyFont="1" applyBorder="1" applyAlignment="1">
      <alignment horizontal="center" vertical="center"/>
    </xf>
    <xf numFmtId="2" fontId="1" fillId="0" borderId="3" xfId="0" applyNumberFormat="1" applyFont="1" applyBorder="1" applyAlignment="1">
      <alignment horizontal="center" vertical="center"/>
    </xf>
    <xf numFmtId="0" fontId="1" fillId="2" borderId="37" xfId="0" applyFont="1" applyFill="1" applyBorder="1" applyAlignment="1">
      <alignment horizontal="center" vertical="center"/>
    </xf>
    <xf numFmtId="0" fontId="3" fillId="0" borderId="37" xfId="0" applyFont="1" applyBorder="1" applyAlignment="1">
      <alignment horizontal="center" vertical="center"/>
    </xf>
    <xf numFmtId="10" fontId="3" fillId="0" borderId="37" xfId="0" applyNumberFormat="1" applyFont="1" applyBorder="1" applyAlignment="1">
      <alignment horizontal="center" vertical="center"/>
    </xf>
    <xf numFmtId="2" fontId="3" fillId="0" borderId="37" xfId="0" applyNumberFormat="1" applyFont="1" applyBorder="1" applyAlignment="1">
      <alignment horizontal="center" vertical="center"/>
    </xf>
    <xf numFmtId="0" fontId="3" fillId="0" borderId="39" xfId="0" applyFont="1" applyBorder="1" applyAlignment="1">
      <alignment horizontal="center" vertical="center"/>
    </xf>
    <xf numFmtId="0" fontId="0" fillId="0" borderId="38" xfId="0" applyBorder="1" applyAlignment="1">
      <alignment vertical="center"/>
    </xf>
    <xf numFmtId="0" fontId="26" fillId="4" borderId="36" xfId="0" applyFont="1" applyFill="1" applyBorder="1" applyAlignment="1">
      <alignment vertical="center"/>
    </xf>
    <xf numFmtId="0" fontId="3" fillId="0" borderId="35" xfId="0" applyFont="1" applyBorder="1" applyAlignment="1">
      <alignment horizontal="center" vertical="center"/>
    </xf>
    <xf numFmtId="0" fontId="3" fillId="0" borderId="3" xfId="0" applyFont="1" applyBorder="1"/>
    <xf numFmtId="0" fontId="1" fillId="0" borderId="3" xfId="0" applyFont="1" applyBorder="1"/>
    <xf numFmtId="0" fontId="3" fillId="0" borderId="3" xfId="0" applyFont="1" applyBorder="1" applyAlignment="1">
      <alignment wrapText="1"/>
    </xf>
    <xf numFmtId="10" fontId="28" fillId="0" borderId="3" xfId="0" applyNumberFormat="1" applyFont="1" applyBorder="1" applyAlignment="1">
      <alignment horizontal="center" vertical="center"/>
    </xf>
    <xf numFmtId="0" fontId="3" fillId="9" borderId="3"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3" fillId="5" borderId="43" xfId="0" applyFont="1" applyFill="1" applyBorder="1" applyAlignment="1">
      <alignment horizontal="center" vertical="center" wrapText="1"/>
    </xf>
    <xf numFmtId="0" fontId="3" fillId="5" borderId="44" xfId="0" applyFont="1" applyFill="1" applyBorder="1" applyAlignment="1">
      <alignment horizontal="center" vertical="center" wrapText="1"/>
    </xf>
    <xf numFmtId="0" fontId="3" fillId="0" borderId="3" xfId="0" applyFont="1" applyBorder="1" applyAlignment="1">
      <alignment horizontal="center" vertical="center"/>
    </xf>
    <xf numFmtId="0" fontId="4" fillId="2" borderId="3" xfId="0" applyFont="1" applyFill="1" applyBorder="1" applyAlignment="1">
      <alignment horizontal="center" vertical="center"/>
    </xf>
    <xf numFmtId="0" fontId="3" fillId="0" borderId="3" xfId="0" applyFont="1" applyFill="1" applyBorder="1" applyAlignment="1">
      <alignment horizontal="center" vertical="center"/>
    </xf>
    <xf numFmtId="0" fontId="1" fillId="2" borderId="3" xfId="0" applyFont="1" applyFill="1" applyBorder="1" applyAlignment="1">
      <alignment horizontal="center" wrapText="1"/>
    </xf>
    <xf numFmtId="0" fontId="26" fillId="4" borderId="3" xfId="0" applyFont="1" applyFill="1" applyBorder="1" applyAlignment="1">
      <alignment vertical="center"/>
    </xf>
    <xf numFmtId="0" fontId="3" fillId="0" borderId="3" xfId="0" applyFont="1" applyBorder="1" applyAlignment="1">
      <alignment horizontal="center" vertical="center"/>
    </xf>
    <xf numFmtId="0" fontId="4"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3" xfId="0" applyFont="1" applyBorder="1" applyAlignment="1">
      <alignment horizontal="center" vertical="center"/>
    </xf>
    <xf numFmtId="0" fontId="4" fillId="2" borderId="3" xfId="0" applyFont="1" applyFill="1" applyBorder="1" applyAlignment="1">
      <alignment vertical="center"/>
    </xf>
    <xf numFmtId="0" fontId="4" fillId="2" borderId="3" xfId="0" applyFont="1" applyFill="1" applyBorder="1" applyAlignment="1">
      <alignment horizontal="center" vertical="center" wrapText="1"/>
    </xf>
    <xf numFmtId="0" fontId="3" fillId="0" borderId="3" xfId="0" applyFont="1" applyBorder="1" applyAlignment="1">
      <alignment horizontal="center" vertical="center" wrapText="1"/>
    </xf>
    <xf numFmtId="0" fontId="4" fillId="2" borderId="3" xfId="0" applyFont="1" applyFill="1" applyBorder="1" applyAlignment="1">
      <alignment horizontal="center" vertical="center"/>
    </xf>
    <xf numFmtId="0" fontId="7" fillId="0" borderId="11" xfId="0" applyFont="1" applyFill="1" applyBorder="1" applyAlignment="1">
      <alignment horizontal="center" vertical="center" wrapText="1"/>
    </xf>
    <xf numFmtId="0" fontId="3" fillId="0" borderId="3" xfId="0" applyFont="1" applyBorder="1" applyAlignment="1">
      <alignment horizontal="center" vertical="center" wrapText="1"/>
    </xf>
    <xf numFmtId="0" fontId="0" fillId="0" borderId="12" xfId="0" applyBorder="1"/>
    <xf numFmtId="0" fontId="0" fillId="0" borderId="14" xfId="0" applyBorder="1"/>
    <xf numFmtId="0" fontId="4" fillId="2" borderId="3" xfId="0" applyFont="1" applyFill="1" applyBorder="1" applyAlignment="1">
      <alignment horizontal="center" vertical="center" wrapText="1"/>
    </xf>
    <xf numFmtId="3" fontId="18" fillId="0" borderId="6" xfId="3" applyNumberFormat="1" applyFont="1" applyFill="1" applyBorder="1" applyAlignment="1">
      <alignment horizontal="center" vertical="center" wrapText="1"/>
    </xf>
    <xf numFmtId="3" fontId="18" fillId="0" borderId="9" xfId="3" applyNumberFormat="1" applyFont="1" applyFill="1" applyBorder="1" applyAlignment="1">
      <alignment horizontal="center" vertical="center" wrapText="1"/>
    </xf>
    <xf numFmtId="0" fontId="18" fillId="0" borderId="9" xfId="3" applyFont="1" applyFill="1" applyBorder="1" applyAlignment="1">
      <alignment horizontal="center" vertical="center" wrapText="1"/>
    </xf>
    <xf numFmtId="0" fontId="18" fillId="0" borderId="1" xfId="3" applyFont="1" applyFill="1" applyBorder="1" applyAlignment="1">
      <alignment horizontal="center" vertical="center" wrapText="1"/>
    </xf>
    <xf numFmtId="9" fontId="18" fillId="0" borderId="9" xfId="3" applyNumberFormat="1" applyFont="1" applyFill="1" applyBorder="1" applyAlignment="1">
      <alignment horizontal="center" vertical="center" wrapText="1"/>
    </xf>
    <xf numFmtId="0" fontId="7" fillId="0" borderId="9" xfId="3" applyFont="1" applyFill="1" applyBorder="1" applyAlignment="1">
      <alignment horizontal="center" vertical="center" wrapText="1"/>
    </xf>
    <xf numFmtId="0" fontId="7" fillId="0" borderId="6" xfId="3" applyFont="1" applyFill="1" applyBorder="1" applyAlignment="1">
      <alignment horizontal="center" vertical="center" wrapText="1"/>
    </xf>
    <xf numFmtId="43" fontId="3" fillId="0" borderId="3" xfId="2" applyFont="1" applyBorder="1" applyAlignment="1"/>
    <xf numFmtId="0" fontId="2" fillId="0" borderId="3"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6" xfId="0" applyFont="1" applyBorder="1" applyAlignment="1">
      <alignment horizontal="center" vertical="center" wrapText="1"/>
    </xf>
    <xf numFmtId="0" fontId="4" fillId="4" borderId="10" xfId="0" applyFont="1" applyFill="1" applyBorder="1" applyAlignment="1">
      <alignment horizontal="center"/>
    </xf>
    <xf numFmtId="0" fontId="0" fillId="4" borderId="5" xfId="0" applyFill="1" applyBorder="1" applyAlignment="1">
      <alignment horizontal="center"/>
    </xf>
    <xf numFmtId="0" fontId="0" fillId="4" borderId="4" xfId="0" applyFill="1" applyBorder="1" applyAlignment="1">
      <alignment horizontal="center"/>
    </xf>
    <xf numFmtId="0" fontId="2" fillId="0" borderId="19" xfId="0" applyFont="1" applyBorder="1" applyAlignment="1">
      <alignment horizontal="center" vertical="center" wrapText="1"/>
    </xf>
    <xf numFmtId="0" fontId="4" fillId="4" borderId="8" xfId="0" applyFont="1" applyFill="1" applyBorder="1" applyAlignment="1">
      <alignment horizontal="center"/>
    </xf>
    <xf numFmtId="0" fontId="4" fillId="4" borderId="9" xfId="0" applyFont="1" applyFill="1" applyBorder="1" applyAlignment="1">
      <alignment horizontal="center"/>
    </xf>
    <xf numFmtId="0" fontId="4" fillId="4" borderId="3" xfId="0" applyFont="1" applyFill="1" applyBorder="1" applyAlignment="1">
      <alignment horizontal="center" vertical="center"/>
    </xf>
    <xf numFmtId="0" fontId="3" fillId="0" borderId="2" xfId="0" applyFont="1" applyBorder="1" applyAlignment="1">
      <alignment horizontal="center" vertical="center"/>
    </xf>
    <xf numFmtId="0" fontId="4" fillId="4" borderId="10"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4" xfId="0" applyFont="1" applyFill="1" applyBorder="1" applyAlignment="1">
      <alignment horizontal="center" vertical="center"/>
    </xf>
    <xf numFmtId="0" fontId="3" fillId="0" borderId="2" xfId="0" applyFont="1" applyFill="1" applyBorder="1" applyAlignment="1">
      <alignment horizontal="left" vertical="center" wrapText="1"/>
    </xf>
    <xf numFmtId="0" fontId="0" fillId="0" borderId="2" xfId="0" applyFill="1" applyBorder="1" applyAlignment="1">
      <alignment horizontal="left" vertical="center" wrapText="1"/>
    </xf>
    <xf numFmtId="0" fontId="0" fillId="0" borderId="1" xfId="0" applyFill="1" applyBorder="1" applyAlignment="1">
      <alignment horizontal="left" vertical="center" wrapText="1"/>
    </xf>
    <xf numFmtId="0" fontId="3" fillId="0" borderId="3" xfId="0" applyFont="1" applyBorder="1" applyAlignment="1">
      <alignment horizontal="center" vertical="center"/>
    </xf>
    <xf numFmtId="0" fontId="7" fillId="0" borderId="11" xfId="0" applyFont="1" applyBorder="1" applyAlignment="1">
      <alignment vertical="center" wrapText="1"/>
    </xf>
    <xf numFmtId="0" fontId="7" fillId="0" borderId="2" xfId="0" applyFont="1" applyBorder="1" applyAlignment="1">
      <alignment vertical="center" wrapText="1"/>
    </xf>
    <xf numFmtId="0" fontId="7" fillId="0" borderId="1" xfId="0" applyFont="1" applyBorder="1" applyAlignment="1">
      <alignment vertical="center" wrapText="1"/>
    </xf>
    <xf numFmtId="0" fontId="1" fillId="0" borderId="13" xfId="0" applyFont="1" applyBorder="1" applyAlignment="1">
      <alignment horizontal="center" vertical="center" wrapText="1"/>
    </xf>
    <xf numFmtId="0" fontId="1" fillId="0" borderId="0"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5" xfId="0" applyFont="1" applyBorder="1" applyAlignment="1">
      <alignment horizontal="center" vertical="center" wrapText="1"/>
    </xf>
    <xf numFmtId="0" fontId="1" fillId="0" borderId="4" xfId="0" applyFont="1" applyBorder="1" applyAlignment="1">
      <alignment horizontal="center" vertical="center" wrapText="1"/>
    </xf>
    <xf numFmtId="0" fontId="3" fillId="0" borderId="11" xfId="0" quotePrefix="1" applyFont="1" applyBorder="1" applyAlignment="1">
      <alignment vertical="center" wrapText="1"/>
    </xf>
    <xf numFmtId="0" fontId="3" fillId="0" borderId="2" xfId="0" quotePrefix="1" applyFont="1" applyBorder="1" applyAlignment="1">
      <alignment vertical="center" wrapText="1"/>
    </xf>
    <xf numFmtId="0" fontId="3" fillId="0" borderId="1" xfId="0" quotePrefix="1" applyFont="1" applyBorder="1" applyAlignment="1">
      <alignment vertical="center" wrapText="1"/>
    </xf>
    <xf numFmtId="0" fontId="3" fillId="0" borderId="11" xfId="0" applyFont="1" applyBorder="1" applyAlignment="1">
      <alignment horizontal="center" vertical="center"/>
    </xf>
    <xf numFmtId="0" fontId="3" fillId="0" borderId="1" xfId="0" applyFont="1" applyBorder="1" applyAlignment="1">
      <alignment horizontal="center" vertical="center"/>
    </xf>
    <xf numFmtId="0" fontId="3" fillId="5" borderId="3" xfId="1" applyFont="1" applyFill="1" applyBorder="1" applyAlignment="1">
      <alignment horizontal="center" vertical="center" wrapText="1" readingOrder="1"/>
    </xf>
    <xf numFmtId="0" fontId="2" fillId="5" borderId="3" xfId="1" applyFont="1" applyFill="1" applyBorder="1" applyAlignment="1">
      <alignment horizontal="center" vertical="center" wrapText="1" readingOrder="1"/>
    </xf>
    <xf numFmtId="0" fontId="4" fillId="4" borderId="3" xfId="0" applyFont="1" applyFill="1" applyBorder="1" applyAlignment="1">
      <alignment horizontal="center" vertical="center" wrapText="1" readingOrder="1"/>
    </xf>
    <xf numFmtId="0" fontId="1" fillId="4" borderId="3" xfId="0" applyFont="1" applyFill="1" applyBorder="1" applyAlignment="1">
      <alignment horizontal="center" vertical="center" wrapText="1" readingOrder="1"/>
    </xf>
    <xf numFmtId="0" fontId="1" fillId="2" borderId="3" xfId="0" applyFont="1" applyFill="1" applyBorder="1" applyAlignment="1">
      <alignment horizontal="center" vertical="center" wrapText="1" readingOrder="1"/>
    </xf>
    <xf numFmtId="0" fontId="4" fillId="4" borderId="3" xfId="0" applyFont="1" applyFill="1" applyBorder="1" applyAlignment="1">
      <alignment horizontal="center"/>
    </xf>
    <xf numFmtId="0" fontId="4" fillId="4" borderId="3"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0" fillId="0" borderId="0" xfId="0" applyAlignment="1">
      <alignment horizontal="center"/>
    </xf>
    <xf numFmtId="0" fontId="3" fillId="0" borderId="1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34" xfId="0" applyFont="1" applyBorder="1" applyAlignment="1">
      <alignment horizontal="center" vertical="center" wrapText="1"/>
    </xf>
    <xf numFmtId="0" fontId="10" fillId="4" borderId="25" xfId="0" applyFont="1" applyFill="1" applyBorder="1" applyAlignment="1">
      <alignment horizontal="center" vertical="center" wrapText="1"/>
    </xf>
    <xf numFmtId="0" fontId="10" fillId="4" borderId="26" xfId="0" applyFont="1" applyFill="1" applyBorder="1" applyAlignment="1">
      <alignment horizontal="center" vertical="center" wrapText="1"/>
    </xf>
    <xf numFmtId="0" fontId="10" fillId="4" borderId="17" xfId="0"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4"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1" fillId="0" borderId="2" xfId="0" applyFont="1" applyBorder="1" applyAlignment="1">
      <alignment horizontal="center" vertical="center" wrapText="1"/>
    </xf>
    <xf numFmtId="0" fontId="0" fillId="4" borderId="3" xfId="0" applyFill="1" applyBorder="1" applyAlignment="1">
      <alignment horizontal="center" vertical="center"/>
    </xf>
    <xf numFmtId="0" fontId="3" fillId="0" borderId="2" xfId="0" applyFont="1" applyBorder="1" applyAlignment="1">
      <alignment horizontal="center" vertical="center" wrapText="1"/>
    </xf>
    <xf numFmtId="0" fontId="0" fillId="0" borderId="13" xfId="0" applyBorder="1" applyAlignment="1">
      <alignment horizontal="center"/>
    </xf>
    <xf numFmtId="0" fontId="10" fillId="4" borderId="25" xfId="0" applyFont="1" applyFill="1" applyBorder="1" applyAlignment="1">
      <alignment horizontal="center" wrapText="1"/>
    </xf>
    <xf numFmtId="0" fontId="10" fillId="4" borderId="26" xfId="0" applyFont="1" applyFill="1" applyBorder="1" applyAlignment="1">
      <alignment horizontal="center" wrapText="1"/>
    </xf>
    <xf numFmtId="0" fontId="10" fillId="4" borderId="17" xfId="0" applyFont="1" applyFill="1" applyBorder="1" applyAlignment="1">
      <alignment horizontal="center" wrapText="1"/>
    </xf>
    <xf numFmtId="0" fontId="4" fillId="4" borderId="22" xfId="0" applyFont="1" applyFill="1" applyBorder="1" applyAlignment="1">
      <alignment horizontal="center" vertical="center"/>
    </xf>
    <xf numFmtId="0" fontId="4" fillId="4" borderId="23" xfId="0" applyFont="1" applyFill="1" applyBorder="1" applyAlignment="1">
      <alignment horizontal="center" vertical="center"/>
    </xf>
    <xf numFmtId="0" fontId="4" fillId="4" borderId="24" xfId="0" applyFont="1" applyFill="1" applyBorder="1" applyAlignment="1">
      <alignment horizontal="center" vertical="center"/>
    </xf>
    <xf numFmtId="0" fontId="10" fillId="4" borderId="10"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10" fillId="4" borderId="4" xfId="0" applyFont="1" applyFill="1" applyBorder="1" applyAlignment="1">
      <alignment horizontal="center" vertical="center" wrapText="1"/>
    </xf>
    <xf numFmtId="2" fontId="3" fillId="0" borderId="3" xfId="0" applyNumberFormat="1" applyFont="1" applyFill="1" applyBorder="1" applyAlignment="1">
      <alignment horizontal="center" vertical="center"/>
    </xf>
    <xf numFmtId="0" fontId="7" fillId="0" borderId="3"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3" fillId="0" borderId="3" xfId="0" applyFont="1" applyFill="1" applyBorder="1" applyAlignment="1">
      <alignment horizontal="center" wrapText="1"/>
    </xf>
    <xf numFmtId="0" fontId="3" fillId="0" borderId="11" xfId="0" applyFont="1" applyFill="1" applyBorder="1" applyAlignment="1">
      <alignment horizontal="center" wrapText="1"/>
    </xf>
    <xf numFmtId="0" fontId="7" fillId="0" borderId="1"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1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4" borderId="5" xfId="0" applyFont="1" applyFill="1" applyBorder="1" applyAlignment="1">
      <alignment horizontal="center"/>
    </xf>
    <xf numFmtId="0" fontId="4" fillId="4" borderId="4" xfId="0" applyFont="1" applyFill="1" applyBorder="1" applyAlignment="1">
      <alignment horizontal="center"/>
    </xf>
    <xf numFmtId="0" fontId="18" fillId="0" borderId="11" xfId="3" applyFont="1" applyFill="1" applyBorder="1" applyAlignment="1">
      <alignment horizontal="center" vertical="center" wrapText="1"/>
    </xf>
    <xf numFmtId="0" fontId="18" fillId="0" borderId="1" xfId="3" applyFont="1" applyFill="1" applyBorder="1" applyAlignment="1">
      <alignment horizontal="center" vertical="center" wrapText="1"/>
    </xf>
    <xf numFmtId="1" fontId="19" fillId="0" borderId="11" xfId="3" applyNumberFormat="1" applyFont="1" applyFill="1" applyBorder="1" applyAlignment="1">
      <alignment horizontal="center" vertical="center" shrinkToFit="1"/>
    </xf>
    <xf numFmtId="1" fontId="19" fillId="0" borderId="1" xfId="3" applyNumberFormat="1" applyFont="1" applyFill="1" applyBorder="1" applyAlignment="1">
      <alignment horizontal="center" vertical="center" shrinkToFit="1"/>
    </xf>
    <xf numFmtId="1" fontId="19" fillId="0" borderId="2" xfId="3" applyNumberFormat="1" applyFont="1" applyFill="1" applyBorder="1" applyAlignment="1">
      <alignment horizontal="center" vertical="center" shrinkToFit="1"/>
    </xf>
    <xf numFmtId="1" fontId="19" fillId="0" borderId="12" xfId="3" applyNumberFormat="1" applyFont="1" applyFill="1" applyBorder="1" applyAlignment="1">
      <alignment horizontal="center" vertical="center" shrinkToFit="1"/>
    </xf>
    <xf numFmtId="1" fontId="19" fillId="0" borderId="14" xfId="3" applyNumberFormat="1" applyFont="1" applyFill="1" applyBorder="1" applyAlignment="1">
      <alignment horizontal="center" vertical="center" shrinkToFit="1"/>
    </xf>
    <xf numFmtId="0" fontId="18" fillId="0" borderId="14" xfId="3" applyFont="1" applyFill="1" applyBorder="1" applyAlignment="1">
      <alignment horizontal="center" vertical="center" wrapText="1"/>
    </xf>
    <xf numFmtId="0" fontId="18" fillId="0" borderId="2" xfId="3" applyFont="1" applyFill="1" applyBorder="1" applyAlignment="1">
      <alignment horizontal="center" vertical="center" wrapText="1"/>
    </xf>
    <xf numFmtId="3" fontId="7" fillId="0" borderId="11" xfId="3" applyNumberFormat="1" applyFont="1" applyFill="1" applyBorder="1" applyAlignment="1">
      <alignment horizontal="center" vertical="center" wrapText="1"/>
    </xf>
    <xf numFmtId="0" fontId="7" fillId="0" borderId="1" xfId="3" applyFont="1" applyFill="1" applyBorder="1" applyAlignment="1">
      <alignment horizontal="center" vertical="center" wrapText="1"/>
    </xf>
    <xf numFmtId="10" fontId="18" fillId="0" borderId="11" xfId="3" applyNumberFormat="1" applyFont="1" applyFill="1" applyBorder="1" applyAlignment="1">
      <alignment horizontal="center" vertical="center" wrapText="1"/>
    </xf>
    <xf numFmtId="10" fontId="18" fillId="0" borderId="2" xfId="3" applyNumberFormat="1" applyFont="1" applyFill="1" applyBorder="1" applyAlignment="1">
      <alignment horizontal="center" vertical="center" wrapText="1"/>
    </xf>
    <xf numFmtId="10" fontId="18" fillId="0" borderId="1" xfId="3" applyNumberFormat="1" applyFont="1" applyFill="1" applyBorder="1" applyAlignment="1">
      <alignment horizontal="center" vertical="center" wrapText="1"/>
    </xf>
    <xf numFmtId="9" fontId="18" fillId="0" borderId="2" xfId="3" applyNumberFormat="1" applyFont="1" applyFill="1" applyBorder="1" applyAlignment="1">
      <alignment horizontal="center" vertical="center" wrapText="1"/>
    </xf>
    <xf numFmtId="0" fontId="7" fillId="0" borderId="7" xfId="3" applyFont="1" applyFill="1" applyBorder="1" applyAlignment="1">
      <alignment horizontal="center" vertical="center" wrapText="1"/>
    </xf>
    <xf numFmtId="0" fontId="7" fillId="0" borderId="6" xfId="3" applyFont="1" applyFill="1" applyBorder="1" applyAlignment="1">
      <alignment horizontal="center" vertical="center" wrapText="1"/>
    </xf>
    <xf numFmtId="0" fontId="4" fillId="4" borderId="12" xfId="3" applyFont="1" applyFill="1" applyBorder="1" applyAlignment="1">
      <alignment horizontal="center" vertical="center" wrapText="1"/>
    </xf>
    <xf numFmtId="0" fontId="4" fillId="4" borderId="7" xfId="3" applyFont="1" applyFill="1" applyBorder="1" applyAlignment="1">
      <alignment horizontal="center" vertical="center" wrapText="1"/>
    </xf>
    <xf numFmtId="0" fontId="7" fillId="0" borderId="11" xfId="3" applyFont="1" applyFill="1" applyBorder="1" applyAlignment="1">
      <alignment horizontal="center" vertical="center" wrapText="1"/>
    </xf>
    <xf numFmtId="3" fontId="18" fillId="0" borderId="6" xfId="3" applyNumberFormat="1" applyFont="1" applyFill="1" applyBorder="1" applyAlignment="1">
      <alignment horizontal="center" vertical="center" wrapText="1"/>
    </xf>
    <xf numFmtId="3" fontId="18" fillId="0" borderId="9" xfId="3" applyNumberFormat="1" applyFont="1" applyFill="1" applyBorder="1" applyAlignment="1">
      <alignment horizontal="center" vertical="center" wrapText="1"/>
    </xf>
    <xf numFmtId="10" fontId="18" fillId="0" borderId="6" xfId="3" applyNumberFormat="1" applyFont="1" applyFill="1" applyBorder="1" applyAlignment="1">
      <alignment horizontal="center" vertical="center" wrapText="1"/>
    </xf>
    <xf numFmtId="0" fontId="18" fillId="0" borderId="9" xfId="3" applyFont="1" applyFill="1" applyBorder="1" applyAlignment="1">
      <alignment horizontal="center" vertical="center" wrapText="1"/>
    </xf>
    <xf numFmtId="1" fontId="18" fillId="0" borderId="11" xfId="3" applyNumberFormat="1" applyFont="1" applyFill="1" applyBorder="1" applyAlignment="1">
      <alignment horizontal="center" vertical="center" shrinkToFit="1"/>
    </xf>
    <xf numFmtId="1" fontId="18" fillId="0" borderId="1" xfId="3" applyNumberFormat="1" applyFont="1" applyFill="1" applyBorder="1" applyAlignment="1">
      <alignment horizontal="center" vertical="center" shrinkToFit="1"/>
    </xf>
    <xf numFmtId="0" fontId="18" fillId="0" borderId="7" xfId="3" applyFont="1" applyFill="1" applyBorder="1" applyAlignment="1">
      <alignment horizontal="center" vertical="center" wrapText="1"/>
    </xf>
    <xf numFmtId="0" fontId="18" fillId="0" borderId="6" xfId="3" applyFont="1" applyFill="1" applyBorder="1" applyAlignment="1">
      <alignment horizontal="center" vertical="center" wrapText="1"/>
    </xf>
    <xf numFmtId="1" fontId="18" fillId="0" borderId="2" xfId="3" applyNumberFormat="1" applyFont="1" applyFill="1" applyBorder="1" applyAlignment="1">
      <alignment horizontal="center" vertical="center" shrinkToFit="1"/>
    </xf>
    <xf numFmtId="9" fontId="18" fillId="0" borderId="11" xfId="3" applyNumberFormat="1" applyFont="1" applyFill="1" applyBorder="1" applyAlignment="1">
      <alignment horizontal="center" vertical="center" wrapText="1"/>
    </xf>
    <xf numFmtId="9" fontId="18" fillId="0" borderId="7" xfId="3" applyNumberFormat="1" applyFont="1" applyFill="1" applyBorder="1" applyAlignment="1">
      <alignment horizontal="center" vertical="center" wrapText="1"/>
    </xf>
    <xf numFmtId="9" fontId="18" fillId="0" borderId="9" xfId="3" applyNumberFormat="1" applyFont="1" applyFill="1" applyBorder="1" applyAlignment="1">
      <alignment horizontal="center" vertical="center" wrapText="1"/>
    </xf>
    <xf numFmtId="9" fontId="18" fillId="0" borderId="6" xfId="3" applyNumberFormat="1" applyFont="1" applyFill="1" applyBorder="1" applyAlignment="1">
      <alignment horizontal="center" vertical="center" wrapText="1"/>
    </xf>
    <xf numFmtId="3" fontId="7" fillId="0" borderId="1" xfId="3" applyNumberFormat="1" applyFont="1" applyFill="1" applyBorder="1" applyAlignment="1">
      <alignment horizontal="center" vertical="center" wrapText="1"/>
    </xf>
    <xf numFmtId="3" fontId="7" fillId="0" borderId="7" xfId="3" applyNumberFormat="1" applyFont="1" applyFill="1" applyBorder="1" applyAlignment="1">
      <alignment horizontal="center" vertical="center" wrapText="1"/>
    </xf>
    <xf numFmtId="0" fontId="7" fillId="0" borderId="9" xfId="3" applyFont="1" applyFill="1" applyBorder="1" applyAlignment="1">
      <alignment horizontal="center" vertical="center" wrapText="1"/>
    </xf>
    <xf numFmtId="0" fontId="24" fillId="4" borderId="12" xfId="4" applyFont="1" applyFill="1" applyBorder="1" applyAlignment="1">
      <alignment horizontal="center" vertical="center" wrapText="1"/>
    </xf>
    <xf numFmtId="0" fontId="24" fillId="4" borderId="30" xfId="4" applyFont="1" applyFill="1" applyBorder="1" applyAlignment="1">
      <alignment horizontal="center" vertical="center" wrapText="1"/>
    </xf>
    <xf numFmtId="10" fontId="18" fillId="0" borderId="11" xfId="4" applyNumberFormat="1" applyFont="1" applyFill="1" applyBorder="1" applyAlignment="1">
      <alignment horizontal="center" vertical="center" wrapText="1"/>
    </xf>
    <xf numFmtId="0" fontId="18" fillId="0" borderId="2" xfId="4" applyFont="1" applyFill="1" applyBorder="1" applyAlignment="1">
      <alignment horizontal="center" vertical="center" wrapText="1"/>
    </xf>
    <xf numFmtId="10" fontId="18" fillId="0" borderId="1" xfId="4" applyNumberFormat="1" applyFont="1" applyFill="1" applyBorder="1" applyAlignment="1">
      <alignment horizontal="center" vertical="center" wrapText="1"/>
    </xf>
    <xf numFmtId="3" fontId="7" fillId="0" borderId="7" xfId="4" applyNumberFormat="1" applyFont="1" applyFill="1" applyBorder="1" applyAlignment="1">
      <alignment horizontal="center" vertical="center" wrapText="1"/>
    </xf>
    <xf numFmtId="3" fontId="7" fillId="0" borderId="9" xfId="4" applyNumberFormat="1" applyFont="1" applyFill="1" applyBorder="1" applyAlignment="1">
      <alignment horizontal="center" vertical="center" wrapText="1"/>
    </xf>
    <xf numFmtId="3" fontId="7" fillId="0" borderId="6" xfId="4" applyNumberFormat="1" applyFont="1" applyFill="1" applyBorder="1" applyAlignment="1">
      <alignment horizontal="center" vertical="center" wrapText="1"/>
    </xf>
    <xf numFmtId="0" fontId="18" fillId="0" borderId="11" xfId="4" applyFont="1" applyFill="1" applyBorder="1" applyAlignment="1">
      <alignment horizontal="center" vertical="center" wrapText="1"/>
    </xf>
    <xf numFmtId="0" fontId="18" fillId="0" borderId="1" xfId="4" applyFont="1" applyFill="1" applyBorder="1" applyAlignment="1">
      <alignment horizontal="center" vertical="center" wrapText="1"/>
    </xf>
    <xf numFmtId="1" fontId="19" fillId="0" borderId="12" xfId="4" applyNumberFormat="1" applyFont="1" applyFill="1" applyBorder="1" applyAlignment="1">
      <alignment horizontal="center" vertical="center" shrinkToFit="1"/>
    </xf>
    <xf numFmtId="1" fontId="19" fillId="0" borderId="14" xfId="4" applyNumberFormat="1" applyFont="1" applyFill="1" applyBorder="1" applyAlignment="1">
      <alignment horizontal="center" vertical="center" shrinkToFit="1"/>
    </xf>
    <xf numFmtId="1" fontId="19" fillId="0" borderId="13" xfId="4" applyNumberFormat="1" applyFont="1" applyFill="1" applyBorder="1" applyAlignment="1">
      <alignment horizontal="center" vertical="center" shrinkToFit="1"/>
    </xf>
    <xf numFmtId="1" fontId="19" fillId="0" borderId="11" xfId="4" applyNumberFormat="1" applyFont="1" applyFill="1" applyBorder="1" applyAlignment="1">
      <alignment horizontal="center" vertical="center" shrinkToFit="1"/>
    </xf>
    <xf numFmtId="1" fontId="19" fillId="0" borderId="2" xfId="4" applyNumberFormat="1" applyFont="1" applyFill="1" applyBorder="1" applyAlignment="1">
      <alignment horizontal="center" vertical="center" shrinkToFit="1"/>
    </xf>
    <xf numFmtId="1" fontId="19" fillId="0" borderId="1" xfId="4" applyNumberFormat="1" applyFont="1" applyFill="1" applyBorder="1" applyAlignment="1">
      <alignment horizontal="center" vertical="center" shrinkToFit="1"/>
    </xf>
    <xf numFmtId="0" fontId="24" fillId="4" borderId="10" xfId="4" applyFont="1" applyFill="1" applyBorder="1" applyAlignment="1">
      <alignment horizontal="center" vertical="center" wrapText="1"/>
    </xf>
    <xf numFmtId="0" fontId="24" fillId="4" borderId="4" xfId="4" applyFont="1" applyFill="1" applyBorder="1" applyAlignment="1">
      <alignment horizontal="center" vertical="center" wrapText="1"/>
    </xf>
    <xf numFmtId="0" fontId="24" fillId="4" borderId="7" xfId="4" applyFont="1" applyFill="1" applyBorder="1" applyAlignment="1">
      <alignment horizontal="center" vertical="center" wrapText="1"/>
    </xf>
    <xf numFmtId="0" fontId="24" fillId="2" borderId="12" xfId="4" applyFont="1" applyFill="1" applyBorder="1" applyAlignment="1">
      <alignment horizontal="center" vertical="center" wrapText="1"/>
    </xf>
    <xf numFmtId="0" fontId="24" fillId="2" borderId="7" xfId="4" applyFont="1" applyFill="1" applyBorder="1" applyAlignment="1">
      <alignment horizontal="center" vertical="center" wrapText="1"/>
    </xf>
    <xf numFmtId="0" fontId="18" fillId="0" borderId="12" xfId="4" applyFont="1" applyFill="1" applyBorder="1" applyAlignment="1">
      <alignment horizontal="center" vertical="center" wrapText="1"/>
    </xf>
    <xf numFmtId="0" fontId="18" fillId="0" borderId="13" xfId="4" applyFont="1" applyFill="1" applyBorder="1" applyAlignment="1">
      <alignment horizontal="center" vertical="center" wrapText="1"/>
    </xf>
    <xf numFmtId="0" fontId="18" fillId="0" borderId="14" xfId="4" applyFont="1" applyFill="1" applyBorder="1" applyAlignment="1">
      <alignment horizontal="center" vertical="center" wrapText="1"/>
    </xf>
    <xf numFmtId="3" fontId="18" fillId="0" borderId="11" xfId="4" applyNumberFormat="1" applyFont="1" applyFill="1" applyBorder="1" applyAlignment="1">
      <alignment horizontal="center" vertical="center" wrapText="1"/>
    </xf>
    <xf numFmtId="0" fontId="24" fillId="2" borderId="11" xfId="4" applyFont="1" applyFill="1" applyBorder="1" applyAlignment="1">
      <alignment horizontal="center" vertical="center" wrapText="1"/>
    </xf>
    <xf numFmtId="0" fontId="24" fillId="2" borderId="1" xfId="4" applyFont="1" applyFill="1" applyBorder="1" applyAlignment="1">
      <alignment horizontal="center" vertical="center" wrapText="1"/>
    </xf>
    <xf numFmtId="0" fontId="24" fillId="2" borderId="3" xfId="0" applyFont="1" applyFill="1" applyBorder="1" applyAlignment="1">
      <alignment horizontal="center" vertical="center" wrapText="1"/>
    </xf>
    <xf numFmtId="0" fontId="24" fillId="4" borderId="3" xfId="0" applyFont="1" applyFill="1" applyBorder="1" applyAlignment="1">
      <alignment horizontal="center" vertical="center" wrapText="1"/>
    </xf>
    <xf numFmtId="0" fontId="24" fillId="2" borderId="11" xfId="0" applyFont="1" applyFill="1" applyBorder="1" applyAlignment="1">
      <alignment horizontal="center" vertical="center" wrapText="1"/>
    </xf>
    <xf numFmtId="0" fontId="24" fillId="2" borderId="1" xfId="0" applyFont="1" applyFill="1" applyBorder="1" applyAlignment="1">
      <alignment horizontal="center" vertical="center" wrapText="1"/>
    </xf>
    <xf numFmtId="0" fontId="24" fillId="2" borderId="11" xfId="0" applyFont="1" applyFill="1" applyBorder="1" applyAlignment="1">
      <alignment horizontal="center" vertical="center"/>
    </xf>
    <xf numFmtId="0" fontId="24" fillId="2" borderId="1" xfId="0" applyFont="1" applyFill="1" applyBorder="1" applyAlignment="1">
      <alignment horizontal="center" vertical="center"/>
    </xf>
    <xf numFmtId="9" fontId="18" fillId="9" borderId="11" xfId="0" applyNumberFormat="1" applyFont="1" applyFill="1" applyBorder="1" applyAlignment="1">
      <alignment horizontal="center" vertical="center"/>
    </xf>
    <xf numFmtId="9" fontId="18" fillId="9" borderId="2" xfId="0" applyNumberFormat="1" applyFont="1" applyFill="1" applyBorder="1" applyAlignment="1">
      <alignment horizontal="center" vertical="center"/>
    </xf>
    <xf numFmtId="9" fontId="18" fillId="9" borderId="1" xfId="0" applyNumberFormat="1" applyFont="1" applyFill="1" applyBorder="1" applyAlignment="1">
      <alignment horizontal="center" vertical="center"/>
    </xf>
    <xf numFmtId="9" fontId="18" fillId="9" borderId="3" xfId="0" applyNumberFormat="1" applyFont="1" applyFill="1" applyBorder="1" applyAlignment="1">
      <alignment horizontal="center" vertical="center" wrapText="1"/>
    </xf>
    <xf numFmtId="0" fontId="25" fillId="4" borderId="3" xfId="0" applyFont="1" applyFill="1" applyBorder="1" applyAlignment="1">
      <alignment horizontal="center" vertical="center" wrapText="1"/>
    </xf>
    <xf numFmtId="0" fontId="24" fillId="2" borderId="3" xfId="0" applyFont="1" applyFill="1" applyBorder="1" applyAlignment="1">
      <alignment horizontal="center" vertical="center"/>
    </xf>
    <xf numFmtId="0" fontId="24" fillId="2" borderId="10" xfId="4" applyFont="1" applyFill="1" applyBorder="1" applyAlignment="1">
      <alignment horizontal="center" vertical="center" wrapText="1"/>
    </xf>
    <xf numFmtId="0" fontId="24" fillId="2" borderId="4" xfId="4" applyFont="1" applyFill="1" applyBorder="1" applyAlignment="1">
      <alignment horizontal="center" vertical="center" wrapText="1"/>
    </xf>
    <xf numFmtId="0" fontId="18" fillId="0" borderId="10" xfId="4" applyFont="1" applyFill="1" applyBorder="1" applyAlignment="1">
      <alignment horizontal="center" vertical="center" wrapText="1"/>
    </xf>
    <xf numFmtId="0" fontId="18" fillId="0" borderId="4" xfId="4" applyFont="1" applyFill="1" applyBorder="1" applyAlignment="1">
      <alignment horizontal="center" vertical="center" wrapText="1"/>
    </xf>
    <xf numFmtId="1" fontId="18" fillId="0" borderId="11" xfId="4" applyNumberFormat="1" applyFont="1" applyFill="1" applyBorder="1" applyAlignment="1">
      <alignment horizontal="center" vertical="center" shrinkToFit="1"/>
    </xf>
    <xf numFmtId="1" fontId="18" fillId="0" borderId="1" xfId="4" applyNumberFormat="1" applyFont="1" applyFill="1" applyBorder="1" applyAlignment="1">
      <alignment horizontal="center" vertical="center" shrinkToFit="1"/>
    </xf>
    <xf numFmtId="3" fontId="18" fillId="0" borderId="10" xfId="4" applyNumberFormat="1" applyFont="1" applyFill="1" applyBorder="1" applyAlignment="1">
      <alignment horizontal="center" vertical="center" wrapText="1"/>
    </xf>
    <xf numFmtId="0" fontId="15" fillId="4" borderId="3" xfId="0" applyFont="1" applyFill="1" applyBorder="1" applyAlignment="1">
      <alignment horizontal="center" vertical="center"/>
    </xf>
    <xf numFmtId="0" fontId="1" fillId="5" borderId="3" xfId="0" applyFont="1" applyFill="1" applyBorder="1" applyAlignment="1">
      <alignment horizontal="center" vertical="center" wrapText="1"/>
    </xf>
    <xf numFmtId="0" fontId="1" fillId="9" borderId="3"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11"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26" fillId="4" borderId="3" xfId="0" applyFont="1" applyFill="1" applyBorder="1" applyAlignment="1">
      <alignment horizontal="center" vertical="center"/>
    </xf>
    <xf numFmtId="0" fontId="3" fillId="0" borderId="40" xfId="0" applyFont="1" applyBorder="1" applyAlignment="1">
      <alignment horizontal="center" vertical="center"/>
    </xf>
    <xf numFmtId="0" fontId="3" fillId="0" borderId="41" xfId="0" applyFont="1" applyBorder="1" applyAlignment="1">
      <alignment horizontal="center" vertical="center"/>
    </xf>
    <xf numFmtId="0" fontId="3" fillId="0" borderId="42" xfId="0" applyFont="1" applyBorder="1" applyAlignment="1">
      <alignment horizontal="center" vertical="center"/>
    </xf>
    <xf numFmtId="0" fontId="0" fillId="0" borderId="3" xfId="0" applyBorder="1" applyAlignment="1">
      <alignment horizontal="center" vertical="center"/>
    </xf>
    <xf numFmtId="0" fontId="3" fillId="0" borderId="3" xfId="0" applyFont="1" applyBorder="1" applyAlignment="1">
      <alignment horizontal="center"/>
    </xf>
    <xf numFmtId="0" fontId="1" fillId="0" borderId="3" xfId="0" applyFont="1" applyBorder="1" applyAlignment="1">
      <alignment horizontal="center" vertical="center"/>
    </xf>
    <xf numFmtId="0" fontId="3" fillId="0" borderId="10" xfId="0" applyFont="1" applyBorder="1" applyAlignment="1">
      <alignment horizontal="center" vertical="center"/>
    </xf>
    <xf numFmtId="0" fontId="3" fillId="0" borderId="3" xfId="0" applyFont="1" applyFill="1" applyBorder="1" applyAlignment="1">
      <alignment horizontal="center" vertical="center"/>
    </xf>
    <xf numFmtId="0" fontId="3" fillId="0" borderId="3" xfId="0" applyFont="1" applyFill="1" applyBorder="1" applyAlignment="1">
      <alignment horizontal="center" vertical="center" wrapText="1"/>
    </xf>
    <xf numFmtId="0" fontId="1" fillId="0" borderId="3" xfId="0" applyFont="1" applyBorder="1" applyAlignment="1">
      <alignment horizontal="center" vertical="center" wrapText="1"/>
    </xf>
    <xf numFmtId="3" fontId="1" fillId="0" borderId="3" xfId="0" applyNumberFormat="1" applyFont="1" applyFill="1" applyBorder="1" applyAlignment="1">
      <alignment horizontal="center" vertical="center"/>
    </xf>
    <xf numFmtId="3" fontId="1" fillId="0" borderId="3" xfId="0" applyNumberFormat="1" applyFont="1" applyBorder="1" applyAlignment="1">
      <alignment horizontal="center" vertical="center"/>
    </xf>
    <xf numFmtId="0" fontId="7" fillId="2" borderId="3" xfId="3" applyFont="1" applyFill="1" applyBorder="1" applyAlignment="1">
      <alignment horizontal="center" vertical="center" wrapText="1"/>
    </xf>
    <xf numFmtId="0" fontId="4" fillId="2" borderId="4" xfId="3" applyFont="1" applyFill="1" applyBorder="1" applyAlignment="1">
      <alignment horizontal="center" vertical="center" wrapText="1"/>
    </xf>
    <xf numFmtId="0" fontId="4" fillId="2" borderId="5" xfId="3" applyFont="1" applyFill="1" applyBorder="1" applyAlignment="1">
      <alignment horizontal="center" vertical="center" wrapText="1"/>
    </xf>
    <xf numFmtId="0" fontId="4" fillId="2" borderId="3" xfId="3" applyFont="1" applyFill="1" applyBorder="1" applyAlignment="1">
      <alignment horizontal="center" vertical="center" wrapText="1"/>
    </xf>
    <xf numFmtId="3" fontId="1" fillId="0" borderId="3" xfId="0" applyNumberFormat="1" applyFont="1" applyBorder="1" applyAlignment="1">
      <alignment horizontal="center"/>
    </xf>
    <xf numFmtId="3" fontId="2" fillId="0" borderId="3" xfId="0" applyNumberFormat="1" applyFont="1" applyBorder="1" applyAlignment="1">
      <alignment horizontal="center"/>
    </xf>
  </cellXfs>
  <cellStyles count="6">
    <cellStyle name="20% - Accent2" xfId="1" builtinId="34"/>
    <cellStyle name="Comma" xfId="2" builtinId="3"/>
    <cellStyle name="Hyperlink" xfId="5" builtinId="8"/>
    <cellStyle name="Normal" xfId="0" builtinId="0"/>
    <cellStyle name="Normal 2" xfId="3" xr:uid="{33680CAB-C3E2-43C4-95F1-CC9F789B5EA7}"/>
    <cellStyle name="Normal 3" xfId="4" xr:uid="{94EDD8F5-5D7A-41E5-AB0B-EB666805D6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7"/>
          <c:order val="7"/>
          <c:tx>
            <c:strRef>
              <c:f>general!$I$4</c:f>
              <c:strCache>
                <c:ptCount val="1"/>
                <c:pt idx="0">
                  <c:v>Growth Rate(%)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604-42DE-A82E-1A9AF0478CDD}"/>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604-42DE-A82E-1A9AF0478CDD}"/>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B604-42DE-A82E-1A9AF0478CDD}"/>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B604-42DE-A82E-1A9AF0478CDD}"/>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B604-42DE-A82E-1A9AF0478CDD}"/>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B604-42DE-A82E-1A9AF0478CDD}"/>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B604-42DE-A82E-1A9AF0478CDD}"/>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B604-42DE-A82E-1A9AF0478CDD}"/>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B604-42DE-A82E-1A9AF0478CDD}"/>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B604-42DE-A82E-1A9AF0478CDD}"/>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B604-42DE-A82E-1A9AF0478CDD}"/>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B604-42DE-A82E-1A9AF0478CDD}"/>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B604-42DE-A82E-1A9AF0478CDD}"/>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B604-42DE-A82E-1A9AF0478CD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8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general!$A$5:$A$18</c:f>
              <c:strCache>
                <c:ptCount val="14"/>
                <c:pt idx="0">
                  <c:v>BANNUR</c:v>
                </c:pt>
                <c:pt idx="1">
                  <c:v>BOGADI</c:v>
                </c:pt>
                <c:pt idx="2">
                  <c:v>H D KOTE</c:v>
                </c:pt>
                <c:pt idx="3">
                  <c:v>HOOTAGALLI</c:v>
                </c:pt>
                <c:pt idx="4">
                  <c:v>HUNSUR</c:v>
                </c:pt>
                <c:pt idx="5">
                  <c:v>K R NAGARA</c:v>
                </c:pt>
                <c:pt idx="6">
                  <c:v>KADAKOLA</c:v>
                </c:pt>
                <c:pt idx="7">
                  <c:v>MYSURU</c:v>
                </c:pt>
                <c:pt idx="8">
                  <c:v>NANJANGUD</c:v>
                </c:pt>
                <c:pt idx="9">
                  <c:v>PERIYAPATNA</c:v>
                </c:pt>
                <c:pt idx="10">
                  <c:v>RAMMANAHALLI</c:v>
                </c:pt>
                <c:pt idx="11">
                  <c:v>SARGUR</c:v>
                </c:pt>
                <c:pt idx="12">
                  <c:v>SRIRAMPURA</c:v>
                </c:pt>
                <c:pt idx="13">
                  <c:v>T NARSIPURA</c:v>
                </c:pt>
              </c:strCache>
            </c:strRef>
          </c:cat>
          <c:val>
            <c:numRef>
              <c:f>general!$I$5:$I$18</c:f>
              <c:numCache>
                <c:formatCode>0.00</c:formatCode>
                <c:ptCount val="14"/>
                <c:pt idx="0">
                  <c:v>12.6581196581197</c:v>
                </c:pt>
                <c:pt idx="1">
                  <c:v>12.3783783783784</c:v>
                </c:pt>
                <c:pt idx="2">
                  <c:v>12.205298013245001</c:v>
                </c:pt>
                <c:pt idx="3">
                  <c:v>14.4871794871795</c:v>
                </c:pt>
                <c:pt idx="4">
                  <c:v>18.269230769230798</c:v>
                </c:pt>
                <c:pt idx="5">
                  <c:v>14.1515151515152</c:v>
                </c:pt>
                <c:pt idx="6">
                  <c:v>12.8</c:v>
                </c:pt>
                <c:pt idx="7">
                  <c:v>11.1947430194022</c:v>
                </c:pt>
                <c:pt idx="8">
                  <c:v>12.8217821782178</c:v>
                </c:pt>
                <c:pt idx="9">
                  <c:v>13.491525423728801</c:v>
                </c:pt>
                <c:pt idx="10">
                  <c:v>5.1308438694501612</c:v>
                </c:pt>
                <c:pt idx="11">
                  <c:v>12.9075630252101</c:v>
                </c:pt>
                <c:pt idx="12">
                  <c:v>13.803418803418801</c:v>
                </c:pt>
                <c:pt idx="13">
                  <c:v>10.5365853658537</c:v>
                </c:pt>
              </c:numCache>
            </c:numRef>
          </c:val>
          <c:extLst>
            <c:ext xmlns:c16="http://schemas.microsoft.com/office/drawing/2014/chart" uri="{C3380CC4-5D6E-409C-BE32-E72D297353CC}">
              <c16:uniqueId val="{00000007-B629-4005-83E0-FE62F5FB7141}"/>
            </c:ext>
          </c:extLst>
        </c:ser>
        <c:dLbls>
          <c:dLblPos val="ctr"/>
          <c:showLegendKey val="0"/>
          <c:showVal val="0"/>
          <c:showCatName val="0"/>
          <c:showSerName val="0"/>
          <c:showPercent val="1"/>
          <c:showBubbleSize val="0"/>
          <c:showLeaderLines val="1"/>
        </c:dLbls>
        <c:extLst>
          <c:ext xmlns:c15="http://schemas.microsoft.com/office/drawing/2012/chart" uri="{02D57815-91ED-43cb-92C2-25804820EDAC}">
            <c15:filteredPieSeries>
              <c15:ser>
                <c:idx val="0"/>
                <c:order val="0"/>
                <c:tx>
                  <c:strRef>
                    <c:extLst>
                      <c:ext uri="{02D57815-91ED-43cb-92C2-25804820EDAC}">
                        <c15:formulaRef>
                          <c15:sqref>general!$B$4</c15:sqref>
                        </c15:formulaRef>
                      </c:ext>
                    </c:extLst>
                    <c:strCache>
                      <c:ptCount val="1"/>
                      <c:pt idx="0">
                        <c:v>Area(SQ.KM)</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B604-42DE-A82E-1A9AF0478CDD}"/>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B604-42DE-A82E-1A9AF0478CDD}"/>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B604-42DE-A82E-1A9AF0478CDD}"/>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B604-42DE-A82E-1A9AF0478CDD}"/>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B604-42DE-A82E-1A9AF0478CDD}"/>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7-B604-42DE-A82E-1A9AF0478CDD}"/>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9-B604-42DE-A82E-1A9AF0478CDD}"/>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B-B604-42DE-A82E-1A9AF0478CDD}"/>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D-B604-42DE-A82E-1A9AF0478CDD}"/>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F-B604-42DE-A82E-1A9AF0478CDD}"/>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1-B604-42DE-A82E-1A9AF0478CDD}"/>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3-B604-42DE-A82E-1A9AF0478CDD}"/>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5-B604-42DE-A82E-1A9AF0478CDD}"/>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7-B604-42DE-A82E-1A9AF0478CD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uri="{CE6537A1-D6FC-4f65-9D91-7224C49458BB}"/>
                  </c:extLst>
                </c:dLbls>
                <c:cat>
                  <c:strRef>
                    <c:extLst>
                      <c:ext uri="{02D57815-91ED-43cb-92C2-25804820EDAC}">
                        <c15:formulaRef>
                          <c15:sqref>general!$A$5:$A$18</c15:sqref>
                        </c15:formulaRef>
                      </c:ext>
                    </c:extLst>
                    <c:strCache>
                      <c:ptCount val="14"/>
                      <c:pt idx="0">
                        <c:v>BANNUR</c:v>
                      </c:pt>
                      <c:pt idx="1">
                        <c:v>BOGADI</c:v>
                      </c:pt>
                      <c:pt idx="2">
                        <c:v>H D KOTE</c:v>
                      </c:pt>
                      <c:pt idx="3">
                        <c:v>HOOTAGALLI</c:v>
                      </c:pt>
                      <c:pt idx="4">
                        <c:v>HUNSUR</c:v>
                      </c:pt>
                      <c:pt idx="5">
                        <c:v>K R NAGARA</c:v>
                      </c:pt>
                      <c:pt idx="6">
                        <c:v>KADAKOLA</c:v>
                      </c:pt>
                      <c:pt idx="7">
                        <c:v>MYSURU</c:v>
                      </c:pt>
                      <c:pt idx="8">
                        <c:v>NANJANGUD</c:v>
                      </c:pt>
                      <c:pt idx="9">
                        <c:v>PERIYAPATNA</c:v>
                      </c:pt>
                      <c:pt idx="10">
                        <c:v>RAMMANAHALLI</c:v>
                      </c:pt>
                      <c:pt idx="11">
                        <c:v>SARGUR</c:v>
                      </c:pt>
                      <c:pt idx="12">
                        <c:v>SRIRAMPURA</c:v>
                      </c:pt>
                      <c:pt idx="13">
                        <c:v>T NARSIPURA</c:v>
                      </c:pt>
                    </c:strCache>
                  </c:strRef>
                </c:cat>
                <c:val>
                  <c:numRef>
                    <c:extLst>
                      <c:ext uri="{02D57815-91ED-43cb-92C2-25804820EDAC}">
                        <c15:formulaRef>
                          <c15:sqref>general!$B$5:$B$18</c15:sqref>
                        </c15:formulaRef>
                      </c:ext>
                    </c:extLst>
                    <c:numCache>
                      <c:formatCode>General</c:formatCode>
                      <c:ptCount val="14"/>
                      <c:pt idx="0">
                        <c:v>7.56</c:v>
                      </c:pt>
                      <c:pt idx="1">
                        <c:v>32.35</c:v>
                      </c:pt>
                      <c:pt idx="2">
                        <c:v>7.6</c:v>
                      </c:pt>
                      <c:pt idx="3">
                        <c:v>28.48</c:v>
                      </c:pt>
                      <c:pt idx="4">
                        <c:v>11.76</c:v>
                      </c:pt>
                      <c:pt idx="5">
                        <c:v>8.0399999999999991</c:v>
                      </c:pt>
                      <c:pt idx="6">
                        <c:v>34.71</c:v>
                      </c:pt>
                      <c:pt idx="7">
                        <c:v>128.41999999999999</c:v>
                      </c:pt>
                      <c:pt idx="8">
                        <c:v>11.29</c:v>
                      </c:pt>
                      <c:pt idx="9">
                        <c:v>12</c:v>
                      </c:pt>
                      <c:pt idx="10">
                        <c:v>22.81</c:v>
                      </c:pt>
                      <c:pt idx="11">
                        <c:v>3.85</c:v>
                      </c:pt>
                      <c:pt idx="12">
                        <c:v>14.48</c:v>
                      </c:pt>
                      <c:pt idx="13">
                        <c:v>13.92</c:v>
                      </c:pt>
                    </c:numCache>
                  </c:numRef>
                </c:val>
                <c:extLst>
                  <c:ext xmlns:c16="http://schemas.microsoft.com/office/drawing/2014/chart" uri="{C3380CC4-5D6E-409C-BE32-E72D297353CC}">
                    <c16:uniqueId val="{00000000-B629-4005-83E0-FE62F5FB7141}"/>
                  </c:ext>
                </c:extLst>
              </c15:ser>
            </c15:filteredPieSeries>
            <c15:filteredPieSeries>
              <c15:ser>
                <c:idx val="1"/>
                <c:order val="1"/>
                <c:tx>
                  <c:strRef>
                    <c:extLst xmlns:c15="http://schemas.microsoft.com/office/drawing/2012/chart">
                      <c:ext xmlns:c15="http://schemas.microsoft.com/office/drawing/2012/chart" uri="{02D57815-91ED-43cb-92C2-25804820EDAC}">
                        <c15:formulaRef>
                          <c15:sqref>general!$C$4</c15:sqref>
                        </c15:formulaRef>
                      </c:ext>
                    </c:extLst>
                    <c:strCache>
                      <c:ptCount val="1"/>
                      <c:pt idx="0">
                        <c:v>Present Population(2024)</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39-B604-42DE-A82E-1A9AF0478CDD}"/>
                    </c:ext>
                  </c:extLst>
                </c:dPt>
                <c:dPt>
                  <c:idx val="1"/>
                  <c:bubble3D val="0"/>
                  <c:spPr>
                    <a:solidFill>
                      <a:schemeClr val="accent2"/>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3B-B604-42DE-A82E-1A9AF0478CDD}"/>
                    </c:ext>
                  </c:extLst>
                </c:dPt>
                <c:dPt>
                  <c:idx val="2"/>
                  <c:bubble3D val="0"/>
                  <c:spPr>
                    <a:solidFill>
                      <a:schemeClr val="accent3"/>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3D-B604-42DE-A82E-1A9AF0478CDD}"/>
                    </c:ext>
                  </c:extLst>
                </c:dPt>
                <c:dPt>
                  <c:idx val="3"/>
                  <c:bubble3D val="0"/>
                  <c:spPr>
                    <a:solidFill>
                      <a:schemeClr val="accent4"/>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3F-B604-42DE-A82E-1A9AF0478CDD}"/>
                    </c:ext>
                  </c:extLst>
                </c:dPt>
                <c:dPt>
                  <c:idx val="4"/>
                  <c:bubble3D val="0"/>
                  <c:spPr>
                    <a:solidFill>
                      <a:schemeClr val="accent5"/>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41-B604-42DE-A82E-1A9AF0478CDD}"/>
                    </c:ext>
                  </c:extLst>
                </c:dPt>
                <c:dPt>
                  <c:idx val="5"/>
                  <c:bubble3D val="0"/>
                  <c:spPr>
                    <a:solidFill>
                      <a:schemeClr val="accent6"/>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43-B604-42DE-A82E-1A9AF0478CDD}"/>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45-B604-42DE-A82E-1A9AF0478CDD}"/>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47-B604-42DE-A82E-1A9AF0478CDD}"/>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49-B604-42DE-A82E-1A9AF0478CDD}"/>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4B-B604-42DE-A82E-1A9AF0478CDD}"/>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4D-B604-42DE-A82E-1A9AF0478CDD}"/>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4F-B604-42DE-A82E-1A9AF0478CDD}"/>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51-B604-42DE-A82E-1A9AF0478CDD}"/>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53-B604-42DE-A82E-1A9AF0478CD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general!$A$5:$A$18</c15:sqref>
                        </c15:formulaRef>
                      </c:ext>
                    </c:extLst>
                    <c:strCache>
                      <c:ptCount val="14"/>
                      <c:pt idx="0">
                        <c:v>BANNUR</c:v>
                      </c:pt>
                      <c:pt idx="1">
                        <c:v>BOGADI</c:v>
                      </c:pt>
                      <c:pt idx="2">
                        <c:v>H D KOTE</c:v>
                      </c:pt>
                      <c:pt idx="3">
                        <c:v>HOOTAGALLI</c:v>
                      </c:pt>
                      <c:pt idx="4">
                        <c:v>HUNSUR</c:v>
                      </c:pt>
                      <c:pt idx="5">
                        <c:v>K R NAGARA</c:v>
                      </c:pt>
                      <c:pt idx="6">
                        <c:v>KADAKOLA</c:v>
                      </c:pt>
                      <c:pt idx="7">
                        <c:v>MYSURU</c:v>
                      </c:pt>
                      <c:pt idx="8">
                        <c:v>NANJANGUD</c:v>
                      </c:pt>
                      <c:pt idx="9">
                        <c:v>PERIYAPATNA</c:v>
                      </c:pt>
                      <c:pt idx="10">
                        <c:v>RAMMANAHALLI</c:v>
                      </c:pt>
                      <c:pt idx="11">
                        <c:v>SARGUR</c:v>
                      </c:pt>
                      <c:pt idx="12">
                        <c:v>SRIRAMPURA</c:v>
                      </c:pt>
                      <c:pt idx="13">
                        <c:v>T NARSIPURA</c:v>
                      </c:pt>
                    </c:strCache>
                  </c:strRef>
                </c:cat>
                <c:val>
                  <c:numRef>
                    <c:extLst xmlns:c15="http://schemas.microsoft.com/office/drawing/2012/chart">
                      <c:ext xmlns:c15="http://schemas.microsoft.com/office/drawing/2012/chart" uri="{02D57815-91ED-43cb-92C2-25804820EDAC}">
                        <c15:formulaRef>
                          <c15:sqref>general!$C$5:$C$18</c15:sqref>
                        </c15:formulaRef>
                      </c:ext>
                    </c:extLst>
                    <c:numCache>
                      <c:formatCode>#,##0</c:formatCode>
                      <c:ptCount val="14"/>
                      <c:pt idx="0">
                        <c:v>27117</c:v>
                      </c:pt>
                      <c:pt idx="1">
                        <c:v>30984</c:v>
                      </c:pt>
                      <c:pt idx="2">
                        <c:v>18381</c:v>
                      </c:pt>
                      <c:pt idx="3">
                        <c:v>60000</c:v>
                      </c:pt>
                      <c:pt idx="4">
                        <c:v>60458</c:v>
                      </c:pt>
                      <c:pt idx="5">
                        <c:v>39886</c:v>
                      </c:pt>
                      <c:pt idx="6">
                        <c:v>22664</c:v>
                      </c:pt>
                      <c:pt idx="7">
                        <c:v>985940</c:v>
                      </c:pt>
                      <c:pt idx="8">
                        <c:v>52284</c:v>
                      </c:pt>
                      <c:pt idx="9">
                        <c:v>21427</c:v>
                      </c:pt>
                      <c:pt idx="10">
                        <c:v>27560</c:v>
                      </c:pt>
                      <c:pt idx="11">
                        <c:v>12560</c:v>
                      </c:pt>
                      <c:pt idx="12">
                        <c:v>33801</c:v>
                      </c:pt>
                      <c:pt idx="13">
                        <c:v>12816</c:v>
                      </c:pt>
                    </c:numCache>
                  </c:numRef>
                </c:val>
                <c:extLst xmlns:c15="http://schemas.microsoft.com/office/drawing/2012/chart">
                  <c:ext xmlns:c16="http://schemas.microsoft.com/office/drawing/2014/chart" uri="{C3380CC4-5D6E-409C-BE32-E72D297353CC}">
                    <c16:uniqueId val="{00000001-B629-4005-83E0-FE62F5FB7141}"/>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general!$D$4</c15:sqref>
                        </c15:formulaRef>
                      </c:ext>
                    </c:extLst>
                    <c:strCache>
                      <c:ptCount val="1"/>
                      <c:pt idx="0">
                        <c:v>Present No of HH(2024)</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55-B604-42DE-A82E-1A9AF0478CDD}"/>
                    </c:ext>
                  </c:extLst>
                </c:dPt>
                <c:dPt>
                  <c:idx val="1"/>
                  <c:bubble3D val="0"/>
                  <c:spPr>
                    <a:solidFill>
                      <a:schemeClr val="accent2"/>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57-B604-42DE-A82E-1A9AF0478CDD}"/>
                    </c:ext>
                  </c:extLst>
                </c:dPt>
                <c:dPt>
                  <c:idx val="2"/>
                  <c:bubble3D val="0"/>
                  <c:spPr>
                    <a:solidFill>
                      <a:schemeClr val="accent3"/>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59-B604-42DE-A82E-1A9AF0478CDD}"/>
                    </c:ext>
                  </c:extLst>
                </c:dPt>
                <c:dPt>
                  <c:idx val="3"/>
                  <c:bubble3D val="0"/>
                  <c:spPr>
                    <a:solidFill>
                      <a:schemeClr val="accent4"/>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5B-B604-42DE-A82E-1A9AF0478CDD}"/>
                    </c:ext>
                  </c:extLst>
                </c:dPt>
                <c:dPt>
                  <c:idx val="4"/>
                  <c:bubble3D val="0"/>
                  <c:spPr>
                    <a:solidFill>
                      <a:schemeClr val="accent5"/>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5D-B604-42DE-A82E-1A9AF0478CDD}"/>
                    </c:ext>
                  </c:extLst>
                </c:dPt>
                <c:dPt>
                  <c:idx val="5"/>
                  <c:bubble3D val="0"/>
                  <c:spPr>
                    <a:solidFill>
                      <a:schemeClr val="accent6"/>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5F-B604-42DE-A82E-1A9AF0478CDD}"/>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61-B604-42DE-A82E-1A9AF0478CDD}"/>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63-B604-42DE-A82E-1A9AF0478CDD}"/>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65-B604-42DE-A82E-1A9AF0478CDD}"/>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67-B604-42DE-A82E-1A9AF0478CDD}"/>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69-B604-42DE-A82E-1A9AF0478CDD}"/>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6B-B604-42DE-A82E-1A9AF0478CDD}"/>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6D-B604-42DE-A82E-1A9AF0478CDD}"/>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6F-B604-42DE-A82E-1A9AF0478CD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general!$A$5:$A$18</c15:sqref>
                        </c15:formulaRef>
                      </c:ext>
                    </c:extLst>
                    <c:strCache>
                      <c:ptCount val="14"/>
                      <c:pt idx="0">
                        <c:v>BANNUR</c:v>
                      </c:pt>
                      <c:pt idx="1">
                        <c:v>BOGADI</c:v>
                      </c:pt>
                      <c:pt idx="2">
                        <c:v>H D KOTE</c:v>
                      </c:pt>
                      <c:pt idx="3">
                        <c:v>HOOTAGALLI</c:v>
                      </c:pt>
                      <c:pt idx="4">
                        <c:v>HUNSUR</c:v>
                      </c:pt>
                      <c:pt idx="5">
                        <c:v>K R NAGARA</c:v>
                      </c:pt>
                      <c:pt idx="6">
                        <c:v>KADAKOLA</c:v>
                      </c:pt>
                      <c:pt idx="7">
                        <c:v>MYSURU</c:v>
                      </c:pt>
                      <c:pt idx="8">
                        <c:v>NANJANGUD</c:v>
                      </c:pt>
                      <c:pt idx="9">
                        <c:v>PERIYAPATNA</c:v>
                      </c:pt>
                      <c:pt idx="10">
                        <c:v>RAMMANAHALLI</c:v>
                      </c:pt>
                      <c:pt idx="11">
                        <c:v>SARGUR</c:v>
                      </c:pt>
                      <c:pt idx="12">
                        <c:v>SRIRAMPURA</c:v>
                      </c:pt>
                      <c:pt idx="13">
                        <c:v>T NARSIPURA</c:v>
                      </c:pt>
                    </c:strCache>
                  </c:strRef>
                </c:cat>
                <c:val>
                  <c:numRef>
                    <c:extLst xmlns:c15="http://schemas.microsoft.com/office/drawing/2012/chart">
                      <c:ext xmlns:c15="http://schemas.microsoft.com/office/drawing/2012/chart" uri="{02D57815-91ED-43cb-92C2-25804820EDAC}">
                        <c15:formulaRef>
                          <c15:sqref>general!$D$5:$D$18</c15:sqref>
                        </c15:formulaRef>
                      </c:ext>
                    </c:extLst>
                    <c:numCache>
                      <c:formatCode>#,##0</c:formatCode>
                      <c:ptCount val="14"/>
                      <c:pt idx="0">
                        <c:v>6310</c:v>
                      </c:pt>
                      <c:pt idx="1">
                        <c:v>7746</c:v>
                      </c:pt>
                      <c:pt idx="2">
                        <c:v>5557</c:v>
                      </c:pt>
                      <c:pt idx="3">
                        <c:v>12684</c:v>
                      </c:pt>
                      <c:pt idx="4">
                        <c:v>12732</c:v>
                      </c:pt>
                      <c:pt idx="5">
                        <c:v>11224</c:v>
                      </c:pt>
                      <c:pt idx="6">
                        <c:v>5676</c:v>
                      </c:pt>
                      <c:pt idx="7">
                        <c:v>172783</c:v>
                      </c:pt>
                      <c:pt idx="8">
                        <c:v>13274</c:v>
                      </c:pt>
                      <c:pt idx="9">
                        <c:v>5085</c:v>
                      </c:pt>
                      <c:pt idx="10">
                        <c:v>6756</c:v>
                      </c:pt>
                      <c:pt idx="11">
                        <c:v>3385</c:v>
                      </c:pt>
                      <c:pt idx="12">
                        <c:v>8047</c:v>
                      </c:pt>
                      <c:pt idx="13">
                        <c:v>8300</c:v>
                      </c:pt>
                    </c:numCache>
                  </c:numRef>
                </c:val>
                <c:extLst xmlns:c15="http://schemas.microsoft.com/office/drawing/2012/chart">
                  <c:ext xmlns:c16="http://schemas.microsoft.com/office/drawing/2014/chart" uri="{C3380CC4-5D6E-409C-BE32-E72D297353CC}">
                    <c16:uniqueId val="{00000002-B629-4005-83E0-FE62F5FB7141}"/>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general!$E$4</c15:sqref>
                        </c15:formulaRef>
                      </c:ext>
                    </c:extLst>
                    <c:strCache>
                      <c:ptCount val="1"/>
                      <c:pt idx="0">
                        <c:v>Projected Population(2021)  </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71-B604-42DE-A82E-1A9AF0478CDD}"/>
                    </c:ext>
                  </c:extLst>
                </c:dPt>
                <c:dPt>
                  <c:idx val="1"/>
                  <c:bubble3D val="0"/>
                  <c:spPr>
                    <a:solidFill>
                      <a:schemeClr val="accent2"/>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73-B604-42DE-A82E-1A9AF0478CDD}"/>
                    </c:ext>
                  </c:extLst>
                </c:dPt>
                <c:dPt>
                  <c:idx val="2"/>
                  <c:bubble3D val="0"/>
                  <c:spPr>
                    <a:solidFill>
                      <a:schemeClr val="accent3"/>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75-B604-42DE-A82E-1A9AF0478CDD}"/>
                    </c:ext>
                  </c:extLst>
                </c:dPt>
                <c:dPt>
                  <c:idx val="3"/>
                  <c:bubble3D val="0"/>
                  <c:spPr>
                    <a:solidFill>
                      <a:schemeClr val="accent4"/>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77-B604-42DE-A82E-1A9AF0478CDD}"/>
                    </c:ext>
                  </c:extLst>
                </c:dPt>
                <c:dPt>
                  <c:idx val="4"/>
                  <c:bubble3D val="0"/>
                  <c:spPr>
                    <a:solidFill>
                      <a:schemeClr val="accent5"/>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79-B604-42DE-A82E-1A9AF0478CDD}"/>
                    </c:ext>
                  </c:extLst>
                </c:dPt>
                <c:dPt>
                  <c:idx val="5"/>
                  <c:bubble3D val="0"/>
                  <c:spPr>
                    <a:solidFill>
                      <a:schemeClr val="accent6"/>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7B-B604-42DE-A82E-1A9AF0478CDD}"/>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7D-B604-42DE-A82E-1A9AF0478CDD}"/>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7F-B604-42DE-A82E-1A9AF0478CDD}"/>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81-B604-42DE-A82E-1A9AF0478CDD}"/>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83-B604-42DE-A82E-1A9AF0478CDD}"/>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85-B604-42DE-A82E-1A9AF0478CDD}"/>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87-B604-42DE-A82E-1A9AF0478CDD}"/>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89-B604-42DE-A82E-1A9AF0478CDD}"/>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8B-B604-42DE-A82E-1A9AF0478CD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general!$A$5:$A$18</c15:sqref>
                        </c15:formulaRef>
                      </c:ext>
                    </c:extLst>
                    <c:strCache>
                      <c:ptCount val="14"/>
                      <c:pt idx="0">
                        <c:v>BANNUR</c:v>
                      </c:pt>
                      <c:pt idx="1">
                        <c:v>BOGADI</c:v>
                      </c:pt>
                      <c:pt idx="2">
                        <c:v>H D KOTE</c:v>
                      </c:pt>
                      <c:pt idx="3">
                        <c:v>HOOTAGALLI</c:v>
                      </c:pt>
                      <c:pt idx="4">
                        <c:v>HUNSUR</c:v>
                      </c:pt>
                      <c:pt idx="5">
                        <c:v>K R NAGARA</c:v>
                      </c:pt>
                      <c:pt idx="6">
                        <c:v>KADAKOLA</c:v>
                      </c:pt>
                      <c:pt idx="7">
                        <c:v>MYSURU</c:v>
                      </c:pt>
                      <c:pt idx="8">
                        <c:v>NANJANGUD</c:v>
                      </c:pt>
                      <c:pt idx="9">
                        <c:v>PERIYAPATNA</c:v>
                      </c:pt>
                      <c:pt idx="10">
                        <c:v>RAMMANAHALLI</c:v>
                      </c:pt>
                      <c:pt idx="11">
                        <c:v>SARGUR</c:v>
                      </c:pt>
                      <c:pt idx="12">
                        <c:v>SRIRAMPURA</c:v>
                      </c:pt>
                      <c:pt idx="13">
                        <c:v>T NARSIPURA</c:v>
                      </c:pt>
                    </c:strCache>
                  </c:strRef>
                </c:cat>
                <c:val>
                  <c:numRef>
                    <c:extLst xmlns:c15="http://schemas.microsoft.com/office/drawing/2012/chart">
                      <c:ext xmlns:c15="http://schemas.microsoft.com/office/drawing/2012/chart" uri="{02D57815-91ED-43cb-92C2-25804820EDAC}">
                        <c15:formulaRef>
                          <c15:sqref>general!$E$5:$E$18</c15:sqref>
                        </c15:formulaRef>
                      </c:ext>
                    </c:extLst>
                    <c:numCache>
                      <c:formatCode>#,##0</c:formatCode>
                      <c:ptCount val="14"/>
                      <c:pt idx="0">
                        <c:v>28400</c:v>
                      </c:pt>
                      <c:pt idx="1">
                        <c:v>11700</c:v>
                      </c:pt>
                      <c:pt idx="2">
                        <c:v>18600</c:v>
                      </c:pt>
                      <c:pt idx="3">
                        <c:v>23800</c:v>
                      </c:pt>
                      <c:pt idx="4">
                        <c:v>66000</c:v>
                      </c:pt>
                      <c:pt idx="5">
                        <c:v>46000</c:v>
                      </c:pt>
                      <c:pt idx="6">
                        <c:v>8300</c:v>
                      </c:pt>
                      <c:pt idx="7">
                        <c:v>1038469</c:v>
                      </c:pt>
                      <c:pt idx="8">
                        <c:v>65000</c:v>
                      </c:pt>
                      <c:pt idx="9">
                        <c:v>21600</c:v>
                      </c:pt>
                      <c:pt idx="10">
                        <c:v>30520</c:v>
                      </c:pt>
                      <c:pt idx="11">
                        <c:v>14800</c:v>
                      </c:pt>
                      <c:pt idx="12">
                        <c:v>14600</c:v>
                      </c:pt>
                      <c:pt idx="13">
                        <c:v>12900</c:v>
                      </c:pt>
                    </c:numCache>
                  </c:numRef>
                </c:val>
                <c:extLst xmlns:c15="http://schemas.microsoft.com/office/drawing/2012/chart">
                  <c:ext xmlns:c16="http://schemas.microsoft.com/office/drawing/2014/chart" uri="{C3380CC4-5D6E-409C-BE32-E72D297353CC}">
                    <c16:uniqueId val="{00000003-B629-4005-83E0-FE62F5FB7141}"/>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general!$F$4</c15:sqref>
                        </c15:formulaRef>
                      </c:ext>
                    </c:extLst>
                    <c:strCache>
                      <c:ptCount val="1"/>
                      <c:pt idx="0">
                        <c:v>Projected Population(2031)  </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8D-B604-42DE-A82E-1A9AF0478CDD}"/>
                    </c:ext>
                  </c:extLst>
                </c:dPt>
                <c:dPt>
                  <c:idx val="1"/>
                  <c:bubble3D val="0"/>
                  <c:spPr>
                    <a:solidFill>
                      <a:schemeClr val="accent2"/>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8F-B604-42DE-A82E-1A9AF0478CDD}"/>
                    </c:ext>
                  </c:extLst>
                </c:dPt>
                <c:dPt>
                  <c:idx val="2"/>
                  <c:bubble3D val="0"/>
                  <c:spPr>
                    <a:solidFill>
                      <a:schemeClr val="accent3"/>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91-B604-42DE-A82E-1A9AF0478CDD}"/>
                    </c:ext>
                  </c:extLst>
                </c:dPt>
                <c:dPt>
                  <c:idx val="3"/>
                  <c:bubble3D val="0"/>
                  <c:spPr>
                    <a:solidFill>
                      <a:schemeClr val="accent4"/>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93-B604-42DE-A82E-1A9AF0478CDD}"/>
                    </c:ext>
                  </c:extLst>
                </c:dPt>
                <c:dPt>
                  <c:idx val="4"/>
                  <c:bubble3D val="0"/>
                  <c:spPr>
                    <a:solidFill>
                      <a:schemeClr val="accent5"/>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95-B604-42DE-A82E-1A9AF0478CDD}"/>
                    </c:ext>
                  </c:extLst>
                </c:dPt>
                <c:dPt>
                  <c:idx val="5"/>
                  <c:bubble3D val="0"/>
                  <c:spPr>
                    <a:solidFill>
                      <a:schemeClr val="accent6"/>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97-B604-42DE-A82E-1A9AF0478CDD}"/>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99-B604-42DE-A82E-1A9AF0478CDD}"/>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9B-B604-42DE-A82E-1A9AF0478CDD}"/>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9D-B604-42DE-A82E-1A9AF0478CDD}"/>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9F-B604-42DE-A82E-1A9AF0478CDD}"/>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A1-B604-42DE-A82E-1A9AF0478CDD}"/>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A3-B604-42DE-A82E-1A9AF0478CDD}"/>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A5-B604-42DE-A82E-1A9AF0478CDD}"/>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A7-B604-42DE-A82E-1A9AF0478CD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general!$A$5:$A$18</c15:sqref>
                        </c15:formulaRef>
                      </c:ext>
                    </c:extLst>
                    <c:strCache>
                      <c:ptCount val="14"/>
                      <c:pt idx="0">
                        <c:v>BANNUR</c:v>
                      </c:pt>
                      <c:pt idx="1">
                        <c:v>BOGADI</c:v>
                      </c:pt>
                      <c:pt idx="2">
                        <c:v>H D KOTE</c:v>
                      </c:pt>
                      <c:pt idx="3">
                        <c:v>HOOTAGALLI</c:v>
                      </c:pt>
                      <c:pt idx="4">
                        <c:v>HUNSUR</c:v>
                      </c:pt>
                      <c:pt idx="5">
                        <c:v>K R NAGARA</c:v>
                      </c:pt>
                      <c:pt idx="6">
                        <c:v>KADAKOLA</c:v>
                      </c:pt>
                      <c:pt idx="7">
                        <c:v>MYSURU</c:v>
                      </c:pt>
                      <c:pt idx="8">
                        <c:v>NANJANGUD</c:v>
                      </c:pt>
                      <c:pt idx="9">
                        <c:v>PERIYAPATNA</c:v>
                      </c:pt>
                      <c:pt idx="10">
                        <c:v>RAMMANAHALLI</c:v>
                      </c:pt>
                      <c:pt idx="11">
                        <c:v>SARGUR</c:v>
                      </c:pt>
                      <c:pt idx="12">
                        <c:v>SRIRAMPURA</c:v>
                      </c:pt>
                      <c:pt idx="13">
                        <c:v>T NARSIPURA</c:v>
                      </c:pt>
                    </c:strCache>
                  </c:strRef>
                </c:cat>
                <c:val>
                  <c:numRef>
                    <c:extLst xmlns:c15="http://schemas.microsoft.com/office/drawing/2012/chart">
                      <c:ext xmlns:c15="http://schemas.microsoft.com/office/drawing/2012/chart" uri="{02D57815-91ED-43cb-92C2-25804820EDAC}">
                        <c15:formulaRef>
                          <c15:sqref>general!$F$5:$F$18</c15:sqref>
                        </c15:formulaRef>
                      </c:ext>
                    </c:extLst>
                    <c:numCache>
                      <c:formatCode>#,##0</c:formatCode>
                      <c:ptCount val="14"/>
                      <c:pt idx="0">
                        <c:v>37600</c:v>
                      </c:pt>
                      <c:pt idx="1">
                        <c:v>15100</c:v>
                      </c:pt>
                      <c:pt idx="2">
                        <c:v>24400</c:v>
                      </c:pt>
                      <c:pt idx="3">
                        <c:v>31400</c:v>
                      </c:pt>
                      <c:pt idx="4">
                        <c:v>85000</c:v>
                      </c:pt>
                      <c:pt idx="5">
                        <c:v>56000</c:v>
                      </c:pt>
                      <c:pt idx="6">
                        <c:v>10400</c:v>
                      </c:pt>
                      <c:pt idx="7">
                        <c:v>1171453</c:v>
                      </c:pt>
                      <c:pt idx="8">
                        <c:v>83000</c:v>
                      </c:pt>
                      <c:pt idx="9">
                        <c:v>28500</c:v>
                      </c:pt>
                      <c:pt idx="10">
                        <c:v>32265</c:v>
                      </c:pt>
                      <c:pt idx="11">
                        <c:v>19300</c:v>
                      </c:pt>
                      <c:pt idx="12">
                        <c:v>19000</c:v>
                      </c:pt>
                      <c:pt idx="13">
                        <c:v>16700</c:v>
                      </c:pt>
                    </c:numCache>
                  </c:numRef>
                </c:val>
                <c:extLst xmlns:c15="http://schemas.microsoft.com/office/drawing/2012/chart">
                  <c:ext xmlns:c16="http://schemas.microsoft.com/office/drawing/2014/chart" uri="{C3380CC4-5D6E-409C-BE32-E72D297353CC}">
                    <c16:uniqueId val="{00000004-B629-4005-83E0-FE62F5FB7141}"/>
                  </c:ext>
                </c:extLst>
              </c15:ser>
            </c15:filteredPieSeries>
            <c15:filteredPieSeries>
              <c15:ser>
                <c:idx val="5"/>
                <c:order val="5"/>
                <c:tx>
                  <c:strRef>
                    <c:extLst xmlns:c15="http://schemas.microsoft.com/office/drawing/2012/chart">
                      <c:ext xmlns:c15="http://schemas.microsoft.com/office/drawing/2012/chart" uri="{02D57815-91ED-43cb-92C2-25804820EDAC}">
                        <c15:formulaRef>
                          <c15:sqref>general!$G$4</c15:sqref>
                        </c15:formulaRef>
                      </c:ext>
                    </c:extLst>
                    <c:strCache>
                      <c:ptCount val="1"/>
                      <c:pt idx="0">
                        <c:v>Projected Population(2041)  </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A9-B604-42DE-A82E-1A9AF0478CDD}"/>
                    </c:ext>
                  </c:extLst>
                </c:dPt>
                <c:dPt>
                  <c:idx val="1"/>
                  <c:bubble3D val="0"/>
                  <c:spPr>
                    <a:solidFill>
                      <a:schemeClr val="accent2"/>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AB-B604-42DE-A82E-1A9AF0478CDD}"/>
                    </c:ext>
                  </c:extLst>
                </c:dPt>
                <c:dPt>
                  <c:idx val="2"/>
                  <c:bubble3D val="0"/>
                  <c:spPr>
                    <a:solidFill>
                      <a:schemeClr val="accent3"/>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AD-B604-42DE-A82E-1A9AF0478CDD}"/>
                    </c:ext>
                  </c:extLst>
                </c:dPt>
                <c:dPt>
                  <c:idx val="3"/>
                  <c:bubble3D val="0"/>
                  <c:spPr>
                    <a:solidFill>
                      <a:schemeClr val="accent4"/>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AF-B604-42DE-A82E-1A9AF0478CDD}"/>
                    </c:ext>
                  </c:extLst>
                </c:dPt>
                <c:dPt>
                  <c:idx val="4"/>
                  <c:bubble3D val="0"/>
                  <c:spPr>
                    <a:solidFill>
                      <a:schemeClr val="accent5"/>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B1-B604-42DE-A82E-1A9AF0478CDD}"/>
                    </c:ext>
                  </c:extLst>
                </c:dPt>
                <c:dPt>
                  <c:idx val="5"/>
                  <c:bubble3D val="0"/>
                  <c:spPr>
                    <a:solidFill>
                      <a:schemeClr val="accent6"/>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B3-B604-42DE-A82E-1A9AF0478CDD}"/>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B5-B604-42DE-A82E-1A9AF0478CDD}"/>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B7-B604-42DE-A82E-1A9AF0478CDD}"/>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B9-B604-42DE-A82E-1A9AF0478CDD}"/>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BB-B604-42DE-A82E-1A9AF0478CDD}"/>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BD-B604-42DE-A82E-1A9AF0478CDD}"/>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BF-B604-42DE-A82E-1A9AF0478CDD}"/>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C1-B604-42DE-A82E-1A9AF0478CDD}"/>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C3-B604-42DE-A82E-1A9AF0478CD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general!$A$5:$A$18</c15:sqref>
                        </c15:formulaRef>
                      </c:ext>
                    </c:extLst>
                    <c:strCache>
                      <c:ptCount val="14"/>
                      <c:pt idx="0">
                        <c:v>BANNUR</c:v>
                      </c:pt>
                      <c:pt idx="1">
                        <c:v>BOGADI</c:v>
                      </c:pt>
                      <c:pt idx="2">
                        <c:v>H D KOTE</c:v>
                      </c:pt>
                      <c:pt idx="3">
                        <c:v>HOOTAGALLI</c:v>
                      </c:pt>
                      <c:pt idx="4">
                        <c:v>HUNSUR</c:v>
                      </c:pt>
                      <c:pt idx="5">
                        <c:v>K R NAGARA</c:v>
                      </c:pt>
                      <c:pt idx="6">
                        <c:v>KADAKOLA</c:v>
                      </c:pt>
                      <c:pt idx="7">
                        <c:v>MYSURU</c:v>
                      </c:pt>
                      <c:pt idx="8">
                        <c:v>NANJANGUD</c:v>
                      </c:pt>
                      <c:pt idx="9">
                        <c:v>PERIYAPATNA</c:v>
                      </c:pt>
                      <c:pt idx="10">
                        <c:v>RAMMANAHALLI</c:v>
                      </c:pt>
                      <c:pt idx="11">
                        <c:v>SARGUR</c:v>
                      </c:pt>
                      <c:pt idx="12">
                        <c:v>SRIRAMPURA</c:v>
                      </c:pt>
                      <c:pt idx="13">
                        <c:v>T NARSIPURA</c:v>
                      </c:pt>
                    </c:strCache>
                  </c:strRef>
                </c:cat>
                <c:val>
                  <c:numRef>
                    <c:extLst xmlns:c15="http://schemas.microsoft.com/office/drawing/2012/chart">
                      <c:ext xmlns:c15="http://schemas.microsoft.com/office/drawing/2012/chart" uri="{02D57815-91ED-43cb-92C2-25804820EDAC}">
                        <c15:formulaRef>
                          <c15:sqref>general!$G$5:$G$18</c15:sqref>
                        </c15:formulaRef>
                      </c:ext>
                    </c:extLst>
                    <c:numCache>
                      <c:formatCode>#,##0</c:formatCode>
                      <c:ptCount val="14"/>
                      <c:pt idx="0">
                        <c:v>46800</c:v>
                      </c:pt>
                      <c:pt idx="1">
                        <c:v>19500</c:v>
                      </c:pt>
                      <c:pt idx="2">
                        <c:v>30200</c:v>
                      </c:pt>
                      <c:pt idx="3">
                        <c:v>39000</c:v>
                      </c:pt>
                      <c:pt idx="4">
                        <c:v>104000</c:v>
                      </c:pt>
                      <c:pt idx="5">
                        <c:v>66000</c:v>
                      </c:pt>
                      <c:pt idx="6">
                        <c:v>17500</c:v>
                      </c:pt>
                      <c:pt idx="7">
                        <c:v>1304437</c:v>
                      </c:pt>
                      <c:pt idx="8">
                        <c:v>101000</c:v>
                      </c:pt>
                      <c:pt idx="9">
                        <c:v>35400</c:v>
                      </c:pt>
                      <c:pt idx="10">
                        <c:v>34010</c:v>
                      </c:pt>
                      <c:pt idx="11">
                        <c:v>23800</c:v>
                      </c:pt>
                      <c:pt idx="12">
                        <c:v>23400</c:v>
                      </c:pt>
                      <c:pt idx="13">
                        <c:v>20500</c:v>
                      </c:pt>
                    </c:numCache>
                  </c:numRef>
                </c:val>
                <c:extLst xmlns:c15="http://schemas.microsoft.com/office/drawing/2012/chart">
                  <c:ext xmlns:c16="http://schemas.microsoft.com/office/drawing/2014/chart" uri="{C3380CC4-5D6E-409C-BE32-E72D297353CC}">
                    <c16:uniqueId val="{00000005-B629-4005-83E0-FE62F5FB7141}"/>
                  </c:ext>
                </c:extLst>
              </c15:ser>
            </c15:filteredPieSeries>
            <c15:filteredPieSeries>
              <c15:ser>
                <c:idx val="6"/>
                <c:order val="6"/>
                <c:tx>
                  <c:strRef>
                    <c:extLst xmlns:c15="http://schemas.microsoft.com/office/drawing/2012/chart">
                      <c:ext xmlns:c15="http://schemas.microsoft.com/office/drawing/2012/chart" uri="{02D57815-91ED-43cb-92C2-25804820EDAC}">
                        <c15:formulaRef>
                          <c15:sqref>general!$H$4</c15:sqref>
                        </c15:formulaRef>
                      </c:ext>
                    </c:extLst>
                    <c:strCache>
                      <c:ptCount val="1"/>
                      <c:pt idx="0">
                        <c:v>Total No. of Habitations(2041)</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C5-B604-42DE-A82E-1A9AF0478CDD}"/>
                    </c:ext>
                  </c:extLst>
                </c:dPt>
                <c:dPt>
                  <c:idx val="1"/>
                  <c:bubble3D val="0"/>
                  <c:spPr>
                    <a:solidFill>
                      <a:schemeClr val="accent2"/>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C7-B604-42DE-A82E-1A9AF0478CDD}"/>
                    </c:ext>
                  </c:extLst>
                </c:dPt>
                <c:dPt>
                  <c:idx val="2"/>
                  <c:bubble3D val="0"/>
                  <c:spPr>
                    <a:solidFill>
                      <a:schemeClr val="accent3"/>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C9-B604-42DE-A82E-1A9AF0478CDD}"/>
                    </c:ext>
                  </c:extLst>
                </c:dPt>
                <c:dPt>
                  <c:idx val="3"/>
                  <c:bubble3D val="0"/>
                  <c:spPr>
                    <a:solidFill>
                      <a:schemeClr val="accent4"/>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CB-B604-42DE-A82E-1A9AF0478CDD}"/>
                    </c:ext>
                  </c:extLst>
                </c:dPt>
                <c:dPt>
                  <c:idx val="4"/>
                  <c:bubble3D val="0"/>
                  <c:spPr>
                    <a:solidFill>
                      <a:schemeClr val="accent5"/>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CD-B604-42DE-A82E-1A9AF0478CDD}"/>
                    </c:ext>
                  </c:extLst>
                </c:dPt>
                <c:dPt>
                  <c:idx val="5"/>
                  <c:bubble3D val="0"/>
                  <c:spPr>
                    <a:solidFill>
                      <a:schemeClr val="accent6"/>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CF-B604-42DE-A82E-1A9AF0478CDD}"/>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D1-B604-42DE-A82E-1A9AF0478CDD}"/>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D3-B604-42DE-A82E-1A9AF0478CDD}"/>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D5-B604-42DE-A82E-1A9AF0478CDD}"/>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D7-B604-42DE-A82E-1A9AF0478CDD}"/>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D9-B604-42DE-A82E-1A9AF0478CDD}"/>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DB-B604-42DE-A82E-1A9AF0478CDD}"/>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DD-B604-42DE-A82E-1A9AF0478CDD}"/>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DF-B604-42DE-A82E-1A9AF0478CD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general!$A$5:$A$18</c15:sqref>
                        </c15:formulaRef>
                      </c:ext>
                    </c:extLst>
                    <c:strCache>
                      <c:ptCount val="14"/>
                      <c:pt idx="0">
                        <c:v>BANNUR</c:v>
                      </c:pt>
                      <c:pt idx="1">
                        <c:v>BOGADI</c:v>
                      </c:pt>
                      <c:pt idx="2">
                        <c:v>H D KOTE</c:v>
                      </c:pt>
                      <c:pt idx="3">
                        <c:v>HOOTAGALLI</c:v>
                      </c:pt>
                      <c:pt idx="4">
                        <c:v>HUNSUR</c:v>
                      </c:pt>
                      <c:pt idx="5">
                        <c:v>K R NAGARA</c:v>
                      </c:pt>
                      <c:pt idx="6">
                        <c:v>KADAKOLA</c:v>
                      </c:pt>
                      <c:pt idx="7">
                        <c:v>MYSURU</c:v>
                      </c:pt>
                      <c:pt idx="8">
                        <c:v>NANJANGUD</c:v>
                      </c:pt>
                      <c:pt idx="9">
                        <c:v>PERIYAPATNA</c:v>
                      </c:pt>
                      <c:pt idx="10">
                        <c:v>RAMMANAHALLI</c:v>
                      </c:pt>
                      <c:pt idx="11">
                        <c:v>SARGUR</c:v>
                      </c:pt>
                      <c:pt idx="12">
                        <c:v>SRIRAMPURA</c:v>
                      </c:pt>
                      <c:pt idx="13">
                        <c:v>T NARSIPURA</c:v>
                      </c:pt>
                    </c:strCache>
                  </c:strRef>
                </c:cat>
                <c:val>
                  <c:numRef>
                    <c:extLst xmlns:c15="http://schemas.microsoft.com/office/drawing/2012/chart">
                      <c:ext xmlns:c15="http://schemas.microsoft.com/office/drawing/2012/chart" uri="{02D57815-91ED-43cb-92C2-25804820EDAC}">
                        <c15:formulaRef>
                          <c15:sqref>general!$H$5:$H$18</c15:sqref>
                        </c15:formulaRef>
                      </c:ext>
                    </c:extLst>
                    <c:numCache>
                      <c:formatCode>#,##0</c:formatCode>
                      <c:ptCount val="14"/>
                      <c:pt idx="0">
                        <c:v>11142.857142857143</c:v>
                      </c:pt>
                      <c:pt idx="1">
                        <c:v>4642.8571428571422</c:v>
                      </c:pt>
                      <c:pt idx="2">
                        <c:v>7190.4761904761899</c:v>
                      </c:pt>
                      <c:pt idx="3">
                        <c:v>9285.7142857142844</c:v>
                      </c:pt>
                      <c:pt idx="4">
                        <c:v>24761.90476190476</c:v>
                      </c:pt>
                      <c:pt idx="5">
                        <c:v>15714.285714285714</c:v>
                      </c:pt>
                      <c:pt idx="6">
                        <c:v>4166.6666666666661</c:v>
                      </c:pt>
                      <c:pt idx="7">
                        <c:v>310580.23809523811</c:v>
                      </c:pt>
                      <c:pt idx="8">
                        <c:v>24047.619047619046</c:v>
                      </c:pt>
                      <c:pt idx="9">
                        <c:v>8428.5714285714275</c:v>
                      </c:pt>
                      <c:pt idx="10">
                        <c:v>8097.6190476190477</c:v>
                      </c:pt>
                      <c:pt idx="11">
                        <c:v>5666.6666666666661</c:v>
                      </c:pt>
                      <c:pt idx="12">
                        <c:v>5571.4285714285716</c:v>
                      </c:pt>
                      <c:pt idx="13">
                        <c:v>4880.9523809523807</c:v>
                      </c:pt>
                    </c:numCache>
                  </c:numRef>
                </c:val>
                <c:extLst xmlns:c15="http://schemas.microsoft.com/office/drawing/2012/chart">
                  <c:ext xmlns:c16="http://schemas.microsoft.com/office/drawing/2014/chart" uri="{C3380CC4-5D6E-409C-BE32-E72D297353CC}">
                    <c16:uniqueId val="{00000006-B629-4005-83E0-FE62F5FB7141}"/>
                  </c:ext>
                </c:extLst>
              </c15:ser>
            </c15:filteredPieSeries>
            <c15:filteredPieSeries>
              <c15:ser>
                <c:idx val="8"/>
                <c:order val="8"/>
                <c:tx>
                  <c:strRef>
                    <c:extLst xmlns:c15="http://schemas.microsoft.com/office/drawing/2012/chart">
                      <c:ext xmlns:c15="http://schemas.microsoft.com/office/drawing/2012/chart" uri="{02D57815-91ED-43cb-92C2-25804820EDAC}">
                        <c15:formulaRef>
                          <c15:sqref>general!$J$4</c15:sqref>
                        </c15:formulaRef>
                      </c:ext>
                    </c:extLst>
                    <c:strCache>
                      <c:ptCount val="1"/>
                      <c:pt idx="0">
                        <c:v>Density(Pa/Sqm)</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E1-B604-42DE-A82E-1A9AF0478CDD}"/>
                    </c:ext>
                  </c:extLst>
                </c:dPt>
                <c:dPt>
                  <c:idx val="1"/>
                  <c:bubble3D val="0"/>
                  <c:spPr>
                    <a:solidFill>
                      <a:schemeClr val="accent2"/>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E3-B604-42DE-A82E-1A9AF0478CDD}"/>
                    </c:ext>
                  </c:extLst>
                </c:dPt>
                <c:dPt>
                  <c:idx val="2"/>
                  <c:bubble3D val="0"/>
                  <c:spPr>
                    <a:solidFill>
                      <a:schemeClr val="accent3"/>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E5-B604-42DE-A82E-1A9AF0478CDD}"/>
                    </c:ext>
                  </c:extLst>
                </c:dPt>
                <c:dPt>
                  <c:idx val="3"/>
                  <c:bubble3D val="0"/>
                  <c:spPr>
                    <a:solidFill>
                      <a:schemeClr val="accent4"/>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E7-B604-42DE-A82E-1A9AF0478CDD}"/>
                    </c:ext>
                  </c:extLst>
                </c:dPt>
                <c:dPt>
                  <c:idx val="4"/>
                  <c:bubble3D val="0"/>
                  <c:spPr>
                    <a:solidFill>
                      <a:schemeClr val="accent5"/>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E9-B604-42DE-A82E-1A9AF0478CDD}"/>
                    </c:ext>
                  </c:extLst>
                </c:dPt>
                <c:dPt>
                  <c:idx val="5"/>
                  <c:bubble3D val="0"/>
                  <c:spPr>
                    <a:solidFill>
                      <a:schemeClr val="accent6"/>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EB-B604-42DE-A82E-1A9AF0478CDD}"/>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ED-B604-42DE-A82E-1A9AF0478CDD}"/>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EF-B604-42DE-A82E-1A9AF0478CDD}"/>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F1-B604-42DE-A82E-1A9AF0478CDD}"/>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F3-B604-42DE-A82E-1A9AF0478CDD}"/>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F5-B604-42DE-A82E-1A9AF0478CDD}"/>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F7-B604-42DE-A82E-1A9AF0478CDD}"/>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F9-B604-42DE-A82E-1A9AF0478CDD}"/>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xmlns:c15="http://schemas.microsoft.com/office/drawing/2012/chart">
                    <c:ext xmlns:c16="http://schemas.microsoft.com/office/drawing/2014/chart" uri="{C3380CC4-5D6E-409C-BE32-E72D297353CC}">
                      <c16:uniqueId val="{000000FB-B604-42DE-A82E-1A9AF0478CD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general!$A$5:$A$18</c15:sqref>
                        </c15:formulaRef>
                      </c:ext>
                    </c:extLst>
                    <c:strCache>
                      <c:ptCount val="14"/>
                      <c:pt idx="0">
                        <c:v>BANNUR</c:v>
                      </c:pt>
                      <c:pt idx="1">
                        <c:v>BOGADI</c:v>
                      </c:pt>
                      <c:pt idx="2">
                        <c:v>H D KOTE</c:v>
                      </c:pt>
                      <c:pt idx="3">
                        <c:v>HOOTAGALLI</c:v>
                      </c:pt>
                      <c:pt idx="4">
                        <c:v>HUNSUR</c:v>
                      </c:pt>
                      <c:pt idx="5">
                        <c:v>K R NAGARA</c:v>
                      </c:pt>
                      <c:pt idx="6">
                        <c:v>KADAKOLA</c:v>
                      </c:pt>
                      <c:pt idx="7">
                        <c:v>MYSURU</c:v>
                      </c:pt>
                      <c:pt idx="8">
                        <c:v>NANJANGUD</c:v>
                      </c:pt>
                      <c:pt idx="9">
                        <c:v>PERIYAPATNA</c:v>
                      </c:pt>
                      <c:pt idx="10">
                        <c:v>RAMMANAHALLI</c:v>
                      </c:pt>
                      <c:pt idx="11">
                        <c:v>SARGUR</c:v>
                      </c:pt>
                      <c:pt idx="12">
                        <c:v>SRIRAMPURA</c:v>
                      </c:pt>
                      <c:pt idx="13">
                        <c:v>T NARSIPURA</c:v>
                      </c:pt>
                    </c:strCache>
                  </c:strRef>
                </c:cat>
                <c:val>
                  <c:numRef>
                    <c:extLst xmlns:c15="http://schemas.microsoft.com/office/drawing/2012/chart">
                      <c:ext xmlns:c15="http://schemas.microsoft.com/office/drawing/2012/chart" uri="{02D57815-91ED-43cb-92C2-25804820EDAC}">
                        <c15:formulaRef>
                          <c15:sqref>general!$J$5:$J$18</c15:sqref>
                        </c15:formulaRef>
                      </c:ext>
                    </c:extLst>
                    <c:numCache>
                      <c:formatCode>#,##0</c:formatCode>
                      <c:ptCount val="14"/>
                      <c:pt idx="0">
                        <c:v>6190.4761904761908</c:v>
                      </c:pt>
                      <c:pt idx="1">
                        <c:v>602.78207109737241</c:v>
                      </c:pt>
                      <c:pt idx="2">
                        <c:v>3973.6842105263158</c:v>
                      </c:pt>
                      <c:pt idx="3">
                        <c:v>1369.3820224719102</c:v>
                      </c:pt>
                      <c:pt idx="4">
                        <c:v>8843.5374149659874</c:v>
                      </c:pt>
                      <c:pt idx="5">
                        <c:v>8208.9552238805973</c:v>
                      </c:pt>
                      <c:pt idx="6">
                        <c:v>504.17747046960528</c:v>
                      </c:pt>
                      <c:pt idx="7">
                        <c:v>10157.584488397446</c:v>
                      </c:pt>
                      <c:pt idx="8">
                        <c:v>8945.9698848538537</c:v>
                      </c:pt>
                      <c:pt idx="9">
                        <c:v>2950</c:v>
                      </c:pt>
                      <c:pt idx="10">
                        <c:v>1491.0127137220518</c:v>
                      </c:pt>
                      <c:pt idx="11">
                        <c:v>6181.818181818182</c:v>
                      </c:pt>
                      <c:pt idx="12">
                        <c:v>1616.0220994475137</c:v>
                      </c:pt>
                      <c:pt idx="13">
                        <c:v>1472.7011494252874</c:v>
                      </c:pt>
                    </c:numCache>
                  </c:numRef>
                </c:val>
                <c:extLst xmlns:c15="http://schemas.microsoft.com/office/drawing/2012/chart">
                  <c:ext xmlns:c16="http://schemas.microsoft.com/office/drawing/2014/chart" uri="{C3380CC4-5D6E-409C-BE32-E72D297353CC}">
                    <c16:uniqueId val="{00000008-B629-4005-83E0-FE62F5FB7141}"/>
                  </c:ext>
                </c:extLst>
              </c15:ser>
            </c15:filteredPieSeries>
          </c:ext>
        </c:extLst>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sz="8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t>Projected Population(2041)  </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5"/>
          <c:order val="5"/>
          <c:tx>
            <c:strRef>
              <c:f>general!$G$4</c:f>
              <c:strCache>
                <c:ptCount val="1"/>
                <c:pt idx="0">
                  <c:v>Projected Population(2041)  </c:v>
                </c:pt>
              </c:strCache>
            </c:strRef>
          </c:tx>
          <c:spPr>
            <a:solidFill>
              <a:schemeClr val="accent6"/>
            </a:solidFill>
            <a:ln>
              <a:noFill/>
            </a:ln>
            <a:effectLst/>
          </c:spPr>
          <c:invertIfNegative val="0"/>
          <c:cat>
            <c:strRef>
              <c:f>general!$A$5:$A$18</c:f>
              <c:strCache>
                <c:ptCount val="14"/>
                <c:pt idx="0">
                  <c:v>BANNUR</c:v>
                </c:pt>
                <c:pt idx="1">
                  <c:v>BOGADI</c:v>
                </c:pt>
                <c:pt idx="2">
                  <c:v>H D KOTE</c:v>
                </c:pt>
                <c:pt idx="3">
                  <c:v>HOOTAGALLI</c:v>
                </c:pt>
                <c:pt idx="4">
                  <c:v>HUNSUR</c:v>
                </c:pt>
                <c:pt idx="5">
                  <c:v>K R NAGARA</c:v>
                </c:pt>
                <c:pt idx="6">
                  <c:v>KADAKOLA</c:v>
                </c:pt>
                <c:pt idx="7">
                  <c:v>MYSURU</c:v>
                </c:pt>
                <c:pt idx="8">
                  <c:v>NANJANGUD</c:v>
                </c:pt>
                <c:pt idx="9">
                  <c:v>PERIYAPATNA</c:v>
                </c:pt>
                <c:pt idx="10">
                  <c:v>RAMMANAHALLI</c:v>
                </c:pt>
                <c:pt idx="11">
                  <c:v>SARGUR</c:v>
                </c:pt>
                <c:pt idx="12">
                  <c:v>SRIRAMPURA</c:v>
                </c:pt>
                <c:pt idx="13">
                  <c:v>T NARSIPURA</c:v>
                </c:pt>
              </c:strCache>
            </c:strRef>
          </c:cat>
          <c:val>
            <c:numRef>
              <c:f>general!$G$5:$G$18</c:f>
              <c:numCache>
                <c:formatCode>#,##0</c:formatCode>
                <c:ptCount val="14"/>
                <c:pt idx="0">
                  <c:v>46800</c:v>
                </c:pt>
                <c:pt idx="1">
                  <c:v>19500</c:v>
                </c:pt>
                <c:pt idx="2">
                  <c:v>30200</c:v>
                </c:pt>
                <c:pt idx="3">
                  <c:v>39000</c:v>
                </c:pt>
                <c:pt idx="4">
                  <c:v>104000</c:v>
                </c:pt>
                <c:pt idx="5">
                  <c:v>66000</c:v>
                </c:pt>
                <c:pt idx="6">
                  <c:v>17500</c:v>
                </c:pt>
                <c:pt idx="7">
                  <c:v>1304437</c:v>
                </c:pt>
                <c:pt idx="8">
                  <c:v>101000</c:v>
                </c:pt>
                <c:pt idx="9">
                  <c:v>35400</c:v>
                </c:pt>
                <c:pt idx="10">
                  <c:v>34010</c:v>
                </c:pt>
                <c:pt idx="11">
                  <c:v>23800</c:v>
                </c:pt>
                <c:pt idx="12">
                  <c:v>23400</c:v>
                </c:pt>
                <c:pt idx="13">
                  <c:v>20500</c:v>
                </c:pt>
              </c:numCache>
            </c:numRef>
          </c:val>
          <c:extLst>
            <c:ext xmlns:c16="http://schemas.microsoft.com/office/drawing/2014/chart" uri="{C3380CC4-5D6E-409C-BE32-E72D297353CC}">
              <c16:uniqueId val="{00000005-C787-43E7-8779-8190B181F3AD}"/>
            </c:ext>
          </c:extLst>
        </c:ser>
        <c:dLbls>
          <c:showLegendKey val="0"/>
          <c:showVal val="0"/>
          <c:showCatName val="0"/>
          <c:showSerName val="0"/>
          <c:showPercent val="0"/>
          <c:showBubbleSize val="0"/>
        </c:dLbls>
        <c:gapWidth val="219"/>
        <c:overlap val="-27"/>
        <c:axId val="1437376175"/>
        <c:axId val="1384056271"/>
        <c:extLst>
          <c:ext xmlns:c15="http://schemas.microsoft.com/office/drawing/2012/chart" uri="{02D57815-91ED-43cb-92C2-25804820EDAC}">
            <c15:filteredBarSeries>
              <c15:ser>
                <c:idx val="0"/>
                <c:order val="0"/>
                <c:tx>
                  <c:strRef>
                    <c:extLst>
                      <c:ext uri="{02D57815-91ED-43cb-92C2-25804820EDAC}">
                        <c15:formulaRef>
                          <c15:sqref>general!$B$4</c15:sqref>
                        </c15:formulaRef>
                      </c:ext>
                    </c:extLst>
                    <c:strCache>
                      <c:ptCount val="1"/>
                      <c:pt idx="0">
                        <c:v>Area(SQ.KM)</c:v>
                      </c:pt>
                    </c:strCache>
                  </c:strRef>
                </c:tx>
                <c:spPr>
                  <a:solidFill>
                    <a:schemeClr val="accent1"/>
                  </a:solidFill>
                  <a:ln>
                    <a:noFill/>
                  </a:ln>
                  <a:effectLst/>
                </c:spPr>
                <c:invertIfNegative val="0"/>
                <c:cat>
                  <c:strRef>
                    <c:extLst>
                      <c:ext uri="{02D57815-91ED-43cb-92C2-25804820EDAC}">
                        <c15:formulaRef>
                          <c15:sqref>general!$A$5:$A$18</c15:sqref>
                        </c15:formulaRef>
                      </c:ext>
                    </c:extLst>
                    <c:strCache>
                      <c:ptCount val="14"/>
                      <c:pt idx="0">
                        <c:v>BANNUR</c:v>
                      </c:pt>
                      <c:pt idx="1">
                        <c:v>BOGADI</c:v>
                      </c:pt>
                      <c:pt idx="2">
                        <c:v>H D KOTE</c:v>
                      </c:pt>
                      <c:pt idx="3">
                        <c:v>HOOTAGALLI</c:v>
                      </c:pt>
                      <c:pt idx="4">
                        <c:v>HUNSUR</c:v>
                      </c:pt>
                      <c:pt idx="5">
                        <c:v>K R NAGARA</c:v>
                      </c:pt>
                      <c:pt idx="6">
                        <c:v>KADAKOLA</c:v>
                      </c:pt>
                      <c:pt idx="7">
                        <c:v>MYSURU</c:v>
                      </c:pt>
                      <c:pt idx="8">
                        <c:v>NANJANGUD</c:v>
                      </c:pt>
                      <c:pt idx="9">
                        <c:v>PERIYAPATNA</c:v>
                      </c:pt>
                      <c:pt idx="10">
                        <c:v>RAMMANAHALLI</c:v>
                      </c:pt>
                      <c:pt idx="11">
                        <c:v>SARGUR</c:v>
                      </c:pt>
                      <c:pt idx="12">
                        <c:v>SRIRAMPURA</c:v>
                      </c:pt>
                      <c:pt idx="13">
                        <c:v>T NARSIPURA</c:v>
                      </c:pt>
                    </c:strCache>
                  </c:strRef>
                </c:cat>
                <c:val>
                  <c:numRef>
                    <c:extLst>
                      <c:ext uri="{02D57815-91ED-43cb-92C2-25804820EDAC}">
                        <c15:formulaRef>
                          <c15:sqref>general!$B$5:$B$18</c15:sqref>
                        </c15:formulaRef>
                      </c:ext>
                    </c:extLst>
                    <c:numCache>
                      <c:formatCode>General</c:formatCode>
                      <c:ptCount val="14"/>
                      <c:pt idx="0">
                        <c:v>7.56</c:v>
                      </c:pt>
                      <c:pt idx="1">
                        <c:v>32.35</c:v>
                      </c:pt>
                      <c:pt idx="2">
                        <c:v>7.6</c:v>
                      </c:pt>
                      <c:pt idx="3">
                        <c:v>28.48</c:v>
                      </c:pt>
                      <c:pt idx="4">
                        <c:v>11.76</c:v>
                      </c:pt>
                      <c:pt idx="5">
                        <c:v>8.0399999999999991</c:v>
                      </c:pt>
                      <c:pt idx="6">
                        <c:v>34.71</c:v>
                      </c:pt>
                      <c:pt idx="7">
                        <c:v>128.41999999999999</c:v>
                      </c:pt>
                      <c:pt idx="8">
                        <c:v>11.29</c:v>
                      </c:pt>
                      <c:pt idx="9">
                        <c:v>12</c:v>
                      </c:pt>
                      <c:pt idx="10">
                        <c:v>22.81</c:v>
                      </c:pt>
                      <c:pt idx="11">
                        <c:v>3.85</c:v>
                      </c:pt>
                      <c:pt idx="12">
                        <c:v>14.48</c:v>
                      </c:pt>
                      <c:pt idx="13">
                        <c:v>13.92</c:v>
                      </c:pt>
                    </c:numCache>
                  </c:numRef>
                </c:val>
                <c:extLst>
                  <c:ext xmlns:c16="http://schemas.microsoft.com/office/drawing/2014/chart" uri="{C3380CC4-5D6E-409C-BE32-E72D297353CC}">
                    <c16:uniqueId val="{00000000-C787-43E7-8779-8190B181F3AD}"/>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general!$C$4</c15:sqref>
                        </c15:formulaRef>
                      </c:ext>
                    </c:extLst>
                    <c:strCache>
                      <c:ptCount val="1"/>
                      <c:pt idx="0">
                        <c:v>Present Population(2024)</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general!$A$5:$A$18</c15:sqref>
                        </c15:formulaRef>
                      </c:ext>
                    </c:extLst>
                    <c:strCache>
                      <c:ptCount val="14"/>
                      <c:pt idx="0">
                        <c:v>BANNUR</c:v>
                      </c:pt>
                      <c:pt idx="1">
                        <c:v>BOGADI</c:v>
                      </c:pt>
                      <c:pt idx="2">
                        <c:v>H D KOTE</c:v>
                      </c:pt>
                      <c:pt idx="3">
                        <c:v>HOOTAGALLI</c:v>
                      </c:pt>
                      <c:pt idx="4">
                        <c:v>HUNSUR</c:v>
                      </c:pt>
                      <c:pt idx="5">
                        <c:v>K R NAGARA</c:v>
                      </c:pt>
                      <c:pt idx="6">
                        <c:v>KADAKOLA</c:v>
                      </c:pt>
                      <c:pt idx="7">
                        <c:v>MYSURU</c:v>
                      </c:pt>
                      <c:pt idx="8">
                        <c:v>NANJANGUD</c:v>
                      </c:pt>
                      <c:pt idx="9">
                        <c:v>PERIYAPATNA</c:v>
                      </c:pt>
                      <c:pt idx="10">
                        <c:v>RAMMANAHALLI</c:v>
                      </c:pt>
                      <c:pt idx="11">
                        <c:v>SARGUR</c:v>
                      </c:pt>
                      <c:pt idx="12">
                        <c:v>SRIRAMPURA</c:v>
                      </c:pt>
                      <c:pt idx="13">
                        <c:v>T NARSIPURA</c:v>
                      </c:pt>
                    </c:strCache>
                  </c:strRef>
                </c:cat>
                <c:val>
                  <c:numRef>
                    <c:extLst xmlns:c15="http://schemas.microsoft.com/office/drawing/2012/chart">
                      <c:ext xmlns:c15="http://schemas.microsoft.com/office/drawing/2012/chart" uri="{02D57815-91ED-43cb-92C2-25804820EDAC}">
                        <c15:formulaRef>
                          <c15:sqref>general!$C$5:$C$18</c15:sqref>
                        </c15:formulaRef>
                      </c:ext>
                    </c:extLst>
                    <c:numCache>
                      <c:formatCode>#,##0</c:formatCode>
                      <c:ptCount val="14"/>
                      <c:pt idx="0">
                        <c:v>27117</c:v>
                      </c:pt>
                      <c:pt idx="1">
                        <c:v>30984</c:v>
                      </c:pt>
                      <c:pt idx="2">
                        <c:v>18381</c:v>
                      </c:pt>
                      <c:pt idx="3">
                        <c:v>60000</c:v>
                      </c:pt>
                      <c:pt idx="4">
                        <c:v>60458</c:v>
                      </c:pt>
                      <c:pt idx="5">
                        <c:v>39886</c:v>
                      </c:pt>
                      <c:pt idx="6">
                        <c:v>22664</c:v>
                      </c:pt>
                      <c:pt idx="7">
                        <c:v>985940</c:v>
                      </c:pt>
                      <c:pt idx="8">
                        <c:v>52284</c:v>
                      </c:pt>
                      <c:pt idx="9">
                        <c:v>21427</c:v>
                      </c:pt>
                      <c:pt idx="10">
                        <c:v>27560</c:v>
                      </c:pt>
                      <c:pt idx="11">
                        <c:v>12560</c:v>
                      </c:pt>
                      <c:pt idx="12">
                        <c:v>33801</c:v>
                      </c:pt>
                      <c:pt idx="13">
                        <c:v>12816</c:v>
                      </c:pt>
                    </c:numCache>
                  </c:numRef>
                </c:val>
                <c:extLst xmlns:c15="http://schemas.microsoft.com/office/drawing/2012/chart">
                  <c:ext xmlns:c16="http://schemas.microsoft.com/office/drawing/2014/chart" uri="{C3380CC4-5D6E-409C-BE32-E72D297353CC}">
                    <c16:uniqueId val="{00000001-C787-43E7-8779-8190B181F3AD}"/>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general!$D$4</c15:sqref>
                        </c15:formulaRef>
                      </c:ext>
                    </c:extLst>
                    <c:strCache>
                      <c:ptCount val="1"/>
                      <c:pt idx="0">
                        <c:v>Present No of HH(2024)</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general!$A$5:$A$18</c15:sqref>
                        </c15:formulaRef>
                      </c:ext>
                    </c:extLst>
                    <c:strCache>
                      <c:ptCount val="14"/>
                      <c:pt idx="0">
                        <c:v>BANNUR</c:v>
                      </c:pt>
                      <c:pt idx="1">
                        <c:v>BOGADI</c:v>
                      </c:pt>
                      <c:pt idx="2">
                        <c:v>H D KOTE</c:v>
                      </c:pt>
                      <c:pt idx="3">
                        <c:v>HOOTAGALLI</c:v>
                      </c:pt>
                      <c:pt idx="4">
                        <c:v>HUNSUR</c:v>
                      </c:pt>
                      <c:pt idx="5">
                        <c:v>K R NAGARA</c:v>
                      </c:pt>
                      <c:pt idx="6">
                        <c:v>KADAKOLA</c:v>
                      </c:pt>
                      <c:pt idx="7">
                        <c:v>MYSURU</c:v>
                      </c:pt>
                      <c:pt idx="8">
                        <c:v>NANJANGUD</c:v>
                      </c:pt>
                      <c:pt idx="9">
                        <c:v>PERIYAPATNA</c:v>
                      </c:pt>
                      <c:pt idx="10">
                        <c:v>RAMMANAHALLI</c:v>
                      </c:pt>
                      <c:pt idx="11">
                        <c:v>SARGUR</c:v>
                      </c:pt>
                      <c:pt idx="12">
                        <c:v>SRIRAMPURA</c:v>
                      </c:pt>
                      <c:pt idx="13">
                        <c:v>T NARSIPURA</c:v>
                      </c:pt>
                    </c:strCache>
                  </c:strRef>
                </c:cat>
                <c:val>
                  <c:numRef>
                    <c:extLst xmlns:c15="http://schemas.microsoft.com/office/drawing/2012/chart">
                      <c:ext xmlns:c15="http://schemas.microsoft.com/office/drawing/2012/chart" uri="{02D57815-91ED-43cb-92C2-25804820EDAC}">
                        <c15:formulaRef>
                          <c15:sqref>general!$D$5:$D$18</c15:sqref>
                        </c15:formulaRef>
                      </c:ext>
                    </c:extLst>
                    <c:numCache>
                      <c:formatCode>#,##0</c:formatCode>
                      <c:ptCount val="14"/>
                      <c:pt idx="0">
                        <c:v>6310</c:v>
                      </c:pt>
                      <c:pt idx="1">
                        <c:v>7746</c:v>
                      </c:pt>
                      <c:pt idx="2">
                        <c:v>5557</c:v>
                      </c:pt>
                      <c:pt idx="3">
                        <c:v>12684</c:v>
                      </c:pt>
                      <c:pt idx="4">
                        <c:v>12732</c:v>
                      </c:pt>
                      <c:pt idx="5">
                        <c:v>11224</c:v>
                      </c:pt>
                      <c:pt idx="6">
                        <c:v>5676</c:v>
                      </c:pt>
                      <c:pt idx="7">
                        <c:v>172783</c:v>
                      </c:pt>
                      <c:pt idx="8">
                        <c:v>13274</c:v>
                      </c:pt>
                      <c:pt idx="9">
                        <c:v>5085</c:v>
                      </c:pt>
                      <c:pt idx="10">
                        <c:v>6756</c:v>
                      </c:pt>
                      <c:pt idx="11">
                        <c:v>3385</c:v>
                      </c:pt>
                      <c:pt idx="12">
                        <c:v>8047</c:v>
                      </c:pt>
                      <c:pt idx="13">
                        <c:v>8300</c:v>
                      </c:pt>
                    </c:numCache>
                  </c:numRef>
                </c:val>
                <c:extLst xmlns:c15="http://schemas.microsoft.com/office/drawing/2012/chart">
                  <c:ext xmlns:c16="http://schemas.microsoft.com/office/drawing/2014/chart" uri="{C3380CC4-5D6E-409C-BE32-E72D297353CC}">
                    <c16:uniqueId val="{00000002-C787-43E7-8779-8190B181F3AD}"/>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general!$E$4</c15:sqref>
                        </c15:formulaRef>
                      </c:ext>
                    </c:extLst>
                    <c:strCache>
                      <c:ptCount val="1"/>
                      <c:pt idx="0">
                        <c:v>Projected Population(2021)  </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general!$A$5:$A$18</c15:sqref>
                        </c15:formulaRef>
                      </c:ext>
                    </c:extLst>
                    <c:strCache>
                      <c:ptCount val="14"/>
                      <c:pt idx="0">
                        <c:v>BANNUR</c:v>
                      </c:pt>
                      <c:pt idx="1">
                        <c:v>BOGADI</c:v>
                      </c:pt>
                      <c:pt idx="2">
                        <c:v>H D KOTE</c:v>
                      </c:pt>
                      <c:pt idx="3">
                        <c:v>HOOTAGALLI</c:v>
                      </c:pt>
                      <c:pt idx="4">
                        <c:v>HUNSUR</c:v>
                      </c:pt>
                      <c:pt idx="5">
                        <c:v>K R NAGARA</c:v>
                      </c:pt>
                      <c:pt idx="6">
                        <c:v>KADAKOLA</c:v>
                      </c:pt>
                      <c:pt idx="7">
                        <c:v>MYSURU</c:v>
                      </c:pt>
                      <c:pt idx="8">
                        <c:v>NANJANGUD</c:v>
                      </c:pt>
                      <c:pt idx="9">
                        <c:v>PERIYAPATNA</c:v>
                      </c:pt>
                      <c:pt idx="10">
                        <c:v>RAMMANAHALLI</c:v>
                      </c:pt>
                      <c:pt idx="11">
                        <c:v>SARGUR</c:v>
                      </c:pt>
                      <c:pt idx="12">
                        <c:v>SRIRAMPURA</c:v>
                      </c:pt>
                      <c:pt idx="13">
                        <c:v>T NARSIPURA</c:v>
                      </c:pt>
                    </c:strCache>
                  </c:strRef>
                </c:cat>
                <c:val>
                  <c:numRef>
                    <c:extLst xmlns:c15="http://schemas.microsoft.com/office/drawing/2012/chart">
                      <c:ext xmlns:c15="http://schemas.microsoft.com/office/drawing/2012/chart" uri="{02D57815-91ED-43cb-92C2-25804820EDAC}">
                        <c15:formulaRef>
                          <c15:sqref>general!$E$5:$E$18</c15:sqref>
                        </c15:formulaRef>
                      </c:ext>
                    </c:extLst>
                    <c:numCache>
                      <c:formatCode>#,##0</c:formatCode>
                      <c:ptCount val="14"/>
                      <c:pt idx="0">
                        <c:v>28400</c:v>
                      </c:pt>
                      <c:pt idx="1">
                        <c:v>11700</c:v>
                      </c:pt>
                      <c:pt idx="2">
                        <c:v>18600</c:v>
                      </c:pt>
                      <c:pt idx="3">
                        <c:v>23800</c:v>
                      </c:pt>
                      <c:pt idx="4">
                        <c:v>66000</c:v>
                      </c:pt>
                      <c:pt idx="5">
                        <c:v>46000</c:v>
                      </c:pt>
                      <c:pt idx="6">
                        <c:v>8300</c:v>
                      </c:pt>
                      <c:pt idx="7">
                        <c:v>1038469</c:v>
                      </c:pt>
                      <c:pt idx="8">
                        <c:v>65000</c:v>
                      </c:pt>
                      <c:pt idx="9">
                        <c:v>21600</c:v>
                      </c:pt>
                      <c:pt idx="10">
                        <c:v>30520</c:v>
                      </c:pt>
                      <c:pt idx="11">
                        <c:v>14800</c:v>
                      </c:pt>
                      <c:pt idx="12">
                        <c:v>14600</c:v>
                      </c:pt>
                      <c:pt idx="13">
                        <c:v>12900</c:v>
                      </c:pt>
                    </c:numCache>
                  </c:numRef>
                </c:val>
                <c:extLst xmlns:c15="http://schemas.microsoft.com/office/drawing/2012/chart">
                  <c:ext xmlns:c16="http://schemas.microsoft.com/office/drawing/2014/chart" uri="{C3380CC4-5D6E-409C-BE32-E72D297353CC}">
                    <c16:uniqueId val="{00000003-C787-43E7-8779-8190B181F3AD}"/>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general!$F$4</c15:sqref>
                        </c15:formulaRef>
                      </c:ext>
                    </c:extLst>
                    <c:strCache>
                      <c:ptCount val="1"/>
                      <c:pt idx="0">
                        <c:v>Projected Population(2031)  </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general!$A$5:$A$18</c15:sqref>
                        </c15:formulaRef>
                      </c:ext>
                    </c:extLst>
                    <c:strCache>
                      <c:ptCount val="14"/>
                      <c:pt idx="0">
                        <c:v>BANNUR</c:v>
                      </c:pt>
                      <c:pt idx="1">
                        <c:v>BOGADI</c:v>
                      </c:pt>
                      <c:pt idx="2">
                        <c:v>H D KOTE</c:v>
                      </c:pt>
                      <c:pt idx="3">
                        <c:v>HOOTAGALLI</c:v>
                      </c:pt>
                      <c:pt idx="4">
                        <c:v>HUNSUR</c:v>
                      </c:pt>
                      <c:pt idx="5">
                        <c:v>K R NAGARA</c:v>
                      </c:pt>
                      <c:pt idx="6">
                        <c:v>KADAKOLA</c:v>
                      </c:pt>
                      <c:pt idx="7">
                        <c:v>MYSURU</c:v>
                      </c:pt>
                      <c:pt idx="8">
                        <c:v>NANJANGUD</c:v>
                      </c:pt>
                      <c:pt idx="9">
                        <c:v>PERIYAPATNA</c:v>
                      </c:pt>
                      <c:pt idx="10">
                        <c:v>RAMMANAHALLI</c:v>
                      </c:pt>
                      <c:pt idx="11">
                        <c:v>SARGUR</c:v>
                      </c:pt>
                      <c:pt idx="12">
                        <c:v>SRIRAMPURA</c:v>
                      </c:pt>
                      <c:pt idx="13">
                        <c:v>T NARSIPURA</c:v>
                      </c:pt>
                    </c:strCache>
                  </c:strRef>
                </c:cat>
                <c:val>
                  <c:numRef>
                    <c:extLst xmlns:c15="http://schemas.microsoft.com/office/drawing/2012/chart">
                      <c:ext xmlns:c15="http://schemas.microsoft.com/office/drawing/2012/chart" uri="{02D57815-91ED-43cb-92C2-25804820EDAC}">
                        <c15:formulaRef>
                          <c15:sqref>general!$F$5:$F$18</c15:sqref>
                        </c15:formulaRef>
                      </c:ext>
                    </c:extLst>
                    <c:numCache>
                      <c:formatCode>#,##0</c:formatCode>
                      <c:ptCount val="14"/>
                      <c:pt idx="0">
                        <c:v>37600</c:v>
                      </c:pt>
                      <c:pt idx="1">
                        <c:v>15100</c:v>
                      </c:pt>
                      <c:pt idx="2">
                        <c:v>24400</c:v>
                      </c:pt>
                      <c:pt idx="3">
                        <c:v>31400</c:v>
                      </c:pt>
                      <c:pt idx="4">
                        <c:v>85000</c:v>
                      </c:pt>
                      <c:pt idx="5">
                        <c:v>56000</c:v>
                      </c:pt>
                      <c:pt idx="6">
                        <c:v>10400</c:v>
                      </c:pt>
                      <c:pt idx="7">
                        <c:v>1171453</c:v>
                      </c:pt>
                      <c:pt idx="8">
                        <c:v>83000</c:v>
                      </c:pt>
                      <c:pt idx="9">
                        <c:v>28500</c:v>
                      </c:pt>
                      <c:pt idx="10">
                        <c:v>32265</c:v>
                      </c:pt>
                      <c:pt idx="11">
                        <c:v>19300</c:v>
                      </c:pt>
                      <c:pt idx="12">
                        <c:v>19000</c:v>
                      </c:pt>
                      <c:pt idx="13">
                        <c:v>16700</c:v>
                      </c:pt>
                    </c:numCache>
                  </c:numRef>
                </c:val>
                <c:extLst xmlns:c15="http://schemas.microsoft.com/office/drawing/2012/chart">
                  <c:ext xmlns:c16="http://schemas.microsoft.com/office/drawing/2014/chart" uri="{C3380CC4-5D6E-409C-BE32-E72D297353CC}">
                    <c16:uniqueId val="{00000004-C787-43E7-8779-8190B181F3AD}"/>
                  </c:ext>
                </c:extLst>
              </c15:ser>
            </c15:filteredBarSeries>
          </c:ext>
        </c:extLst>
      </c:barChart>
      <c:catAx>
        <c:axId val="143737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384056271"/>
        <c:crosses val="autoZero"/>
        <c:auto val="1"/>
        <c:lblAlgn val="ctr"/>
        <c:lblOffset val="100"/>
        <c:noMultiLvlLbl val="0"/>
      </c:catAx>
      <c:valAx>
        <c:axId val="13840562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437376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b="1"/>
              <a:t>Total No. of Habitations(2041)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6"/>
          <c:order val="6"/>
          <c:tx>
            <c:strRef>
              <c:f>general!$H$4</c:f>
              <c:strCache>
                <c:ptCount val="1"/>
                <c:pt idx="0">
                  <c:v>Total No. of Habitations(2041)</c:v>
                </c:pt>
              </c:strCache>
            </c:strRef>
          </c:tx>
          <c:spPr>
            <a:solidFill>
              <a:schemeClr val="accent1">
                <a:lumMod val="60000"/>
              </a:schemeClr>
            </a:solidFill>
            <a:ln>
              <a:noFill/>
            </a:ln>
            <a:effectLst/>
          </c:spPr>
          <c:invertIfNegative val="0"/>
          <c:cat>
            <c:strRef>
              <c:f>general!$A$5:$A$18</c:f>
              <c:strCache>
                <c:ptCount val="14"/>
                <c:pt idx="0">
                  <c:v>BANNUR</c:v>
                </c:pt>
                <c:pt idx="1">
                  <c:v>BOGADI</c:v>
                </c:pt>
                <c:pt idx="2">
                  <c:v>H D KOTE</c:v>
                </c:pt>
                <c:pt idx="3">
                  <c:v>HOOTAGALLI</c:v>
                </c:pt>
                <c:pt idx="4">
                  <c:v>HUNSUR</c:v>
                </c:pt>
                <c:pt idx="5">
                  <c:v>K R NAGARA</c:v>
                </c:pt>
                <c:pt idx="6">
                  <c:v>KADAKOLA</c:v>
                </c:pt>
                <c:pt idx="7">
                  <c:v>MYSURU</c:v>
                </c:pt>
                <c:pt idx="8">
                  <c:v>NANJANGUD</c:v>
                </c:pt>
                <c:pt idx="9">
                  <c:v>PERIYAPATNA</c:v>
                </c:pt>
                <c:pt idx="10">
                  <c:v>RAMMANAHALLI</c:v>
                </c:pt>
                <c:pt idx="11">
                  <c:v>SARGUR</c:v>
                </c:pt>
                <c:pt idx="12">
                  <c:v>SRIRAMPURA</c:v>
                </c:pt>
                <c:pt idx="13">
                  <c:v>T NARSIPURA</c:v>
                </c:pt>
              </c:strCache>
            </c:strRef>
          </c:cat>
          <c:val>
            <c:numRef>
              <c:f>general!$H$5:$H$18</c:f>
              <c:numCache>
                <c:formatCode>#,##0</c:formatCode>
                <c:ptCount val="14"/>
                <c:pt idx="0">
                  <c:v>11142.857142857143</c:v>
                </c:pt>
                <c:pt idx="1">
                  <c:v>4642.8571428571422</c:v>
                </c:pt>
                <c:pt idx="2">
                  <c:v>7190.4761904761899</c:v>
                </c:pt>
                <c:pt idx="3">
                  <c:v>9285.7142857142844</c:v>
                </c:pt>
                <c:pt idx="4">
                  <c:v>24761.90476190476</c:v>
                </c:pt>
                <c:pt idx="5">
                  <c:v>15714.285714285714</c:v>
                </c:pt>
                <c:pt idx="6">
                  <c:v>4166.6666666666661</c:v>
                </c:pt>
                <c:pt idx="7">
                  <c:v>310580.23809523811</c:v>
                </c:pt>
                <c:pt idx="8">
                  <c:v>24047.619047619046</c:v>
                </c:pt>
                <c:pt idx="9">
                  <c:v>8428.5714285714275</c:v>
                </c:pt>
                <c:pt idx="10">
                  <c:v>8097.6190476190477</c:v>
                </c:pt>
                <c:pt idx="11">
                  <c:v>5666.6666666666661</c:v>
                </c:pt>
                <c:pt idx="12">
                  <c:v>5571.4285714285716</c:v>
                </c:pt>
                <c:pt idx="13">
                  <c:v>4880.9523809523807</c:v>
                </c:pt>
              </c:numCache>
            </c:numRef>
          </c:val>
          <c:extLst>
            <c:ext xmlns:c16="http://schemas.microsoft.com/office/drawing/2014/chart" uri="{C3380CC4-5D6E-409C-BE32-E72D297353CC}">
              <c16:uniqueId val="{00000006-390A-4C21-B3A6-037501B4D080}"/>
            </c:ext>
          </c:extLst>
        </c:ser>
        <c:dLbls>
          <c:showLegendKey val="0"/>
          <c:showVal val="0"/>
          <c:showCatName val="0"/>
          <c:showSerName val="0"/>
          <c:showPercent val="0"/>
          <c:showBubbleSize val="0"/>
        </c:dLbls>
        <c:gapWidth val="219"/>
        <c:overlap val="-27"/>
        <c:axId val="1445124255"/>
        <c:axId val="1383339327"/>
        <c:extLst>
          <c:ext xmlns:c15="http://schemas.microsoft.com/office/drawing/2012/chart" uri="{02D57815-91ED-43cb-92C2-25804820EDAC}">
            <c15:filteredBarSeries>
              <c15:ser>
                <c:idx val="0"/>
                <c:order val="0"/>
                <c:tx>
                  <c:strRef>
                    <c:extLst>
                      <c:ext uri="{02D57815-91ED-43cb-92C2-25804820EDAC}">
                        <c15:formulaRef>
                          <c15:sqref>general!$B$4</c15:sqref>
                        </c15:formulaRef>
                      </c:ext>
                    </c:extLst>
                    <c:strCache>
                      <c:ptCount val="1"/>
                      <c:pt idx="0">
                        <c:v>Area(SQ.KM)</c:v>
                      </c:pt>
                    </c:strCache>
                  </c:strRef>
                </c:tx>
                <c:spPr>
                  <a:solidFill>
                    <a:schemeClr val="accent1"/>
                  </a:solidFill>
                  <a:ln>
                    <a:noFill/>
                  </a:ln>
                  <a:effectLst/>
                </c:spPr>
                <c:invertIfNegative val="0"/>
                <c:cat>
                  <c:strRef>
                    <c:extLst>
                      <c:ext uri="{02D57815-91ED-43cb-92C2-25804820EDAC}">
                        <c15:formulaRef>
                          <c15:sqref>general!$A$5:$A$18</c15:sqref>
                        </c15:formulaRef>
                      </c:ext>
                    </c:extLst>
                    <c:strCache>
                      <c:ptCount val="14"/>
                      <c:pt idx="0">
                        <c:v>BANNUR</c:v>
                      </c:pt>
                      <c:pt idx="1">
                        <c:v>BOGADI</c:v>
                      </c:pt>
                      <c:pt idx="2">
                        <c:v>H D KOTE</c:v>
                      </c:pt>
                      <c:pt idx="3">
                        <c:v>HOOTAGALLI</c:v>
                      </c:pt>
                      <c:pt idx="4">
                        <c:v>HUNSUR</c:v>
                      </c:pt>
                      <c:pt idx="5">
                        <c:v>K R NAGARA</c:v>
                      </c:pt>
                      <c:pt idx="6">
                        <c:v>KADAKOLA</c:v>
                      </c:pt>
                      <c:pt idx="7">
                        <c:v>MYSURU</c:v>
                      </c:pt>
                      <c:pt idx="8">
                        <c:v>NANJANGUD</c:v>
                      </c:pt>
                      <c:pt idx="9">
                        <c:v>PERIYAPATNA</c:v>
                      </c:pt>
                      <c:pt idx="10">
                        <c:v>RAMMANAHALLI</c:v>
                      </c:pt>
                      <c:pt idx="11">
                        <c:v>SARGUR</c:v>
                      </c:pt>
                      <c:pt idx="12">
                        <c:v>SRIRAMPURA</c:v>
                      </c:pt>
                      <c:pt idx="13">
                        <c:v>T NARSIPURA</c:v>
                      </c:pt>
                    </c:strCache>
                  </c:strRef>
                </c:cat>
                <c:val>
                  <c:numRef>
                    <c:extLst>
                      <c:ext uri="{02D57815-91ED-43cb-92C2-25804820EDAC}">
                        <c15:formulaRef>
                          <c15:sqref>general!$B$5:$B$18</c15:sqref>
                        </c15:formulaRef>
                      </c:ext>
                    </c:extLst>
                    <c:numCache>
                      <c:formatCode>General</c:formatCode>
                      <c:ptCount val="14"/>
                      <c:pt idx="0">
                        <c:v>7.56</c:v>
                      </c:pt>
                      <c:pt idx="1">
                        <c:v>32.35</c:v>
                      </c:pt>
                      <c:pt idx="2">
                        <c:v>7.6</c:v>
                      </c:pt>
                      <c:pt idx="3">
                        <c:v>28.48</c:v>
                      </c:pt>
                      <c:pt idx="4">
                        <c:v>11.76</c:v>
                      </c:pt>
                      <c:pt idx="5">
                        <c:v>8.0399999999999991</c:v>
                      </c:pt>
                      <c:pt idx="6">
                        <c:v>34.71</c:v>
                      </c:pt>
                      <c:pt idx="7">
                        <c:v>128.41999999999999</c:v>
                      </c:pt>
                      <c:pt idx="8">
                        <c:v>11.29</c:v>
                      </c:pt>
                      <c:pt idx="9">
                        <c:v>12</c:v>
                      </c:pt>
                      <c:pt idx="10">
                        <c:v>22.81</c:v>
                      </c:pt>
                      <c:pt idx="11">
                        <c:v>3.85</c:v>
                      </c:pt>
                      <c:pt idx="12">
                        <c:v>14.48</c:v>
                      </c:pt>
                      <c:pt idx="13">
                        <c:v>13.92</c:v>
                      </c:pt>
                    </c:numCache>
                  </c:numRef>
                </c:val>
                <c:extLst>
                  <c:ext xmlns:c16="http://schemas.microsoft.com/office/drawing/2014/chart" uri="{C3380CC4-5D6E-409C-BE32-E72D297353CC}">
                    <c16:uniqueId val="{00000000-390A-4C21-B3A6-037501B4D08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general!$C$4</c15:sqref>
                        </c15:formulaRef>
                      </c:ext>
                    </c:extLst>
                    <c:strCache>
                      <c:ptCount val="1"/>
                      <c:pt idx="0">
                        <c:v>Present Population(2024)</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general!$A$5:$A$18</c15:sqref>
                        </c15:formulaRef>
                      </c:ext>
                    </c:extLst>
                    <c:strCache>
                      <c:ptCount val="14"/>
                      <c:pt idx="0">
                        <c:v>BANNUR</c:v>
                      </c:pt>
                      <c:pt idx="1">
                        <c:v>BOGADI</c:v>
                      </c:pt>
                      <c:pt idx="2">
                        <c:v>H D KOTE</c:v>
                      </c:pt>
                      <c:pt idx="3">
                        <c:v>HOOTAGALLI</c:v>
                      </c:pt>
                      <c:pt idx="4">
                        <c:v>HUNSUR</c:v>
                      </c:pt>
                      <c:pt idx="5">
                        <c:v>K R NAGARA</c:v>
                      </c:pt>
                      <c:pt idx="6">
                        <c:v>KADAKOLA</c:v>
                      </c:pt>
                      <c:pt idx="7">
                        <c:v>MYSURU</c:v>
                      </c:pt>
                      <c:pt idx="8">
                        <c:v>NANJANGUD</c:v>
                      </c:pt>
                      <c:pt idx="9">
                        <c:v>PERIYAPATNA</c:v>
                      </c:pt>
                      <c:pt idx="10">
                        <c:v>RAMMANAHALLI</c:v>
                      </c:pt>
                      <c:pt idx="11">
                        <c:v>SARGUR</c:v>
                      </c:pt>
                      <c:pt idx="12">
                        <c:v>SRIRAMPURA</c:v>
                      </c:pt>
                      <c:pt idx="13">
                        <c:v>T NARSIPURA</c:v>
                      </c:pt>
                    </c:strCache>
                  </c:strRef>
                </c:cat>
                <c:val>
                  <c:numRef>
                    <c:extLst xmlns:c15="http://schemas.microsoft.com/office/drawing/2012/chart">
                      <c:ext xmlns:c15="http://schemas.microsoft.com/office/drawing/2012/chart" uri="{02D57815-91ED-43cb-92C2-25804820EDAC}">
                        <c15:formulaRef>
                          <c15:sqref>general!$C$5:$C$18</c15:sqref>
                        </c15:formulaRef>
                      </c:ext>
                    </c:extLst>
                    <c:numCache>
                      <c:formatCode>#,##0</c:formatCode>
                      <c:ptCount val="14"/>
                      <c:pt idx="0">
                        <c:v>27117</c:v>
                      </c:pt>
                      <c:pt idx="1">
                        <c:v>30984</c:v>
                      </c:pt>
                      <c:pt idx="2">
                        <c:v>18381</c:v>
                      </c:pt>
                      <c:pt idx="3">
                        <c:v>60000</c:v>
                      </c:pt>
                      <c:pt idx="4">
                        <c:v>60458</c:v>
                      </c:pt>
                      <c:pt idx="5">
                        <c:v>39886</c:v>
                      </c:pt>
                      <c:pt idx="6">
                        <c:v>22664</c:v>
                      </c:pt>
                      <c:pt idx="7">
                        <c:v>985940</c:v>
                      </c:pt>
                      <c:pt idx="8">
                        <c:v>52284</c:v>
                      </c:pt>
                      <c:pt idx="9">
                        <c:v>21427</c:v>
                      </c:pt>
                      <c:pt idx="10">
                        <c:v>27560</c:v>
                      </c:pt>
                      <c:pt idx="11">
                        <c:v>12560</c:v>
                      </c:pt>
                      <c:pt idx="12">
                        <c:v>33801</c:v>
                      </c:pt>
                      <c:pt idx="13">
                        <c:v>12816</c:v>
                      </c:pt>
                    </c:numCache>
                  </c:numRef>
                </c:val>
                <c:extLst xmlns:c15="http://schemas.microsoft.com/office/drawing/2012/chart">
                  <c:ext xmlns:c16="http://schemas.microsoft.com/office/drawing/2014/chart" uri="{C3380CC4-5D6E-409C-BE32-E72D297353CC}">
                    <c16:uniqueId val="{00000001-390A-4C21-B3A6-037501B4D080}"/>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general!$D$4</c15:sqref>
                        </c15:formulaRef>
                      </c:ext>
                    </c:extLst>
                    <c:strCache>
                      <c:ptCount val="1"/>
                      <c:pt idx="0">
                        <c:v>Present No of HH(2024)</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general!$A$5:$A$18</c15:sqref>
                        </c15:formulaRef>
                      </c:ext>
                    </c:extLst>
                    <c:strCache>
                      <c:ptCount val="14"/>
                      <c:pt idx="0">
                        <c:v>BANNUR</c:v>
                      </c:pt>
                      <c:pt idx="1">
                        <c:v>BOGADI</c:v>
                      </c:pt>
                      <c:pt idx="2">
                        <c:v>H D KOTE</c:v>
                      </c:pt>
                      <c:pt idx="3">
                        <c:v>HOOTAGALLI</c:v>
                      </c:pt>
                      <c:pt idx="4">
                        <c:v>HUNSUR</c:v>
                      </c:pt>
                      <c:pt idx="5">
                        <c:v>K R NAGARA</c:v>
                      </c:pt>
                      <c:pt idx="6">
                        <c:v>KADAKOLA</c:v>
                      </c:pt>
                      <c:pt idx="7">
                        <c:v>MYSURU</c:v>
                      </c:pt>
                      <c:pt idx="8">
                        <c:v>NANJANGUD</c:v>
                      </c:pt>
                      <c:pt idx="9">
                        <c:v>PERIYAPATNA</c:v>
                      </c:pt>
                      <c:pt idx="10">
                        <c:v>RAMMANAHALLI</c:v>
                      </c:pt>
                      <c:pt idx="11">
                        <c:v>SARGUR</c:v>
                      </c:pt>
                      <c:pt idx="12">
                        <c:v>SRIRAMPURA</c:v>
                      </c:pt>
                      <c:pt idx="13">
                        <c:v>T NARSIPURA</c:v>
                      </c:pt>
                    </c:strCache>
                  </c:strRef>
                </c:cat>
                <c:val>
                  <c:numRef>
                    <c:extLst xmlns:c15="http://schemas.microsoft.com/office/drawing/2012/chart">
                      <c:ext xmlns:c15="http://schemas.microsoft.com/office/drawing/2012/chart" uri="{02D57815-91ED-43cb-92C2-25804820EDAC}">
                        <c15:formulaRef>
                          <c15:sqref>general!$D$5:$D$18</c15:sqref>
                        </c15:formulaRef>
                      </c:ext>
                    </c:extLst>
                    <c:numCache>
                      <c:formatCode>#,##0</c:formatCode>
                      <c:ptCount val="14"/>
                      <c:pt idx="0">
                        <c:v>6310</c:v>
                      </c:pt>
                      <c:pt idx="1">
                        <c:v>7746</c:v>
                      </c:pt>
                      <c:pt idx="2">
                        <c:v>5557</c:v>
                      </c:pt>
                      <c:pt idx="3">
                        <c:v>12684</c:v>
                      </c:pt>
                      <c:pt idx="4">
                        <c:v>12732</c:v>
                      </c:pt>
                      <c:pt idx="5">
                        <c:v>11224</c:v>
                      </c:pt>
                      <c:pt idx="6">
                        <c:v>5676</c:v>
                      </c:pt>
                      <c:pt idx="7">
                        <c:v>172783</c:v>
                      </c:pt>
                      <c:pt idx="8">
                        <c:v>13274</c:v>
                      </c:pt>
                      <c:pt idx="9">
                        <c:v>5085</c:v>
                      </c:pt>
                      <c:pt idx="10">
                        <c:v>6756</c:v>
                      </c:pt>
                      <c:pt idx="11">
                        <c:v>3385</c:v>
                      </c:pt>
                      <c:pt idx="12">
                        <c:v>8047</c:v>
                      </c:pt>
                      <c:pt idx="13">
                        <c:v>8300</c:v>
                      </c:pt>
                    </c:numCache>
                  </c:numRef>
                </c:val>
                <c:extLst xmlns:c15="http://schemas.microsoft.com/office/drawing/2012/chart">
                  <c:ext xmlns:c16="http://schemas.microsoft.com/office/drawing/2014/chart" uri="{C3380CC4-5D6E-409C-BE32-E72D297353CC}">
                    <c16:uniqueId val="{00000002-390A-4C21-B3A6-037501B4D08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general!$E$4</c15:sqref>
                        </c15:formulaRef>
                      </c:ext>
                    </c:extLst>
                    <c:strCache>
                      <c:ptCount val="1"/>
                      <c:pt idx="0">
                        <c:v>Projected Population(2021)  </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general!$A$5:$A$18</c15:sqref>
                        </c15:formulaRef>
                      </c:ext>
                    </c:extLst>
                    <c:strCache>
                      <c:ptCount val="14"/>
                      <c:pt idx="0">
                        <c:v>BANNUR</c:v>
                      </c:pt>
                      <c:pt idx="1">
                        <c:v>BOGADI</c:v>
                      </c:pt>
                      <c:pt idx="2">
                        <c:v>H D KOTE</c:v>
                      </c:pt>
                      <c:pt idx="3">
                        <c:v>HOOTAGALLI</c:v>
                      </c:pt>
                      <c:pt idx="4">
                        <c:v>HUNSUR</c:v>
                      </c:pt>
                      <c:pt idx="5">
                        <c:v>K R NAGARA</c:v>
                      </c:pt>
                      <c:pt idx="6">
                        <c:v>KADAKOLA</c:v>
                      </c:pt>
                      <c:pt idx="7">
                        <c:v>MYSURU</c:v>
                      </c:pt>
                      <c:pt idx="8">
                        <c:v>NANJANGUD</c:v>
                      </c:pt>
                      <c:pt idx="9">
                        <c:v>PERIYAPATNA</c:v>
                      </c:pt>
                      <c:pt idx="10">
                        <c:v>RAMMANAHALLI</c:v>
                      </c:pt>
                      <c:pt idx="11">
                        <c:v>SARGUR</c:v>
                      </c:pt>
                      <c:pt idx="12">
                        <c:v>SRIRAMPURA</c:v>
                      </c:pt>
                      <c:pt idx="13">
                        <c:v>T NARSIPURA</c:v>
                      </c:pt>
                    </c:strCache>
                  </c:strRef>
                </c:cat>
                <c:val>
                  <c:numRef>
                    <c:extLst xmlns:c15="http://schemas.microsoft.com/office/drawing/2012/chart">
                      <c:ext xmlns:c15="http://schemas.microsoft.com/office/drawing/2012/chart" uri="{02D57815-91ED-43cb-92C2-25804820EDAC}">
                        <c15:formulaRef>
                          <c15:sqref>general!$E$5:$E$18</c15:sqref>
                        </c15:formulaRef>
                      </c:ext>
                    </c:extLst>
                    <c:numCache>
                      <c:formatCode>#,##0</c:formatCode>
                      <c:ptCount val="14"/>
                      <c:pt idx="0">
                        <c:v>28400</c:v>
                      </c:pt>
                      <c:pt idx="1">
                        <c:v>11700</c:v>
                      </c:pt>
                      <c:pt idx="2">
                        <c:v>18600</c:v>
                      </c:pt>
                      <c:pt idx="3">
                        <c:v>23800</c:v>
                      </c:pt>
                      <c:pt idx="4">
                        <c:v>66000</c:v>
                      </c:pt>
                      <c:pt idx="5">
                        <c:v>46000</c:v>
                      </c:pt>
                      <c:pt idx="6">
                        <c:v>8300</c:v>
                      </c:pt>
                      <c:pt idx="7">
                        <c:v>1038469</c:v>
                      </c:pt>
                      <c:pt idx="8">
                        <c:v>65000</c:v>
                      </c:pt>
                      <c:pt idx="9">
                        <c:v>21600</c:v>
                      </c:pt>
                      <c:pt idx="10">
                        <c:v>30520</c:v>
                      </c:pt>
                      <c:pt idx="11">
                        <c:v>14800</c:v>
                      </c:pt>
                      <c:pt idx="12">
                        <c:v>14600</c:v>
                      </c:pt>
                      <c:pt idx="13">
                        <c:v>12900</c:v>
                      </c:pt>
                    </c:numCache>
                  </c:numRef>
                </c:val>
                <c:extLst xmlns:c15="http://schemas.microsoft.com/office/drawing/2012/chart">
                  <c:ext xmlns:c16="http://schemas.microsoft.com/office/drawing/2014/chart" uri="{C3380CC4-5D6E-409C-BE32-E72D297353CC}">
                    <c16:uniqueId val="{00000003-390A-4C21-B3A6-037501B4D080}"/>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general!$F$4</c15:sqref>
                        </c15:formulaRef>
                      </c:ext>
                    </c:extLst>
                    <c:strCache>
                      <c:ptCount val="1"/>
                      <c:pt idx="0">
                        <c:v>Projected Population(2031)  </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general!$A$5:$A$18</c15:sqref>
                        </c15:formulaRef>
                      </c:ext>
                    </c:extLst>
                    <c:strCache>
                      <c:ptCount val="14"/>
                      <c:pt idx="0">
                        <c:v>BANNUR</c:v>
                      </c:pt>
                      <c:pt idx="1">
                        <c:v>BOGADI</c:v>
                      </c:pt>
                      <c:pt idx="2">
                        <c:v>H D KOTE</c:v>
                      </c:pt>
                      <c:pt idx="3">
                        <c:v>HOOTAGALLI</c:v>
                      </c:pt>
                      <c:pt idx="4">
                        <c:v>HUNSUR</c:v>
                      </c:pt>
                      <c:pt idx="5">
                        <c:v>K R NAGARA</c:v>
                      </c:pt>
                      <c:pt idx="6">
                        <c:v>KADAKOLA</c:v>
                      </c:pt>
                      <c:pt idx="7">
                        <c:v>MYSURU</c:v>
                      </c:pt>
                      <c:pt idx="8">
                        <c:v>NANJANGUD</c:v>
                      </c:pt>
                      <c:pt idx="9">
                        <c:v>PERIYAPATNA</c:v>
                      </c:pt>
                      <c:pt idx="10">
                        <c:v>RAMMANAHALLI</c:v>
                      </c:pt>
                      <c:pt idx="11">
                        <c:v>SARGUR</c:v>
                      </c:pt>
                      <c:pt idx="12">
                        <c:v>SRIRAMPURA</c:v>
                      </c:pt>
                      <c:pt idx="13">
                        <c:v>T NARSIPURA</c:v>
                      </c:pt>
                    </c:strCache>
                  </c:strRef>
                </c:cat>
                <c:val>
                  <c:numRef>
                    <c:extLst xmlns:c15="http://schemas.microsoft.com/office/drawing/2012/chart">
                      <c:ext xmlns:c15="http://schemas.microsoft.com/office/drawing/2012/chart" uri="{02D57815-91ED-43cb-92C2-25804820EDAC}">
                        <c15:formulaRef>
                          <c15:sqref>general!$F$5:$F$18</c15:sqref>
                        </c15:formulaRef>
                      </c:ext>
                    </c:extLst>
                    <c:numCache>
                      <c:formatCode>#,##0</c:formatCode>
                      <c:ptCount val="14"/>
                      <c:pt idx="0">
                        <c:v>37600</c:v>
                      </c:pt>
                      <c:pt idx="1">
                        <c:v>15100</c:v>
                      </c:pt>
                      <c:pt idx="2">
                        <c:v>24400</c:v>
                      </c:pt>
                      <c:pt idx="3">
                        <c:v>31400</c:v>
                      </c:pt>
                      <c:pt idx="4">
                        <c:v>85000</c:v>
                      </c:pt>
                      <c:pt idx="5">
                        <c:v>56000</c:v>
                      </c:pt>
                      <c:pt idx="6">
                        <c:v>10400</c:v>
                      </c:pt>
                      <c:pt idx="7">
                        <c:v>1171453</c:v>
                      </c:pt>
                      <c:pt idx="8">
                        <c:v>83000</c:v>
                      </c:pt>
                      <c:pt idx="9">
                        <c:v>28500</c:v>
                      </c:pt>
                      <c:pt idx="10">
                        <c:v>32265</c:v>
                      </c:pt>
                      <c:pt idx="11">
                        <c:v>19300</c:v>
                      </c:pt>
                      <c:pt idx="12">
                        <c:v>19000</c:v>
                      </c:pt>
                      <c:pt idx="13">
                        <c:v>16700</c:v>
                      </c:pt>
                    </c:numCache>
                  </c:numRef>
                </c:val>
                <c:extLst xmlns:c15="http://schemas.microsoft.com/office/drawing/2012/chart">
                  <c:ext xmlns:c16="http://schemas.microsoft.com/office/drawing/2014/chart" uri="{C3380CC4-5D6E-409C-BE32-E72D297353CC}">
                    <c16:uniqueId val="{00000004-390A-4C21-B3A6-037501B4D08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general!$G$4</c15:sqref>
                        </c15:formulaRef>
                      </c:ext>
                    </c:extLst>
                    <c:strCache>
                      <c:ptCount val="1"/>
                      <c:pt idx="0">
                        <c:v>Projected Population(2041)  </c:v>
                      </c:pt>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general!$A$5:$A$18</c15:sqref>
                        </c15:formulaRef>
                      </c:ext>
                    </c:extLst>
                    <c:strCache>
                      <c:ptCount val="14"/>
                      <c:pt idx="0">
                        <c:v>BANNUR</c:v>
                      </c:pt>
                      <c:pt idx="1">
                        <c:v>BOGADI</c:v>
                      </c:pt>
                      <c:pt idx="2">
                        <c:v>H D KOTE</c:v>
                      </c:pt>
                      <c:pt idx="3">
                        <c:v>HOOTAGALLI</c:v>
                      </c:pt>
                      <c:pt idx="4">
                        <c:v>HUNSUR</c:v>
                      </c:pt>
                      <c:pt idx="5">
                        <c:v>K R NAGARA</c:v>
                      </c:pt>
                      <c:pt idx="6">
                        <c:v>KADAKOLA</c:v>
                      </c:pt>
                      <c:pt idx="7">
                        <c:v>MYSURU</c:v>
                      </c:pt>
                      <c:pt idx="8">
                        <c:v>NANJANGUD</c:v>
                      </c:pt>
                      <c:pt idx="9">
                        <c:v>PERIYAPATNA</c:v>
                      </c:pt>
                      <c:pt idx="10">
                        <c:v>RAMMANAHALLI</c:v>
                      </c:pt>
                      <c:pt idx="11">
                        <c:v>SARGUR</c:v>
                      </c:pt>
                      <c:pt idx="12">
                        <c:v>SRIRAMPURA</c:v>
                      </c:pt>
                      <c:pt idx="13">
                        <c:v>T NARSIPURA</c:v>
                      </c:pt>
                    </c:strCache>
                  </c:strRef>
                </c:cat>
                <c:val>
                  <c:numRef>
                    <c:extLst xmlns:c15="http://schemas.microsoft.com/office/drawing/2012/chart">
                      <c:ext xmlns:c15="http://schemas.microsoft.com/office/drawing/2012/chart" uri="{02D57815-91ED-43cb-92C2-25804820EDAC}">
                        <c15:formulaRef>
                          <c15:sqref>general!$G$5:$G$18</c15:sqref>
                        </c15:formulaRef>
                      </c:ext>
                    </c:extLst>
                    <c:numCache>
                      <c:formatCode>#,##0</c:formatCode>
                      <c:ptCount val="14"/>
                      <c:pt idx="0">
                        <c:v>46800</c:v>
                      </c:pt>
                      <c:pt idx="1">
                        <c:v>19500</c:v>
                      </c:pt>
                      <c:pt idx="2">
                        <c:v>30200</c:v>
                      </c:pt>
                      <c:pt idx="3">
                        <c:v>39000</c:v>
                      </c:pt>
                      <c:pt idx="4">
                        <c:v>104000</c:v>
                      </c:pt>
                      <c:pt idx="5">
                        <c:v>66000</c:v>
                      </c:pt>
                      <c:pt idx="6">
                        <c:v>17500</c:v>
                      </c:pt>
                      <c:pt idx="7">
                        <c:v>1304437</c:v>
                      </c:pt>
                      <c:pt idx="8">
                        <c:v>101000</c:v>
                      </c:pt>
                      <c:pt idx="9">
                        <c:v>35400</c:v>
                      </c:pt>
                      <c:pt idx="10">
                        <c:v>34010</c:v>
                      </c:pt>
                      <c:pt idx="11">
                        <c:v>23800</c:v>
                      </c:pt>
                      <c:pt idx="12">
                        <c:v>23400</c:v>
                      </c:pt>
                      <c:pt idx="13">
                        <c:v>20500</c:v>
                      </c:pt>
                    </c:numCache>
                  </c:numRef>
                </c:val>
                <c:extLst xmlns:c15="http://schemas.microsoft.com/office/drawing/2012/chart">
                  <c:ext xmlns:c16="http://schemas.microsoft.com/office/drawing/2014/chart" uri="{C3380CC4-5D6E-409C-BE32-E72D297353CC}">
                    <c16:uniqueId val="{00000005-390A-4C21-B3A6-037501B4D080}"/>
                  </c:ext>
                </c:extLst>
              </c15:ser>
            </c15:filteredBarSeries>
          </c:ext>
        </c:extLst>
      </c:barChart>
      <c:catAx>
        <c:axId val="1445124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383339327"/>
        <c:crosses val="autoZero"/>
        <c:auto val="1"/>
        <c:lblAlgn val="ctr"/>
        <c:lblOffset val="100"/>
        <c:noMultiLvlLbl val="0"/>
      </c:catAx>
      <c:valAx>
        <c:axId val="13833393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4451242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847164</xdr:colOff>
      <xdr:row>20</xdr:row>
      <xdr:rowOff>147918</xdr:rowOff>
    </xdr:from>
    <xdr:to>
      <xdr:col>7</xdr:col>
      <xdr:colOff>874058</xdr:colOff>
      <xdr:row>32</xdr:row>
      <xdr:rowOff>515471</xdr:rowOff>
    </xdr:to>
    <xdr:graphicFrame macro="">
      <xdr:nvGraphicFramePr>
        <xdr:cNvPr id="2" name="Chart 1">
          <a:extLst>
            <a:ext uri="{FF2B5EF4-FFF2-40B4-BE49-F238E27FC236}">
              <a16:creationId xmlns:a16="http://schemas.microsoft.com/office/drawing/2014/main" id="{35000EB1-15C2-A75E-6873-B898E46223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596153</xdr:colOff>
      <xdr:row>21</xdr:row>
      <xdr:rowOff>183777</xdr:rowOff>
    </xdr:from>
    <xdr:to>
      <xdr:col>9</xdr:col>
      <xdr:colOff>1286435</xdr:colOff>
      <xdr:row>32</xdr:row>
      <xdr:rowOff>739589</xdr:rowOff>
    </xdr:to>
    <xdr:graphicFrame macro="">
      <xdr:nvGraphicFramePr>
        <xdr:cNvPr id="3" name="Chart 2">
          <a:extLst>
            <a:ext uri="{FF2B5EF4-FFF2-40B4-BE49-F238E27FC236}">
              <a16:creationId xmlns:a16="http://schemas.microsoft.com/office/drawing/2014/main" id="{8952F4D1-3809-E2D9-12F2-3D96F689E6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793377</xdr:colOff>
      <xdr:row>4</xdr:row>
      <xdr:rowOff>40342</xdr:rowOff>
    </xdr:from>
    <xdr:to>
      <xdr:col>6</xdr:col>
      <xdr:colOff>847165</xdr:colOff>
      <xdr:row>17</xdr:row>
      <xdr:rowOff>103095</xdr:rowOff>
    </xdr:to>
    <xdr:graphicFrame macro="">
      <xdr:nvGraphicFramePr>
        <xdr:cNvPr id="5" name="Chart 4">
          <a:extLst>
            <a:ext uri="{FF2B5EF4-FFF2-40B4-BE49-F238E27FC236}">
              <a16:creationId xmlns:a16="http://schemas.microsoft.com/office/drawing/2014/main" id="{74F203D9-E24A-D68B-7B4C-295D45B97D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hyperlink" Target="https://villageinfo.in/karnataka/mysore/hunsur/kudlur.html" TargetMode="External"/><Relationship Id="rId7" Type="http://schemas.openxmlformats.org/officeDocument/2006/relationships/hyperlink" Target="https://villageinfo.in/karnataka/mysore/hunsur/ummathur.html" TargetMode="External"/><Relationship Id="rId2" Type="http://schemas.openxmlformats.org/officeDocument/2006/relationships/hyperlink" Target="https://villageinfo.in/karnataka/mysore/hunsur/kottigekaval.html" TargetMode="External"/><Relationship Id="rId1" Type="http://schemas.openxmlformats.org/officeDocument/2006/relationships/hyperlink" Target="https://villageinfo.in/karnataka/mysore/hunsur/ballenahalli.html" TargetMode="External"/><Relationship Id="rId6" Type="http://schemas.openxmlformats.org/officeDocument/2006/relationships/hyperlink" Target="https://villageinfo.in/karnataka/mysore/hunsur/ummathur.html" TargetMode="External"/><Relationship Id="rId5" Type="http://schemas.openxmlformats.org/officeDocument/2006/relationships/hyperlink" Target="https://villageinfo.in/karnataka/mysore/hunsur/uddurkaval.html" TargetMode="External"/><Relationship Id="rId4" Type="http://schemas.openxmlformats.org/officeDocument/2006/relationships/hyperlink" Target="https://villageinfo.in/karnataka/mysore/hunsur/uddurkav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C926B-32D8-446C-8EDA-323EC5F0A9A1}">
  <dimension ref="A2:O417"/>
  <sheetViews>
    <sheetView zoomScale="85" zoomScaleNormal="85" workbookViewId="0">
      <selection activeCell="H2" sqref="H2"/>
    </sheetView>
  </sheetViews>
  <sheetFormatPr defaultRowHeight="14.4" x14ac:dyDescent="0.3"/>
  <cols>
    <col min="1" max="1" width="10.44140625" customWidth="1"/>
    <col min="2" max="2" width="17.77734375" customWidth="1"/>
    <col min="3" max="3" width="25.44140625" customWidth="1"/>
    <col min="4" max="4" width="21.44140625" customWidth="1"/>
    <col min="5" max="5" width="21.6640625" customWidth="1"/>
    <col min="6" max="6" width="22.77734375" customWidth="1"/>
    <col min="7" max="7" width="21.88671875" customWidth="1"/>
    <col min="8" max="8" width="21.77734375" customWidth="1"/>
    <col min="9" max="9" width="13" customWidth="1"/>
    <col min="10" max="10" width="20.6640625" customWidth="1"/>
  </cols>
  <sheetData>
    <row r="2" spans="1:15" ht="15" thickBot="1" x14ac:dyDescent="0.35"/>
    <row r="3" spans="1:15" ht="18" thickBot="1" x14ac:dyDescent="0.35">
      <c r="A3" s="395" t="s">
        <v>187</v>
      </c>
      <c r="B3" s="396"/>
      <c r="C3" s="396"/>
      <c r="D3" s="396"/>
      <c r="E3" s="396"/>
      <c r="F3" s="396"/>
      <c r="G3" s="396"/>
      <c r="H3" s="396"/>
      <c r="I3" s="396"/>
      <c r="J3" s="397"/>
    </row>
    <row r="4" spans="1:15" ht="61.8" customHeight="1" thickBot="1" x14ac:dyDescent="0.35">
      <c r="A4" s="10" t="s">
        <v>3</v>
      </c>
      <c r="B4" s="10" t="s">
        <v>0</v>
      </c>
      <c r="C4" s="11" t="s">
        <v>1</v>
      </c>
      <c r="D4" s="10" t="s">
        <v>2</v>
      </c>
      <c r="E4" s="10" t="s">
        <v>20</v>
      </c>
      <c r="F4" s="10" t="s">
        <v>21</v>
      </c>
      <c r="G4" s="10" t="s">
        <v>19</v>
      </c>
      <c r="H4" s="11" t="s">
        <v>18</v>
      </c>
      <c r="I4" s="16" t="s">
        <v>22</v>
      </c>
      <c r="J4" s="10" t="s">
        <v>23</v>
      </c>
    </row>
    <row r="5" spans="1:15" ht="16.2" thickBot="1" x14ac:dyDescent="0.35">
      <c r="A5" s="20" t="s">
        <v>4</v>
      </c>
      <c r="B5" s="20">
        <v>7.56</v>
      </c>
      <c r="C5" s="12">
        <v>27117</v>
      </c>
      <c r="D5" s="4">
        <v>6310</v>
      </c>
      <c r="E5" s="28">
        <v>28400</v>
      </c>
      <c r="F5" s="28">
        <v>37600</v>
      </c>
      <c r="G5" s="4">
        <v>46800</v>
      </c>
      <c r="H5" s="21">
        <f>G5/4.2</f>
        <v>11142.857142857143</v>
      </c>
      <c r="I5" s="29">
        <v>12.6581196581197</v>
      </c>
      <c r="J5" s="4">
        <f>G5/B5</f>
        <v>6190.4761904761908</v>
      </c>
      <c r="K5" s="1"/>
      <c r="L5" s="1"/>
      <c r="O5" s="2"/>
    </row>
    <row r="6" spans="1:15" ht="16.2" thickBot="1" x14ac:dyDescent="0.35">
      <c r="A6" s="22" t="s">
        <v>5</v>
      </c>
      <c r="B6" s="22">
        <v>32.35</v>
      </c>
      <c r="C6" s="13">
        <v>30984</v>
      </c>
      <c r="D6" s="5">
        <v>7746</v>
      </c>
      <c r="E6" s="30">
        <v>11700</v>
      </c>
      <c r="F6" s="30">
        <v>15100</v>
      </c>
      <c r="G6" s="5">
        <v>19500</v>
      </c>
      <c r="H6" s="23">
        <f t="shared" ref="H6:H18" si="0">G6/4.2</f>
        <v>4642.8571428571422</v>
      </c>
      <c r="I6" s="31">
        <v>12.3783783783784</v>
      </c>
      <c r="J6" s="5">
        <f t="shared" ref="J6:J18" si="1">G6/B6</f>
        <v>602.78207109737241</v>
      </c>
      <c r="K6" s="1"/>
      <c r="L6" s="1"/>
      <c r="O6" s="3"/>
    </row>
    <row r="7" spans="1:15" ht="16.2" thickBot="1" x14ac:dyDescent="0.35">
      <c r="A7" s="24" t="s">
        <v>6</v>
      </c>
      <c r="B7" s="24">
        <v>7.6</v>
      </c>
      <c r="C7" s="25">
        <v>18381</v>
      </c>
      <c r="D7" s="6">
        <v>5557</v>
      </c>
      <c r="E7" s="32">
        <v>18600</v>
      </c>
      <c r="F7" s="33">
        <v>24400</v>
      </c>
      <c r="G7" s="6">
        <v>30200</v>
      </c>
      <c r="H7" s="14">
        <f t="shared" si="0"/>
        <v>7190.4761904761899</v>
      </c>
      <c r="I7" s="34">
        <v>12.205298013245001</v>
      </c>
      <c r="J7" s="6">
        <f t="shared" si="1"/>
        <v>3973.6842105263158</v>
      </c>
      <c r="K7" s="1"/>
      <c r="L7" s="1"/>
      <c r="O7" s="2"/>
    </row>
    <row r="8" spans="1:15" ht="16.2" thickBot="1" x14ac:dyDescent="0.35">
      <c r="A8" s="22" t="s">
        <v>7</v>
      </c>
      <c r="B8" s="22">
        <v>28.48</v>
      </c>
      <c r="C8" s="13">
        <v>60000</v>
      </c>
      <c r="D8" s="5">
        <v>12684</v>
      </c>
      <c r="E8" s="35">
        <v>23800</v>
      </c>
      <c r="F8" s="30">
        <v>31400</v>
      </c>
      <c r="G8" s="5">
        <v>39000</v>
      </c>
      <c r="H8" s="23">
        <f t="shared" si="0"/>
        <v>9285.7142857142844</v>
      </c>
      <c r="I8" s="31">
        <v>14.4871794871795</v>
      </c>
      <c r="J8" s="5">
        <f t="shared" si="1"/>
        <v>1369.3820224719102</v>
      </c>
      <c r="K8" s="1"/>
      <c r="L8" s="1"/>
      <c r="O8" s="2"/>
    </row>
    <row r="9" spans="1:15" ht="16.2" thickBot="1" x14ac:dyDescent="0.35">
      <c r="A9" s="42" t="s">
        <v>8</v>
      </c>
      <c r="B9" s="42">
        <v>11.76</v>
      </c>
      <c r="C9" s="43">
        <v>60458</v>
      </c>
      <c r="D9" s="39">
        <v>12732</v>
      </c>
      <c r="E9" s="44">
        <v>66000</v>
      </c>
      <c r="F9" s="45">
        <v>85000</v>
      </c>
      <c r="G9" s="39">
        <v>104000</v>
      </c>
      <c r="H9" s="46">
        <f t="shared" si="0"/>
        <v>24761.90476190476</v>
      </c>
      <c r="I9" s="47">
        <v>18.269230769230798</v>
      </c>
      <c r="J9" s="39">
        <f t="shared" si="1"/>
        <v>8843.5374149659874</v>
      </c>
      <c r="K9" s="1"/>
      <c r="L9" s="1"/>
      <c r="O9" s="2"/>
    </row>
    <row r="10" spans="1:15" ht="16.2" thickBot="1" x14ac:dyDescent="0.35">
      <c r="A10" s="24" t="s">
        <v>9</v>
      </c>
      <c r="B10" s="24">
        <v>8.0399999999999991</v>
      </c>
      <c r="C10" s="25">
        <v>39886</v>
      </c>
      <c r="D10" s="6">
        <v>11224</v>
      </c>
      <c r="E10" s="32">
        <v>46000</v>
      </c>
      <c r="F10" s="32">
        <v>56000</v>
      </c>
      <c r="G10" s="6">
        <v>66000</v>
      </c>
      <c r="H10" s="14">
        <f t="shared" si="0"/>
        <v>15714.285714285714</v>
      </c>
      <c r="I10" s="34">
        <v>14.1515151515152</v>
      </c>
      <c r="J10" s="6">
        <f t="shared" si="1"/>
        <v>8208.9552238805973</v>
      </c>
      <c r="K10" s="1"/>
      <c r="L10" s="1"/>
      <c r="O10" s="2"/>
    </row>
    <row r="11" spans="1:15" ht="16.2" thickBot="1" x14ac:dyDescent="0.35">
      <c r="A11" s="20" t="s">
        <v>10</v>
      </c>
      <c r="B11" s="20">
        <v>34.71</v>
      </c>
      <c r="C11" s="12">
        <v>22664</v>
      </c>
      <c r="D11" s="4">
        <v>5676</v>
      </c>
      <c r="E11" s="28">
        <v>8300</v>
      </c>
      <c r="F11" s="28">
        <v>10400</v>
      </c>
      <c r="G11" s="4">
        <v>17500</v>
      </c>
      <c r="H11" s="21">
        <f t="shared" si="0"/>
        <v>4166.6666666666661</v>
      </c>
      <c r="I11" s="29">
        <v>12.8</v>
      </c>
      <c r="J11" s="4">
        <f t="shared" si="1"/>
        <v>504.17747046960528</v>
      </c>
      <c r="K11" s="1"/>
      <c r="L11" s="1"/>
      <c r="O11" s="2"/>
    </row>
    <row r="12" spans="1:15" ht="16.2" thickBot="1" x14ac:dyDescent="0.35">
      <c r="A12" s="36" t="s">
        <v>11</v>
      </c>
      <c r="B12" s="36">
        <v>128.41999999999999</v>
      </c>
      <c r="C12" s="37">
        <v>985940</v>
      </c>
      <c r="D12" s="38">
        <v>172783</v>
      </c>
      <c r="E12" s="38">
        <v>1038469</v>
      </c>
      <c r="F12" s="38">
        <v>1171453</v>
      </c>
      <c r="G12" s="39">
        <v>1304437</v>
      </c>
      <c r="H12" s="40">
        <f t="shared" si="0"/>
        <v>310580.23809523811</v>
      </c>
      <c r="I12" s="41">
        <v>11.1947430194022</v>
      </c>
      <c r="J12" s="38">
        <f t="shared" si="1"/>
        <v>10157.584488397446</v>
      </c>
      <c r="K12" s="1"/>
      <c r="L12" s="1"/>
      <c r="O12" s="2"/>
    </row>
    <row r="13" spans="1:15" ht="16.2" thickBot="1" x14ac:dyDescent="0.35">
      <c r="A13" s="24" t="s">
        <v>12</v>
      </c>
      <c r="B13" s="24">
        <v>11.29</v>
      </c>
      <c r="C13" s="25">
        <v>52284</v>
      </c>
      <c r="D13" s="6">
        <v>13274</v>
      </c>
      <c r="E13" s="6">
        <v>65000</v>
      </c>
      <c r="F13" s="6">
        <v>83000</v>
      </c>
      <c r="G13" s="6">
        <v>101000</v>
      </c>
      <c r="H13" s="14">
        <f t="shared" si="0"/>
        <v>24047.619047619046</v>
      </c>
      <c r="I13" s="34">
        <v>12.8217821782178</v>
      </c>
      <c r="J13" s="6">
        <f t="shared" si="1"/>
        <v>8945.9698848538537</v>
      </c>
      <c r="K13" s="1"/>
      <c r="L13" s="1"/>
      <c r="O13" s="2"/>
    </row>
    <row r="14" spans="1:15" ht="16.2" thickBot="1" x14ac:dyDescent="0.35">
      <c r="A14" s="22" t="s">
        <v>13</v>
      </c>
      <c r="B14" s="22">
        <v>12</v>
      </c>
      <c r="C14" s="13">
        <v>21427</v>
      </c>
      <c r="D14" s="5">
        <v>5085</v>
      </c>
      <c r="E14" s="35">
        <v>21600</v>
      </c>
      <c r="F14" s="35">
        <v>28500</v>
      </c>
      <c r="G14" s="4">
        <v>35400</v>
      </c>
      <c r="H14" s="23">
        <f t="shared" si="0"/>
        <v>8428.5714285714275</v>
      </c>
      <c r="I14" s="31">
        <v>13.491525423728801</v>
      </c>
      <c r="J14" s="5">
        <f t="shared" si="1"/>
        <v>2950</v>
      </c>
      <c r="K14" s="1"/>
      <c r="L14" s="1"/>
      <c r="O14" s="2"/>
    </row>
    <row r="15" spans="1:15" ht="16.2" thickBot="1" x14ac:dyDescent="0.35">
      <c r="A15" s="24" t="s">
        <v>14</v>
      </c>
      <c r="B15" s="24">
        <v>22.81</v>
      </c>
      <c r="C15" s="25">
        <v>27560</v>
      </c>
      <c r="D15" s="6">
        <v>6756</v>
      </c>
      <c r="E15" s="6">
        <v>30520</v>
      </c>
      <c r="F15" s="6">
        <v>32265</v>
      </c>
      <c r="G15" s="6">
        <v>34010</v>
      </c>
      <c r="H15" s="14">
        <f t="shared" si="0"/>
        <v>8097.6190476190477</v>
      </c>
      <c r="I15" s="34">
        <v>5.1308438694501612</v>
      </c>
      <c r="J15" s="6">
        <f t="shared" si="1"/>
        <v>1491.0127137220518</v>
      </c>
      <c r="K15" s="1"/>
      <c r="L15" s="1"/>
      <c r="O15" s="2"/>
    </row>
    <row r="16" spans="1:15" ht="16.2" thickBot="1" x14ac:dyDescent="0.35">
      <c r="A16" s="20" t="s">
        <v>15</v>
      </c>
      <c r="B16" s="20">
        <v>3.85</v>
      </c>
      <c r="C16" s="12">
        <v>12560</v>
      </c>
      <c r="D16" s="4">
        <v>3385</v>
      </c>
      <c r="E16" s="28">
        <v>14800</v>
      </c>
      <c r="F16" s="28">
        <v>19300</v>
      </c>
      <c r="G16" s="4">
        <v>23800</v>
      </c>
      <c r="H16" s="21">
        <f t="shared" si="0"/>
        <v>5666.6666666666661</v>
      </c>
      <c r="I16" s="29">
        <v>12.9075630252101</v>
      </c>
      <c r="J16" s="4">
        <f t="shared" si="1"/>
        <v>6181.818181818182</v>
      </c>
      <c r="K16" s="1"/>
      <c r="L16" s="1"/>
      <c r="O16" s="2"/>
    </row>
    <row r="17" spans="1:15" ht="16.2" thickBot="1" x14ac:dyDescent="0.35">
      <c r="A17" s="22" t="s">
        <v>16</v>
      </c>
      <c r="B17" s="22">
        <v>14.48</v>
      </c>
      <c r="C17" s="13">
        <v>33801</v>
      </c>
      <c r="D17" s="5">
        <v>8047</v>
      </c>
      <c r="E17" s="35">
        <v>14600</v>
      </c>
      <c r="F17" s="35">
        <v>19000</v>
      </c>
      <c r="G17" s="5">
        <v>23400</v>
      </c>
      <c r="H17" s="23">
        <f t="shared" si="0"/>
        <v>5571.4285714285716</v>
      </c>
      <c r="I17" s="31">
        <v>13.803418803418801</v>
      </c>
      <c r="J17" s="5">
        <f t="shared" si="1"/>
        <v>1616.0220994475137</v>
      </c>
      <c r="K17" s="1"/>
      <c r="L17" s="1"/>
      <c r="O17" s="2"/>
    </row>
    <row r="18" spans="1:15" ht="16.2" thickBot="1" x14ac:dyDescent="0.35">
      <c r="A18" s="24" t="s">
        <v>17</v>
      </c>
      <c r="B18" s="24">
        <v>13.92</v>
      </c>
      <c r="C18" s="25">
        <v>12816</v>
      </c>
      <c r="D18" s="6">
        <v>8300</v>
      </c>
      <c r="E18" s="32">
        <v>12900</v>
      </c>
      <c r="F18" s="32">
        <v>16700</v>
      </c>
      <c r="G18" s="6">
        <v>20500</v>
      </c>
      <c r="H18" s="14">
        <f t="shared" si="0"/>
        <v>4880.9523809523807</v>
      </c>
      <c r="I18" s="34">
        <v>10.5365853658537</v>
      </c>
      <c r="J18" s="6">
        <f t="shared" si="1"/>
        <v>1472.7011494252874</v>
      </c>
      <c r="K18" s="1"/>
      <c r="L18" s="1"/>
      <c r="N18" s="19"/>
      <c r="O18" s="2"/>
    </row>
    <row r="21" spans="1:15" ht="15" thickBot="1" x14ac:dyDescent="0.35">
      <c r="A21" s="19"/>
      <c r="B21" s="19"/>
      <c r="C21" s="19"/>
    </row>
    <row r="22" spans="1:15" ht="18" thickBot="1" x14ac:dyDescent="0.35">
      <c r="A22" s="399" t="s">
        <v>554</v>
      </c>
      <c r="B22" s="399"/>
      <c r="C22" s="400"/>
    </row>
    <row r="23" spans="1:15" ht="16.2" thickBot="1" x14ac:dyDescent="0.35">
      <c r="A23" s="7" t="s">
        <v>245</v>
      </c>
      <c r="B23" s="7" t="s">
        <v>251</v>
      </c>
      <c r="C23" s="334" t="s">
        <v>257</v>
      </c>
    </row>
    <row r="24" spans="1:15" ht="16.2" thickBot="1" x14ac:dyDescent="0.35">
      <c r="A24" s="7" t="s">
        <v>246</v>
      </c>
      <c r="B24" s="7" t="s">
        <v>253</v>
      </c>
      <c r="C24" s="334" t="s">
        <v>258</v>
      </c>
    </row>
    <row r="25" spans="1:15" ht="16.2" thickBot="1" x14ac:dyDescent="0.35">
      <c r="A25" s="15" t="s">
        <v>247</v>
      </c>
      <c r="B25" s="15" t="s">
        <v>252</v>
      </c>
      <c r="C25" s="335" t="s">
        <v>259</v>
      </c>
    </row>
    <row r="26" spans="1:15" ht="16.2" thickBot="1" x14ac:dyDescent="0.35">
      <c r="A26" s="8" t="s">
        <v>248</v>
      </c>
      <c r="B26" s="8" t="s">
        <v>254</v>
      </c>
      <c r="C26" s="336" t="s">
        <v>260</v>
      </c>
    </row>
    <row r="27" spans="1:15" ht="16.2" thickBot="1" x14ac:dyDescent="0.35">
      <c r="A27" s="7" t="s">
        <v>249</v>
      </c>
      <c r="B27" s="7" t="s">
        <v>255</v>
      </c>
      <c r="C27" s="334"/>
    </row>
    <row r="28" spans="1:15" ht="16.2" thickBot="1" x14ac:dyDescent="0.35">
      <c r="A28" s="15" t="s">
        <v>250</v>
      </c>
      <c r="B28" s="15" t="s">
        <v>256</v>
      </c>
      <c r="C28" s="335"/>
    </row>
    <row r="33" spans="3:3" ht="67.2" customHeight="1" x14ac:dyDescent="0.3"/>
    <row r="36" spans="3:3" ht="15.6" x14ac:dyDescent="0.3">
      <c r="C36" s="272"/>
    </row>
    <row r="37" spans="3:3" ht="15.6" x14ac:dyDescent="0.3">
      <c r="C37" s="273"/>
    </row>
    <row r="38" spans="3:3" ht="15.6" x14ac:dyDescent="0.3">
      <c r="C38" s="274"/>
    </row>
    <row r="39" spans="3:3" ht="15.6" x14ac:dyDescent="0.3">
      <c r="C39" s="274"/>
    </row>
    <row r="40" spans="3:3" ht="15.6" x14ac:dyDescent="0.3">
      <c r="C40" s="267"/>
    </row>
    <row r="265" spans="14:14" ht="15" thickBot="1" x14ac:dyDescent="0.35">
      <c r="N265" s="68">
        <v>21.06</v>
      </c>
    </row>
    <row r="267" spans="14:14" ht="15" thickBot="1" x14ac:dyDescent="0.35">
      <c r="N267" s="68">
        <v>8.06</v>
      </c>
    </row>
    <row r="268" spans="14:14" ht="15" thickBot="1" x14ac:dyDescent="0.35">
      <c r="N268" s="68">
        <v>16</v>
      </c>
    </row>
    <row r="269" spans="14:14" ht="15" thickBot="1" x14ac:dyDescent="0.35">
      <c r="N269" s="68">
        <v>47.35</v>
      </c>
    </row>
    <row r="270" spans="14:14" ht="15" thickBot="1" x14ac:dyDescent="0.35">
      <c r="N270" s="68">
        <v>16.100000000000001</v>
      </c>
    </row>
    <row r="271" spans="14:14" ht="15" thickBot="1" x14ac:dyDescent="0.35">
      <c r="N271" s="68">
        <v>34.32</v>
      </c>
    </row>
    <row r="277" spans="9:14" ht="15" thickBot="1" x14ac:dyDescent="0.35"/>
    <row r="278" spans="9:14" ht="15" thickBot="1" x14ac:dyDescent="0.35">
      <c r="I278" s="69">
        <v>15.1</v>
      </c>
    </row>
    <row r="279" spans="9:14" ht="28.2" thickBot="1" x14ac:dyDescent="0.35">
      <c r="I279" s="70">
        <v>21.06</v>
      </c>
      <c r="N279" s="72" t="s">
        <v>46</v>
      </c>
    </row>
    <row r="280" spans="9:14" ht="15" thickBot="1" x14ac:dyDescent="0.35">
      <c r="I280" s="70">
        <v>16.03</v>
      </c>
    </row>
    <row r="281" spans="9:14" ht="15" thickBot="1" x14ac:dyDescent="0.35">
      <c r="I281" s="70">
        <v>8.06</v>
      </c>
    </row>
    <row r="282" spans="9:14" ht="15" thickBot="1" x14ac:dyDescent="0.35">
      <c r="I282" s="70">
        <v>16</v>
      </c>
    </row>
    <row r="283" spans="9:14" ht="15" thickBot="1" x14ac:dyDescent="0.35">
      <c r="I283" s="70">
        <v>47.35</v>
      </c>
    </row>
    <row r="284" spans="9:14" ht="15" thickBot="1" x14ac:dyDescent="0.35">
      <c r="I284" s="70">
        <v>16.100000000000001</v>
      </c>
    </row>
    <row r="285" spans="9:14" ht="15" thickBot="1" x14ac:dyDescent="0.35">
      <c r="I285" s="70">
        <v>34.32</v>
      </c>
    </row>
    <row r="286" spans="9:14" x14ac:dyDescent="0.3">
      <c r="I286">
        <f>SUM(I278:I285)</f>
        <v>174.01999999999998</v>
      </c>
    </row>
    <row r="366" spans="4:12" ht="15" thickBot="1" x14ac:dyDescent="0.35"/>
    <row r="367" spans="4:12" ht="15" thickBot="1" x14ac:dyDescent="0.35">
      <c r="D367" s="69">
        <v>15.1</v>
      </c>
    </row>
    <row r="368" spans="4:12" ht="15" thickBot="1" x14ac:dyDescent="0.35">
      <c r="D368" s="70">
        <v>21.06</v>
      </c>
      <c r="I368" s="391" t="s">
        <v>45</v>
      </c>
      <c r="J368" s="390">
        <v>15.1</v>
      </c>
      <c r="K368" s="390" t="s">
        <v>48</v>
      </c>
      <c r="L368" s="390">
        <v>47.35</v>
      </c>
    </row>
    <row r="369" spans="4:12" ht="15" thickBot="1" x14ac:dyDescent="0.35">
      <c r="D369" s="70">
        <v>16.03</v>
      </c>
      <c r="I369" s="392"/>
      <c r="J369" s="390"/>
      <c r="K369" s="390"/>
      <c r="L369" s="390"/>
    </row>
    <row r="370" spans="4:12" ht="15" thickBot="1" x14ac:dyDescent="0.35">
      <c r="D370" s="70">
        <v>8.06</v>
      </c>
      <c r="I370" s="393" t="s">
        <v>47</v>
      </c>
      <c r="J370" s="394">
        <v>16.03</v>
      </c>
      <c r="K370" s="393" t="s">
        <v>49</v>
      </c>
      <c r="L370" s="398">
        <v>16.100000000000001</v>
      </c>
    </row>
    <row r="371" spans="4:12" ht="15" thickBot="1" x14ac:dyDescent="0.35">
      <c r="D371" s="70">
        <v>16</v>
      </c>
      <c r="I371" s="393"/>
      <c r="J371" s="394"/>
      <c r="K371" s="393"/>
      <c r="L371" s="398"/>
    </row>
    <row r="372" spans="4:12" ht="15" thickBot="1" x14ac:dyDescent="0.35">
      <c r="D372" s="70">
        <v>47.35</v>
      </c>
      <c r="F372" s="73"/>
      <c r="G372" s="75"/>
      <c r="H372" s="71"/>
      <c r="I372" s="66"/>
      <c r="J372" s="67"/>
      <c r="K372" s="68"/>
      <c r="L372" s="390">
        <v>34.32</v>
      </c>
    </row>
    <row r="373" spans="4:12" ht="15" thickBot="1" x14ac:dyDescent="0.35">
      <c r="D373" s="70">
        <v>16.100000000000001</v>
      </c>
      <c r="F373" s="66"/>
      <c r="G373" s="67"/>
      <c r="H373" s="68"/>
      <c r="I373" s="66"/>
      <c r="J373" s="67"/>
      <c r="K373" s="68"/>
      <c r="L373" s="390"/>
    </row>
    <row r="374" spans="4:12" ht="15" thickBot="1" x14ac:dyDescent="0.35">
      <c r="D374" s="70">
        <v>34.32</v>
      </c>
      <c r="F374" s="66"/>
      <c r="G374" s="67"/>
      <c r="H374" s="68"/>
    </row>
    <row r="375" spans="4:12" ht="15" thickBot="1" x14ac:dyDescent="0.35">
      <c r="F375" s="66"/>
      <c r="G375" s="67"/>
      <c r="H375" s="68"/>
    </row>
    <row r="376" spans="4:12" ht="15" thickBot="1" x14ac:dyDescent="0.35">
      <c r="F376" s="66"/>
      <c r="G376" s="67"/>
      <c r="H376" s="68"/>
    </row>
    <row r="377" spans="4:12" ht="15" thickBot="1" x14ac:dyDescent="0.35">
      <c r="F377" s="66"/>
      <c r="G377" s="67"/>
      <c r="H377" s="68"/>
    </row>
    <row r="416" ht="15" thickBot="1" x14ac:dyDescent="0.35"/>
    <row r="417" spans="8:8" ht="16.2" thickBot="1" x14ac:dyDescent="0.35">
      <c r="H417" s="287">
        <v>0.08</v>
      </c>
    </row>
  </sheetData>
  <mergeCells count="11">
    <mergeCell ref="A3:J3"/>
    <mergeCell ref="K368:K369"/>
    <mergeCell ref="L368:L369"/>
    <mergeCell ref="K370:K371"/>
    <mergeCell ref="L370:L371"/>
    <mergeCell ref="A22:C22"/>
    <mergeCell ref="L372:L373"/>
    <mergeCell ref="I368:I369"/>
    <mergeCell ref="J368:J369"/>
    <mergeCell ref="I370:I371"/>
    <mergeCell ref="J370:J371"/>
  </mergeCells>
  <phoneticPr fontId="16"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FD640-ABF8-4043-935D-2F106E95C033}">
  <dimension ref="A1:CP40"/>
  <sheetViews>
    <sheetView topLeftCell="BG1" workbookViewId="0">
      <selection activeCell="BN26" sqref="BN26"/>
    </sheetView>
  </sheetViews>
  <sheetFormatPr defaultRowHeight="14.4" x14ac:dyDescent="0.3"/>
  <cols>
    <col min="8" max="8" width="17.44140625" customWidth="1"/>
    <col min="30" max="30" width="12.88671875" customWidth="1"/>
    <col min="32" max="32" width="15.88671875" customWidth="1"/>
    <col min="33" max="33" width="16.5546875" customWidth="1"/>
    <col min="34" max="34" width="18.6640625" customWidth="1"/>
    <col min="35" max="35" width="12.6640625" customWidth="1"/>
    <col min="36" max="36" width="14.44140625" customWidth="1"/>
    <col min="38" max="38" width="14.44140625" customWidth="1"/>
    <col min="39" max="39" width="16.88671875" customWidth="1"/>
    <col min="40" max="40" width="19.5546875" customWidth="1"/>
    <col min="41" max="41" width="14" customWidth="1"/>
    <col min="44" max="44" width="12.88671875" customWidth="1"/>
    <col min="48" max="48" width="14.88671875" customWidth="1"/>
    <col min="50" max="50" width="13.5546875" customWidth="1"/>
    <col min="54" max="54" width="19" customWidth="1"/>
    <col min="55" max="55" width="21.44140625" customWidth="1"/>
    <col min="56" max="56" width="16.5546875" customWidth="1"/>
    <col min="58" max="58" width="17.44140625" customWidth="1"/>
    <col min="59" max="59" width="16.88671875" customWidth="1"/>
    <col min="60" max="60" width="17" customWidth="1"/>
    <col min="61" max="61" width="15.33203125" customWidth="1"/>
    <col min="65" max="65" width="15.88671875" customWidth="1"/>
    <col min="66" max="66" width="12.6640625" customWidth="1"/>
    <col min="74" max="74" width="15" customWidth="1"/>
    <col min="75" max="75" width="13.109375" customWidth="1"/>
    <col min="76" max="76" width="14.109375" customWidth="1"/>
    <col min="77" max="77" width="15.44140625" customWidth="1"/>
    <col min="78" max="78" width="13.88671875" customWidth="1"/>
    <col min="79" max="79" width="16.33203125" customWidth="1"/>
    <col min="80" max="80" width="15.33203125" customWidth="1"/>
    <col min="81" max="81" width="18.5546875" customWidth="1"/>
    <col min="83" max="83" width="14.33203125" customWidth="1"/>
    <col min="85" max="85" width="14.33203125" customWidth="1"/>
    <col min="87" max="87" width="14.33203125" customWidth="1"/>
    <col min="88" max="88" width="16.44140625" customWidth="1"/>
    <col min="89" max="89" width="23.88671875" customWidth="1"/>
    <col min="91" max="91" width="13.5546875" customWidth="1"/>
    <col min="92" max="92" width="16.109375" customWidth="1"/>
    <col min="93" max="93" width="12.77734375" customWidth="1"/>
  </cols>
  <sheetData>
    <row r="1" spans="1:94" x14ac:dyDescent="0.3">
      <c r="A1" t="s">
        <v>590</v>
      </c>
      <c r="B1" t="s">
        <v>591</v>
      </c>
      <c r="C1" t="s">
        <v>592</v>
      </c>
      <c r="D1" t="s">
        <v>593</v>
      </c>
      <c r="E1" t="s">
        <v>594</v>
      </c>
      <c r="F1" t="s">
        <v>595</v>
      </c>
      <c r="G1" t="s">
        <v>596</v>
      </c>
      <c r="H1" t="s">
        <v>418</v>
      </c>
      <c r="I1" t="s">
        <v>597</v>
      </c>
      <c r="J1" t="s">
        <v>598</v>
      </c>
      <c r="K1" t="s">
        <v>599</v>
      </c>
      <c r="L1" t="s">
        <v>600</v>
      </c>
      <c r="M1" t="s">
        <v>601</v>
      </c>
      <c r="N1" t="s">
        <v>602</v>
      </c>
      <c r="O1" t="s">
        <v>603</v>
      </c>
      <c r="P1" t="s">
        <v>604</v>
      </c>
      <c r="Q1" t="s">
        <v>605</v>
      </c>
      <c r="R1" t="s">
        <v>606</v>
      </c>
      <c r="S1" t="s">
        <v>607</v>
      </c>
      <c r="T1" t="s">
        <v>608</v>
      </c>
      <c r="U1" t="s">
        <v>609</v>
      </c>
      <c r="V1" t="s">
        <v>610</v>
      </c>
      <c r="W1" t="s">
        <v>611</v>
      </c>
      <c r="X1" t="s">
        <v>612</v>
      </c>
      <c r="Y1" t="s">
        <v>613</v>
      </c>
      <c r="Z1" t="s">
        <v>614</v>
      </c>
      <c r="AA1" t="s">
        <v>615</v>
      </c>
      <c r="AB1" t="s">
        <v>616</v>
      </c>
      <c r="AC1" t="s">
        <v>617</v>
      </c>
      <c r="AD1" t="s">
        <v>618</v>
      </c>
      <c r="AE1" t="s">
        <v>619</v>
      </c>
      <c r="AF1" t="s">
        <v>620</v>
      </c>
      <c r="AG1" t="s">
        <v>621</v>
      </c>
      <c r="AH1" t="s">
        <v>622</v>
      </c>
      <c r="AI1" t="s">
        <v>623</v>
      </c>
      <c r="AJ1" t="s">
        <v>624</v>
      </c>
      <c r="AK1" t="s">
        <v>625</v>
      </c>
      <c r="AL1" t="s">
        <v>626</v>
      </c>
      <c r="AM1" t="s">
        <v>627</v>
      </c>
      <c r="AN1" t="s">
        <v>628</v>
      </c>
      <c r="AO1" t="s">
        <v>629</v>
      </c>
      <c r="AP1" t="s">
        <v>630</v>
      </c>
      <c r="AQ1" t="s">
        <v>631</v>
      </c>
      <c r="AR1" t="s">
        <v>632</v>
      </c>
      <c r="AS1" t="s">
        <v>633</v>
      </c>
      <c r="AT1" t="s">
        <v>634</v>
      </c>
      <c r="AU1" t="s">
        <v>635</v>
      </c>
      <c r="AV1" t="s">
        <v>636</v>
      </c>
      <c r="AW1" t="s">
        <v>637</v>
      </c>
      <c r="AX1" t="s">
        <v>638</v>
      </c>
      <c r="AY1" t="s">
        <v>639</v>
      </c>
      <c r="AZ1" t="s">
        <v>640</v>
      </c>
      <c r="BA1" t="s">
        <v>641</v>
      </c>
      <c r="BB1" t="s">
        <v>642</v>
      </c>
      <c r="BC1" t="s">
        <v>643</v>
      </c>
      <c r="BD1" t="s">
        <v>644</v>
      </c>
      <c r="BE1" t="s">
        <v>645</v>
      </c>
      <c r="BF1" t="s">
        <v>646</v>
      </c>
      <c r="BG1" t="s">
        <v>647</v>
      </c>
      <c r="BH1" t="s">
        <v>648</v>
      </c>
      <c r="BI1" t="s">
        <v>649</v>
      </c>
      <c r="BJ1" t="s">
        <v>650</v>
      </c>
      <c r="BK1" t="s">
        <v>651</v>
      </c>
      <c r="BL1" t="s">
        <v>652</v>
      </c>
      <c r="BM1" t="s">
        <v>653</v>
      </c>
      <c r="BN1" t="s">
        <v>654</v>
      </c>
      <c r="BO1" t="s">
        <v>655</v>
      </c>
      <c r="BP1" t="s">
        <v>656</v>
      </c>
      <c r="BQ1" t="s">
        <v>657</v>
      </c>
      <c r="BR1" t="s">
        <v>658</v>
      </c>
      <c r="BS1" t="s">
        <v>659</v>
      </c>
      <c r="BT1" t="s">
        <v>660</v>
      </c>
      <c r="BU1" t="s">
        <v>661</v>
      </c>
      <c r="BV1" t="s">
        <v>662</v>
      </c>
      <c r="BW1" t="s">
        <v>663</v>
      </c>
      <c r="BX1" t="s">
        <v>664</v>
      </c>
      <c r="BY1" t="s">
        <v>665</v>
      </c>
      <c r="BZ1" t="s">
        <v>666</v>
      </c>
      <c r="CA1" t="s">
        <v>667</v>
      </c>
      <c r="CB1" t="s">
        <v>668</v>
      </c>
      <c r="CC1" t="s">
        <v>669</v>
      </c>
      <c r="CD1" t="s">
        <v>670</v>
      </c>
      <c r="CE1" t="s">
        <v>671</v>
      </c>
      <c r="CF1" t="s">
        <v>672</v>
      </c>
      <c r="CG1" t="s">
        <v>673</v>
      </c>
      <c r="CH1" t="s">
        <v>674</v>
      </c>
      <c r="CI1" t="s">
        <v>675</v>
      </c>
      <c r="CJ1" t="s">
        <v>676</v>
      </c>
      <c r="CK1" t="s">
        <v>677</v>
      </c>
      <c r="CL1" t="s">
        <v>678</v>
      </c>
      <c r="CM1" t="s">
        <v>679</v>
      </c>
      <c r="CN1" t="s">
        <v>680</v>
      </c>
      <c r="CO1" t="s">
        <v>681</v>
      </c>
      <c r="CP1" t="s">
        <v>682</v>
      </c>
    </row>
    <row r="2" spans="1:94" s="339" customFormat="1" x14ac:dyDescent="0.3">
      <c r="A2" s="340" t="s">
        <v>683</v>
      </c>
      <c r="B2" s="340" t="s">
        <v>684</v>
      </c>
      <c r="C2" s="340" t="s">
        <v>685</v>
      </c>
      <c r="D2" s="340" t="s">
        <v>686</v>
      </c>
      <c r="E2" s="340" t="s">
        <v>687</v>
      </c>
      <c r="F2" s="340" t="s">
        <v>688</v>
      </c>
      <c r="G2" s="340" t="s">
        <v>689</v>
      </c>
      <c r="H2" s="340" t="s">
        <v>581</v>
      </c>
      <c r="I2" s="340" t="s">
        <v>690</v>
      </c>
      <c r="J2" s="339">
        <v>161</v>
      </c>
      <c r="K2" s="339">
        <v>724</v>
      </c>
      <c r="L2" s="339">
        <v>368</v>
      </c>
      <c r="M2" s="339">
        <v>356</v>
      </c>
      <c r="N2" s="339">
        <v>58</v>
      </c>
      <c r="O2" s="339">
        <v>30</v>
      </c>
      <c r="P2" s="339">
        <v>28</v>
      </c>
      <c r="Q2" s="339">
        <v>416</v>
      </c>
      <c r="R2" s="339">
        <v>208</v>
      </c>
      <c r="S2" s="339">
        <v>208</v>
      </c>
      <c r="T2" s="339">
        <v>48</v>
      </c>
      <c r="U2" s="339">
        <v>24</v>
      </c>
      <c r="V2" s="339">
        <v>24</v>
      </c>
      <c r="W2" s="339">
        <v>467</v>
      </c>
      <c r="X2" s="339">
        <v>267</v>
      </c>
      <c r="Y2" s="339">
        <v>200</v>
      </c>
      <c r="Z2" s="339">
        <v>257</v>
      </c>
      <c r="AA2" s="339">
        <v>101</v>
      </c>
      <c r="AB2" s="339">
        <v>156</v>
      </c>
      <c r="AC2" s="339">
        <v>384</v>
      </c>
      <c r="AD2" s="339">
        <v>227</v>
      </c>
      <c r="AE2" s="339">
        <v>157</v>
      </c>
      <c r="AF2" s="339">
        <v>370</v>
      </c>
      <c r="AG2" s="339">
        <v>224</v>
      </c>
      <c r="AH2" s="339">
        <v>146</v>
      </c>
      <c r="AI2" s="339">
        <v>199</v>
      </c>
      <c r="AJ2" s="339">
        <v>134</v>
      </c>
      <c r="AK2" s="339">
        <v>65</v>
      </c>
      <c r="AL2" s="339">
        <v>42</v>
      </c>
      <c r="AM2" s="339">
        <v>19</v>
      </c>
      <c r="AN2" s="339">
        <v>23</v>
      </c>
      <c r="AO2" s="339">
        <v>1</v>
      </c>
      <c r="AP2" s="339">
        <v>1</v>
      </c>
      <c r="AQ2" s="339">
        <v>0</v>
      </c>
      <c r="AR2" s="339">
        <v>128</v>
      </c>
      <c r="AS2" s="339">
        <v>70</v>
      </c>
      <c r="AT2" s="339">
        <v>58</v>
      </c>
      <c r="AU2" s="339">
        <v>14</v>
      </c>
      <c r="AV2" s="339">
        <v>3</v>
      </c>
      <c r="AW2" s="339">
        <v>11</v>
      </c>
      <c r="AX2" s="339">
        <v>1</v>
      </c>
      <c r="AY2" s="339">
        <v>1</v>
      </c>
      <c r="AZ2" s="339">
        <v>0</v>
      </c>
      <c r="BA2" s="339">
        <v>2</v>
      </c>
      <c r="BB2" s="339">
        <v>0</v>
      </c>
      <c r="BC2" s="339">
        <v>2</v>
      </c>
      <c r="BD2" s="339">
        <v>0</v>
      </c>
      <c r="BE2" s="339">
        <v>0</v>
      </c>
      <c r="BF2" s="339">
        <v>0</v>
      </c>
      <c r="BG2" s="339">
        <v>11</v>
      </c>
      <c r="BH2" s="339">
        <v>2</v>
      </c>
      <c r="BI2" s="339">
        <v>9</v>
      </c>
      <c r="BJ2" s="339">
        <v>13</v>
      </c>
      <c r="BK2" s="339">
        <v>3</v>
      </c>
      <c r="BL2" s="339">
        <v>10</v>
      </c>
      <c r="BM2" s="339">
        <v>1</v>
      </c>
      <c r="BN2" s="339">
        <v>1</v>
      </c>
      <c r="BO2" s="339">
        <v>0</v>
      </c>
      <c r="BP2" s="339">
        <v>1</v>
      </c>
      <c r="BQ2" s="339">
        <v>0</v>
      </c>
      <c r="BR2" s="339">
        <v>1</v>
      </c>
      <c r="BS2" s="339">
        <v>0</v>
      </c>
      <c r="BT2" s="339">
        <v>0</v>
      </c>
      <c r="BU2" s="339">
        <v>0</v>
      </c>
      <c r="BV2" s="339">
        <v>11</v>
      </c>
      <c r="BW2" s="339">
        <v>2</v>
      </c>
      <c r="BX2" s="339">
        <v>9</v>
      </c>
      <c r="BY2" s="339">
        <v>1</v>
      </c>
      <c r="BZ2" s="339">
        <v>0</v>
      </c>
      <c r="CA2" s="339">
        <v>1</v>
      </c>
      <c r="CB2" s="339">
        <v>0</v>
      </c>
      <c r="CC2" s="339">
        <v>0</v>
      </c>
      <c r="CD2" s="339">
        <v>0</v>
      </c>
      <c r="CE2" s="339">
        <v>1</v>
      </c>
      <c r="CF2" s="339">
        <v>0</v>
      </c>
      <c r="CG2" s="339">
        <v>1</v>
      </c>
      <c r="CH2" s="339">
        <v>0</v>
      </c>
      <c r="CI2" s="339">
        <v>0</v>
      </c>
      <c r="CJ2" s="339">
        <v>0</v>
      </c>
      <c r="CK2" s="339">
        <v>0</v>
      </c>
      <c r="CL2" s="339">
        <v>0</v>
      </c>
      <c r="CM2" s="339">
        <v>0</v>
      </c>
      <c r="CN2" s="339">
        <v>340</v>
      </c>
      <c r="CO2" s="339">
        <v>141</v>
      </c>
      <c r="CP2" s="339">
        <v>199</v>
      </c>
    </row>
    <row r="3" spans="1:94" s="339" customFormat="1" x14ac:dyDescent="0.3">
      <c r="A3" s="340" t="s">
        <v>683</v>
      </c>
      <c r="B3" s="340" t="s">
        <v>684</v>
      </c>
      <c r="C3" s="340" t="s">
        <v>685</v>
      </c>
      <c r="D3" s="340" t="s">
        <v>691</v>
      </c>
      <c r="E3" s="340" t="s">
        <v>687</v>
      </c>
      <c r="F3" s="340" t="s">
        <v>688</v>
      </c>
      <c r="G3" s="340" t="s">
        <v>689</v>
      </c>
      <c r="H3" s="340" t="s">
        <v>583</v>
      </c>
      <c r="I3" s="340" t="s">
        <v>690</v>
      </c>
      <c r="J3" s="339">
        <v>245</v>
      </c>
      <c r="K3" s="339">
        <v>963</v>
      </c>
      <c r="L3" s="339">
        <v>497</v>
      </c>
      <c r="M3" s="339">
        <v>466</v>
      </c>
      <c r="N3" s="339">
        <v>68</v>
      </c>
      <c r="O3" s="339">
        <v>34</v>
      </c>
      <c r="P3" s="339">
        <v>34</v>
      </c>
      <c r="Q3" s="339">
        <v>2</v>
      </c>
      <c r="R3" s="339">
        <v>1</v>
      </c>
      <c r="S3" s="339">
        <v>1</v>
      </c>
      <c r="T3" s="339">
        <v>3</v>
      </c>
      <c r="U3" s="339">
        <v>2</v>
      </c>
      <c r="V3" s="339">
        <v>1</v>
      </c>
      <c r="W3" s="339">
        <v>603</v>
      </c>
      <c r="X3" s="339">
        <v>334</v>
      </c>
      <c r="Y3" s="339">
        <v>269</v>
      </c>
      <c r="Z3" s="339">
        <v>360</v>
      </c>
      <c r="AA3" s="339">
        <v>163</v>
      </c>
      <c r="AB3" s="339">
        <v>197</v>
      </c>
      <c r="AC3" s="339">
        <v>630</v>
      </c>
      <c r="AD3" s="339">
        <v>351</v>
      </c>
      <c r="AE3" s="339">
        <v>279</v>
      </c>
      <c r="AF3" s="339">
        <v>601</v>
      </c>
      <c r="AG3" s="339">
        <v>337</v>
      </c>
      <c r="AH3" s="339">
        <v>264</v>
      </c>
      <c r="AI3" s="339">
        <v>410</v>
      </c>
      <c r="AJ3" s="339">
        <v>247</v>
      </c>
      <c r="AK3" s="339">
        <v>163</v>
      </c>
      <c r="AL3" s="339">
        <v>160</v>
      </c>
      <c r="AM3" s="339">
        <v>77</v>
      </c>
      <c r="AN3" s="339">
        <v>83</v>
      </c>
      <c r="AO3" s="339">
        <v>0</v>
      </c>
      <c r="AP3" s="339">
        <v>0</v>
      </c>
      <c r="AQ3" s="339">
        <v>0</v>
      </c>
      <c r="AR3" s="339">
        <v>31</v>
      </c>
      <c r="AS3" s="339">
        <v>13</v>
      </c>
      <c r="AT3" s="339">
        <v>18</v>
      </c>
      <c r="AU3" s="339">
        <v>29</v>
      </c>
      <c r="AV3" s="339">
        <v>14</v>
      </c>
      <c r="AW3" s="339">
        <v>15</v>
      </c>
      <c r="AX3" s="339">
        <v>17</v>
      </c>
      <c r="AY3" s="339">
        <v>8</v>
      </c>
      <c r="AZ3" s="339">
        <v>9</v>
      </c>
      <c r="BA3" s="339">
        <v>9</v>
      </c>
      <c r="BB3" s="339">
        <v>4</v>
      </c>
      <c r="BC3" s="339">
        <v>5</v>
      </c>
      <c r="BD3" s="339">
        <v>1</v>
      </c>
      <c r="BE3" s="339">
        <v>1</v>
      </c>
      <c r="BF3" s="339">
        <v>0</v>
      </c>
      <c r="BG3" s="339">
        <v>2</v>
      </c>
      <c r="BH3" s="339">
        <v>1</v>
      </c>
      <c r="BI3" s="339">
        <v>1</v>
      </c>
      <c r="BJ3" s="339">
        <v>8</v>
      </c>
      <c r="BK3" s="339">
        <v>2</v>
      </c>
      <c r="BL3" s="339">
        <v>6</v>
      </c>
      <c r="BM3" s="339">
        <v>1</v>
      </c>
      <c r="BN3" s="339">
        <v>0</v>
      </c>
      <c r="BO3" s="339">
        <v>1</v>
      </c>
      <c r="BP3" s="339">
        <v>5</v>
      </c>
      <c r="BQ3" s="339">
        <v>1</v>
      </c>
      <c r="BR3" s="339">
        <v>4</v>
      </c>
      <c r="BS3" s="339">
        <v>1</v>
      </c>
      <c r="BT3" s="339">
        <v>1</v>
      </c>
      <c r="BU3" s="339">
        <v>0</v>
      </c>
      <c r="BV3" s="339">
        <v>1</v>
      </c>
      <c r="BW3" s="339">
        <v>0</v>
      </c>
      <c r="BX3" s="339">
        <v>1</v>
      </c>
      <c r="BY3" s="339">
        <v>21</v>
      </c>
      <c r="BZ3" s="339">
        <v>12</v>
      </c>
      <c r="CA3" s="339">
        <v>9</v>
      </c>
      <c r="CB3" s="339">
        <v>16</v>
      </c>
      <c r="CC3" s="339">
        <v>8</v>
      </c>
      <c r="CD3" s="339">
        <v>8</v>
      </c>
      <c r="CE3" s="339">
        <v>4</v>
      </c>
      <c r="CF3" s="339">
        <v>3</v>
      </c>
      <c r="CG3" s="339">
        <v>1</v>
      </c>
      <c r="CH3" s="339">
        <v>0</v>
      </c>
      <c r="CI3" s="339">
        <v>0</v>
      </c>
      <c r="CJ3" s="339">
        <v>0</v>
      </c>
      <c r="CK3" s="339">
        <v>1</v>
      </c>
      <c r="CL3" s="339">
        <v>1</v>
      </c>
      <c r="CM3" s="339">
        <v>0</v>
      </c>
      <c r="CN3" s="339">
        <v>333</v>
      </c>
      <c r="CO3" s="339">
        <v>146</v>
      </c>
      <c r="CP3" s="339">
        <v>187</v>
      </c>
    </row>
    <row r="4" spans="1:94" s="339" customFormat="1" x14ac:dyDescent="0.3">
      <c r="A4" s="340" t="s">
        <v>683</v>
      </c>
      <c r="B4" s="340" t="s">
        <v>684</v>
      </c>
      <c r="C4" s="340" t="s">
        <v>685</v>
      </c>
      <c r="D4" s="340" t="s">
        <v>692</v>
      </c>
      <c r="E4" s="340" t="s">
        <v>687</v>
      </c>
      <c r="F4" s="340" t="s">
        <v>688</v>
      </c>
      <c r="G4" s="340" t="s">
        <v>689</v>
      </c>
      <c r="H4" s="340" t="s">
        <v>579</v>
      </c>
      <c r="I4" s="340" t="s">
        <v>690</v>
      </c>
      <c r="J4" s="339">
        <v>145</v>
      </c>
      <c r="K4" s="339">
        <v>576</v>
      </c>
      <c r="L4" s="339">
        <v>305</v>
      </c>
      <c r="M4" s="339">
        <v>271</v>
      </c>
      <c r="N4" s="339">
        <v>73</v>
      </c>
      <c r="O4" s="339">
        <v>35</v>
      </c>
      <c r="P4" s="339">
        <v>38</v>
      </c>
      <c r="Q4" s="339">
        <v>0</v>
      </c>
      <c r="R4" s="339">
        <v>0</v>
      </c>
      <c r="S4" s="339">
        <v>0</v>
      </c>
      <c r="T4" s="339">
        <v>80</v>
      </c>
      <c r="U4" s="339">
        <v>43</v>
      </c>
      <c r="V4" s="339">
        <v>37</v>
      </c>
      <c r="W4" s="339">
        <v>346</v>
      </c>
      <c r="X4" s="339">
        <v>199</v>
      </c>
      <c r="Y4" s="339">
        <v>147</v>
      </c>
      <c r="Z4" s="339">
        <v>230</v>
      </c>
      <c r="AA4" s="339">
        <v>106</v>
      </c>
      <c r="AB4" s="339">
        <v>124</v>
      </c>
      <c r="AC4" s="339">
        <v>286</v>
      </c>
      <c r="AD4" s="339">
        <v>190</v>
      </c>
      <c r="AE4" s="339">
        <v>96</v>
      </c>
      <c r="AF4" s="339">
        <v>245</v>
      </c>
      <c r="AG4" s="339">
        <v>178</v>
      </c>
      <c r="AH4" s="339">
        <v>67</v>
      </c>
      <c r="AI4" s="339">
        <v>105</v>
      </c>
      <c r="AJ4" s="339">
        <v>98</v>
      </c>
      <c r="AK4" s="339">
        <v>7</v>
      </c>
      <c r="AL4" s="339">
        <v>100</v>
      </c>
      <c r="AM4" s="339">
        <v>48</v>
      </c>
      <c r="AN4" s="339">
        <v>52</v>
      </c>
      <c r="AO4" s="339">
        <v>0</v>
      </c>
      <c r="AP4" s="339">
        <v>0</v>
      </c>
      <c r="AQ4" s="339">
        <v>0</v>
      </c>
      <c r="AR4" s="339">
        <v>40</v>
      </c>
      <c r="AS4" s="339">
        <v>32</v>
      </c>
      <c r="AT4" s="339">
        <v>8</v>
      </c>
      <c r="AU4" s="339">
        <v>41</v>
      </c>
      <c r="AV4" s="339">
        <v>12</v>
      </c>
      <c r="AW4" s="339">
        <v>29</v>
      </c>
      <c r="AX4" s="339">
        <v>8</v>
      </c>
      <c r="AY4" s="339">
        <v>2</v>
      </c>
      <c r="AZ4" s="339">
        <v>6</v>
      </c>
      <c r="BA4" s="339">
        <v>32</v>
      </c>
      <c r="BB4" s="339">
        <v>10</v>
      </c>
      <c r="BC4" s="339">
        <v>22</v>
      </c>
      <c r="BD4" s="339">
        <v>0</v>
      </c>
      <c r="BE4" s="339">
        <v>0</v>
      </c>
      <c r="BF4" s="339">
        <v>0</v>
      </c>
      <c r="BG4" s="339">
        <v>1</v>
      </c>
      <c r="BH4" s="339">
        <v>0</v>
      </c>
      <c r="BI4" s="339">
        <v>1</v>
      </c>
      <c r="BJ4" s="339">
        <v>39</v>
      </c>
      <c r="BK4" s="339">
        <v>11</v>
      </c>
      <c r="BL4" s="339">
        <v>28</v>
      </c>
      <c r="BM4" s="339">
        <v>8</v>
      </c>
      <c r="BN4" s="339">
        <v>2</v>
      </c>
      <c r="BO4" s="339">
        <v>6</v>
      </c>
      <c r="BP4" s="339">
        <v>30</v>
      </c>
      <c r="BQ4" s="339">
        <v>9</v>
      </c>
      <c r="BR4" s="339">
        <v>21</v>
      </c>
      <c r="BS4" s="339">
        <v>0</v>
      </c>
      <c r="BT4" s="339">
        <v>0</v>
      </c>
      <c r="BU4" s="339">
        <v>0</v>
      </c>
      <c r="BV4" s="339">
        <v>1</v>
      </c>
      <c r="BW4" s="339">
        <v>0</v>
      </c>
      <c r="BX4" s="339">
        <v>1</v>
      </c>
      <c r="BY4" s="339">
        <v>2</v>
      </c>
      <c r="BZ4" s="339">
        <v>1</v>
      </c>
      <c r="CA4" s="339">
        <v>1</v>
      </c>
      <c r="CB4" s="339">
        <v>0</v>
      </c>
      <c r="CC4" s="339">
        <v>0</v>
      </c>
      <c r="CD4" s="339">
        <v>0</v>
      </c>
      <c r="CE4" s="339">
        <v>2</v>
      </c>
      <c r="CF4" s="339">
        <v>1</v>
      </c>
      <c r="CG4" s="339">
        <v>1</v>
      </c>
      <c r="CH4" s="339">
        <v>0</v>
      </c>
      <c r="CI4" s="339">
        <v>0</v>
      </c>
      <c r="CJ4" s="339">
        <v>0</v>
      </c>
      <c r="CK4" s="339">
        <v>0</v>
      </c>
      <c r="CL4" s="339">
        <v>0</v>
      </c>
      <c r="CM4" s="339">
        <v>0</v>
      </c>
      <c r="CN4" s="339">
        <v>290</v>
      </c>
      <c r="CO4" s="339">
        <v>115</v>
      </c>
      <c r="CP4" s="339">
        <v>175</v>
      </c>
    </row>
    <row r="5" spans="1:94" s="339" customFormat="1" x14ac:dyDescent="0.3">
      <c r="A5" s="340" t="s">
        <v>683</v>
      </c>
      <c r="B5" s="340" t="s">
        <v>684</v>
      </c>
      <c r="C5" s="340" t="s">
        <v>685</v>
      </c>
      <c r="D5" s="340" t="s">
        <v>693</v>
      </c>
      <c r="E5" s="340" t="s">
        <v>687</v>
      </c>
      <c r="F5" s="340" t="s">
        <v>688</v>
      </c>
      <c r="G5" s="340" t="s">
        <v>689</v>
      </c>
      <c r="H5" s="340" t="s">
        <v>585</v>
      </c>
      <c r="I5" s="340" t="s">
        <v>690</v>
      </c>
      <c r="J5" s="339">
        <v>958</v>
      </c>
      <c r="K5" s="339">
        <v>4765</v>
      </c>
      <c r="L5" s="339">
        <v>2387</v>
      </c>
      <c r="M5" s="339">
        <v>2378</v>
      </c>
      <c r="N5" s="339">
        <v>709</v>
      </c>
      <c r="O5" s="339">
        <v>382</v>
      </c>
      <c r="P5" s="339">
        <v>327</v>
      </c>
      <c r="Q5" s="339">
        <v>467</v>
      </c>
      <c r="R5" s="339">
        <v>242</v>
      </c>
      <c r="S5" s="339">
        <v>225</v>
      </c>
      <c r="T5" s="339">
        <v>2337</v>
      </c>
      <c r="U5" s="339">
        <v>1154</v>
      </c>
      <c r="V5" s="339">
        <v>1183</v>
      </c>
      <c r="W5" s="339">
        <v>2295</v>
      </c>
      <c r="X5" s="339">
        <v>1279</v>
      </c>
      <c r="Y5" s="339">
        <v>1016</v>
      </c>
      <c r="Z5" s="339">
        <v>2470</v>
      </c>
      <c r="AA5" s="339">
        <v>1108</v>
      </c>
      <c r="AB5" s="339">
        <v>1362</v>
      </c>
      <c r="AC5" s="339">
        <v>2177</v>
      </c>
      <c r="AD5" s="339">
        <v>1334</v>
      </c>
      <c r="AE5" s="339">
        <v>843</v>
      </c>
      <c r="AF5" s="339">
        <v>1695</v>
      </c>
      <c r="AG5" s="339">
        <v>1171</v>
      </c>
      <c r="AH5" s="339">
        <v>524</v>
      </c>
      <c r="AI5" s="339">
        <v>317</v>
      </c>
      <c r="AJ5" s="339">
        <v>252</v>
      </c>
      <c r="AK5" s="339">
        <v>65</v>
      </c>
      <c r="AL5" s="339">
        <v>659</v>
      </c>
      <c r="AM5" s="339">
        <v>392</v>
      </c>
      <c r="AN5" s="339">
        <v>267</v>
      </c>
      <c r="AO5" s="339">
        <v>16</v>
      </c>
      <c r="AP5" s="339">
        <v>7</v>
      </c>
      <c r="AQ5" s="339">
        <v>9</v>
      </c>
      <c r="AR5" s="339">
        <v>703</v>
      </c>
      <c r="AS5" s="339">
        <v>520</v>
      </c>
      <c r="AT5" s="339">
        <v>183</v>
      </c>
      <c r="AU5" s="339">
        <v>482</v>
      </c>
      <c r="AV5" s="339">
        <v>163</v>
      </c>
      <c r="AW5" s="339">
        <v>319</v>
      </c>
      <c r="AX5" s="339">
        <v>18</v>
      </c>
      <c r="AY5" s="339">
        <v>7</v>
      </c>
      <c r="AZ5" s="339">
        <v>11</v>
      </c>
      <c r="BA5" s="339">
        <v>299</v>
      </c>
      <c r="BB5" s="339">
        <v>80</v>
      </c>
      <c r="BC5" s="339">
        <v>219</v>
      </c>
      <c r="BD5" s="339">
        <v>2</v>
      </c>
      <c r="BE5" s="339">
        <v>1</v>
      </c>
      <c r="BF5" s="339">
        <v>1</v>
      </c>
      <c r="BG5" s="339">
        <v>163</v>
      </c>
      <c r="BH5" s="339">
        <v>75</v>
      </c>
      <c r="BI5" s="339">
        <v>88</v>
      </c>
      <c r="BJ5" s="339">
        <v>459</v>
      </c>
      <c r="BK5" s="339">
        <v>151</v>
      </c>
      <c r="BL5" s="339">
        <v>308</v>
      </c>
      <c r="BM5" s="339">
        <v>18</v>
      </c>
      <c r="BN5" s="339">
        <v>7</v>
      </c>
      <c r="BO5" s="339">
        <v>11</v>
      </c>
      <c r="BP5" s="339">
        <v>287</v>
      </c>
      <c r="BQ5" s="339">
        <v>73</v>
      </c>
      <c r="BR5" s="339">
        <v>214</v>
      </c>
      <c r="BS5" s="339">
        <v>2</v>
      </c>
      <c r="BT5" s="339">
        <v>1</v>
      </c>
      <c r="BU5" s="339">
        <v>1</v>
      </c>
      <c r="BV5" s="339">
        <v>152</v>
      </c>
      <c r="BW5" s="339">
        <v>70</v>
      </c>
      <c r="BX5" s="339">
        <v>82</v>
      </c>
      <c r="BY5" s="339">
        <v>23</v>
      </c>
      <c r="BZ5" s="339">
        <v>12</v>
      </c>
      <c r="CA5" s="339">
        <v>11</v>
      </c>
      <c r="CB5" s="339">
        <v>0</v>
      </c>
      <c r="CC5" s="339">
        <v>0</v>
      </c>
      <c r="CD5" s="339">
        <v>0</v>
      </c>
      <c r="CE5" s="339">
        <v>12</v>
      </c>
      <c r="CF5" s="339">
        <v>7</v>
      </c>
      <c r="CG5" s="339">
        <v>5</v>
      </c>
      <c r="CH5" s="339">
        <v>0</v>
      </c>
      <c r="CI5" s="339">
        <v>0</v>
      </c>
      <c r="CJ5" s="339">
        <v>0</v>
      </c>
      <c r="CK5" s="339">
        <v>11</v>
      </c>
      <c r="CL5" s="339">
        <v>5</v>
      </c>
      <c r="CM5" s="339">
        <v>6</v>
      </c>
      <c r="CN5" s="339">
        <v>2588</v>
      </c>
      <c r="CO5" s="339">
        <v>1053</v>
      </c>
      <c r="CP5" s="339">
        <v>1535</v>
      </c>
    </row>
    <row r="6" spans="1:94" s="339" customFormat="1" ht="16.2" customHeight="1" x14ac:dyDescent="0.3">
      <c r="A6" s="340" t="s">
        <v>683</v>
      </c>
      <c r="B6" s="340" t="s">
        <v>684</v>
      </c>
      <c r="C6" s="340" t="s">
        <v>685</v>
      </c>
      <c r="D6" s="340" t="s">
        <v>694</v>
      </c>
      <c r="E6" s="340" t="s">
        <v>687</v>
      </c>
      <c r="F6" s="340" t="s">
        <v>688</v>
      </c>
      <c r="G6" s="340" t="s">
        <v>689</v>
      </c>
      <c r="H6" s="340" t="s">
        <v>582</v>
      </c>
      <c r="I6" s="340" t="s">
        <v>690</v>
      </c>
      <c r="J6" s="339">
        <v>64</v>
      </c>
      <c r="K6" s="339">
        <v>292</v>
      </c>
      <c r="L6" s="339">
        <v>147</v>
      </c>
      <c r="M6" s="339">
        <v>145</v>
      </c>
      <c r="N6" s="339">
        <v>32</v>
      </c>
      <c r="O6" s="339">
        <v>22</v>
      </c>
      <c r="P6" s="339">
        <v>10</v>
      </c>
      <c r="Q6" s="339">
        <v>0</v>
      </c>
      <c r="R6" s="339">
        <v>0</v>
      </c>
      <c r="S6" s="339">
        <v>0</v>
      </c>
      <c r="T6" s="339">
        <v>203</v>
      </c>
      <c r="U6" s="339">
        <v>109</v>
      </c>
      <c r="V6" s="339">
        <v>94</v>
      </c>
      <c r="W6" s="339">
        <v>135</v>
      </c>
      <c r="X6" s="339">
        <v>59</v>
      </c>
      <c r="Y6" s="339">
        <v>76</v>
      </c>
      <c r="Z6" s="339">
        <v>157</v>
      </c>
      <c r="AA6" s="339">
        <v>88</v>
      </c>
      <c r="AB6" s="339">
        <v>69</v>
      </c>
      <c r="AC6" s="339">
        <v>190</v>
      </c>
      <c r="AD6" s="339">
        <v>96</v>
      </c>
      <c r="AE6" s="339">
        <v>94</v>
      </c>
      <c r="AF6" s="339">
        <v>174</v>
      </c>
      <c r="AG6" s="339">
        <v>93</v>
      </c>
      <c r="AH6" s="339">
        <v>81</v>
      </c>
      <c r="AI6" s="339">
        <v>2</v>
      </c>
      <c r="AJ6" s="339">
        <v>1</v>
      </c>
      <c r="AK6" s="339">
        <v>1</v>
      </c>
      <c r="AL6" s="339">
        <v>169</v>
      </c>
      <c r="AM6" s="339">
        <v>91</v>
      </c>
      <c r="AN6" s="339">
        <v>78</v>
      </c>
      <c r="AO6" s="339">
        <v>0</v>
      </c>
      <c r="AP6" s="339">
        <v>0</v>
      </c>
      <c r="AQ6" s="339">
        <v>0</v>
      </c>
      <c r="AR6" s="339">
        <v>3</v>
      </c>
      <c r="AS6" s="339">
        <v>1</v>
      </c>
      <c r="AT6" s="339">
        <v>2</v>
      </c>
      <c r="AU6" s="339">
        <v>16</v>
      </c>
      <c r="AV6" s="339">
        <v>3</v>
      </c>
      <c r="AW6" s="339">
        <v>13</v>
      </c>
      <c r="AX6" s="339">
        <v>0</v>
      </c>
      <c r="AY6" s="339">
        <v>0</v>
      </c>
      <c r="AZ6" s="339">
        <v>0</v>
      </c>
      <c r="BA6" s="339">
        <v>16</v>
      </c>
      <c r="BB6" s="339">
        <v>3</v>
      </c>
      <c r="BC6" s="339">
        <v>13</v>
      </c>
      <c r="BD6" s="339">
        <v>0</v>
      </c>
      <c r="BE6" s="339">
        <v>0</v>
      </c>
      <c r="BF6" s="339">
        <v>0</v>
      </c>
      <c r="BG6" s="339">
        <v>0</v>
      </c>
      <c r="BH6" s="339">
        <v>0</v>
      </c>
      <c r="BI6" s="339">
        <v>0</v>
      </c>
      <c r="BJ6" s="339">
        <v>2</v>
      </c>
      <c r="BK6" s="339">
        <v>1</v>
      </c>
      <c r="BL6" s="339">
        <v>1</v>
      </c>
      <c r="BM6" s="339">
        <v>0</v>
      </c>
      <c r="BN6" s="339">
        <v>0</v>
      </c>
      <c r="BO6" s="339">
        <v>0</v>
      </c>
      <c r="BP6" s="339">
        <v>2</v>
      </c>
      <c r="BQ6" s="339">
        <v>1</v>
      </c>
      <c r="BR6" s="339">
        <v>1</v>
      </c>
      <c r="BS6" s="339">
        <v>0</v>
      </c>
      <c r="BT6" s="339">
        <v>0</v>
      </c>
      <c r="BU6" s="339">
        <v>0</v>
      </c>
      <c r="BV6" s="339">
        <v>0</v>
      </c>
      <c r="BW6" s="339">
        <v>0</v>
      </c>
      <c r="BX6" s="339">
        <v>0</v>
      </c>
      <c r="BY6" s="339">
        <v>14</v>
      </c>
      <c r="BZ6" s="339">
        <v>2</v>
      </c>
      <c r="CA6" s="339">
        <v>12</v>
      </c>
      <c r="CB6" s="339">
        <v>0</v>
      </c>
      <c r="CC6" s="339">
        <v>0</v>
      </c>
      <c r="CD6" s="339">
        <v>0</v>
      </c>
      <c r="CE6" s="339">
        <v>14</v>
      </c>
      <c r="CF6" s="339">
        <v>2</v>
      </c>
      <c r="CG6" s="339">
        <v>12</v>
      </c>
      <c r="CH6" s="339">
        <v>0</v>
      </c>
      <c r="CI6" s="339">
        <v>0</v>
      </c>
      <c r="CJ6" s="339">
        <v>0</v>
      </c>
      <c r="CK6" s="339">
        <v>0</v>
      </c>
      <c r="CL6" s="339">
        <v>0</v>
      </c>
      <c r="CM6" s="339">
        <v>0</v>
      </c>
      <c r="CN6" s="339">
        <v>102</v>
      </c>
      <c r="CO6" s="339">
        <v>51</v>
      </c>
      <c r="CP6" s="339">
        <v>51</v>
      </c>
    </row>
    <row r="7" spans="1:94" s="339" customFormat="1" x14ac:dyDescent="0.3">
      <c r="A7" s="340" t="s">
        <v>683</v>
      </c>
      <c r="B7" s="340" t="s">
        <v>684</v>
      </c>
      <c r="C7" s="340" t="s">
        <v>685</v>
      </c>
      <c r="D7" s="340" t="s">
        <v>695</v>
      </c>
      <c r="E7" s="340" t="s">
        <v>687</v>
      </c>
      <c r="F7" s="340" t="s">
        <v>688</v>
      </c>
      <c r="G7" s="340" t="s">
        <v>689</v>
      </c>
      <c r="H7" s="340" t="s">
        <v>576</v>
      </c>
      <c r="I7" s="340" t="s">
        <v>690</v>
      </c>
      <c r="J7" s="339">
        <v>1297</v>
      </c>
      <c r="K7" s="339">
        <v>5263</v>
      </c>
      <c r="L7" s="339">
        <v>2623</v>
      </c>
      <c r="M7" s="339">
        <v>2640</v>
      </c>
      <c r="N7" s="339">
        <v>566</v>
      </c>
      <c r="O7" s="339">
        <v>270</v>
      </c>
      <c r="P7" s="339">
        <v>296</v>
      </c>
      <c r="Q7" s="339">
        <v>1638</v>
      </c>
      <c r="R7" s="339">
        <v>821</v>
      </c>
      <c r="S7" s="339">
        <v>817</v>
      </c>
      <c r="T7" s="339">
        <v>116</v>
      </c>
      <c r="U7" s="339">
        <v>55</v>
      </c>
      <c r="V7" s="339">
        <v>61</v>
      </c>
      <c r="W7" s="339">
        <v>3032</v>
      </c>
      <c r="X7" s="339">
        <v>1698</v>
      </c>
      <c r="Y7" s="339">
        <v>1334</v>
      </c>
      <c r="Z7" s="339">
        <v>2231</v>
      </c>
      <c r="AA7" s="339">
        <v>925</v>
      </c>
      <c r="AB7" s="339">
        <v>1306</v>
      </c>
      <c r="AC7" s="339">
        <v>2894</v>
      </c>
      <c r="AD7" s="339">
        <v>1650</v>
      </c>
      <c r="AE7" s="339">
        <v>1244</v>
      </c>
      <c r="AF7" s="339">
        <v>2604</v>
      </c>
      <c r="AG7" s="339">
        <v>1535</v>
      </c>
      <c r="AH7" s="339">
        <v>1069</v>
      </c>
      <c r="AI7" s="339">
        <v>1087</v>
      </c>
      <c r="AJ7" s="339">
        <v>723</v>
      </c>
      <c r="AK7" s="339">
        <v>364</v>
      </c>
      <c r="AL7" s="339">
        <v>788</v>
      </c>
      <c r="AM7" s="339">
        <v>373</v>
      </c>
      <c r="AN7" s="339">
        <v>415</v>
      </c>
      <c r="AO7" s="339">
        <v>78</v>
      </c>
      <c r="AP7" s="339">
        <v>21</v>
      </c>
      <c r="AQ7" s="339">
        <v>57</v>
      </c>
      <c r="AR7" s="339">
        <v>651</v>
      </c>
      <c r="AS7" s="339">
        <v>418</v>
      </c>
      <c r="AT7" s="339">
        <v>233</v>
      </c>
      <c r="AU7" s="339">
        <v>290</v>
      </c>
      <c r="AV7" s="339">
        <v>115</v>
      </c>
      <c r="AW7" s="339">
        <v>175</v>
      </c>
      <c r="AX7" s="339">
        <v>8</v>
      </c>
      <c r="AY7" s="339">
        <v>4</v>
      </c>
      <c r="AZ7" s="339">
        <v>4</v>
      </c>
      <c r="BA7" s="339">
        <v>98</v>
      </c>
      <c r="BB7" s="339">
        <v>50</v>
      </c>
      <c r="BC7" s="339">
        <v>48</v>
      </c>
      <c r="BD7" s="339">
        <v>1</v>
      </c>
      <c r="BE7" s="339">
        <v>0</v>
      </c>
      <c r="BF7" s="339">
        <v>1</v>
      </c>
      <c r="BG7" s="339">
        <v>183</v>
      </c>
      <c r="BH7" s="339">
        <v>61</v>
      </c>
      <c r="BI7" s="339">
        <v>122</v>
      </c>
      <c r="BJ7" s="339">
        <v>282</v>
      </c>
      <c r="BK7" s="339">
        <v>111</v>
      </c>
      <c r="BL7" s="339">
        <v>171</v>
      </c>
      <c r="BM7" s="339">
        <v>8</v>
      </c>
      <c r="BN7" s="339">
        <v>4</v>
      </c>
      <c r="BO7" s="339">
        <v>4</v>
      </c>
      <c r="BP7" s="339">
        <v>97</v>
      </c>
      <c r="BQ7" s="339">
        <v>49</v>
      </c>
      <c r="BR7" s="339">
        <v>48</v>
      </c>
      <c r="BS7" s="339">
        <v>1</v>
      </c>
      <c r="BT7" s="339">
        <v>0</v>
      </c>
      <c r="BU7" s="339">
        <v>1</v>
      </c>
      <c r="BV7" s="339">
        <v>176</v>
      </c>
      <c r="BW7" s="339">
        <v>58</v>
      </c>
      <c r="BX7" s="339">
        <v>118</v>
      </c>
      <c r="BY7" s="339">
        <v>8</v>
      </c>
      <c r="BZ7" s="339">
        <v>4</v>
      </c>
      <c r="CA7" s="339">
        <v>4</v>
      </c>
      <c r="CB7" s="339">
        <v>0</v>
      </c>
      <c r="CC7" s="339">
        <v>0</v>
      </c>
      <c r="CD7" s="339">
        <v>0</v>
      </c>
      <c r="CE7" s="339">
        <v>1</v>
      </c>
      <c r="CF7" s="339">
        <v>1</v>
      </c>
      <c r="CG7" s="339">
        <v>0</v>
      </c>
      <c r="CH7" s="339">
        <v>0</v>
      </c>
      <c r="CI7" s="339">
        <v>0</v>
      </c>
      <c r="CJ7" s="339">
        <v>0</v>
      </c>
      <c r="CK7" s="339">
        <v>7</v>
      </c>
      <c r="CL7" s="339">
        <v>3</v>
      </c>
      <c r="CM7" s="339">
        <v>4</v>
      </c>
      <c r="CN7" s="339">
        <v>2369</v>
      </c>
      <c r="CO7" s="339">
        <v>973</v>
      </c>
      <c r="CP7" s="339">
        <v>1396</v>
      </c>
    </row>
    <row r="8" spans="1:94" s="339" customFormat="1" x14ac:dyDescent="0.3">
      <c r="A8" s="340" t="s">
        <v>683</v>
      </c>
      <c r="B8" s="340" t="s">
        <v>684</v>
      </c>
      <c r="C8" s="340" t="s">
        <v>685</v>
      </c>
      <c r="D8" s="340" t="s">
        <v>696</v>
      </c>
      <c r="E8" s="340" t="s">
        <v>687</v>
      </c>
      <c r="F8" s="340" t="s">
        <v>688</v>
      </c>
      <c r="G8" s="340" t="s">
        <v>689</v>
      </c>
      <c r="H8" s="340" t="s">
        <v>577</v>
      </c>
      <c r="I8" s="340" t="s">
        <v>690</v>
      </c>
      <c r="J8" s="339">
        <v>292</v>
      </c>
      <c r="K8" s="339">
        <v>1307</v>
      </c>
      <c r="L8" s="339">
        <v>641</v>
      </c>
      <c r="M8" s="339">
        <v>666</v>
      </c>
      <c r="N8" s="339">
        <v>174</v>
      </c>
      <c r="O8" s="339">
        <v>82</v>
      </c>
      <c r="P8" s="339">
        <v>92</v>
      </c>
      <c r="Q8" s="339">
        <v>497</v>
      </c>
      <c r="R8" s="339">
        <v>242</v>
      </c>
      <c r="S8" s="339">
        <v>255</v>
      </c>
      <c r="T8" s="339">
        <v>221</v>
      </c>
      <c r="U8" s="339">
        <v>109</v>
      </c>
      <c r="V8" s="339">
        <v>112</v>
      </c>
      <c r="W8" s="339">
        <v>723</v>
      </c>
      <c r="X8" s="339">
        <v>376</v>
      </c>
      <c r="Y8" s="339">
        <v>347</v>
      </c>
      <c r="Z8" s="339">
        <v>584</v>
      </c>
      <c r="AA8" s="339">
        <v>265</v>
      </c>
      <c r="AB8" s="339">
        <v>319</v>
      </c>
      <c r="AC8" s="339">
        <v>736</v>
      </c>
      <c r="AD8" s="339">
        <v>402</v>
      </c>
      <c r="AE8" s="339">
        <v>334</v>
      </c>
      <c r="AF8" s="339">
        <v>401</v>
      </c>
      <c r="AG8" s="339">
        <v>282</v>
      </c>
      <c r="AH8" s="339">
        <v>119</v>
      </c>
      <c r="AI8" s="339">
        <v>94</v>
      </c>
      <c r="AJ8" s="339">
        <v>89</v>
      </c>
      <c r="AK8" s="339">
        <v>5</v>
      </c>
      <c r="AL8" s="339">
        <v>263</v>
      </c>
      <c r="AM8" s="339">
        <v>153</v>
      </c>
      <c r="AN8" s="339">
        <v>110</v>
      </c>
      <c r="AO8" s="339">
        <v>0</v>
      </c>
      <c r="AP8" s="339">
        <v>0</v>
      </c>
      <c r="AQ8" s="339">
        <v>0</v>
      </c>
      <c r="AR8" s="339">
        <v>44</v>
      </c>
      <c r="AS8" s="339">
        <v>40</v>
      </c>
      <c r="AT8" s="339">
        <v>4</v>
      </c>
      <c r="AU8" s="339">
        <v>335</v>
      </c>
      <c r="AV8" s="339">
        <v>120</v>
      </c>
      <c r="AW8" s="339">
        <v>215</v>
      </c>
      <c r="AX8" s="339">
        <v>13</v>
      </c>
      <c r="AY8" s="339">
        <v>0</v>
      </c>
      <c r="AZ8" s="339">
        <v>13</v>
      </c>
      <c r="BA8" s="339">
        <v>296</v>
      </c>
      <c r="BB8" s="339">
        <v>111</v>
      </c>
      <c r="BC8" s="339">
        <v>185</v>
      </c>
      <c r="BD8" s="339">
        <v>2</v>
      </c>
      <c r="BE8" s="339">
        <v>1</v>
      </c>
      <c r="BF8" s="339">
        <v>1</v>
      </c>
      <c r="BG8" s="339">
        <v>24</v>
      </c>
      <c r="BH8" s="339">
        <v>8</v>
      </c>
      <c r="BI8" s="339">
        <v>16</v>
      </c>
      <c r="BJ8" s="339">
        <v>268</v>
      </c>
      <c r="BK8" s="339">
        <v>116</v>
      </c>
      <c r="BL8" s="339">
        <v>152</v>
      </c>
      <c r="BM8" s="339">
        <v>6</v>
      </c>
      <c r="BN8" s="339">
        <v>0</v>
      </c>
      <c r="BO8" s="339">
        <v>6</v>
      </c>
      <c r="BP8" s="339">
        <v>247</v>
      </c>
      <c r="BQ8" s="339">
        <v>110</v>
      </c>
      <c r="BR8" s="339">
        <v>137</v>
      </c>
      <c r="BS8" s="339">
        <v>1</v>
      </c>
      <c r="BT8" s="339">
        <v>1</v>
      </c>
      <c r="BU8" s="339">
        <v>0</v>
      </c>
      <c r="BV8" s="339">
        <v>14</v>
      </c>
      <c r="BW8" s="339">
        <v>5</v>
      </c>
      <c r="BX8" s="339">
        <v>9</v>
      </c>
      <c r="BY8" s="339">
        <v>67</v>
      </c>
      <c r="BZ8" s="339">
        <v>4</v>
      </c>
      <c r="CA8" s="339">
        <v>63</v>
      </c>
      <c r="CB8" s="339">
        <v>7</v>
      </c>
      <c r="CC8" s="339">
        <v>0</v>
      </c>
      <c r="CD8" s="339">
        <v>7</v>
      </c>
      <c r="CE8" s="339">
        <v>49</v>
      </c>
      <c r="CF8" s="339">
        <v>1</v>
      </c>
      <c r="CG8" s="339">
        <v>48</v>
      </c>
      <c r="CH8" s="339">
        <v>1</v>
      </c>
      <c r="CI8" s="339">
        <v>0</v>
      </c>
      <c r="CJ8" s="339">
        <v>1</v>
      </c>
      <c r="CK8" s="339">
        <v>10</v>
      </c>
      <c r="CL8" s="339">
        <v>3</v>
      </c>
      <c r="CM8" s="339">
        <v>7</v>
      </c>
      <c r="CN8" s="339">
        <v>571</v>
      </c>
      <c r="CO8" s="339">
        <v>239</v>
      </c>
      <c r="CP8" s="339">
        <v>332</v>
      </c>
    </row>
    <row r="9" spans="1:94" s="339" customFormat="1" x14ac:dyDescent="0.3">
      <c r="A9" s="340" t="s">
        <v>683</v>
      </c>
      <c r="B9" s="340" t="s">
        <v>684</v>
      </c>
      <c r="C9" s="340" t="s">
        <v>685</v>
      </c>
      <c r="D9" s="340" t="s">
        <v>697</v>
      </c>
      <c r="E9" s="340" t="s">
        <v>687</v>
      </c>
      <c r="F9" s="340" t="s">
        <v>688</v>
      </c>
      <c r="G9" s="340" t="s">
        <v>689</v>
      </c>
      <c r="H9" s="340" t="s">
        <v>584</v>
      </c>
      <c r="I9" s="340" t="s">
        <v>690</v>
      </c>
      <c r="J9" s="339">
        <v>1272</v>
      </c>
      <c r="K9" s="339">
        <v>5631</v>
      </c>
      <c r="L9" s="339">
        <v>2830</v>
      </c>
      <c r="M9" s="339">
        <v>2801</v>
      </c>
      <c r="N9" s="339">
        <v>622</v>
      </c>
      <c r="O9" s="339">
        <v>308</v>
      </c>
      <c r="P9" s="339">
        <v>314</v>
      </c>
      <c r="Q9" s="339">
        <v>1423</v>
      </c>
      <c r="R9" s="339">
        <v>711</v>
      </c>
      <c r="S9" s="339">
        <v>712</v>
      </c>
      <c r="T9" s="339">
        <v>357</v>
      </c>
      <c r="U9" s="339">
        <v>166</v>
      </c>
      <c r="V9" s="339">
        <v>191</v>
      </c>
      <c r="W9" s="339">
        <v>3296</v>
      </c>
      <c r="X9" s="339">
        <v>1823</v>
      </c>
      <c r="Y9" s="339">
        <v>1473</v>
      </c>
      <c r="Z9" s="339">
        <v>2335</v>
      </c>
      <c r="AA9" s="339">
        <v>1007</v>
      </c>
      <c r="AB9" s="339">
        <v>1328</v>
      </c>
      <c r="AC9" s="339">
        <v>2803</v>
      </c>
      <c r="AD9" s="339">
        <v>1824</v>
      </c>
      <c r="AE9" s="339">
        <v>979</v>
      </c>
      <c r="AF9" s="339">
        <v>1967</v>
      </c>
      <c r="AG9" s="339">
        <v>1500</v>
      </c>
      <c r="AH9" s="339">
        <v>467</v>
      </c>
      <c r="AI9" s="339">
        <v>1086</v>
      </c>
      <c r="AJ9" s="339">
        <v>808</v>
      </c>
      <c r="AK9" s="339">
        <v>278</v>
      </c>
      <c r="AL9" s="339">
        <v>360</v>
      </c>
      <c r="AM9" s="339">
        <v>247</v>
      </c>
      <c r="AN9" s="339">
        <v>113</v>
      </c>
      <c r="AO9" s="339">
        <v>78</v>
      </c>
      <c r="AP9" s="339">
        <v>50</v>
      </c>
      <c r="AQ9" s="339">
        <v>28</v>
      </c>
      <c r="AR9" s="339">
        <v>443</v>
      </c>
      <c r="AS9" s="339">
        <v>395</v>
      </c>
      <c r="AT9" s="339">
        <v>48</v>
      </c>
      <c r="AU9" s="339">
        <v>836</v>
      </c>
      <c r="AV9" s="339">
        <v>324</v>
      </c>
      <c r="AW9" s="339">
        <v>512</v>
      </c>
      <c r="AX9" s="339">
        <v>284</v>
      </c>
      <c r="AY9" s="339">
        <v>137</v>
      </c>
      <c r="AZ9" s="339">
        <v>147</v>
      </c>
      <c r="BA9" s="339">
        <v>477</v>
      </c>
      <c r="BB9" s="339">
        <v>158</v>
      </c>
      <c r="BC9" s="339">
        <v>319</v>
      </c>
      <c r="BD9" s="339">
        <v>14</v>
      </c>
      <c r="BE9" s="339">
        <v>8</v>
      </c>
      <c r="BF9" s="339">
        <v>6</v>
      </c>
      <c r="BG9" s="339">
        <v>61</v>
      </c>
      <c r="BH9" s="339">
        <v>21</v>
      </c>
      <c r="BI9" s="339">
        <v>40</v>
      </c>
      <c r="BJ9" s="339">
        <v>812</v>
      </c>
      <c r="BK9" s="339">
        <v>320</v>
      </c>
      <c r="BL9" s="339">
        <v>492</v>
      </c>
      <c r="BM9" s="339">
        <v>280</v>
      </c>
      <c r="BN9" s="339">
        <v>135</v>
      </c>
      <c r="BO9" s="339">
        <v>145</v>
      </c>
      <c r="BP9" s="339">
        <v>468</v>
      </c>
      <c r="BQ9" s="339">
        <v>156</v>
      </c>
      <c r="BR9" s="339">
        <v>312</v>
      </c>
      <c r="BS9" s="339">
        <v>13</v>
      </c>
      <c r="BT9" s="339">
        <v>8</v>
      </c>
      <c r="BU9" s="339">
        <v>5</v>
      </c>
      <c r="BV9" s="339">
        <v>51</v>
      </c>
      <c r="BW9" s="339">
        <v>21</v>
      </c>
      <c r="BX9" s="339">
        <v>30</v>
      </c>
      <c r="BY9" s="339">
        <v>24</v>
      </c>
      <c r="BZ9" s="339">
        <v>4</v>
      </c>
      <c r="CA9" s="339">
        <v>20</v>
      </c>
      <c r="CB9" s="339">
        <v>4</v>
      </c>
      <c r="CC9" s="339">
        <v>2</v>
      </c>
      <c r="CD9" s="339">
        <v>2</v>
      </c>
      <c r="CE9" s="339">
        <v>9</v>
      </c>
      <c r="CF9" s="339">
        <v>2</v>
      </c>
      <c r="CG9" s="339">
        <v>7</v>
      </c>
      <c r="CH9" s="339">
        <v>1</v>
      </c>
      <c r="CI9" s="339">
        <v>0</v>
      </c>
      <c r="CJ9" s="339">
        <v>1</v>
      </c>
      <c r="CK9" s="339">
        <v>10</v>
      </c>
      <c r="CL9" s="339">
        <v>0</v>
      </c>
      <c r="CM9" s="339">
        <v>10</v>
      </c>
      <c r="CN9" s="339">
        <v>2828</v>
      </c>
      <c r="CO9" s="339">
        <v>1006</v>
      </c>
      <c r="CP9" s="339">
        <v>1822</v>
      </c>
    </row>
    <row r="10" spans="1:94" x14ac:dyDescent="0.3">
      <c r="J10">
        <f>SUM(J2:J9)</f>
        <v>4434</v>
      </c>
      <c r="K10">
        <f>SUM(K2:K9)</f>
        <v>19521</v>
      </c>
      <c r="L10">
        <f>SUM(L2:L9)</f>
        <v>9798</v>
      </c>
      <c r="M10">
        <f>SUM(M2:M9)</f>
        <v>9723</v>
      </c>
      <c r="N10" s="339">
        <v>2302</v>
      </c>
      <c r="O10" s="339">
        <v>1163</v>
      </c>
      <c r="P10" s="339">
        <v>1139</v>
      </c>
      <c r="Q10" s="339">
        <v>4443</v>
      </c>
      <c r="R10" s="339">
        <v>2225</v>
      </c>
      <c r="S10" s="339">
        <v>2218</v>
      </c>
      <c r="T10">
        <f>SUM(T2:T9)</f>
        <v>3365</v>
      </c>
      <c r="U10" s="339">
        <v>1662</v>
      </c>
      <c r="V10" s="339">
        <v>1703</v>
      </c>
      <c r="W10" s="339">
        <v>10897</v>
      </c>
      <c r="X10" s="339">
        <v>6035</v>
      </c>
      <c r="Y10" s="339">
        <v>4862</v>
      </c>
      <c r="Z10" s="339">
        <v>8624</v>
      </c>
      <c r="AA10" s="339">
        <v>3763</v>
      </c>
      <c r="AB10" s="339">
        <v>4861</v>
      </c>
      <c r="AC10" s="339">
        <v>10100</v>
      </c>
      <c r="AD10" s="339">
        <v>6074</v>
      </c>
      <c r="AE10" s="339">
        <v>4026</v>
      </c>
      <c r="AF10" s="339">
        <v>8057</v>
      </c>
      <c r="AG10" s="339">
        <v>5320</v>
      </c>
      <c r="AH10" s="339">
        <v>2737</v>
      </c>
      <c r="AI10">
        <f t="shared" ref="AI10:BN10" si="0">SUM(AI2:AI9)</f>
        <v>3300</v>
      </c>
      <c r="AJ10">
        <f t="shared" si="0"/>
        <v>2352</v>
      </c>
      <c r="AK10">
        <f t="shared" si="0"/>
        <v>948</v>
      </c>
      <c r="AL10">
        <f t="shared" si="0"/>
        <v>2541</v>
      </c>
      <c r="AM10">
        <f t="shared" si="0"/>
        <v>1400</v>
      </c>
      <c r="AN10">
        <f t="shared" si="0"/>
        <v>1141</v>
      </c>
      <c r="AO10">
        <f t="shared" si="0"/>
        <v>173</v>
      </c>
      <c r="AP10">
        <f t="shared" si="0"/>
        <v>79</v>
      </c>
      <c r="AQ10">
        <f t="shared" si="0"/>
        <v>94</v>
      </c>
      <c r="AR10">
        <f t="shared" si="0"/>
        <v>2043</v>
      </c>
      <c r="AS10">
        <f t="shared" si="0"/>
        <v>1489</v>
      </c>
      <c r="AT10">
        <f t="shared" si="0"/>
        <v>554</v>
      </c>
      <c r="AU10">
        <f t="shared" si="0"/>
        <v>2043</v>
      </c>
      <c r="AV10">
        <f t="shared" si="0"/>
        <v>754</v>
      </c>
      <c r="AW10">
        <f t="shared" si="0"/>
        <v>1289</v>
      </c>
      <c r="AX10">
        <f t="shared" si="0"/>
        <v>349</v>
      </c>
      <c r="AY10">
        <f t="shared" si="0"/>
        <v>159</v>
      </c>
      <c r="AZ10">
        <f t="shared" si="0"/>
        <v>190</v>
      </c>
      <c r="BA10">
        <f t="shared" si="0"/>
        <v>1229</v>
      </c>
      <c r="BB10">
        <f t="shared" si="0"/>
        <v>416</v>
      </c>
      <c r="BC10">
        <f t="shared" si="0"/>
        <v>813</v>
      </c>
      <c r="BD10">
        <f t="shared" si="0"/>
        <v>20</v>
      </c>
      <c r="BE10">
        <f t="shared" si="0"/>
        <v>11</v>
      </c>
      <c r="BF10">
        <f t="shared" si="0"/>
        <v>9</v>
      </c>
      <c r="BG10">
        <f t="shared" si="0"/>
        <v>445</v>
      </c>
      <c r="BH10">
        <f t="shared" si="0"/>
        <v>168</v>
      </c>
      <c r="BI10">
        <f t="shared" si="0"/>
        <v>277</v>
      </c>
      <c r="BJ10">
        <f t="shared" si="0"/>
        <v>1883</v>
      </c>
      <c r="BK10">
        <f t="shared" si="0"/>
        <v>715</v>
      </c>
      <c r="BL10">
        <f t="shared" si="0"/>
        <v>1168</v>
      </c>
      <c r="BM10">
        <f t="shared" si="0"/>
        <v>322</v>
      </c>
      <c r="BN10">
        <f t="shared" si="0"/>
        <v>149</v>
      </c>
      <c r="BO10">
        <f t="shared" ref="BO10:CP10" si="1">SUM(BO2:BO9)</f>
        <v>173</v>
      </c>
      <c r="BP10">
        <f t="shared" si="1"/>
        <v>1137</v>
      </c>
      <c r="BQ10">
        <f t="shared" si="1"/>
        <v>399</v>
      </c>
      <c r="BR10">
        <f t="shared" si="1"/>
        <v>738</v>
      </c>
      <c r="BS10">
        <f t="shared" si="1"/>
        <v>18</v>
      </c>
      <c r="BT10">
        <f t="shared" si="1"/>
        <v>11</v>
      </c>
      <c r="BU10">
        <f t="shared" si="1"/>
        <v>7</v>
      </c>
      <c r="BV10">
        <f t="shared" si="1"/>
        <v>406</v>
      </c>
      <c r="BW10">
        <f t="shared" si="1"/>
        <v>156</v>
      </c>
      <c r="BX10">
        <f t="shared" si="1"/>
        <v>250</v>
      </c>
      <c r="BY10">
        <f t="shared" si="1"/>
        <v>160</v>
      </c>
      <c r="BZ10">
        <f t="shared" si="1"/>
        <v>39</v>
      </c>
      <c r="CA10">
        <f t="shared" si="1"/>
        <v>121</v>
      </c>
      <c r="CB10">
        <f t="shared" si="1"/>
        <v>27</v>
      </c>
      <c r="CC10">
        <f t="shared" si="1"/>
        <v>10</v>
      </c>
      <c r="CD10">
        <f t="shared" si="1"/>
        <v>17</v>
      </c>
      <c r="CE10">
        <f t="shared" si="1"/>
        <v>92</v>
      </c>
      <c r="CF10">
        <f t="shared" si="1"/>
        <v>17</v>
      </c>
      <c r="CG10">
        <f t="shared" si="1"/>
        <v>75</v>
      </c>
      <c r="CH10">
        <f t="shared" si="1"/>
        <v>2</v>
      </c>
      <c r="CI10">
        <f t="shared" si="1"/>
        <v>0</v>
      </c>
      <c r="CJ10">
        <f t="shared" si="1"/>
        <v>2</v>
      </c>
      <c r="CK10">
        <f t="shared" si="1"/>
        <v>39</v>
      </c>
      <c r="CL10">
        <f t="shared" si="1"/>
        <v>12</v>
      </c>
      <c r="CM10">
        <f t="shared" si="1"/>
        <v>27</v>
      </c>
      <c r="CN10">
        <f t="shared" si="1"/>
        <v>9421</v>
      </c>
      <c r="CO10">
        <f t="shared" si="1"/>
        <v>3724</v>
      </c>
      <c r="CP10">
        <f t="shared" si="1"/>
        <v>5697</v>
      </c>
    </row>
    <row r="13" spans="1:94" x14ac:dyDescent="0.3">
      <c r="A13" t="s">
        <v>590</v>
      </c>
      <c r="B13" t="s">
        <v>591</v>
      </c>
      <c r="C13" t="s">
        <v>592</v>
      </c>
      <c r="D13" t="s">
        <v>593</v>
      </c>
      <c r="E13" t="s">
        <v>594</v>
      </c>
      <c r="F13" t="s">
        <v>595</v>
      </c>
      <c r="G13" t="s">
        <v>596</v>
      </c>
      <c r="H13" t="s">
        <v>418</v>
      </c>
      <c r="I13" t="s">
        <v>597</v>
      </c>
      <c r="J13" t="s">
        <v>598</v>
      </c>
      <c r="K13" t="s">
        <v>599</v>
      </c>
      <c r="L13" t="s">
        <v>600</v>
      </c>
      <c r="M13" t="s">
        <v>601</v>
      </c>
      <c r="N13" t="s">
        <v>602</v>
      </c>
      <c r="O13" t="s">
        <v>603</v>
      </c>
      <c r="P13" t="s">
        <v>604</v>
      </c>
      <c r="Q13" t="s">
        <v>605</v>
      </c>
      <c r="R13" t="s">
        <v>606</v>
      </c>
      <c r="S13" t="s">
        <v>607</v>
      </c>
      <c r="T13" t="s">
        <v>608</v>
      </c>
      <c r="U13" t="s">
        <v>609</v>
      </c>
      <c r="V13" t="s">
        <v>610</v>
      </c>
      <c r="W13" t="s">
        <v>611</v>
      </c>
      <c r="X13" t="s">
        <v>612</v>
      </c>
      <c r="Y13" t="s">
        <v>613</v>
      </c>
      <c r="Z13" t="s">
        <v>614</v>
      </c>
      <c r="AA13" t="s">
        <v>615</v>
      </c>
      <c r="AB13" t="s">
        <v>616</v>
      </c>
      <c r="AC13" t="s">
        <v>617</v>
      </c>
      <c r="AD13" t="s">
        <v>618</v>
      </c>
      <c r="AE13" t="s">
        <v>619</v>
      </c>
      <c r="AF13" t="s">
        <v>620</v>
      </c>
      <c r="AG13" t="s">
        <v>621</v>
      </c>
      <c r="AH13" t="s">
        <v>622</v>
      </c>
      <c r="AI13" t="s">
        <v>623</v>
      </c>
      <c r="AJ13" t="s">
        <v>624</v>
      </c>
      <c r="AK13" t="s">
        <v>625</v>
      </c>
      <c r="AL13" t="s">
        <v>626</v>
      </c>
      <c r="AM13" t="s">
        <v>627</v>
      </c>
      <c r="AN13" t="s">
        <v>628</v>
      </c>
      <c r="AO13" t="s">
        <v>629</v>
      </c>
      <c r="AP13" t="s">
        <v>630</v>
      </c>
      <c r="AQ13" t="s">
        <v>631</v>
      </c>
      <c r="AR13" t="s">
        <v>632</v>
      </c>
      <c r="AS13" t="s">
        <v>633</v>
      </c>
      <c r="AT13" t="s">
        <v>634</v>
      </c>
      <c r="AU13" t="s">
        <v>635</v>
      </c>
      <c r="AV13" t="s">
        <v>636</v>
      </c>
      <c r="AW13" t="s">
        <v>637</v>
      </c>
      <c r="AX13" t="s">
        <v>638</v>
      </c>
      <c r="AY13" t="s">
        <v>639</v>
      </c>
      <c r="AZ13" t="s">
        <v>640</v>
      </c>
      <c r="BA13" t="s">
        <v>641</v>
      </c>
      <c r="BB13" t="s">
        <v>642</v>
      </c>
      <c r="BC13" t="s">
        <v>643</v>
      </c>
      <c r="BD13" t="s">
        <v>644</v>
      </c>
      <c r="BE13" t="s">
        <v>645</v>
      </c>
      <c r="BF13" t="s">
        <v>646</v>
      </c>
      <c r="BG13" t="s">
        <v>647</v>
      </c>
      <c r="BH13" t="s">
        <v>648</v>
      </c>
      <c r="BI13" t="s">
        <v>649</v>
      </c>
      <c r="BJ13" t="s">
        <v>650</v>
      </c>
      <c r="BK13" t="s">
        <v>651</v>
      </c>
      <c r="BL13" t="s">
        <v>652</v>
      </c>
      <c r="BM13" t="s">
        <v>653</v>
      </c>
      <c r="BN13" t="s">
        <v>654</v>
      </c>
      <c r="BO13" t="s">
        <v>655</v>
      </c>
      <c r="BP13" t="s">
        <v>656</v>
      </c>
      <c r="BQ13" t="s">
        <v>657</v>
      </c>
      <c r="BR13" t="s">
        <v>658</v>
      </c>
      <c r="BS13" t="s">
        <v>659</v>
      </c>
      <c r="BT13" t="s">
        <v>660</v>
      </c>
      <c r="BU13" t="s">
        <v>661</v>
      </c>
      <c r="BV13" t="s">
        <v>662</v>
      </c>
      <c r="BW13" t="s">
        <v>663</v>
      </c>
      <c r="BX13" t="s">
        <v>664</v>
      </c>
      <c r="BY13" t="s">
        <v>665</v>
      </c>
      <c r="BZ13" t="s">
        <v>666</v>
      </c>
      <c r="CA13" t="s">
        <v>667</v>
      </c>
      <c r="CB13" t="s">
        <v>668</v>
      </c>
      <c r="CC13" t="s">
        <v>669</v>
      </c>
      <c r="CD13" t="s">
        <v>670</v>
      </c>
      <c r="CE13" t="s">
        <v>671</v>
      </c>
      <c r="CF13" t="s">
        <v>672</v>
      </c>
      <c r="CG13" t="s">
        <v>673</v>
      </c>
      <c r="CH13" t="s">
        <v>674</v>
      </c>
      <c r="CI13" t="s">
        <v>675</v>
      </c>
      <c r="CJ13" t="s">
        <v>676</v>
      </c>
      <c r="CK13" t="s">
        <v>677</v>
      </c>
      <c r="CL13" t="s">
        <v>678</v>
      </c>
      <c r="CM13" t="s">
        <v>679</v>
      </c>
      <c r="CN13" t="s">
        <v>680</v>
      </c>
      <c r="CO13" t="s">
        <v>681</v>
      </c>
      <c r="CP13" t="s">
        <v>682</v>
      </c>
    </row>
    <row r="14" spans="1:94" s="339" customFormat="1" x14ac:dyDescent="0.3">
      <c r="A14" s="340" t="s">
        <v>683</v>
      </c>
      <c r="B14" s="340" t="s">
        <v>684</v>
      </c>
      <c r="C14" s="340" t="s">
        <v>685</v>
      </c>
      <c r="D14" s="340" t="s">
        <v>695</v>
      </c>
      <c r="E14" s="340" t="s">
        <v>687</v>
      </c>
      <c r="F14" s="340" t="s">
        <v>688</v>
      </c>
      <c r="G14" s="340" t="s">
        <v>689</v>
      </c>
      <c r="H14" s="340" t="s">
        <v>576</v>
      </c>
      <c r="I14" s="340" t="s">
        <v>690</v>
      </c>
      <c r="J14" s="339">
        <v>1297</v>
      </c>
      <c r="K14" s="339">
        <v>5263</v>
      </c>
      <c r="L14" s="339">
        <v>2623</v>
      </c>
      <c r="M14" s="339">
        <v>2640</v>
      </c>
      <c r="N14" s="339">
        <v>566</v>
      </c>
      <c r="O14" s="339">
        <v>270</v>
      </c>
      <c r="P14" s="339">
        <v>296</v>
      </c>
      <c r="Q14" s="339">
        <v>1638</v>
      </c>
      <c r="R14" s="339">
        <v>821</v>
      </c>
      <c r="S14" s="339">
        <v>817</v>
      </c>
      <c r="T14" s="339">
        <v>116</v>
      </c>
      <c r="U14" s="339">
        <v>55</v>
      </c>
      <c r="V14" s="339">
        <v>61</v>
      </c>
      <c r="W14" s="339">
        <v>3032</v>
      </c>
      <c r="X14" s="339">
        <v>1698</v>
      </c>
      <c r="Y14" s="339">
        <v>1334</v>
      </c>
      <c r="Z14" s="339">
        <v>2231</v>
      </c>
      <c r="AA14" s="339">
        <v>925</v>
      </c>
      <c r="AB14" s="339">
        <v>1306</v>
      </c>
      <c r="AC14" s="339">
        <v>2894</v>
      </c>
      <c r="AD14" s="339">
        <v>1650</v>
      </c>
      <c r="AE14" s="339">
        <v>1244</v>
      </c>
      <c r="AF14" s="339">
        <v>2604</v>
      </c>
      <c r="AG14" s="339">
        <v>1535</v>
      </c>
      <c r="AH14" s="339">
        <v>1069</v>
      </c>
      <c r="AI14" s="339">
        <v>1087</v>
      </c>
      <c r="AJ14" s="339">
        <v>723</v>
      </c>
      <c r="AK14" s="339">
        <v>364</v>
      </c>
      <c r="AL14" s="339">
        <v>788</v>
      </c>
      <c r="AM14" s="339">
        <v>373</v>
      </c>
      <c r="AN14" s="339">
        <v>415</v>
      </c>
      <c r="AO14" s="339">
        <v>78</v>
      </c>
      <c r="AP14" s="339">
        <v>21</v>
      </c>
      <c r="AQ14" s="339">
        <v>57</v>
      </c>
      <c r="AR14" s="339">
        <v>651</v>
      </c>
      <c r="AS14" s="339">
        <v>418</v>
      </c>
      <c r="AT14" s="339">
        <v>233</v>
      </c>
      <c r="AU14" s="339">
        <v>290</v>
      </c>
      <c r="AV14" s="339">
        <v>115</v>
      </c>
      <c r="AW14" s="339">
        <v>175</v>
      </c>
      <c r="AX14" s="339">
        <v>8</v>
      </c>
      <c r="AY14" s="339">
        <v>4</v>
      </c>
      <c r="AZ14" s="339">
        <v>4</v>
      </c>
      <c r="BA14" s="339">
        <v>98</v>
      </c>
      <c r="BB14" s="339">
        <v>50</v>
      </c>
      <c r="BC14" s="339">
        <v>48</v>
      </c>
      <c r="BD14" s="339">
        <v>1</v>
      </c>
      <c r="BE14" s="339">
        <v>0</v>
      </c>
      <c r="BF14" s="339">
        <v>1</v>
      </c>
      <c r="BG14" s="339">
        <v>183</v>
      </c>
      <c r="BH14" s="339">
        <v>61</v>
      </c>
      <c r="BI14" s="339">
        <v>122</v>
      </c>
      <c r="BJ14" s="339">
        <v>282</v>
      </c>
      <c r="BK14" s="339">
        <v>111</v>
      </c>
      <c r="BL14" s="339">
        <v>171</v>
      </c>
      <c r="BM14" s="339">
        <v>8</v>
      </c>
      <c r="BN14" s="339">
        <v>4</v>
      </c>
      <c r="BO14" s="339">
        <v>4</v>
      </c>
      <c r="BP14" s="339">
        <v>97</v>
      </c>
      <c r="BQ14" s="339">
        <v>49</v>
      </c>
      <c r="BR14" s="339">
        <v>48</v>
      </c>
      <c r="BS14" s="339">
        <v>1</v>
      </c>
      <c r="BT14" s="339">
        <v>0</v>
      </c>
      <c r="BU14" s="339">
        <v>1</v>
      </c>
      <c r="BV14" s="339">
        <v>176</v>
      </c>
      <c r="BW14" s="339">
        <v>58</v>
      </c>
      <c r="BX14" s="339">
        <v>118</v>
      </c>
      <c r="BY14" s="339">
        <v>8</v>
      </c>
      <c r="BZ14" s="339">
        <v>4</v>
      </c>
      <c r="CA14" s="339">
        <v>4</v>
      </c>
      <c r="CB14" s="339">
        <v>0</v>
      </c>
      <c r="CC14" s="339">
        <v>0</v>
      </c>
      <c r="CD14" s="339">
        <v>0</v>
      </c>
      <c r="CE14" s="339">
        <v>1</v>
      </c>
      <c r="CF14" s="339">
        <v>1</v>
      </c>
      <c r="CG14" s="339">
        <v>0</v>
      </c>
      <c r="CH14" s="339">
        <v>0</v>
      </c>
      <c r="CI14" s="339">
        <v>0</v>
      </c>
      <c r="CJ14" s="339">
        <v>0</v>
      </c>
      <c r="CK14" s="339">
        <v>7</v>
      </c>
      <c r="CL14" s="339">
        <v>3</v>
      </c>
      <c r="CM14" s="339">
        <v>4</v>
      </c>
      <c r="CN14" s="339">
        <v>2369</v>
      </c>
      <c r="CO14" s="339">
        <v>973</v>
      </c>
      <c r="CP14" s="339">
        <v>1396</v>
      </c>
    </row>
    <row r="15" spans="1:94" s="339" customFormat="1" x14ac:dyDescent="0.3">
      <c r="A15" s="340" t="s">
        <v>683</v>
      </c>
      <c r="B15" s="340" t="s">
        <v>684</v>
      </c>
      <c r="C15" s="340" t="s">
        <v>685</v>
      </c>
      <c r="D15" s="340" t="s">
        <v>696</v>
      </c>
      <c r="E15" s="340" t="s">
        <v>687</v>
      </c>
      <c r="F15" s="340" t="s">
        <v>688</v>
      </c>
      <c r="G15" s="340" t="s">
        <v>689</v>
      </c>
      <c r="H15" s="340" t="s">
        <v>577</v>
      </c>
      <c r="I15" s="340" t="s">
        <v>690</v>
      </c>
      <c r="J15" s="339">
        <v>292</v>
      </c>
      <c r="K15" s="339">
        <v>1307</v>
      </c>
      <c r="L15" s="339">
        <v>641</v>
      </c>
      <c r="M15" s="339">
        <v>666</v>
      </c>
      <c r="N15" s="339">
        <v>174</v>
      </c>
      <c r="O15" s="339">
        <v>82</v>
      </c>
      <c r="P15" s="339">
        <v>92</v>
      </c>
      <c r="Q15" s="339">
        <v>497</v>
      </c>
      <c r="R15" s="339">
        <v>242</v>
      </c>
      <c r="S15" s="339">
        <v>255</v>
      </c>
      <c r="T15" s="339">
        <v>221</v>
      </c>
      <c r="U15" s="339">
        <v>109</v>
      </c>
      <c r="V15" s="339">
        <v>112</v>
      </c>
      <c r="W15" s="339">
        <v>723</v>
      </c>
      <c r="X15" s="339">
        <v>376</v>
      </c>
      <c r="Y15" s="339">
        <v>347</v>
      </c>
      <c r="Z15" s="339">
        <v>584</v>
      </c>
      <c r="AA15" s="339">
        <v>265</v>
      </c>
      <c r="AB15" s="339">
        <v>319</v>
      </c>
      <c r="AC15" s="339">
        <v>736</v>
      </c>
      <c r="AD15" s="339">
        <v>402</v>
      </c>
      <c r="AE15" s="339">
        <v>334</v>
      </c>
      <c r="AF15" s="339">
        <v>401</v>
      </c>
      <c r="AG15" s="339">
        <v>282</v>
      </c>
      <c r="AH15" s="339">
        <v>119</v>
      </c>
      <c r="AI15" s="339">
        <v>94</v>
      </c>
      <c r="AJ15" s="339">
        <v>89</v>
      </c>
      <c r="AK15" s="339">
        <v>5</v>
      </c>
      <c r="AL15" s="339">
        <v>263</v>
      </c>
      <c r="AM15" s="339">
        <v>153</v>
      </c>
      <c r="AN15" s="339">
        <v>110</v>
      </c>
      <c r="AO15" s="339">
        <v>0</v>
      </c>
      <c r="AP15" s="339">
        <v>0</v>
      </c>
      <c r="AQ15" s="339">
        <v>0</v>
      </c>
      <c r="AR15" s="339">
        <v>44</v>
      </c>
      <c r="AS15" s="339">
        <v>40</v>
      </c>
      <c r="AT15" s="339">
        <v>4</v>
      </c>
      <c r="AU15" s="339">
        <v>335</v>
      </c>
      <c r="AV15" s="339">
        <v>120</v>
      </c>
      <c r="AW15" s="339">
        <v>215</v>
      </c>
      <c r="AX15" s="339">
        <v>13</v>
      </c>
      <c r="AY15" s="339">
        <v>0</v>
      </c>
      <c r="AZ15" s="339">
        <v>13</v>
      </c>
      <c r="BA15" s="339">
        <v>296</v>
      </c>
      <c r="BB15" s="339">
        <v>111</v>
      </c>
      <c r="BC15" s="339">
        <v>185</v>
      </c>
      <c r="BD15" s="339">
        <v>2</v>
      </c>
      <c r="BE15" s="339">
        <v>1</v>
      </c>
      <c r="BF15" s="339">
        <v>1</v>
      </c>
      <c r="BG15" s="339">
        <v>24</v>
      </c>
      <c r="BH15" s="339">
        <v>8</v>
      </c>
      <c r="BI15" s="339">
        <v>16</v>
      </c>
      <c r="BJ15" s="339">
        <v>268</v>
      </c>
      <c r="BK15" s="339">
        <v>116</v>
      </c>
      <c r="BL15" s="339">
        <v>152</v>
      </c>
      <c r="BM15" s="339">
        <v>6</v>
      </c>
      <c r="BN15" s="339">
        <v>0</v>
      </c>
      <c r="BO15" s="339">
        <v>6</v>
      </c>
      <c r="BP15" s="339">
        <v>247</v>
      </c>
      <c r="BQ15" s="339">
        <v>110</v>
      </c>
      <c r="BR15" s="339">
        <v>137</v>
      </c>
      <c r="BS15" s="339">
        <v>1</v>
      </c>
      <c r="BT15" s="339">
        <v>1</v>
      </c>
      <c r="BU15" s="339">
        <v>0</v>
      </c>
      <c r="BV15" s="339">
        <v>14</v>
      </c>
      <c r="BW15" s="339">
        <v>5</v>
      </c>
      <c r="BX15" s="339">
        <v>9</v>
      </c>
      <c r="BY15" s="339">
        <v>67</v>
      </c>
      <c r="BZ15" s="339">
        <v>4</v>
      </c>
      <c r="CA15" s="339">
        <v>63</v>
      </c>
      <c r="CB15" s="339">
        <v>7</v>
      </c>
      <c r="CC15" s="339">
        <v>0</v>
      </c>
      <c r="CD15" s="339">
        <v>7</v>
      </c>
      <c r="CE15" s="339">
        <v>49</v>
      </c>
      <c r="CF15" s="339">
        <v>1</v>
      </c>
      <c r="CG15" s="339">
        <v>48</v>
      </c>
      <c r="CH15" s="339">
        <v>1</v>
      </c>
      <c r="CI15" s="339">
        <v>0</v>
      </c>
      <c r="CJ15" s="339">
        <v>1</v>
      </c>
      <c r="CK15" s="339">
        <v>10</v>
      </c>
      <c r="CL15" s="339">
        <v>3</v>
      </c>
      <c r="CM15" s="339">
        <v>7</v>
      </c>
      <c r="CN15" s="339">
        <v>571</v>
      </c>
      <c r="CO15" s="339">
        <v>239</v>
      </c>
      <c r="CP15" s="339">
        <v>332</v>
      </c>
    </row>
    <row r="16" spans="1:94" s="339" customFormat="1" x14ac:dyDescent="0.3">
      <c r="A16" s="340" t="s">
        <v>683</v>
      </c>
      <c r="B16" s="340" t="s">
        <v>684</v>
      </c>
      <c r="C16" s="340" t="s">
        <v>685</v>
      </c>
      <c r="D16" s="340" t="s">
        <v>692</v>
      </c>
      <c r="E16" s="340" t="s">
        <v>687</v>
      </c>
      <c r="F16" s="340" t="s">
        <v>688</v>
      </c>
      <c r="G16" s="340" t="s">
        <v>689</v>
      </c>
      <c r="H16" s="340" t="s">
        <v>579</v>
      </c>
      <c r="I16" s="340" t="s">
        <v>690</v>
      </c>
      <c r="J16" s="339">
        <v>145</v>
      </c>
      <c r="K16" s="339">
        <v>576</v>
      </c>
      <c r="L16" s="339">
        <v>305</v>
      </c>
      <c r="M16" s="339">
        <v>271</v>
      </c>
      <c r="N16" s="339">
        <v>73</v>
      </c>
      <c r="O16" s="339">
        <v>35</v>
      </c>
      <c r="P16" s="339">
        <v>38</v>
      </c>
      <c r="Q16" s="339">
        <v>0</v>
      </c>
      <c r="R16" s="339">
        <v>0</v>
      </c>
      <c r="S16" s="339">
        <v>0</v>
      </c>
      <c r="T16" s="339">
        <v>80</v>
      </c>
      <c r="U16" s="339">
        <v>43</v>
      </c>
      <c r="V16" s="339">
        <v>37</v>
      </c>
      <c r="W16" s="339">
        <v>346</v>
      </c>
      <c r="X16" s="339">
        <v>199</v>
      </c>
      <c r="Y16" s="339">
        <v>147</v>
      </c>
      <c r="Z16" s="339">
        <v>230</v>
      </c>
      <c r="AA16" s="339">
        <v>106</v>
      </c>
      <c r="AB16" s="339">
        <v>124</v>
      </c>
      <c r="AC16" s="339">
        <v>286</v>
      </c>
      <c r="AD16" s="339">
        <v>190</v>
      </c>
      <c r="AE16" s="339">
        <v>96</v>
      </c>
      <c r="AF16" s="339">
        <v>245</v>
      </c>
      <c r="AG16" s="339">
        <v>178</v>
      </c>
      <c r="AH16" s="339">
        <v>67</v>
      </c>
      <c r="AI16" s="339">
        <v>105</v>
      </c>
      <c r="AJ16" s="339">
        <v>98</v>
      </c>
      <c r="AK16" s="339">
        <v>7</v>
      </c>
      <c r="AL16" s="339">
        <v>100</v>
      </c>
      <c r="AM16" s="339">
        <v>48</v>
      </c>
      <c r="AN16" s="339">
        <v>52</v>
      </c>
      <c r="AO16" s="339">
        <v>0</v>
      </c>
      <c r="AP16" s="339">
        <v>0</v>
      </c>
      <c r="AQ16" s="339">
        <v>0</v>
      </c>
      <c r="AR16" s="339">
        <v>40</v>
      </c>
      <c r="AS16" s="339">
        <v>32</v>
      </c>
      <c r="AT16" s="339">
        <v>8</v>
      </c>
      <c r="AU16" s="339">
        <v>41</v>
      </c>
      <c r="AV16" s="339">
        <v>12</v>
      </c>
      <c r="AW16" s="339">
        <v>29</v>
      </c>
      <c r="AX16" s="339">
        <v>8</v>
      </c>
      <c r="AY16" s="339">
        <v>2</v>
      </c>
      <c r="AZ16" s="339">
        <v>6</v>
      </c>
      <c r="BA16" s="339">
        <v>32</v>
      </c>
      <c r="BB16" s="339">
        <v>10</v>
      </c>
      <c r="BC16" s="339">
        <v>22</v>
      </c>
      <c r="BD16" s="339">
        <v>0</v>
      </c>
      <c r="BE16" s="339">
        <v>0</v>
      </c>
      <c r="BF16" s="339">
        <v>0</v>
      </c>
      <c r="BG16" s="339">
        <v>1</v>
      </c>
      <c r="BH16" s="339">
        <v>0</v>
      </c>
      <c r="BI16" s="339">
        <v>1</v>
      </c>
      <c r="BJ16" s="339">
        <v>39</v>
      </c>
      <c r="BK16" s="339">
        <v>11</v>
      </c>
      <c r="BL16" s="339">
        <v>28</v>
      </c>
      <c r="BM16" s="339">
        <v>8</v>
      </c>
      <c r="BN16" s="339">
        <v>2</v>
      </c>
      <c r="BO16" s="339">
        <v>6</v>
      </c>
      <c r="BP16" s="339">
        <v>30</v>
      </c>
      <c r="BQ16" s="339">
        <v>9</v>
      </c>
      <c r="BR16" s="339">
        <v>21</v>
      </c>
      <c r="BS16" s="339">
        <v>0</v>
      </c>
      <c r="BT16" s="339">
        <v>0</v>
      </c>
      <c r="BU16" s="339">
        <v>0</v>
      </c>
      <c r="BV16" s="339">
        <v>1</v>
      </c>
      <c r="BW16" s="339">
        <v>0</v>
      </c>
      <c r="BX16" s="339">
        <v>1</v>
      </c>
      <c r="BY16" s="339">
        <v>2</v>
      </c>
      <c r="BZ16" s="339">
        <v>1</v>
      </c>
      <c r="CA16" s="339">
        <v>1</v>
      </c>
      <c r="CB16" s="339">
        <v>0</v>
      </c>
      <c r="CC16" s="339">
        <v>0</v>
      </c>
      <c r="CD16" s="339">
        <v>0</v>
      </c>
      <c r="CE16" s="339">
        <v>2</v>
      </c>
      <c r="CF16" s="339">
        <v>1</v>
      </c>
      <c r="CG16" s="339">
        <v>1</v>
      </c>
      <c r="CH16" s="339">
        <v>0</v>
      </c>
      <c r="CI16" s="339">
        <v>0</v>
      </c>
      <c r="CJ16" s="339">
        <v>0</v>
      </c>
      <c r="CK16" s="339">
        <v>0</v>
      </c>
      <c r="CL16" s="339">
        <v>0</v>
      </c>
      <c r="CM16" s="339">
        <v>0</v>
      </c>
      <c r="CN16" s="339">
        <v>290</v>
      </c>
      <c r="CO16" s="339">
        <v>115</v>
      </c>
      <c r="CP16" s="339">
        <v>175</v>
      </c>
    </row>
    <row r="17" spans="1:94" s="339" customFormat="1" ht="16.2" customHeight="1" x14ac:dyDescent="0.3">
      <c r="A17" s="340" t="s">
        <v>683</v>
      </c>
      <c r="B17" s="340" t="s">
        <v>684</v>
      </c>
      <c r="C17" s="340" t="s">
        <v>685</v>
      </c>
      <c r="D17" s="340" t="s">
        <v>694</v>
      </c>
      <c r="E17" s="340" t="s">
        <v>687</v>
      </c>
      <c r="F17" s="340" t="s">
        <v>688</v>
      </c>
      <c r="G17" s="340" t="s">
        <v>689</v>
      </c>
      <c r="H17" s="340" t="s">
        <v>582</v>
      </c>
      <c r="I17" s="340" t="s">
        <v>690</v>
      </c>
      <c r="J17" s="339">
        <v>64</v>
      </c>
      <c r="K17" s="339">
        <v>292</v>
      </c>
      <c r="L17" s="339">
        <v>147</v>
      </c>
      <c r="M17" s="339">
        <v>145</v>
      </c>
      <c r="N17" s="339">
        <v>32</v>
      </c>
      <c r="O17" s="339">
        <v>22</v>
      </c>
      <c r="P17" s="339">
        <v>10</v>
      </c>
      <c r="Q17" s="339">
        <v>0</v>
      </c>
      <c r="R17" s="339">
        <v>0</v>
      </c>
      <c r="S17" s="339">
        <v>0</v>
      </c>
      <c r="T17" s="339">
        <v>203</v>
      </c>
      <c r="U17" s="339">
        <v>109</v>
      </c>
      <c r="V17" s="339">
        <v>94</v>
      </c>
      <c r="W17" s="339">
        <v>135</v>
      </c>
      <c r="X17" s="339">
        <v>59</v>
      </c>
      <c r="Y17" s="339">
        <v>76</v>
      </c>
      <c r="Z17" s="339">
        <v>157</v>
      </c>
      <c r="AA17" s="339">
        <v>88</v>
      </c>
      <c r="AB17" s="339">
        <v>69</v>
      </c>
      <c r="AC17" s="339">
        <v>190</v>
      </c>
      <c r="AD17" s="339">
        <v>96</v>
      </c>
      <c r="AE17" s="339">
        <v>94</v>
      </c>
      <c r="AF17" s="339">
        <v>174</v>
      </c>
      <c r="AG17" s="339">
        <v>93</v>
      </c>
      <c r="AH17" s="339">
        <v>81</v>
      </c>
      <c r="AI17" s="339">
        <v>2</v>
      </c>
      <c r="AJ17" s="339">
        <v>1</v>
      </c>
      <c r="AK17" s="339">
        <v>1</v>
      </c>
      <c r="AL17" s="339">
        <v>169</v>
      </c>
      <c r="AM17" s="339">
        <v>91</v>
      </c>
      <c r="AN17" s="339">
        <v>78</v>
      </c>
      <c r="AO17" s="339">
        <v>0</v>
      </c>
      <c r="AP17" s="339">
        <v>0</v>
      </c>
      <c r="AQ17" s="339">
        <v>0</v>
      </c>
      <c r="AR17" s="339">
        <v>3</v>
      </c>
      <c r="AS17" s="339">
        <v>1</v>
      </c>
      <c r="AT17" s="339">
        <v>2</v>
      </c>
      <c r="AU17" s="339">
        <v>16</v>
      </c>
      <c r="AV17" s="339">
        <v>3</v>
      </c>
      <c r="AW17" s="339">
        <v>13</v>
      </c>
      <c r="AX17" s="339">
        <v>0</v>
      </c>
      <c r="AY17" s="339">
        <v>0</v>
      </c>
      <c r="AZ17" s="339">
        <v>0</v>
      </c>
      <c r="BA17" s="339">
        <v>16</v>
      </c>
      <c r="BB17" s="339">
        <v>3</v>
      </c>
      <c r="BC17" s="339">
        <v>13</v>
      </c>
      <c r="BD17" s="339">
        <v>0</v>
      </c>
      <c r="BE17" s="339">
        <v>0</v>
      </c>
      <c r="BF17" s="339">
        <v>0</v>
      </c>
      <c r="BG17" s="339">
        <v>0</v>
      </c>
      <c r="BH17" s="339">
        <v>0</v>
      </c>
      <c r="BI17" s="339">
        <v>0</v>
      </c>
      <c r="BJ17" s="339">
        <v>2</v>
      </c>
      <c r="BK17" s="339">
        <v>1</v>
      </c>
      <c r="BL17" s="339">
        <v>1</v>
      </c>
      <c r="BM17" s="339">
        <v>0</v>
      </c>
      <c r="BN17" s="339">
        <v>0</v>
      </c>
      <c r="BO17" s="339">
        <v>0</v>
      </c>
      <c r="BP17" s="339">
        <v>2</v>
      </c>
      <c r="BQ17" s="339">
        <v>1</v>
      </c>
      <c r="BR17" s="339">
        <v>1</v>
      </c>
      <c r="BS17" s="339">
        <v>0</v>
      </c>
      <c r="BT17" s="339">
        <v>0</v>
      </c>
      <c r="BU17" s="339">
        <v>0</v>
      </c>
      <c r="BV17" s="339">
        <v>0</v>
      </c>
      <c r="BW17" s="339">
        <v>0</v>
      </c>
      <c r="BX17" s="339">
        <v>0</v>
      </c>
      <c r="BY17" s="339">
        <v>14</v>
      </c>
      <c r="BZ17" s="339">
        <v>2</v>
      </c>
      <c r="CA17" s="339">
        <v>12</v>
      </c>
      <c r="CB17" s="339">
        <v>0</v>
      </c>
      <c r="CC17" s="339">
        <v>0</v>
      </c>
      <c r="CD17" s="339">
        <v>0</v>
      </c>
      <c r="CE17" s="339">
        <v>14</v>
      </c>
      <c r="CF17" s="339">
        <v>2</v>
      </c>
      <c r="CG17" s="339">
        <v>12</v>
      </c>
      <c r="CH17" s="339">
        <v>0</v>
      </c>
      <c r="CI17" s="339">
        <v>0</v>
      </c>
      <c r="CJ17" s="339">
        <v>0</v>
      </c>
      <c r="CK17" s="339">
        <v>0</v>
      </c>
      <c r="CL17" s="339">
        <v>0</v>
      </c>
      <c r="CM17" s="339">
        <v>0</v>
      </c>
      <c r="CN17" s="339">
        <v>102</v>
      </c>
      <c r="CO17" s="339">
        <v>51</v>
      </c>
      <c r="CP17" s="339">
        <v>51</v>
      </c>
    </row>
    <row r="18" spans="1:94" s="339" customFormat="1" x14ac:dyDescent="0.3">
      <c r="A18" s="340" t="s">
        <v>683</v>
      </c>
      <c r="B18" s="340" t="s">
        <v>684</v>
      </c>
      <c r="C18" s="340" t="s">
        <v>685</v>
      </c>
      <c r="D18" s="340" t="s">
        <v>686</v>
      </c>
      <c r="E18" s="340" t="s">
        <v>687</v>
      </c>
      <c r="F18" s="340" t="s">
        <v>688</v>
      </c>
      <c r="G18" s="340" t="s">
        <v>689</v>
      </c>
      <c r="H18" s="340" t="s">
        <v>581</v>
      </c>
      <c r="I18" s="340" t="s">
        <v>690</v>
      </c>
      <c r="J18" s="339">
        <v>161</v>
      </c>
      <c r="K18" s="339">
        <v>724</v>
      </c>
      <c r="L18" s="339">
        <v>368</v>
      </c>
      <c r="M18" s="339">
        <v>356</v>
      </c>
      <c r="N18" s="339">
        <v>58</v>
      </c>
      <c r="O18" s="339">
        <v>30</v>
      </c>
      <c r="P18" s="339">
        <v>28</v>
      </c>
      <c r="Q18" s="339">
        <v>416</v>
      </c>
      <c r="R18" s="339">
        <v>208</v>
      </c>
      <c r="S18" s="339">
        <v>208</v>
      </c>
      <c r="T18" s="339">
        <v>48</v>
      </c>
      <c r="U18" s="339">
        <v>24</v>
      </c>
      <c r="V18" s="339">
        <v>24</v>
      </c>
      <c r="W18" s="339">
        <v>467</v>
      </c>
      <c r="X18" s="339">
        <v>267</v>
      </c>
      <c r="Y18" s="339">
        <v>200</v>
      </c>
      <c r="Z18" s="339">
        <v>257</v>
      </c>
      <c r="AA18" s="339">
        <v>101</v>
      </c>
      <c r="AB18" s="339">
        <v>156</v>
      </c>
      <c r="AC18" s="339">
        <v>384</v>
      </c>
      <c r="AD18" s="339">
        <v>227</v>
      </c>
      <c r="AE18" s="339">
        <v>157</v>
      </c>
      <c r="AF18" s="339">
        <v>370</v>
      </c>
      <c r="AG18" s="339">
        <v>224</v>
      </c>
      <c r="AH18" s="339">
        <v>146</v>
      </c>
      <c r="AI18" s="339">
        <v>199</v>
      </c>
      <c r="AJ18" s="339">
        <v>134</v>
      </c>
      <c r="AK18" s="339">
        <v>65</v>
      </c>
      <c r="AL18" s="339">
        <v>42</v>
      </c>
      <c r="AM18" s="339">
        <v>19</v>
      </c>
      <c r="AN18" s="339">
        <v>23</v>
      </c>
      <c r="AO18" s="339">
        <v>1</v>
      </c>
      <c r="AP18" s="339">
        <v>1</v>
      </c>
      <c r="AQ18" s="339">
        <v>0</v>
      </c>
      <c r="AR18" s="339">
        <v>128</v>
      </c>
      <c r="AS18" s="339">
        <v>70</v>
      </c>
      <c r="AT18" s="339">
        <v>58</v>
      </c>
      <c r="AU18" s="339">
        <v>14</v>
      </c>
      <c r="AV18" s="339">
        <v>3</v>
      </c>
      <c r="AW18" s="339">
        <v>11</v>
      </c>
      <c r="AX18" s="339">
        <v>1</v>
      </c>
      <c r="AY18" s="339">
        <v>1</v>
      </c>
      <c r="AZ18" s="339">
        <v>0</v>
      </c>
      <c r="BA18" s="339">
        <v>2</v>
      </c>
      <c r="BB18" s="339">
        <v>0</v>
      </c>
      <c r="BC18" s="339">
        <v>2</v>
      </c>
      <c r="BD18" s="339">
        <v>0</v>
      </c>
      <c r="BE18" s="339">
        <v>0</v>
      </c>
      <c r="BF18" s="339">
        <v>0</v>
      </c>
      <c r="BG18" s="339">
        <v>11</v>
      </c>
      <c r="BH18" s="339">
        <v>2</v>
      </c>
      <c r="BI18" s="339">
        <v>9</v>
      </c>
      <c r="BJ18" s="339">
        <v>13</v>
      </c>
      <c r="BK18" s="339">
        <v>3</v>
      </c>
      <c r="BL18" s="339">
        <v>10</v>
      </c>
      <c r="BM18" s="339">
        <v>1</v>
      </c>
      <c r="BN18" s="339">
        <v>1</v>
      </c>
      <c r="BO18" s="339">
        <v>0</v>
      </c>
      <c r="BP18" s="339">
        <v>1</v>
      </c>
      <c r="BQ18" s="339">
        <v>0</v>
      </c>
      <c r="BR18" s="339">
        <v>1</v>
      </c>
      <c r="BS18" s="339">
        <v>0</v>
      </c>
      <c r="BT18" s="339">
        <v>0</v>
      </c>
      <c r="BU18" s="339">
        <v>0</v>
      </c>
      <c r="BV18" s="339">
        <v>11</v>
      </c>
      <c r="BW18" s="339">
        <v>2</v>
      </c>
      <c r="BX18" s="339">
        <v>9</v>
      </c>
      <c r="BY18" s="339">
        <v>1</v>
      </c>
      <c r="BZ18" s="339">
        <v>0</v>
      </c>
      <c r="CA18" s="339">
        <v>1</v>
      </c>
      <c r="CB18" s="339">
        <v>0</v>
      </c>
      <c r="CC18" s="339">
        <v>0</v>
      </c>
      <c r="CD18" s="339">
        <v>0</v>
      </c>
      <c r="CE18" s="339">
        <v>1</v>
      </c>
      <c r="CF18" s="339">
        <v>0</v>
      </c>
      <c r="CG18" s="339">
        <v>1</v>
      </c>
      <c r="CH18" s="339">
        <v>0</v>
      </c>
      <c r="CI18" s="339">
        <v>0</v>
      </c>
      <c r="CJ18" s="339">
        <v>0</v>
      </c>
      <c r="CK18" s="339">
        <v>0</v>
      </c>
      <c r="CL18" s="339">
        <v>0</v>
      </c>
      <c r="CM18" s="339">
        <v>0</v>
      </c>
      <c r="CN18" s="339">
        <v>340</v>
      </c>
      <c r="CO18" s="339">
        <v>141</v>
      </c>
      <c r="CP18" s="339">
        <v>199</v>
      </c>
    </row>
    <row r="19" spans="1:94" s="339" customFormat="1" x14ac:dyDescent="0.3">
      <c r="A19" s="340" t="s">
        <v>683</v>
      </c>
      <c r="B19" s="340" t="s">
        <v>684</v>
      </c>
      <c r="C19" s="340" t="s">
        <v>685</v>
      </c>
      <c r="D19" s="340" t="s">
        <v>691</v>
      </c>
      <c r="E19" s="340" t="s">
        <v>687</v>
      </c>
      <c r="F19" s="340" t="s">
        <v>688</v>
      </c>
      <c r="G19" s="340" t="s">
        <v>689</v>
      </c>
      <c r="H19" s="340" t="s">
        <v>583</v>
      </c>
      <c r="I19" s="340" t="s">
        <v>690</v>
      </c>
      <c r="J19" s="339">
        <v>245</v>
      </c>
      <c r="K19" s="339">
        <v>963</v>
      </c>
      <c r="L19" s="339">
        <v>497</v>
      </c>
      <c r="M19" s="339">
        <v>466</v>
      </c>
      <c r="N19" s="339">
        <v>68</v>
      </c>
      <c r="O19" s="339">
        <v>34</v>
      </c>
      <c r="P19" s="339">
        <v>34</v>
      </c>
      <c r="Q19" s="339">
        <v>2</v>
      </c>
      <c r="R19" s="339">
        <v>1</v>
      </c>
      <c r="S19" s="339">
        <v>1</v>
      </c>
      <c r="T19" s="339">
        <v>3</v>
      </c>
      <c r="U19" s="339">
        <v>2</v>
      </c>
      <c r="V19" s="339">
        <v>1</v>
      </c>
      <c r="W19" s="339">
        <v>603</v>
      </c>
      <c r="X19" s="339">
        <v>334</v>
      </c>
      <c r="Y19" s="339">
        <v>269</v>
      </c>
      <c r="Z19" s="339">
        <v>360</v>
      </c>
      <c r="AA19" s="339">
        <v>163</v>
      </c>
      <c r="AB19" s="339">
        <v>197</v>
      </c>
      <c r="AC19" s="339">
        <v>630</v>
      </c>
      <c r="AD19" s="339">
        <v>351</v>
      </c>
      <c r="AE19" s="339">
        <v>279</v>
      </c>
      <c r="AF19" s="339">
        <v>601</v>
      </c>
      <c r="AG19" s="339">
        <v>337</v>
      </c>
      <c r="AH19" s="339">
        <v>264</v>
      </c>
      <c r="AI19" s="339">
        <v>410</v>
      </c>
      <c r="AJ19" s="339">
        <v>247</v>
      </c>
      <c r="AK19" s="339">
        <v>163</v>
      </c>
      <c r="AL19" s="339">
        <v>160</v>
      </c>
      <c r="AM19" s="339">
        <v>77</v>
      </c>
      <c r="AN19" s="339">
        <v>83</v>
      </c>
      <c r="AO19" s="339">
        <v>0</v>
      </c>
      <c r="AP19" s="339">
        <v>0</v>
      </c>
      <c r="AQ19" s="339">
        <v>0</v>
      </c>
      <c r="AR19" s="339">
        <v>31</v>
      </c>
      <c r="AS19" s="339">
        <v>13</v>
      </c>
      <c r="AT19" s="339">
        <v>18</v>
      </c>
      <c r="AU19" s="339">
        <v>29</v>
      </c>
      <c r="AV19" s="339">
        <v>14</v>
      </c>
      <c r="AW19" s="339">
        <v>15</v>
      </c>
      <c r="AX19" s="339">
        <v>17</v>
      </c>
      <c r="AY19" s="339">
        <v>8</v>
      </c>
      <c r="AZ19" s="339">
        <v>9</v>
      </c>
      <c r="BA19" s="339">
        <v>9</v>
      </c>
      <c r="BB19" s="339">
        <v>4</v>
      </c>
      <c r="BC19" s="339">
        <v>5</v>
      </c>
      <c r="BD19" s="339">
        <v>1</v>
      </c>
      <c r="BE19" s="339">
        <v>1</v>
      </c>
      <c r="BF19" s="339">
        <v>0</v>
      </c>
      <c r="BG19" s="339">
        <v>2</v>
      </c>
      <c r="BH19" s="339">
        <v>1</v>
      </c>
      <c r="BI19" s="339">
        <v>1</v>
      </c>
      <c r="BJ19" s="339">
        <v>8</v>
      </c>
      <c r="BK19" s="339">
        <v>2</v>
      </c>
      <c r="BL19" s="339">
        <v>6</v>
      </c>
      <c r="BM19" s="339">
        <v>1</v>
      </c>
      <c r="BN19" s="339">
        <v>0</v>
      </c>
      <c r="BO19" s="339">
        <v>1</v>
      </c>
      <c r="BP19" s="339">
        <v>5</v>
      </c>
      <c r="BQ19" s="339">
        <v>1</v>
      </c>
      <c r="BR19" s="339">
        <v>4</v>
      </c>
      <c r="BS19" s="339">
        <v>1</v>
      </c>
      <c r="BT19" s="339">
        <v>1</v>
      </c>
      <c r="BU19" s="339">
        <v>0</v>
      </c>
      <c r="BV19" s="339">
        <v>1</v>
      </c>
      <c r="BW19" s="339">
        <v>0</v>
      </c>
      <c r="BX19" s="339">
        <v>1</v>
      </c>
      <c r="BY19" s="339">
        <v>21</v>
      </c>
      <c r="BZ19" s="339">
        <v>12</v>
      </c>
      <c r="CA19" s="339">
        <v>9</v>
      </c>
      <c r="CB19" s="339">
        <v>16</v>
      </c>
      <c r="CC19" s="339">
        <v>8</v>
      </c>
      <c r="CD19" s="339">
        <v>8</v>
      </c>
      <c r="CE19" s="339">
        <v>4</v>
      </c>
      <c r="CF19" s="339">
        <v>3</v>
      </c>
      <c r="CG19" s="339">
        <v>1</v>
      </c>
      <c r="CH19" s="339">
        <v>0</v>
      </c>
      <c r="CI19" s="339">
        <v>0</v>
      </c>
      <c r="CJ19" s="339">
        <v>0</v>
      </c>
      <c r="CK19" s="339">
        <v>1</v>
      </c>
      <c r="CL19" s="339">
        <v>1</v>
      </c>
      <c r="CM19" s="339">
        <v>0</v>
      </c>
      <c r="CN19" s="339">
        <v>333</v>
      </c>
      <c r="CO19" s="339">
        <v>146</v>
      </c>
      <c r="CP19" s="339">
        <v>187</v>
      </c>
    </row>
    <row r="20" spans="1:94" s="339" customFormat="1" x14ac:dyDescent="0.3">
      <c r="A20" s="340" t="s">
        <v>683</v>
      </c>
      <c r="B20" s="340" t="s">
        <v>684</v>
      </c>
      <c r="C20" s="340" t="s">
        <v>685</v>
      </c>
      <c r="D20" s="340" t="s">
        <v>697</v>
      </c>
      <c r="E20" s="340" t="s">
        <v>687</v>
      </c>
      <c r="F20" s="340" t="s">
        <v>688</v>
      </c>
      <c r="G20" s="340" t="s">
        <v>689</v>
      </c>
      <c r="H20" s="340" t="s">
        <v>584</v>
      </c>
      <c r="I20" s="340" t="s">
        <v>690</v>
      </c>
      <c r="J20" s="339">
        <v>1272</v>
      </c>
      <c r="K20" s="339">
        <v>5631</v>
      </c>
      <c r="L20" s="339">
        <v>2830</v>
      </c>
      <c r="M20" s="339">
        <v>2801</v>
      </c>
      <c r="N20" s="339">
        <v>622</v>
      </c>
      <c r="O20" s="339">
        <v>308</v>
      </c>
      <c r="P20" s="339">
        <v>314</v>
      </c>
      <c r="Q20" s="339">
        <v>1423</v>
      </c>
      <c r="R20" s="339">
        <v>711</v>
      </c>
      <c r="S20" s="339">
        <v>712</v>
      </c>
      <c r="T20" s="339">
        <v>357</v>
      </c>
      <c r="U20" s="339">
        <v>166</v>
      </c>
      <c r="V20" s="339">
        <v>191</v>
      </c>
      <c r="W20" s="339">
        <v>3296</v>
      </c>
      <c r="X20" s="339">
        <v>1823</v>
      </c>
      <c r="Y20" s="339">
        <v>1473</v>
      </c>
      <c r="Z20" s="339">
        <v>2335</v>
      </c>
      <c r="AA20" s="339">
        <v>1007</v>
      </c>
      <c r="AB20" s="339">
        <v>1328</v>
      </c>
      <c r="AC20" s="339">
        <v>2803</v>
      </c>
      <c r="AD20" s="339">
        <v>1824</v>
      </c>
      <c r="AE20" s="339">
        <v>979</v>
      </c>
      <c r="AF20" s="339">
        <v>1967</v>
      </c>
      <c r="AG20" s="339">
        <v>1500</v>
      </c>
      <c r="AH20" s="339">
        <v>467</v>
      </c>
      <c r="AI20" s="339">
        <v>1086</v>
      </c>
      <c r="AJ20" s="339">
        <v>808</v>
      </c>
      <c r="AK20" s="339">
        <v>278</v>
      </c>
      <c r="AL20" s="339">
        <v>360</v>
      </c>
      <c r="AM20" s="339">
        <v>247</v>
      </c>
      <c r="AN20" s="339">
        <v>113</v>
      </c>
      <c r="AO20" s="339">
        <v>78</v>
      </c>
      <c r="AP20" s="339">
        <v>50</v>
      </c>
      <c r="AQ20" s="339">
        <v>28</v>
      </c>
      <c r="AR20" s="339">
        <v>443</v>
      </c>
      <c r="AS20" s="339">
        <v>395</v>
      </c>
      <c r="AT20" s="339">
        <v>48</v>
      </c>
      <c r="AU20" s="339">
        <v>836</v>
      </c>
      <c r="AV20" s="339">
        <v>324</v>
      </c>
      <c r="AW20" s="339">
        <v>512</v>
      </c>
      <c r="AX20" s="339">
        <v>284</v>
      </c>
      <c r="AY20" s="339">
        <v>137</v>
      </c>
      <c r="AZ20" s="339">
        <v>147</v>
      </c>
      <c r="BA20" s="339">
        <v>477</v>
      </c>
      <c r="BB20" s="339">
        <v>158</v>
      </c>
      <c r="BC20" s="339">
        <v>319</v>
      </c>
      <c r="BD20" s="339">
        <v>14</v>
      </c>
      <c r="BE20" s="339">
        <v>8</v>
      </c>
      <c r="BF20" s="339">
        <v>6</v>
      </c>
      <c r="BG20" s="339">
        <v>61</v>
      </c>
      <c r="BH20" s="339">
        <v>21</v>
      </c>
      <c r="BI20" s="339">
        <v>40</v>
      </c>
      <c r="BJ20" s="339">
        <v>812</v>
      </c>
      <c r="BK20" s="339">
        <v>320</v>
      </c>
      <c r="BL20" s="339">
        <v>492</v>
      </c>
      <c r="BM20" s="339">
        <v>280</v>
      </c>
      <c r="BN20" s="339">
        <v>135</v>
      </c>
      <c r="BO20" s="339">
        <v>145</v>
      </c>
      <c r="BP20" s="339">
        <v>468</v>
      </c>
      <c r="BQ20" s="339">
        <v>156</v>
      </c>
      <c r="BR20" s="339">
        <v>312</v>
      </c>
      <c r="BS20" s="339">
        <v>13</v>
      </c>
      <c r="BT20" s="339">
        <v>8</v>
      </c>
      <c r="BU20" s="339">
        <v>5</v>
      </c>
      <c r="BV20" s="339">
        <v>51</v>
      </c>
      <c r="BW20" s="339">
        <v>21</v>
      </c>
      <c r="BX20" s="339">
        <v>30</v>
      </c>
      <c r="BY20" s="339">
        <v>24</v>
      </c>
      <c r="BZ20" s="339">
        <v>4</v>
      </c>
      <c r="CA20" s="339">
        <v>20</v>
      </c>
      <c r="CB20" s="339">
        <v>4</v>
      </c>
      <c r="CC20" s="339">
        <v>2</v>
      </c>
      <c r="CD20" s="339">
        <v>2</v>
      </c>
      <c r="CE20" s="339">
        <v>9</v>
      </c>
      <c r="CF20" s="339">
        <v>2</v>
      </c>
      <c r="CG20" s="339">
        <v>7</v>
      </c>
      <c r="CH20" s="339">
        <v>1</v>
      </c>
      <c r="CI20" s="339">
        <v>0</v>
      </c>
      <c r="CJ20" s="339">
        <v>1</v>
      </c>
      <c r="CK20" s="339">
        <v>10</v>
      </c>
      <c r="CL20" s="339">
        <v>0</v>
      </c>
      <c r="CM20" s="339">
        <v>10</v>
      </c>
      <c r="CN20" s="339">
        <v>2828</v>
      </c>
      <c r="CO20" s="339">
        <v>1006</v>
      </c>
      <c r="CP20" s="339">
        <v>1822</v>
      </c>
    </row>
    <row r="21" spans="1:94" s="339" customFormat="1" x14ac:dyDescent="0.3">
      <c r="A21" s="340" t="s">
        <v>683</v>
      </c>
      <c r="B21" s="340" t="s">
        <v>684</v>
      </c>
      <c r="C21" s="340" t="s">
        <v>685</v>
      </c>
      <c r="D21" s="340" t="s">
        <v>693</v>
      </c>
      <c r="E21" s="340" t="s">
        <v>687</v>
      </c>
      <c r="F21" s="340" t="s">
        <v>688</v>
      </c>
      <c r="G21" s="340" t="s">
        <v>689</v>
      </c>
      <c r="H21" s="340" t="s">
        <v>585</v>
      </c>
      <c r="I21" s="340" t="s">
        <v>690</v>
      </c>
      <c r="J21" s="339">
        <v>958</v>
      </c>
      <c r="K21" s="339">
        <v>4765</v>
      </c>
      <c r="L21" s="339">
        <v>2387</v>
      </c>
      <c r="M21" s="339">
        <v>2378</v>
      </c>
      <c r="N21" s="339">
        <v>709</v>
      </c>
      <c r="O21" s="339">
        <v>382</v>
      </c>
      <c r="P21" s="339">
        <v>327</v>
      </c>
      <c r="Q21" s="339">
        <v>467</v>
      </c>
      <c r="R21" s="339">
        <v>242</v>
      </c>
      <c r="S21" s="339">
        <v>225</v>
      </c>
      <c r="T21" s="339">
        <v>2337</v>
      </c>
      <c r="U21" s="339">
        <v>1154</v>
      </c>
      <c r="V21" s="339">
        <v>1183</v>
      </c>
      <c r="W21" s="339">
        <v>2295</v>
      </c>
      <c r="X21" s="339">
        <v>1279</v>
      </c>
      <c r="Y21" s="339">
        <v>1016</v>
      </c>
      <c r="Z21" s="339">
        <v>2470</v>
      </c>
      <c r="AA21" s="339">
        <v>1108</v>
      </c>
      <c r="AB21" s="339">
        <v>1362</v>
      </c>
      <c r="AC21" s="339">
        <v>2177</v>
      </c>
      <c r="AD21" s="339">
        <v>1334</v>
      </c>
      <c r="AE21" s="339">
        <v>843</v>
      </c>
      <c r="AF21" s="339">
        <v>1695</v>
      </c>
      <c r="AG21" s="339">
        <v>1171</v>
      </c>
      <c r="AH21" s="339">
        <v>524</v>
      </c>
      <c r="AI21" s="339">
        <v>317</v>
      </c>
      <c r="AJ21" s="339">
        <v>252</v>
      </c>
      <c r="AK21" s="339">
        <v>65</v>
      </c>
      <c r="AL21" s="339">
        <v>659</v>
      </c>
      <c r="AM21" s="339">
        <v>392</v>
      </c>
      <c r="AN21" s="339">
        <v>267</v>
      </c>
      <c r="AO21" s="339">
        <v>16</v>
      </c>
      <c r="AP21" s="339">
        <v>7</v>
      </c>
      <c r="AQ21" s="339">
        <v>9</v>
      </c>
      <c r="AR21" s="339">
        <v>703</v>
      </c>
      <c r="AS21" s="339">
        <v>520</v>
      </c>
      <c r="AT21" s="339">
        <v>183</v>
      </c>
      <c r="AU21" s="339">
        <v>482</v>
      </c>
      <c r="AV21" s="339">
        <v>163</v>
      </c>
      <c r="AW21" s="339">
        <v>319</v>
      </c>
      <c r="AX21" s="339">
        <v>18</v>
      </c>
      <c r="AY21" s="339">
        <v>7</v>
      </c>
      <c r="AZ21" s="339">
        <v>11</v>
      </c>
      <c r="BA21" s="339">
        <v>299</v>
      </c>
      <c r="BB21" s="339">
        <v>80</v>
      </c>
      <c r="BC21" s="339">
        <v>219</v>
      </c>
      <c r="BD21" s="339">
        <v>2</v>
      </c>
      <c r="BE21" s="339">
        <v>1</v>
      </c>
      <c r="BF21" s="339">
        <v>1</v>
      </c>
      <c r="BG21" s="339">
        <v>163</v>
      </c>
      <c r="BH21" s="339">
        <v>75</v>
      </c>
      <c r="BI21" s="339">
        <v>88</v>
      </c>
      <c r="BJ21" s="339">
        <v>459</v>
      </c>
      <c r="BK21" s="339">
        <v>151</v>
      </c>
      <c r="BL21" s="339">
        <v>308</v>
      </c>
      <c r="BM21" s="339">
        <v>18</v>
      </c>
      <c r="BN21" s="339">
        <v>7</v>
      </c>
      <c r="BO21" s="339">
        <v>11</v>
      </c>
      <c r="BP21" s="339">
        <v>287</v>
      </c>
      <c r="BQ21" s="339">
        <v>73</v>
      </c>
      <c r="BR21" s="339">
        <v>214</v>
      </c>
      <c r="BS21" s="339">
        <v>2</v>
      </c>
      <c r="BT21" s="339">
        <v>1</v>
      </c>
      <c r="BU21" s="339">
        <v>1</v>
      </c>
      <c r="BV21" s="339">
        <v>152</v>
      </c>
      <c r="BW21" s="339">
        <v>70</v>
      </c>
      <c r="BX21" s="339">
        <v>82</v>
      </c>
      <c r="BY21" s="339">
        <v>23</v>
      </c>
      <c r="BZ21" s="339">
        <v>12</v>
      </c>
      <c r="CA21" s="339">
        <v>11</v>
      </c>
      <c r="CB21" s="339">
        <v>0</v>
      </c>
      <c r="CC21" s="339">
        <v>0</v>
      </c>
      <c r="CD21" s="339">
        <v>0</v>
      </c>
      <c r="CE21" s="339">
        <v>12</v>
      </c>
      <c r="CF21" s="339">
        <v>7</v>
      </c>
      <c r="CG21" s="339">
        <v>5</v>
      </c>
      <c r="CH21" s="339">
        <v>0</v>
      </c>
      <c r="CI21" s="339">
        <v>0</v>
      </c>
      <c r="CJ21" s="339">
        <v>0</v>
      </c>
      <c r="CK21" s="339">
        <v>11</v>
      </c>
      <c r="CL21" s="339">
        <v>5</v>
      </c>
      <c r="CM21" s="339">
        <v>6</v>
      </c>
      <c r="CN21" s="339">
        <v>2588</v>
      </c>
      <c r="CO21" s="339">
        <v>1053</v>
      </c>
      <c r="CP21" s="339">
        <v>1535</v>
      </c>
    </row>
    <row r="22" spans="1:94" x14ac:dyDescent="0.3">
      <c r="AF22">
        <f>SUM(AF14:AF21)</f>
        <v>8057</v>
      </c>
      <c r="AL22">
        <f>SUM(AL14:AL21)</f>
        <v>2541</v>
      </c>
      <c r="BD22">
        <f>SUM(BD14:BD21)</f>
        <v>20</v>
      </c>
    </row>
    <row r="23" spans="1:94" ht="15" thickBot="1" x14ac:dyDescent="0.35"/>
    <row r="24" spans="1:94" ht="18.600000000000001" thickBot="1" x14ac:dyDescent="0.35">
      <c r="AM24" s="339">
        <v>3300</v>
      </c>
      <c r="AO24" s="339">
        <v>788</v>
      </c>
      <c r="AP24" s="339">
        <v>2604</v>
      </c>
      <c r="AQ24" s="339">
        <v>1</v>
      </c>
      <c r="BN24" s="367"/>
      <c r="BO24" s="177" t="s">
        <v>383</v>
      </c>
    </row>
    <row r="25" spans="1:94" ht="16.2" thickBot="1" x14ac:dyDescent="0.35">
      <c r="AM25" s="339">
        <v>173</v>
      </c>
      <c r="AO25" s="339">
        <v>263</v>
      </c>
      <c r="AP25" s="339">
        <v>401</v>
      </c>
      <c r="AQ25" s="339">
        <v>2</v>
      </c>
      <c r="BO25" s="234">
        <v>5629</v>
      </c>
    </row>
    <row r="26" spans="1:94" ht="16.2" thickBot="1" x14ac:dyDescent="0.35">
      <c r="AI26">
        <v>40</v>
      </c>
      <c r="AK26">
        <f>AL22+AI26+AF22</f>
        <v>10638</v>
      </c>
      <c r="AM26" s="339">
        <v>2043</v>
      </c>
      <c r="AO26" s="339">
        <v>100</v>
      </c>
      <c r="AP26" s="339">
        <v>245</v>
      </c>
      <c r="AQ26" s="339">
        <v>0</v>
      </c>
      <c r="BO26" s="234">
        <v>6288</v>
      </c>
    </row>
    <row r="27" spans="1:94" ht="16.2" thickBot="1" x14ac:dyDescent="0.35">
      <c r="L27">
        <v>6458</v>
      </c>
      <c r="M27">
        <f>L27/K10*100</f>
        <v>33.082321602376929</v>
      </c>
      <c r="AM27" s="339">
        <v>554</v>
      </c>
      <c r="AO27" s="339">
        <v>169</v>
      </c>
      <c r="AP27" s="339">
        <v>174</v>
      </c>
      <c r="AQ27" s="339">
        <v>0</v>
      </c>
      <c r="BO27" s="234">
        <v>7077</v>
      </c>
    </row>
    <row r="28" spans="1:94" ht="16.2" thickBot="1" x14ac:dyDescent="0.35">
      <c r="AM28" s="339">
        <v>349</v>
      </c>
      <c r="AO28" s="339">
        <v>42</v>
      </c>
      <c r="AP28" s="339">
        <v>370</v>
      </c>
      <c r="AQ28" s="339">
        <v>0</v>
      </c>
      <c r="BO28" s="234">
        <v>8011</v>
      </c>
    </row>
    <row r="29" spans="1:94" ht="15" thickBot="1" x14ac:dyDescent="0.35">
      <c r="AM29" s="339">
        <v>39</v>
      </c>
      <c r="AO29" s="339">
        <v>160</v>
      </c>
      <c r="AP29" s="339">
        <v>601</v>
      </c>
      <c r="AQ29" s="339">
        <v>1</v>
      </c>
    </row>
    <row r="30" spans="1:94" ht="18.600000000000001" thickBot="1" x14ac:dyDescent="0.35">
      <c r="B30" s="347" t="s">
        <v>383</v>
      </c>
      <c r="C30" s="348">
        <v>2083</v>
      </c>
      <c r="E30" s="353"/>
      <c r="H30" s="353"/>
      <c r="K30" s="347" t="s">
        <v>383</v>
      </c>
      <c r="AH30" s="339">
        <v>1069</v>
      </c>
      <c r="AI30" s="339">
        <v>48</v>
      </c>
      <c r="AO30" s="339">
        <v>360</v>
      </c>
      <c r="AP30" s="339">
        <v>1967</v>
      </c>
      <c r="AQ30" s="339">
        <v>14</v>
      </c>
    </row>
    <row r="31" spans="1:94" ht="18.600000000000001" thickBot="1" x14ac:dyDescent="0.35">
      <c r="B31" s="348">
        <v>5629</v>
      </c>
      <c r="C31" s="348">
        <v>3213</v>
      </c>
      <c r="F31" s="347" t="s">
        <v>383</v>
      </c>
      <c r="H31" s="353"/>
      <c r="K31" s="348"/>
      <c r="AH31" s="339">
        <v>119</v>
      </c>
      <c r="AI31" s="339">
        <v>185</v>
      </c>
      <c r="AO31" s="339">
        <v>659</v>
      </c>
      <c r="AP31" s="339">
        <v>1695</v>
      </c>
      <c r="AQ31" s="339">
        <v>2</v>
      </c>
    </row>
    <row r="32" spans="1:94" ht="15.6" x14ac:dyDescent="0.3">
      <c r="B32" s="349">
        <v>-5.5899999999999998E-2</v>
      </c>
      <c r="C32" s="348">
        <v>575</v>
      </c>
      <c r="F32" s="354">
        <v>57.35</v>
      </c>
      <c r="K32" s="348">
        <v>3213</v>
      </c>
      <c r="AH32" s="339">
        <v>67</v>
      </c>
      <c r="AI32" s="339">
        <v>22</v>
      </c>
    </row>
    <row r="33" spans="2:35" ht="15.6" x14ac:dyDescent="0.3">
      <c r="B33" s="348">
        <v>1555</v>
      </c>
      <c r="C33" s="348">
        <v>2441.5</v>
      </c>
      <c r="F33" s="348">
        <v>529</v>
      </c>
      <c r="K33" s="349">
        <v>0.46300000000000002</v>
      </c>
      <c r="AH33" s="339">
        <v>81</v>
      </c>
      <c r="AI33" s="339">
        <v>13</v>
      </c>
    </row>
    <row r="34" spans="2:35" ht="15.6" x14ac:dyDescent="0.3">
      <c r="B34" s="350">
        <f>B31/B33</f>
        <v>3.6199356913183278</v>
      </c>
      <c r="C34" s="348">
        <v>1547.1</v>
      </c>
      <c r="F34" s="348">
        <v>2083</v>
      </c>
      <c r="K34" s="348">
        <v>292</v>
      </c>
      <c r="AH34" s="339">
        <v>146</v>
      </c>
      <c r="AI34" s="339">
        <v>2</v>
      </c>
    </row>
    <row r="35" spans="2:35" ht="16.2" thickBot="1" x14ac:dyDescent="0.35">
      <c r="B35" s="348">
        <v>1034</v>
      </c>
      <c r="C35" s="351">
        <v>0</v>
      </c>
      <c r="F35" s="348"/>
      <c r="K35" s="348">
        <v>15</v>
      </c>
      <c r="AH35" s="339">
        <v>264</v>
      </c>
      <c r="AI35" s="339">
        <v>5</v>
      </c>
    </row>
    <row r="36" spans="2:35" ht="15.6" x14ac:dyDescent="0.3">
      <c r="F36" s="348">
        <v>35.299999999999997</v>
      </c>
      <c r="K36" s="348">
        <v>153</v>
      </c>
      <c r="AH36" s="339">
        <v>467</v>
      </c>
      <c r="AI36" s="339">
        <v>319</v>
      </c>
    </row>
    <row r="37" spans="2:35" ht="15.6" x14ac:dyDescent="0.3">
      <c r="E37" s="352"/>
      <c r="F37" s="348">
        <v>23.4</v>
      </c>
      <c r="AH37" s="339">
        <v>524</v>
      </c>
      <c r="AI37" s="339">
        <v>219</v>
      </c>
    </row>
    <row r="38" spans="2:35" ht="15.6" x14ac:dyDescent="0.3">
      <c r="F38" s="348">
        <v>41.3</v>
      </c>
    </row>
    <row r="39" spans="2:35" ht="15.6" x14ac:dyDescent="0.3">
      <c r="F39" s="348">
        <v>0.9</v>
      </c>
    </row>
    <row r="40" spans="2:35" ht="16.2" thickBot="1" x14ac:dyDescent="0.35">
      <c r="F40" s="351">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B6BB1-436D-43C8-918D-0E0089D06C25}">
  <dimension ref="A1:L17"/>
  <sheetViews>
    <sheetView zoomScale="85" zoomScaleNormal="85" workbookViewId="0">
      <selection activeCell="N6" sqref="N6"/>
    </sheetView>
  </sheetViews>
  <sheetFormatPr defaultRowHeight="14.4" x14ac:dyDescent="0.3"/>
  <cols>
    <col min="1" max="1" width="18.21875" customWidth="1"/>
    <col min="2" max="2" width="19.88671875" customWidth="1"/>
    <col min="3" max="3" width="14.109375" customWidth="1"/>
    <col min="4" max="4" width="16.5546875" customWidth="1"/>
    <col min="5" max="5" width="15.5546875" customWidth="1"/>
    <col min="6" max="6" width="19.44140625" customWidth="1"/>
    <col min="7" max="7" width="15.6640625" customWidth="1"/>
    <col min="8" max="8" width="16.109375" customWidth="1"/>
    <col min="9" max="9" width="15.5546875" customWidth="1"/>
  </cols>
  <sheetData>
    <row r="1" spans="1:12" ht="15" thickBot="1" x14ac:dyDescent="0.35"/>
    <row r="2" spans="1:12" ht="18" thickBot="1" x14ac:dyDescent="0.35">
      <c r="A2" s="401" t="s">
        <v>186</v>
      </c>
      <c r="B2" s="401"/>
      <c r="C2" s="401"/>
      <c r="D2" s="401"/>
      <c r="E2" s="401"/>
      <c r="F2" s="401"/>
      <c r="G2" s="401"/>
      <c r="H2" s="401"/>
      <c r="I2" s="401"/>
    </row>
    <row r="3" spans="1:12" ht="70.2" thickBot="1" x14ac:dyDescent="0.35">
      <c r="A3" s="299" t="s">
        <v>3</v>
      </c>
      <c r="B3" s="299" t="s">
        <v>19</v>
      </c>
      <c r="C3" s="308" t="s">
        <v>18</v>
      </c>
      <c r="D3" s="296" t="s">
        <v>447</v>
      </c>
      <c r="E3" s="309" t="s">
        <v>446</v>
      </c>
      <c r="F3" s="299" t="s">
        <v>27</v>
      </c>
      <c r="G3" s="195" t="s">
        <v>24</v>
      </c>
      <c r="H3" s="299" t="s">
        <v>25</v>
      </c>
      <c r="I3" s="145" t="s">
        <v>26</v>
      </c>
    </row>
    <row r="4" spans="1:12" ht="16.2" thickBot="1" x14ac:dyDescent="0.35">
      <c r="A4" s="65" t="s">
        <v>4</v>
      </c>
      <c r="B4" s="4">
        <v>46800</v>
      </c>
      <c r="C4" s="109">
        <f>B4/4.2</f>
        <v>11142.857142857143</v>
      </c>
      <c r="D4" s="7">
        <v>125</v>
      </c>
      <c r="E4" s="90">
        <v>135</v>
      </c>
      <c r="F4" s="53" t="s">
        <v>28</v>
      </c>
      <c r="G4" s="91">
        <f t="shared" ref="G4:G10" si="0">B4*135/1000000</f>
        <v>6.3179999999999996</v>
      </c>
      <c r="H4" s="7">
        <v>7</v>
      </c>
      <c r="I4" s="92">
        <f>H4-G4</f>
        <v>0.68200000000000038</v>
      </c>
    </row>
    <row r="5" spans="1:12" ht="16.2" thickBot="1" x14ac:dyDescent="0.35">
      <c r="A5" s="64" t="s">
        <v>5</v>
      </c>
      <c r="B5" s="5">
        <v>19500</v>
      </c>
      <c r="C5" s="301">
        <f t="shared" ref="C5:C17" si="1">B5/4.2</f>
        <v>4642.8571428571422</v>
      </c>
      <c r="D5" s="17">
        <v>90</v>
      </c>
      <c r="E5" s="90">
        <v>135</v>
      </c>
      <c r="F5" s="17" t="s">
        <v>28</v>
      </c>
      <c r="G5" s="91">
        <f t="shared" si="0"/>
        <v>2.6324999999999998</v>
      </c>
      <c r="H5" s="7">
        <v>6</v>
      </c>
      <c r="I5" s="92">
        <f t="shared" ref="I5:I17" si="2">H5-G5</f>
        <v>3.3675000000000002</v>
      </c>
    </row>
    <row r="6" spans="1:12" ht="16.2" thickBot="1" x14ac:dyDescent="0.35">
      <c r="A6" s="63" t="s">
        <v>6</v>
      </c>
      <c r="B6" s="6">
        <v>30200</v>
      </c>
      <c r="C6" s="109">
        <f t="shared" si="1"/>
        <v>7190.4761904761899</v>
      </c>
      <c r="D6" s="7">
        <v>90</v>
      </c>
      <c r="E6" s="93">
        <v>135</v>
      </c>
      <c r="F6" s="53" t="s">
        <v>29</v>
      </c>
      <c r="G6" s="94">
        <f t="shared" si="0"/>
        <v>4.077</v>
      </c>
      <c r="H6" s="15">
        <v>10</v>
      </c>
      <c r="I6" s="95">
        <f t="shared" si="2"/>
        <v>5.923</v>
      </c>
    </row>
    <row r="7" spans="1:12" ht="16.2" thickBot="1" x14ac:dyDescent="0.35">
      <c r="A7" s="64" t="s">
        <v>7</v>
      </c>
      <c r="B7" s="5">
        <v>39000</v>
      </c>
      <c r="C7" s="304">
        <f t="shared" si="1"/>
        <v>9285.7142857142844</v>
      </c>
      <c r="D7" s="7">
        <v>135</v>
      </c>
      <c r="E7" s="96">
        <v>135</v>
      </c>
      <c r="F7" s="54" t="s">
        <v>28</v>
      </c>
      <c r="G7" s="97">
        <f t="shared" si="0"/>
        <v>5.2649999999999997</v>
      </c>
      <c r="H7" s="8">
        <v>9</v>
      </c>
      <c r="I7" s="98">
        <f t="shared" si="2"/>
        <v>3.7350000000000003</v>
      </c>
      <c r="L7" t="s">
        <v>201</v>
      </c>
    </row>
    <row r="8" spans="1:12" ht="31.8" thickBot="1" x14ac:dyDescent="0.35">
      <c r="A8" s="26" t="s">
        <v>8</v>
      </c>
      <c r="B8" s="27">
        <v>104000</v>
      </c>
      <c r="C8" s="305">
        <f t="shared" si="1"/>
        <v>24761.90476190476</v>
      </c>
      <c r="D8" s="7">
        <v>135</v>
      </c>
      <c r="E8" s="306">
        <v>135</v>
      </c>
      <c r="F8" s="170" t="s">
        <v>30</v>
      </c>
      <c r="G8" s="99">
        <f t="shared" si="0"/>
        <v>14.04</v>
      </c>
      <c r="H8" s="49">
        <v>18</v>
      </c>
      <c r="I8" s="100">
        <f t="shared" si="2"/>
        <v>3.9600000000000009</v>
      </c>
    </row>
    <row r="9" spans="1:12" ht="31.8" thickBot="1" x14ac:dyDescent="0.35">
      <c r="A9" s="63" t="s">
        <v>9</v>
      </c>
      <c r="B9" s="6">
        <v>66000</v>
      </c>
      <c r="C9" s="109">
        <f t="shared" si="1"/>
        <v>15714.285714285714</v>
      </c>
      <c r="D9" s="7">
        <v>110</v>
      </c>
      <c r="E9" s="90">
        <v>135</v>
      </c>
      <c r="F9" s="170" t="s">
        <v>31</v>
      </c>
      <c r="G9" s="91">
        <f t="shared" si="0"/>
        <v>8.91</v>
      </c>
      <c r="H9" s="7">
        <v>10</v>
      </c>
      <c r="I9" s="92">
        <f t="shared" si="2"/>
        <v>1.0899999999999999</v>
      </c>
    </row>
    <row r="10" spans="1:12" ht="16.2" thickBot="1" x14ac:dyDescent="0.35">
      <c r="A10" s="65" t="s">
        <v>10</v>
      </c>
      <c r="B10" s="4">
        <v>17500</v>
      </c>
      <c r="C10" s="302">
        <f t="shared" si="1"/>
        <v>4166.6666666666661</v>
      </c>
      <c r="D10" s="7">
        <v>125</v>
      </c>
      <c r="E10" s="93">
        <v>135</v>
      </c>
      <c r="F10" s="53" t="s">
        <v>28</v>
      </c>
      <c r="G10" s="94">
        <f t="shared" si="0"/>
        <v>2.3624999999999998</v>
      </c>
      <c r="H10" s="15">
        <v>6</v>
      </c>
      <c r="I10" s="95">
        <f t="shared" si="2"/>
        <v>3.6375000000000002</v>
      </c>
    </row>
    <row r="11" spans="1:12" ht="16.2" thickBot="1" x14ac:dyDescent="0.35">
      <c r="A11" s="36" t="s">
        <v>11</v>
      </c>
      <c r="B11" s="39">
        <v>1304437</v>
      </c>
      <c r="C11" s="303">
        <f t="shared" si="1"/>
        <v>310580.23809523811</v>
      </c>
      <c r="D11" s="55">
        <v>135</v>
      </c>
      <c r="E11" s="307">
        <v>135</v>
      </c>
      <c r="F11" s="55" t="s">
        <v>28</v>
      </c>
      <c r="G11" s="101">
        <v>283.5</v>
      </c>
      <c r="H11" s="50">
        <v>351.66</v>
      </c>
      <c r="I11" s="102">
        <f t="shared" si="2"/>
        <v>68.160000000000025</v>
      </c>
    </row>
    <row r="12" spans="1:12" ht="16.2" thickBot="1" x14ac:dyDescent="0.35">
      <c r="A12" s="63" t="s">
        <v>12</v>
      </c>
      <c r="B12" s="6">
        <v>101000</v>
      </c>
      <c r="C12" s="109">
        <f t="shared" si="1"/>
        <v>24047.619047619046</v>
      </c>
      <c r="D12" s="7">
        <v>125</v>
      </c>
      <c r="E12" s="93">
        <v>135</v>
      </c>
      <c r="F12" s="51" t="s">
        <v>29</v>
      </c>
      <c r="G12" s="94">
        <v>14.85</v>
      </c>
      <c r="H12" s="15">
        <v>14.96</v>
      </c>
      <c r="I12" s="95">
        <f t="shared" si="2"/>
        <v>0.11000000000000121</v>
      </c>
    </row>
    <row r="13" spans="1:12" ht="31.8" thickBot="1" x14ac:dyDescent="0.35">
      <c r="A13" s="64" t="s">
        <v>13</v>
      </c>
      <c r="B13" s="4">
        <v>35400</v>
      </c>
      <c r="C13" s="304">
        <f t="shared" si="1"/>
        <v>8428.5714285714275</v>
      </c>
      <c r="D13" s="7">
        <v>70</v>
      </c>
      <c r="E13" s="96">
        <v>135</v>
      </c>
      <c r="F13" s="171" t="s">
        <v>31</v>
      </c>
      <c r="G13" s="97">
        <f>B13*135/1000000</f>
        <v>4.7789999999999999</v>
      </c>
      <c r="H13" s="8">
        <v>8</v>
      </c>
      <c r="I13" s="98">
        <f t="shared" si="2"/>
        <v>3.2210000000000001</v>
      </c>
    </row>
    <row r="14" spans="1:12" ht="16.2" thickBot="1" x14ac:dyDescent="0.35">
      <c r="A14" s="63" t="s">
        <v>14</v>
      </c>
      <c r="B14" s="6">
        <v>34010</v>
      </c>
      <c r="C14" s="109">
        <f t="shared" si="1"/>
        <v>8097.6190476190477</v>
      </c>
      <c r="D14" s="7">
        <v>125</v>
      </c>
      <c r="E14" s="306">
        <v>135</v>
      </c>
      <c r="F14" s="53" t="s">
        <v>28</v>
      </c>
      <c r="G14" s="99">
        <f>B14*135/1000000</f>
        <v>4.5913500000000003</v>
      </c>
      <c r="H14" s="49">
        <v>7</v>
      </c>
      <c r="I14" s="100">
        <f t="shared" si="2"/>
        <v>2.4086499999999997</v>
      </c>
    </row>
    <row r="15" spans="1:12" ht="16.2" thickBot="1" x14ac:dyDescent="0.35">
      <c r="A15" s="65" t="s">
        <v>15</v>
      </c>
      <c r="B15" s="4">
        <v>23800</v>
      </c>
      <c r="C15" s="302">
        <f t="shared" si="1"/>
        <v>5666.6666666666661</v>
      </c>
      <c r="D15" s="7">
        <v>70</v>
      </c>
      <c r="E15" s="90">
        <v>135</v>
      </c>
      <c r="F15" s="52" t="s">
        <v>29</v>
      </c>
      <c r="G15" s="91">
        <f>B15*135/1000000</f>
        <v>3.2130000000000001</v>
      </c>
      <c r="H15" s="7">
        <v>5</v>
      </c>
      <c r="I15" s="92">
        <f t="shared" si="2"/>
        <v>1.7869999999999999</v>
      </c>
    </row>
    <row r="16" spans="1:12" ht="31.8" thickBot="1" x14ac:dyDescent="0.35">
      <c r="A16" s="64" t="s">
        <v>16</v>
      </c>
      <c r="B16" s="5">
        <v>23400</v>
      </c>
      <c r="C16" s="304">
        <f t="shared" si="1"/>
        <v>5571.4285714285716</v>
      </c>
      <c r="D16" s="7">
        <v>95</v>
      </c>
      <c r="E16" s="93">
        <v>135</v>
      </c>
      <c r="F16" s="170" t="s">
        <v>30</v>
      </c>
      <c r="G16" s="94">
        <f>B16*135/1000000</f>
        <v>3.1589999999999998</v>
      </c>
      <c r="H16" s="15">
        <v>4</v>
      </c>
      <c r="I16" s="95">
        <f t="shared" si="2"/>
        <v>0.84100000000000019</v>
      </c>
    </row>
    <row r="17" spans="1:9" ht="16.2" thickBot="1" x14ac:dyDescent="0.35">
      <c r="A17" s="63" t="s">
        <v>17</v>
      </c>
      <c r="B17" s="6">
        <v>20500</v>
      </c>
      <c r="C17" s="109">
        <f t="shared" si="1"/>
        <v>4880.9523809523807</v>
      </c>
      <c r="D17" s="7">
        <v>135</v>
      </c>
      <c r="E17" s="93">
        <v>135</v>
      </c>
      <c r="F17" s="51" t="s">
        <v>28</v>
      </c>
      <c r="G17" s="94">
        <f>B17*135/1000000</f>
        <v>2.7675000000000001</v>
      </c>
      <c r="H17" s="15">
        <v>5</v>
      </c>
      <c r="I17" s="95">
        <f t="shared" si="2"/>
        <v>2.2324999999999999</v>
      </c>
    </row>
  </sheetData>
  <mergeCells count="1">
    <mergeCell ref="A2: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6046C-A03E-4307-B080-8A659CAEE1B0}">
  <dimension ref="A2:M56"/>
  <sheetViews>
    <sheetView topLeftCell="A32" zoomScale="70" zoomScaleNormal="70" workbookViewId="0">
      <selection activeCell="M30" sqref="M30"/>
    </sheetView>
  </sheetViews>
  <sheetFormatPr defaultRowHeight="14.4" x14ac:dyDescent="0.3"/>
  <cols>
    <col min="1" max="1" width="20.109375" customWidth="1"/>
    <col min="2" max="2" width="29.44140625" customWidth="1"/>
    <col min="3" max="3" width="23.88671875" customWidth="1"/>
    <col min="4" max="4" width="31.77734375" customWidth="1"/>
    <col min="5" max="5" width="30.109375" customWidth="1"/>
    <col min="6" max="6" width="19.88671875" customWidth="1"/>
    <col min="7" max="7" width="11.6640625" customWidth="1"/>
    <col min="8" max="8" width="33.88671875" customWidth="1"/>
    <col min="9" max="9" width="21.44140625" customWidth="1"/>
    <col min="10" max="10" width="14.6640625" customWidth="1"/>
  </cols>
  <sheetData>
    <row r="2" spans="1:7" ht="15" thickBot="1" x14ac:dyDescent="0.35"/>
    <row r="3" spans="1:7" ht="18" thickBot="1" x14ac:dyDescent="0.35">
      <c r="A3" s="401" t="s">
        <v>183</v>
      </c>
      <c r="B3" s="401"/>
      <c r="C3" s="401"/>
      <c r="D3" s="401"/>
    </row>
    <row r="4" spans="1:7" ht="16.2" thickBot="1" x14ac:dyDescent="0.35">
      <c r="A4" s="56" t="s">
        <v>3</v>
      </c>
      <c r="B4" s="174" t="s">
        <v>34</v>
      </c>
      <c r="C4" s="175" t="s">
        <v>36</v>
      </c>
      <c r="D4" s="176" t="s">
        <v>37</v>
      </c>
    </row>
    <row r="5" spans="1:7" ht="31.8" customHeight="1" thickBot="1" x14ac:dyDescent="0.35">
      <c r="A5" s="80" t="s">
        <v>6</v>
      </c>
      <c r="B5" s="413" t="s">
        <v>33</v>
      </c>
      <c r="C5" s="414"/>
      <c r="D5" s="415"/>
    </row>
    <row r="6" spans="1:7" ht="78.599999999999994" thickBot="1" x14ac:dyDescent="0.35">
      <c r="A6" s="81" t="s">
        <v>8</v>
      </c>
      <c r="B6" s="82" t="s">
        <v>50</v>
      </c>
      <c r="C6" s="83" t="s">
        <v>62</v>
      </c>
      <c r="D6" s="83" t="s">
        <v>56</v>
      </c>
    </row>
    <row r="7" spans="1:7" ht="187.8" thickBot="1" x14ac:dyDescent="0.35">
      <c r="A7" s="80" t="s">
        <v>9</v>
      </c>
      <c r="B7" s="59" t="s">
        <v>40</v>
      </c>
      <c r="C7" s="84" t="s">
        <v>38</v>
      </c>
      <c r="D7" s="83" t="s">
        <v>57</v>
      </c>
    </row>
    <row r="8" spans="1:7" ht="18" customHeight="1" thickBot="1" x14ac:dyDescent="0.35">
      <c r="A8" s="80" t="s">
        <v>7</v>
      </c>
      <c r="B8" s="410" t="s">
        <v>51</v>
      </c>
      <c r="C8" s="419" t="s">
        <v>39</v>
      </c>
      <c r="D8" s="419" t="s">
        <v>58</v>
      </c>
    </row>
    <row r="9" spans="1:7" ht="16.2" thickBot="1" x14ac:dyDescent="0.35">
      <c r="A9" s="80" t="s">
        <v>5</v>
      </c>
      <c r="B9" s="411"/>
      <c r="C9" s="420"/>
      <c r="D9" s="420"/>
    </row>
    <row r="10" spans="1:7" ht="16.2" thickBot="1" x14ac:dyDescent="0.35">
      <c r="A10" s="80" t="s">
        <v>10</v>
      </c>
      <c r="B10" s="411"/>
      <c r="C10" s="420"/>
      <c r="D10" s="420"/>
    </row>
    <row r="11" spans="1:7" ht="16.2" thickBot="1" x14ac:dyDescent="0.35">
      <c r="A11" s="81" t="s">
        <v>11</v>
      </c>
      <c r="B11" s="411"/>
      <c r="C11" s="420"/>
      <c r="D11" s="420"/>
    </row>
    <row r="12" spans="1:7" ht="16.2" thickBot="1" x14ac:dyDescent="0.35">
      <c r="A12" s="80" t="s">
        <v>16</v>
      </c>
      <c r="B12" s="411"/>
      <c r="C12" s="420"/>
      <c r="D12" s="420"/>
    </row>
    <row r="13" spans="1:7" ht="16.2" thickBot="1" x14ac:dyDescent="0.35">
      <c r="A13" s="80" t="s">
        <v>14</v>
      </c>
      <c r="B13" s="412"/>
      <c r="C13" s="421"/>
      <c r="D13" s="421"/>
    </row>
    <row r="14" spans="1:7" ht="94.2" thickBot="1" x14ac:dyDescent="0.35">
      <c r="A14" s="85" t="s">
        <v>13</v>
      </c>
      <c r="B14" s="86" t="s">
        <v>202</v>
      </c>
      <c r="C14" s="80" t="s">
        <v>63</v>
      </c>
      <c r="D14" s="83" t="s">
        <v>59</v>
      </c>
    </row>
    <row r="15" spans="1:7" ht="31.8" customHeight="1" thickBot="1" x14ac:dyDescent="0.35">
      <c r="A15" s="80" t="s">
        <v>15</v>
      </c>
      <c r="B15" s="416" t="s">
        <v>35</v>
      </c>
      <c r="C15" s="417"/>
      <c r="D15" s="418"/>
    </row>
    <row r="16" spans="1:7" ht="63" thickBot="1" x14ac:dyDescent="0.35">
      <c r="A16" s="80" t="s">
        <v>12</v>
      </c>
      <c r="B16" s="87" t="s">
        <v>52</v>
      </c>
      <c r="C16" s="88" t="s">
        <v>55</v>
      </c>
      <c r="D16" s="89" t="s">
        <v>61</v>
      </c>
      <c r="G16" s="57"/>
    </row>
    <row r="17" spans="1:13" ht="63" thickBot="1" x14ac:dyDescent="0.35">
      <c r="A17" s="80" t="s">
        <v>17</v>
      </c>
      <c r="B17" s="82" t="s">
        <v>53</v>
      </c>
      <c r="C17" s="83" t="s">
        <v>54</v>
      </c>
      <c r="D17" s="80" t="s">
        <v>60</v>
      </c>
    </row>
    <row r="22" spans="1:13" ht="15" thickBot="1" x14ac:dyDescent="0.35"/>
    <row r="23" spans="1:13" ht="18" thickBot="1" x14ac:dyDescent="0.35">
      <c r="A23" s="403" t="s">
        <v>184</v>
      </c>
      <c r="B23" s="404"/>
      <c r="C23" s="404"/>
      <c r="D23" s="404"/>
      <c r="E23" s="404"/>
      <c r="F23" s="404"/>
      <c r="G23" s="404"/>
      <c r="H23" s="404"/>
      <c r="I23" s="405"/>
    </row>
    <row r="24" spans="1:13" ht="70.2" thickBot="1" x14ac:dyDescent="0.35">
      <c r="A24" s="144" t="s">
        <v>3</v>
      </c>
      <c r="B24" s="144" t="s">
        <v>19</v>
      </c>
      <c r="C24" s="144" t="s">
        <v>18</v>
      </c>
      <c r="D24" s="144" t="s">
        <v>24</v>
      </c>
      <c r="E24" s="144" t="s">
        <v>287</v>
      </c>
      <c r="F24" s="144" t="s">
        <v>41</v>
      </c>
      <c r="G24" s="144" t="s">
        <v>42</v>
      </c>
      <c r="H24" s="195" t="s">
        <v>208</v>
      </c>
      <c r="I24" s="10" t="s">
        <v>221</v>
      </c>
    </row>
    <row r="25" spans="1:13" ht="31.8" thickBot="1" x14ac:dyDescent="0.35">
      <c r="A25" s="317" t="s">
        <v>4</v>
      </c>
      <c r="B25" s="4">
        <v>46800</v>
      </c>
      <c r="C25" s="6">
        <f t="shared" ref="C25:C38" si="0">B25/4.2</f>
        <v>11142.857142857143</v>
      </c>
      <c r="D25" s="34">
        <v>6.3179999999999996</v>
      </c>
      <c r="E25" s="61">
        <f>(D25*95)/100</f>
        <v>6.0020999999999995</v>
      </c>
      <c r="F25" s="24">
        <v>5</v>
      </c>
      <c r="G25" s="34">
        <f>F25-E25</f>
        <v>-1.0020999999999995</v>
      </c>
      <c r="H25" s="80" t="s">
        <v>203</v>
      </c>
      <c r="I25" s="76">
        <f>2*0.5</f>
        <v>1</v>
      </c>
    </row>
    <row r="26" spans="1:13" ht="31.8" thickBot="1" x14ac:dyDescent="0.35">
      <c r="A26" s="211" t="s">
        <v>6</v>
      </c>
      <c r="B26" s="6">
        <v>30200</v>
      </c>
      <c r="C26" s="6">
        <f t="shared" si="0"/>
        <v>7190.4761904761899</v>
      </c>
      <c r="D26" s="29">
        <v>4.077</v>
      </c>
      <c r="E26" s="61">
        <f t="shared" ref="E26:E37" si="1">(D26*95)/100</f>
        <v>3.8731499999999999</v>
      </c>
      <c r="F26" s="24" t="s">
        <v>32</v>
      </c>
      <c r="G26" s="24" t="s">
        <v>44</v>
      </c>
      <c r="H26" s="196" t="s">
        <v>204</v>
      </c>
      <c r="I26" s="76">
        <v>2</v>
      </c>
    </row>
    <row r="27" spans="1:13" ht="31.8" thickBot="1" x14ac:dyDescent="0.35">
      <c r="A27" s="202" t="s">
        <v>8</v>
      </c>
      <c r="B27" s="27">
        <v>104000</v>
      </c>
      <c r="C27" s="27">
        <f t="shared" si="0"/>
        <v>24761.90476190476</v>
      </c>
      <c r="D27" s="60">
        <v>14.04</v>
      </c>
      <c r="E27" s="61">
        <f>(D27*95)/100</f>
        <v>13.337999999999999</v>
      </c>
      <c r="F27" s="24">
        <v>8</v>
      </c>
      <c r="G27" s="34">
        <f>F27-E27</f>
        <v>-5.3379999999999992</v>
      </c>
      <c r="H27" s="80" t="s">
        <v>205</v>
      </c>
      <c r="I27" s="76">
        <v>4</v>
      </c>
    </row>
    <row r="28" spans="1:13" ht="78.599999999999994" thickBot="1" x14ac:dyDescent="0.35">
      <c r="A28" s="211" t="s">
        <v>9</v>
      </c>
      <c r="B28" s="6">
        <v>66000</v>
      </c>
      <c r="C28" s="6">
        <f t="shared" si="0"/>
        <v>15714.285714285714</v>
      </c>
      <c r="D28" s="34">
        <v>8.91</v>
      </c>
      <c r="E28" s="61">
        <f>(D28*95)/100</f>
        <v>8.464500000000001</v>
      </c>
      <c r="F28" s="24">
        <v>5.79</v>
      </c>
      <c r="G28" s="34">
        <f>F28-E28</f>
        <v>-2.674500000000001</v>
      </c>
      <c r="H28" s="80" t="s">
        <v>206</v>
      </c>
      <c r="I28" s="76">
        <v>2</v>
      </c>
      <c r="K28">
        <v>36022</v>
      </c>
      <c r="L28">
        <f>K28*80/100</f>
        <v>28817.599999999999</v>
      </c>
    </row>
    <row r="29" spans="1:13" ht="28.2" customHeight="1" thickBot="1" x14ac:dyDescent="0.35">
      <c r="A29" s="202" t="s">
        <v>11</v>
      </c>
      <c r="B29" s="27">
        <v>1304437</v>
      </c>
      <c r="C29" s="172">
        <f t="shared" si="0"/>
        <v>310580.23809523811</v>
      </c>
      <c r="D29" s="173">
        <v>283.5</v>
      </c>
      <c r="E29" s="61">
        <f t="shared" si="1"/>
        <v>269.32499999999999</v>
      </c>
      <c r="F29" s="422">
        <v>157.65</v>
      </c>
      <c r="G29" s="409">
        <f>F29-286.43</f>
        <v>-128.78</v>
      </c>
      <c r="H29" s="406" t="s">
        <v>209</v>
      </c>
      <c r="I29" s="78" t="s">
        <v>216</v>
      </c>
      <c r="K29">
        <f>(K28*70)/1000000</f>
        <v>2.5215399999999999</v>
      </c>
      <c r="L29">
        <f>K29*80/100</f>
        <v>2.0172319999999999</v>
      </c>
      <c r="M29">
        <v>3</v>
      </c>
    </row>
    <row r="30" spans="1:13" ht="28.2" customHeight="1" thickBot="1" x14ac:dyDescent="0.35">
      <c r="A30" s="211" t="s">
        <v>7</v>
      </c>
      <c r="B30" s="6">
        <v>39000</v>
      </c>
      <c r="C30" s="6">
        <f t="shared" si="0"/>
        <v>9285.7142857142844</v>
      </c>
      <c r="D30" s="34">
        <v>5.2649999999999997</v>
      </c>
      <c r="E30" s="61">
        <f>(D30*95)/100</f>
        <v>5.0017499999999995</v>
      </c>
      <c r="F30" s="402"/>
      <c r="G30" s="409"/>
      <c r="H30" s="407" t="s">
        <v>207</v>
      </c>
      <c r="I30" s="78" t="s">
        <v>217</v>
      </c>
      <c r="K30" t="s">
        <v>866</v>
      </c>
      <c r="L30" t="s">
        <v>867</v>
      </c>
    </row>
    <row r="31" spans="1:13" ht="55.8" customHeight="1" thickBot="1" x14ac:dyDescent="0.35">
      <c r="A31" s="211" t="s">
        <v>10</v>
      </c>
      <c r="B31" s="6">
        <v>17500</v>
      </c>
      <c r="C31" s="6">
        <f t="shared" si="0"/>
        <v>4166.6666666666661</v>
      </c>
      <c r="D31" s="34">
        <v>2.3624999999999998</v>
      </c>
      <c r="E31" s="61">
        <f>(D31*95)/100</f>
        <v>2.2443749999999998</v>
      </c>
      <c r="F31" s="402"/>
      <c r="G31" s="409"/>
      <c r="H31" s="407" t="s">
        <v>207</v>
      </c>
      <c r="I31" s="78" t="s">
        <v>218</v>
      </c>
    </row>
    <row r="32" spans="1:13" ht="16.2" thickBot="1" x14ac:dyDescent="0.35">
      <c r="A32" s="318" t="s">
        <v>16</v>
      </c>
      <c r="B32" s="5">
        <v>23400</v>
      </c>
      <c r="C32" s="5">
        <f t="shared" si="0"/>
        <v>5571.4285714285716</v>
      </c>
      <c r="D32" s="29">
        <v>3.1589999999999998</v>
      </c>
      <c r="E32" s="61">
        <f>(D32*95)/100</f>
        <v>3.0010499999999998</v>
      </c>
      <c r="F32" s="402"/>
      <c r="G32" s="409"/>
      <c r="H32" s="407" t="s">
        <v>207</v>
      </c>
      <c r="I32" s="402" t="s">
        <v>219</v>
      </c>
    </row>
    <row r="33" spans="1:11" ht="16.2" thickBot="1" x14ac:dyDescent="0.35">
      <c r="A33" s="211" t="s">
        <v>14</v>
      </c>
      <c r="B33" s="6">
        <v>34010</v>
      </c>
      <c r="C33" s="6">
        <f t="shared" si="0"/>
        <v>8097.6190476190477</v>
      </c>
      <c r="D33" s="60">
        <v>4.5913500000000003</v>
      </c>
      <c r="E33" s="61">
        <f>(D33*95)/100</f>
        <v>4.3617825000000003</v>
      </c>
      <c r="F33" s="402"/>
      <c r="G33" s="409"/>
      <c r="H33" s="407" t="s">
        <v>207</v>
      </c>
      <c r="I33" s="402"/>
    </row>
    <row r="34" spans="1:11" ht="16.2" thickBot="1" x14ac:dyDescent="0.35">
      <c r="A34" s="318" t="s">
        <v>5</v>
      </c>
      <c r="B34" s="5">
        <v>19500</v>
      </c>
      <c r="C34" s="18">
        <f t="shared" si="0"/>
        <v>4642.8571428571422</v>
      </c>
      <c r="D34" s="34">
        <v>2.6324999999999998</v>
      </c>
      <c r="E34" s="61">
        <f>(D34*95)/100</f>
        <v>2.5008749999999997</v>
      </c>
      <c r="F34" s="423"/>
      <c r="G34" s="409"/>
      <c r="H34" s="408" t="s">
        <v>207</v>
      </c>
      <c r="I34" s="319" t="s">
        <v>220</v>
      </c>
    </row>
    <row r="35" spans="1:11" ht="31.8" thickBot="1" x14ac:dyDescent="0.35">
      <c r="A35" s="211" t="s">
        <v>12</v>
      </c>
      <c r="B35" s="6">
        <v>101000</v>
      </c>
      <c r="C35" s="6">
        <f t="shared" si="0"/>
        <v>24047.619047619046</v>
      </c>
      <c r="D35" s="29">
        <v>14.85</v>
      </c>
      <c r="E35" s="61">
        <f t="shared" si="1"/>
        <v>14.1075</v>
      </c>
      <c r="F35" s="24">
        <v>7.03</v>
      </c>
      <c r="G35" s="34">
        <f>F35-E35</f>
        <v>-7.0774999999999997</v>
      </c>
      <c r="H35" s="197" t="s">
        <v>288</v>
      </c>
      <c r="I35" s="79">
        <v>4</v>
      </c>
    </row>
    <row r="36" spans="1:11" ht="31.8" thickBot="1" x14ac:dyDescent="0.35">
      <c r="A36" s="211" t="s">
        <v>13</v>
      </c>
      <c r="B36" s="6">
        <v>35400</v>
      </c>
      <c r="C36" s="6">
        <f t="shared" si="0"/>
        <v>8428.5714285714275</v>
      </c>
      <c r="D36" s="31">
        <v>4.7789999999999999</v>
      </c>
      <c r="E36" s="61">
        <f>(D36*95)/100</f>
        <v>4.5400499999999999</v>
      </c>
      <c r="F36" s="24">
        <v>4.2</v>
      </c>
      <c r="G36" s="34">
        <f t="shared" ref="G36:G38" si="2">F36-E36</f>
        <v>-0.34004999999999974</v>
      </c>
      <c r="H36" s="83" t="s">
        <v>289</v>
      </c>
      <c r="I36" s="79">
        <v>1</v>
      </c>
    </row>
    <row r="37" spans="1:11" ht="31.8" thickBot="1" x14ac:dyDescent="0.35">
      <c r="A37" s="211" t="s">
        <v>15</v>
      </c>
      <c r="B37" s="4">
        <v>23800</v>
      </c>
      <c r="C37" s="4">
        <f t="shared" si="0"/>
        <v>5666.6666666666661</v>
      </c>
      <c r="D37" s="34">
        <v>3.2130000000000001</v>
      </c>
      <c r="E37" s="61">
        <f t="shared" si="1"/>
        <v>3.0523500000000001</v>
      </c>
      <c r="F37" s="24" t="s">
        <v>32</v>
      </c>
      <c r="G37" s="34" t="s">
        <v>43</v>
      </c>
      <c r="H37" s="83" t="s">
        <v>290</v>
      </c>
      <c r="I37" s="198">
        <v>2</v>
      </c>
      <c r="K37" s="57"/>
    </row>
    <row r="38" spans="1:11" ht="31.8" thickBot="1" x14ac:dyDescent="0.35">
      <c r="A38" s="211" t="s">
        <v>17</v>
      </c>
      <c r="B38" s="6">
        <v>20500</v>
      </c>
      <c r="C38" s="6">
        <f t="shared" si="0"/>
        <v>4880.9523809523807</v>
      </c>
      <c r="D38" s="34">
        <v>2.7675000000000001</v>
      </c>
      <c r="E38" s="62">
        <f>(D38*95)/100</f>
        <v>2.6291250000000002</v>
      </c>
      <c r="F38" s="24">
        <v>5.5</v>
      </c>
      <c r="G38" s="34">
        <f t="shared" si="2"/>
        <v>2.8708749999999998</v>
      </c>
      <c r="H38" s="83" t="s">
        <v>291</v>
      </c>
      <c r="I38" s="76">
        <v>1</v>
      </c>
    </row>
    <row r="40" spans="1:11" ht="15" thickBot="1" x14ac:dyDescent="0.35"/>
    <row r="41" spans="1:11" ht="18" thickBot="1" x14ac:dyDescent="0.35">
      <c r="A41" s="401" t="s">
        <v>286</v>
      </c>
      <c r="B41" s="401"/>
      <c r="C41" s="401"/>
      <c r="D41" s="401"/>
      <c r="H41" s="293" t="s">
        <v>201</v>
      </c>
    </row>
    <row r="42" spans="1:11" ht="35.4" thickBot="1" x14ac:dyDescent="0.35">
      <c r="A42" s="10" t="s">
        <v>262</v>
      </c>
      <c r="B42" s="213" t="s">
        <v>285</v>
      </c>
      <c r="C42" s="10" t="s">
        <v>283</v>
      </c>
      <c r="D42" s="10" t="s">
        <v>284</v>
      </c>
    </row>
    <row r="43" spans="1:11" ht="16.2" thickBot="1" x14ac:dyDescent="0.35">
      <c r="A43" s="211" t="s">
        <v>4</v>
      </c>
      <c r="B43" s="214">
        <v>51</v>
      </c>
      <c r="C43" s="58">
        <v>40</v>
      </c>
      <c r="D43" s="58">
        <v>11</v>
      </c>
    </row>
    <row r="44" spans="1:11" ht="16.2" thickBot="1" x14ac:dyDescent="0.35">
      <c r="A44" s="211" t="s">
        <v>5</v>
      </c>
      <c r="B44" s="214">
        <v>70</v>
      </c>
      <c r="C44" s="58">
        <v>63</v>
      </c>
      <c r="D44" s="58">
        <v>7</v>
      </c>
    </row>
    <row r="45" spans="1:11" ht="16.2" thickBot="1" x14ac:dyDescent="0.35">
      <c r="A45" s="208" t="s">
        <v>6</v>
      </c>
      <c r="B45" s="215">
        <v>74.599999999999994</v>
      </c>
      <c r="C45" s="216">
        <v>0</v>
      </c>
      <c r="D45" s="216">
        <v>74.599999999999994</v>
      </c>
    </row>
    <row r="46" spans="1:11" ht="16.2" thickBot="1" x14ac:dyDescent="0.35">
      <c r="A46" s="211" t="s">
        <v>7</v>
      </c>
      <c r="B46" s="214">
        <v>120</v>
      </c>
      <c r="C46" s="58">
        <v>95.05</v>
      </c>
      <c r="D46" s="58">
        <f>B46-C46</f>
        <v>24.950000000000003</v>
      </c>
    </row>
    <row r="47" spans="1:11" ht="16.2" thickBot="1" x14ac:dyDescent="0.35">
      <c r="A47" s="211" t="s">
        <v>8</v>
      </c>
      <c r="B47" s="214">
        <v>175</v>
      </c>
      <c r="C47" s="58">
        <v>105</v>
      </c>
      <c r="D47" s="58">
        <v>46.3</v>
      </c>
    </row>
    <row r="48" spans="1:11" ht="16.2" thickBot="1" x14ac:dyDescent="0.35">
      <c r="A48" s="211" t="s">
        <v>9</v>
      </c>
      <c r="B48" s="214">
        <v>115</v>
      </c>
      <c r="C48" s="58">
        <v>85</v>
      </c>
      <c r="D48" s="58">
        <v>30</v>
      </c>
    </row>
    <row r="49" spans="1:4" ht="16.2" thickBot="1" x14ac:dyDescent="0.35">
      <c r="A49" s="211" t="s">
        <v>10</v>
      </c>
      <c r="B49" s="214">
        <v>29.2</v>
      </c>
      <c r="C49" s="58">
        <v>25</v>
      </c>
      <c r="D49" s="58">
        <v>4.2</v>
      </c>
    </row>
    <row r="50" spans="1:4" ht="16.2" thickBot="1" x14ac:dyDescent="0.35">
      <c r="A50" s="211" t="s">
        <v>11</v>
      </c>
      <c r="B50" s="217">
        <v>1762</v>
      </c>
      <c r="C50" s="217">
        <v>1742</v>
      </c>
      <c r="D50" s="58">
        <v>20</v>
      </c>
    </row>
    <row r="51" spans="1:4" ht="16.2" thickBot="1" x14ac:dyDescent="0.35">
      <c r="A51" s="211" t="s">
        <v>12</v>
      </c>
      <c r="B51" s="58">
        <v>116</v>
      </c>
      <c r="C51" s="58">
        <v>80</v>
      </c>
      <c r="D51" s="58">
        <v>36</v>
      </c>
    </row>
    <row r="52" spans="1:4" ht="16.2" thickBot="1" x14ac:dyDescent="0.35">
      <c r="A52" s="211" t="s">
        <v>13</v>
      </c>
      <c r="B52" s="58">
        <v>102.51</v>
      </c>
      <c r="C52" s="58">
        <v>66.02</v>
      </c>
      <c r="D52" s="58">
        <v>36.49</v>
      </c>
    </row>
    <row r="53" spans="1:4" ht="16.2" thickBot="1" x14ac:dyDescent="0.35">
      <c r="A53" s="211" t="s">
        <v>14</v>
      </c>
      <c r="B53" s="58">
        <v>39</v>
      </c>
      <c r="C53" s="58">
        <v>26</v>
      </c>
      <c r="D53" s="58">
        <v>13</v>
      </c>
    </row>
    <row r="54" spans="1:4" ht="16.2" thickBot="1" x14ac:dyDescent="0.35">
      <c r="A54" s="208" t="s">
        <v>15</v>
      </c>
      <c r="B54" s="216">
        <v>31</v>
      </c>
      <c r="C54" s="216">
        <v>0</v>
      </c>
      <c r="D54" s="216">
        <v>31</v>
      </c>
    </row>
    <row r="55" spans="1:4" ht="16.2" thickBot="1" x14ac:dyDescent="0.35">
      <c r="A55" s="211" t="s">
        <v>16</v>
      </c>
      <c r="B55" s="58">
        <v>32</v>
      </c>
      <c r="C55" s="58">
        <v>25</v>
      </c>
      <c r="D55" s="58">
        <v>7</v>
      </c>
    </row>
    <row r="56" spans="1:4" ht="16.2" thickBot="1" x14ac:dyDescent="0.35">
      <c r="A56" s="211" t="s">
        <v>17</v>
      </c>
      <c r="B56" s="58">
        <v>67</v>
      </c>
      <c r="C56" s="58">
        <v>60</v>
      </c>
      <c r="D56" s="58">
        <v>7</v>
      </c>
    </row>
  </sheetData>
  <mergeCells count="12">
    <mergeCell ref="A41:D41"/>
    <mergeCell ref="I32:I33"/>
    <mergeCell ref="A23:I23"/>
    <mergeCell ref="A3:D3"/>
    <mergeCell ref="H29:H34"/>
    <mergeCell ref="G29:G34"/>
    <mergeCell ref="B8:B13"/>
    <mergeCell ref="B5:D5"/>
    <mergeCell ref="B15:D15"/>
    <mergeCell ref="C8:C13"/>
    <mergeCell ref="D8:D13"/>
    <mergeCell ref="F29: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2C894-FD03-4B48-BAA8-0D374472D02F}">
  <dimension ref="A1:J56"/>
  <sheetViews>
    <sheetView topLeftCell="A24" zoomScale="70" zoomScaleNormal="70" workbookViewId="0">
      <selection activeCell="J29" sqref="J29"/>
    </sheetView>
  </sheetViews>
  <sheetFormatPr defaultRowHeight="14.4" x14ac:dyDescent="0.3"/>
  <cols>
    <col min="1" max="1" width="15" customWidth="1"/>
    <col min="2" max="2" width="21.5546875" customWidth="1"/>
    <col min="3" max="3" width="22.88671875" customWidth="1"/>
    <col min="4" max="4" width="31.6640625" customWidth="1"/>
    <col min="5" max="5" width="25" customWidth="1"/>
    <col min="6" max="6" width="25.88671875" customWidth="1"/>
    <col min="7" max="7" width="16.5546875" customWidth="1"/>
    <col min="8" max="8" width="21.88671875" customWidth="1"/>
  </cols>
  <sheetData>
    <row r="1" spans="1:10" ht="15" thickBot="1" x14ac:dyDescent="0.35"/>
    <row r="2" spans="1:10" ht="16.2" thickBot="1" x14ac:dyDescent="0.35">
      <c r="A2" s="426" t="s">
        <v>188</v>
      </c>
      <c r="B2" s="427"/>
      <c r="C2" s="427"/>
      <c r="D2" s="427"/>
      <c r="E2" s="427"/>
      <c r="F2" s="427"/>
    </row>
    <row r="3" spans="1:10" ht="31.8" thickBot="1" x14ac:dyDescent="0.35">
      <c r="A3" s="428" t="s">
        <v>64</v>
      </c>
      <c r="B3" s="428" t="s">
        <v>65</v>
      </c>
      <c r="C3" s="428" t="s">
        <v>66</v>
      </c>
      <c r="D3" s="428" t="s">
        <v>67</v>
      </c>
      <c r="E3" s="428" t="s">
        <v>68</v>
      </c>
      <c r="F3" s="104" t="s">
        <v>69</v>
      </c>
      <c r="J3" s="103"/>
    </row>
    <row r="4" spans="1:10" ht="73.8" customHeight="1" thickBot="1" x14ac:dyDescent="0.35">
      <c r="A4" s="428"/>
      <c r="B4" s="428"/>
      <c r="C4" s="428"/>
      <c r="D4" s="428"/>
      <c r="E4" s="428"/>
      <c r="F4" s="104" t="s">
        <v>70</v>
      </c>
    </row>
    <row r="5" spans="1:10" ht="95.4" customHeight="1" thickBot="1" x14ac:dyDescent="0.35">
      <c r="A5" s="107" t="s">
        <v>71</v>
      </c>
      <c r="B5" s="105" t="s">
        <v>72</v>
      </c>
      <c r="C5" s="105" t="s">
        <v>72</v>
      </c>
      <c r="D5" s="105" t="s">
        <v>497</v>
      </c>
      <c r="E5" s="105" t="s">
        <v>73</v>
      </c>
      <c r="F5" s="105" t="s">
        <v>74</v>
      </c>
    </row>
    <row r="6" spans="1:10" ht="31.8" thickBot="1" x14ac:dyDescent="0.35">
      <c r="A6" s="107" t="s">
        <v>75</v>
      </c>
      <c r="B6" s="105" t="s">
        <v>72</v>
      </c>
      <c r="C6" s="105" t="s">
        <v>72</v>
      </c>
      <c r="D6" s="105" t="s">
        <v>76</v>
      </c>
      <c r="E6" s="105" t="s">
        <v>73</v>
      </c>
      <c r="F6" s="105" t="s">
        <v>74</v>
      </c>
    </row>
    <row r="7" spans="1:10" ht="31.8" thickBot="1" x14ac:dyDescent="0.35">
      <c r="A7" s="107" t="s">
        <v>77</v>
      </c>
      <c r="B7" s="105" t="s">
        <v>72</v>
      </c>
      <c r="C7" s="105" t="s">
        <v>72</v>
      </c>
      <c r="D7" s="105" t="s">
        <v>78</v>
      </c>
      <c r="E7" s="105" t="s">
        <v>73</v>
      </c>
      <c r="F7" s="105" t="s">
        <v>74</v>
      </c>
    </row>
    <row r="8" spans="1:10" ht="31.8" thickBot="1" x14ac:dyDescent="0.35">
      <c r="A8" s="107" t="s">
        <v>79</v>
      </c>
      <c r="B8" s="105" t="s">
        <v>72</v>
      </c>
      <c r="C8" s="105" t="s">
        <v>72</v>
      </c>
      <c r="D8" s="105" t="s">
        <v>80</v>
      </c>
      <c r="E8" s="105" t="s">
        <v>73</v>
      </c>
      <c r="F8" s="105" t="s">
        <v>74</v>
      </c>
    </row>
    <row r="9" spans="1:10" ht="31.8" thickBot="1" x14ac:dyDescent="0.35">
      <c r="A9" s="107" t="s">
        <v>81</v>
      </c>
      <c r="B9" s="105" t="s">
        <v>72</v>
      </c>
      <c r="C9" s="105" t="s">
        <v>72</v>
      </c>
      <c r="D9" s="105" t="s">
        <v>82</v>
      </c>
      <c r="E9" s="105" t="s">
        <v>73</v>
      </c>
      <c r="F9" s="105" t="s">
        <v>74</v>
      </c>
    </row>
    <row r="10" spans="1:10" ht="31.8" thickBot="1" x14ac:dyDescent="0.35">
      <c r="A10" s="107" t="s">
        <v>83</v>
      </c>
      <c r="B10" s="105" t="s">
        <v>72</v>
      </c>
      <c r="C10" s="105" t="s">
        <v>72</v>
      </c>
      <c r="D10" s="105" t="s">
        <v>84</v>
      </c>
      <c r="E10" s="105" t="s">
        <v>73</v>
      </c>
      <c r="F10" s="105" t="s">
        <v>74</v>
      </c>
    </row>
    <row r="11" spans="1:10" ht="16.2" thickBot="1" x14ac:dyDescent="0.35">
      <c r="A11" s="107" t="s">
        <v>85</v>
      </c>
      <c r="B11" s="105" t="s">
        <v>72</v>
      </c>
      <c r="C11" s="105" t="s">
        <v>72</v>
      </c>
      <c r="D11" s="105" t="s">
        <v>86</v>
      </c>
      <c r="E11" s="105" t="s">
        <v>73</v>
      </c>
      <c r="F11" s="105" t="s">
        <v>74</v>
      </c>
    </row>
    <row r="12" spans="1:10" ht="31.8" thickBot="1" x14ac:dyDescent="0.35">
      <c r="A12" s="107" t="s">
        <v>87</v>
      </c>
      <c r="B12" s="105" t="s">
        <v>72</v>
      </c>
      <c r="C12" s="105" t="s">
        <v>72</v>
      </c>
      <c r="D12" s="105" t="s">
        <v>88</v>
      </c>
      <c r="E12" s="105" t="s">
        <v>73</v>
      </c>
      <c r="F12" s="105" t="s">
        <v>74</v>
      </c>
    </row>
    <row r="13" spans="1:10" ht="31.8" thickBot="1" x14ac:dyDescent="0.35">
      <c r="A13" s="107" t="s">
        <v>89</v>
      </c>
      <c r="B13" s="105" t="s">
        <v>72</v>
      </c>
      <c r="C13" s="105" t="s">
        <v>72</v>
      </c>
      <c r="D13" s="105" t="s">
        <v>90</v>
      </c>
      <c r="E13" s="105" t="s">
        <v>73</v>
      </c>
      <c r="F13" s="105" t="s">
        <v>74</v>
      </c>
    </row>
    <row r="14" spans="1:10" ht="31.8" thickBot="1" x14ac:dyDescent="0.35">
      <c r="A14" s="108" t="s">
        <v>91</v>
      </c>
      <c r="B14" s="106" t="s">
        <v>92</v>
      </c>
      <c r="C14" s="106" t="s">
        <v>74</v>
      </c>
      <c r="D14" s="106" t="s">
        <v>93</v>
      </c>
      <c r="E14" s="424" t="s">
        <v>94</v>
      </c>
      <c r="F14" s="106" t="s">
        <v>95</v>
      </c>
    </row>
    <row r="15" spans="1:10" ht="31.8" thickBot="1" x14ac:dyDescent="0.35">
      <c r="A15" s="108" t="s">
        <v>96</v>
      </c>
      <c r="B15" s="106" t="s">
        <v>97</v>
      </c>
      <c r="C15" s="106" t="s">
        <v>74</v>
      </c>
      <c r="D15" s="106" t="s">
        <v>104</v>
      </c>
      <c r="E15" s="424"/>
      <c r="F15" s="106" t="s">
        <v>95</v>
      </c>
    </row>
    <row r="16" spans="1:10" ht="16.2" thickBot="1" x14ac:dyDescent="0.35">
      <c r="A16" s="425" t="s">
        <v>98</v>
      </c>
      <c r="B16" s="424" t="s">
        <v>97</v>
      </c>
      <c r="C16" s="424" t="s">
        <v>74</v>
      </c>
      <c r="D16" s="424" t="s">
        <v>99</v>
      </c>
      <c r="E16" s="424"/>
      <c r="F16" s="106" t="s">
        <v>95</v>
      </c>
    </row>
    <row r="17" spans="1:8" ht="15" thickBot="1" x14ac:dyDescent="0.35">
      <c r="A17" s="425"/>
      <c r="B17" s="424"/>
      <c r="C17" s="424"/>
      <c r="D17" s="424"/>
      <c r="E17" s="424"/>
      <c r="F17" s="424" t="s">
        <v>95</v>
      </c>
    </row>
    <row r="18" spans="1:8" ht="15" thickBot="1" x14ac:dyDescent="0.35">
      <c r="A18" s="425" t="s">
        <v>100</v>
      </c>
      <c r="B18" s="424" t="s">
        <v>97</v>
      </c>
      <c r="C18" s="424" t="s">
        <v>74</v>
      </c>
      <c r="D18" s="424" t="s">
        <v>101</v>
      </c>
      <c r="E18" s="424"/>
      <c r="F18" s="424"/>
    </row>
    <row r="19" spans="1:8" ht="15" thickBot="1" x14ac:dyDescent="0.35">
      <c r="A19" s="425"/>
      <c r="B19" s="424"/>
      <c r="C19" s="424"/>
      <c r="D19" s="424"/>
      <c r="E19" s="424"/>
      <c r="F19" s="424" t="s">
        <v>95</v>
      </c>
    </row>
    <row r="20" spans="1:8" ht="16.2" thickBot="1" x14ac:dyDescent="0.35">
      <c r="A20" s="108" t="s">
        <v>102</v>
      </c>
      <c r="B20" s="106" t="s">
        <v>97</v>
      </c>
      <c r="C20" s="106" t="s">
        <v>74</v>
      </c>
      <c r="D20" s="106" t="s">
        <v>103</v>
      </c>
      <c r="E20" s="424"/>
      <c r="F20" s="424"/>
    </row>
    <row r="22" spans="1:8" ht="15" thickBot="1" x14ac:dyDescent="0.35"/>
    <row r="23" spans="1:8" ht="18" thickBot="1" x14ac:dyDescent="0.35">
      <c r="A23" s="403" t="s">
        <v>215</v>
      </c>
      <c r="B23" s="404"/>
      <c r="C23" s="404"/>
      <c r="D23" s="404"/>
      <c r="E23" s="404"/>
      <c r="F23" s="404"/>
      <c r="G23" s="404"/>
      <c r="H23" s="405"/>
    </row>
    <row r="24" spans="1:8" ht="87.6" thickBot="1" x14ac:dyDescent="0.35">
      <c r="A24" s="144" t="s">
        <v>3</v>
      </c>
      <c r="B24" s="144" t="s">
        <v>19</v>
      </c>
      <c r="C24" s="144" t="s">
        <v>18</v>
      </c>
      <c r="D24" s="144" t="s">
        <v>212</v>
      </c>
      <c r="E24" s="144" t="s">
        <v>213</v>
      </c>
      <c r="F24" s="144" t="s">
        <v>214</v>
      </c>
      <c r="G24" s="195" t="s">
        <v>242</v>
      </c>
      <c r="H24" s="9" t="s">
        <v>243</v>
      </c>
    </row>
    <row r="25" spans="1:8" ht="28.8" customHeight="1" thickBot="1" x14ac:dyDescent="0.35">
      <c r="A25" s="65" t="s">
        <v>4</v>
      </c>
      <c r="B25" s="4">
        <v>46800</v>
      </c>
      <c r="C25" s="21">
        <v>11142.857142857143</v>
      </c>
      <c r="D25" s="124">
        <f>(B25*360)/1000000</f>
        <v>16.847999999999999</v>
      </c>
      <c r="E25" s="124">
        <f>(B25*250)/1000000</f>
        <v>11.7</v>
      </c>
      <c r="F25" s="124">
        <f>(C25*150)/1000000</f>
        <v>1.6714285714285713</v>
      </c>
      <c r="G25" s="105" t="s">
        <v>222</v>
      </c>
      <c r="H25" s="191" t="s">
        <v>236</v>
      </c>
    </row>
    <row r="26" spans="1:8" ht="34.799999999999997" customHeight="1" thickBot="1" x14ac:dyDescent="0.35">
      <c r="A26" s="63" t="s">
        <v>6</v>
      </c>
      <c r="B26" s="6">
        <v>30200</v>
      </c>
      <c r="C26" s="14">
        <v>7190.4761904761899</v>
      </c>
      <c r="D26" s="124">
        <f t="shared" ref="D26:D38" si="0">(B26*360)/1000000</f>
        <v>10.872</v>
      </c>
      <c r="E26" s="124">
        <f t="shared" ref="E26:E38" si="1">(B26*250)/1000000</f>
        <v>7.55</v>
      </c>
      <c r="F26" s="124">
        <f t="shared" ref="F26:F38" si="2">(C26*150)/1000000</f>
        <v>1.0785714285714285</v>
      </c>
      <c r="G26" s="105" t="s">
        <v>222</v>
      </c>
      <c r="H26" s="193" t="s">
        <v>234</v>
      </c>
    </row>
    <row r="27" spans="1:8" ht="24.6" customHeight="1" thickBot="1" x14ac:dyDescent="0.35">
      <c r="A27" s="26" t="s">
        <v>8</v>
      </c>
      <c r="B27" s="27">
        <v>104000</v>
      </c>
      <c r="C27" s="123">
        <v>24761.90476190476</v>
      </c>
      <c r="D27" s="124">
        <f t="shared" si="0"/>
        <v>37.44</v>
      </c>
      <c r="E27" s="124">
        <f t="shared" si="1"/>
        <v>26</v>
      </c>
      <c r="F27" s="124">
        <f t="shared" si="2"/>
        <v>3.714285714285714</v>
      </c>
      <c r="G27" s="105" t="s">
        <v>223</v>
      </c>
      <c r="H27" s="191" t="s">
        <v>236</v>
      </c>
    </row>
    <row r="28" spans="1:8" ht="27.6" customHeight="1" thickBot="1" x14ac:dyDescent="0.35">
      <c r="A28" s="63" t="s">
        <v>9</v>
      </c>
      <c r="B28" s="6">
        <v>66000</v>
      </c>
      <c r="C28" s="14">
        <v>15714.285714285714</v>
      </c>
      <c r="D28" s="124">
        <f t="shared" si="0"/>
        <v>23.76</v>
      </c>
      <c r="E28" s="124">
        <f t="shared" si="1"/>
        <v>16.5</v>
      </c>
      <c r="F28" s="124">
        <f t="shared" si="2"/>
        <v>2.3571428571428572</v>
      </c>
      <c r="G28" s="105" t="s">
        <v>224</v>
      </c>
      <c r="H28" s="193" t="s">
        <v>237</v>
      </c>
    </row>
    <row r="29" spans="1:8" ht="28.8" customHeight="1" thickBot="1" x14ac:dyDescent="0.35">
      <c r="A29" s="121" t="s">
        <v>11</v>
      </c>
      <c r="B29" s="122">
        <v>1304437</v>
      </c>
      <c r="C29" s="326">
        <v>310580.23809523799</v>
      </c>
      <c r="D29" s="124">
        <f t="shared" si="0"/>
        <v>469.59732000000002</v>
      </c>
      <c r="E29" s="124">
        <f t="shared" si="1"/>
        <v>326.10924999999997</v>
      </c>
      <c r="F29" s="124">
        <f t="shared" si="2"/>
        <v>46.587035714285705</v>
      </c>
      <c r="G29" s="105" t="s">
        <v>244</v>
      </c>
      <c r="H29" s="191" t="s">
        <v>238</v>
      </c>
    </row>
    <row r="30" spans="1:8" ht="16.2" thickBot="1" x14ac:dyDescent="0.35">
      <c r="A30" s="63" t="s">
        <v>7</v>
      </c>
      <c r="B30" s="6">
        <v>39000</v>
      </c>
      <c r="C30" s="109">
        <v>9285.7142857142844</v>
      </c>
      <c r="D30" s="124">
        <f t="shared" si="0"/>
        <v>14.04</v>
      </c>
      <c r="E30" s="124">
        <f t="shared" si="1"/>
        <v>9.75</v>
      </c>
      <c r="F30" s="124">
        <f t="shared" si="2"/>
        <v>1.3928571428571428</v>
      </c>
      <c r="G30" s="105" t="s">
        <v>225</v>
      </c>
      <c r="H30" s="193" t="s">
        <v>235</v>
      </c>
    </row>
    <row r="31" spans="1:8" ht="16.2" thickBot="1" x14ac:dyDescent="0.35">
      <c r="A31" s="63" t="s">
        <v>16</v>
      </c>
      <c r="B31" s="6">
        <v>23400</v>
      </c>
      <c r="C31" s="109">
        <v>5571.4285714285716</v>
      </c>
      <c r="D31" s="124">
        <f t="shared" si="0"/>
        <v>8.4239999999999995</v>
      </c>
      <c r="E31" s="124">
        <f t="shared" si="1"/>
        <v>5.85</v>
      </c>
      <c r="F31" s="124">
        <f t="shared" si="2"/>
        <v>0.83571428571428563</v>
      </c>
      <c r="G31" s="105" t="s">
        <v>226</v>
      </c>
      <c r="H31" s="192" t="s">
        <v>210</v>
      </c>
    </row>
    <row r="32" spans="1:8" ht="16.2" thickBot="1" x14ac:dyDescent="0.35">
      <c r="A32" s="65" t="s">
        <v>10</v>
      </c>
      <c r="B32" s="4">
        <v>17500</v>
      </c>
      <c r="C32" s="21">
        <v>4166.6666666666661</v>
      </c>
      <c r="D32" s="124">
        <f t="shared" si="0"/>
        <v>6.3</v>
      </c>
      <c r="E32" s="124">
        <f t="shared" si="1"/>
        <v>4.375</v>
      </c>
      <c r="F32" s="124">
        <f t="shared" si="2"/>
        <v>0.62499999999999989</v>
      </c>
      <c r="G32" s="200" t="s">
        <v>227</v>
      </c>
      <c r="H32" s="192" t="s">
        <v>211</v>
      </c>
    </row>
    <row r="33" spans="1:8" ht="16.2" customHeight="1" thickBot="1" x14ac:dyDescent="0.35">
      <c r="A33" s="63" t="s">
        <v>14</v>
      </c>
      <c r="B33" s="6">
        <v>34010</v>
      </c>
      <c r="C33" s="14">
        <v>8097.6190476190477</v>
      </c>
      <c r="D33" s="124">
        <f t="shared" si="0"/>
        <v>12.243600000000001</v>
      </c>
      <c r="E33" s="124">
        <f t="shared" si="1"/>
        <v>8.5024999999999995</v>
      </c>
      <c r="F33" s="124">
        <f t="shared" si="2"/>
        <v>1.2146428571428571</v>
      </c>
      <c r="G33" s="105" t="s">
        <v>228</v>
      </c>
      <c r="H33" s="192" t="s">
        <v>239</v>
      </c>
    </row>
    <row r="34" spans="1:8" ht="16.2" thickBot="1" x14ac:dyDescent="0.35">
      <c r="A34" s="64" t="s">
        <v>5</v>
      </c>
      <c r="B34" s="5">
        <v>19500</v>
      </c>
      <c r="C34" s="23">
        <v>4642.8571428571422</v>
      </c>
      <c r="D34" s="124">
        <f t="shared" si="0"/>
        <v>7.02</v>
      </c>
      <c r="E34" s="124">
        <f t="shared" si="1"/>
        <v>4.875</v>
      </c>
      <c r="F34" s="124">
        <f t="shared" si="2"/>
        <v>0.6964285714285714</v>
      </c>
      <c r="G34" s="105" t="s">
        <v>229</v>
      </c>
      <c r="H34" s="191" t="s">
        <v>239</v>
      </c>
    </row>
    <row r="35" spans="1:8" ht="16.2" thickBot="1" x14ac:dyDescent="0.35">
      <c r="A35" s="63" t="s">
        <v>12</v>
      </c>
      <c r="B35" s="6">
        <v>101000</v>
      </c>
      <c r="C35" s="14">
        <v>24047.619047619046</v>
      </c>
      <c r="D35" s="124">
        <f t="shared" si="0"/>
        <v>36.36</v>
      </c>
      <c r="E35" s="124">
        <f t="shared" si="1"/>
        <v>25.25</v>
      </c>
      <c r="F35" s="124">
        <f t="shared" si="2"/>
        <v>3.6071428571428568</v>
      </c>
      <c r="G35" s="105" t="s">
        <v>230</v>
      </c>
      <c r="H35" s="193" t="s">
        <v>240</v>
      </c>
    </row>
    <row r="36" spans="1:8" ht="16.2" thickBot="1" x14ac:dyDescent="0.35">
      <c r="A36" s="77" t="s">
        <v>13</v>
      </c>
      <c r="B36" s="18">
        <v>35400</v>
      </c>
      <c r="C36" s="25">
        <v>8428.5714285714275</v>
      </c>
      <c r="D36" s="124">
        <f t="shared" si="0"/>
        <v>12.744</v>
      </c>
      <c r="E36" s="124">
        <f t="shared" si="1"/>
        <v>8.85</v>
      </c>
      <c r="F36" s="124">
        <f t="shared" si="2"/>
        <v>1.264285714285714</v>
      </c>
      <c r="G36" s="105" t="s">
        <v>231</v>
      </c>
      <c r="H36" s="192" t="s">
        <v>211</v>
      </c>
    </row>
    <row r="37" spans="1:8" ht="16.2" thickBot="1" x14ac:dyDescent="0.35">
      <c r="A37" s="76" t="s">
        <v>15</v>
      </c>
      <c r="B37" s="6">
        <v>23800</v>
      </c>
      <c r="C37" s="21">
        <v>5666.6666666666661</v>
      </c>
      <c r="D37" s="124">
        <f t="shared" si="0"/>
        <v>8.5679999999999996</v>
      </c>
      <c r="E37" s="124">
        <f t="shared" si="1"/>
        <v>5.95</v>
      </c>
      <c r="F37" s="124">
        <f t="shared" si="2"/>
        <v>0.84999999999999987</v>
      </c>
      <c r="G37" s="105" t="s">
        <v>232</v>
      </c>
      <c r="H37" s="191" t="s">
        <v>211</v>
      </c>
    </row>
    <row r="38" spans="1:8" ht="16.2" thickBot="1" x14ac:dyDescent="0.35">
      <c r="A38" s="63" t="s">
        <v>17</v>
      </c>
      <c r="B38" s="6">
        <v>20500</v>
      </c>
      <c r="C38" s="14">
        <v>4880.9523809523807</v>
      </c>
      <c r="D38" s="124">
        <f t="shared" si="0"/>
        <v>7.38</v>
      </c>
      <c r="E38" s="124">
        <f t="shared" si="1"/>
        <v>5.125</v>
      </c>
      <c r="F38" s="124">
        <f t="shared" si="2"/>
        <v>0.73214285714285721</v>
      </c>
      <c r="G38" s="105" t="s">
        <v>233</v>
      </c>
      <c r="H38" s="194" t="s">
        <v>241</v>
      </c>
    </row>
    <row r="40" spans="1:8" ht="15" thickBot="1" x14ac:dyDescent="0.35"/>
    <row r="41" spans="1:8" ht="18" thickBot="1" x14ac:dyDescent="0.35">
      <c r="A41" s="401" t="s">
        <v>109</v>
      </c>
      <c r="B41" s="401"/>
      <c r="C41" s="401"/>
      <c r="D41" s="401"/>
      <c r="E41" s="401"/>
      <c r="F41" s="401"/>
    </row>
    <row r="42" spans="1:8" ht="52.8" thickBot="1" x14ac:dyDescent="0.35">
      <c r="A42" s="10" t="s">
        <v>3</v>
      </c>
      <c r="B42" s="10" t="s">
        <v>19</v>
      </c>
      <c r="C42" s="48" t="s">
        <v>18</v>
      </c>
      <c r="D42" s="10" t="s">
        <v>106</v>
      </c>
      <c r="E42" s="10" t="s">
        <v>108</v>
      </c>
      <c r="F42" s="10" t="s">
        <v>107</v>
      </c>
    </row>
    <row r="43" spans="1:8" ht="16.2" thickBot="1" x14ac:dyDescent="0.35">
      <c r="A43" s="15" t="s">
        <v>4</v>
      </c>
      <c r="B43" s="110">
        <v>46800</v>
      </c>
      <c r="C43" s="111">
        <v>11142.857142857143</v>
      </c>
      <c r="D43" s="91">
        <f>(B43*90)/1000000</f>
        <v>4.2119999999999997</v>
      </c>
      <c r="E43" s="7">
        <v>5</v>
      </c>
      <c r="F43" s="91">
        <f>E43-D43</f>
        <v>0.78800000000000026</v>
      </c>
    </row>
    <row r="44" spans="1:8" ht="16.2" thickBot="1" x14ac:dyDescent="0.35">
      <c r="A44" s="7" t="s">
        <v>6</v>
      </c>
      <c r="B44" s="112">
        <v>30200</v>
      </c>
      <c r="C44" s="113">
        <v>7190.4761904761899</v>
      </c>
      <c r="D44" s="91">
        <f t="shared" ref="D44:D56" si="3">(B44*90)/1000000</f>
        <v>2.718</v>
      </c>
      <c r="E44" s="7">
        <v>3</v>
      </c>
      <c r="F44" s="91">
        <f t="shared" ref="F44:F46" si="4">E44-D44</f>
        <v>0.28200000000000003</v>
      </c>
    </row>
    <row r="45" spans="1:8" ht="16.2" thickBot="1" x14ac:dyDescent="0.35">
      <c r="A45" s="17" t="s">
        <v>8</v>
      </c>
      <c r="B45" s="119">
        <v>104000</v>
      </c>
      <c r="C45" s="120">
        <v>24761.90476190476</v>
      </c>
      <c r="D45" s="91">
        <f t="shared" si="3"/>
        <v>9.36</v>
      </c>
      <c r="E45" s="7">
        <v>8</v>
      </c>
      <c r="F45" s="91">
        <f t="shared" si="4"/>
        <v>-1.3599999999999994</v>
      </c>
    </row>
    <row r="46" spans="1:8" ht="16.2" thickBot="1" x14ac:dyDescent="0.35">
      <c r="A46" s="7" t="s">
        <v>9</v>
      </c>
      <c r="B46" s="112">
        <v>66000</v>
      </c>
      <c r="C46" s="113">
        <v>15714.285714285714</v>
      </c>
      <c r="D46" s="91">
        <f t="shared" si="3"/>
        <v>5.94</v>
      </c>
      <c r="E46" s="7">
        <v>6</v>
      </c>
      <c r="F46" s="91">
        <f t="shared" si="4"/>
        <v>5.9999999999999609E-2</v>
      </c>
    </row>
    <row r="47" spans="1:8" ht="16.2" thickBot="1" x14ac:dyDescent="0.35">
      <c r="A47" s="116" t="s">
        <v>11</v>
      </c>
      <c r="B47" s="117">
        <v>1304437</v>
      </c>
      <c r="C47" s="118">
        <v>310580.23809523799</v>
      </c>
      <c r="D47" s="91">
        <f t="shared" si="3"/>
        <v>117.39933000000001</v>
      </c>
      <c r="E47" s="7">
        <v>67</v>
      </c>
      <c r="F47" s="91">
        <f>E47-D47</f>
        <v>-50.399330000000006</v>
      </c>
    </row>
    <row r="48" spans="1:8" ht="16.2" thickBot="1" x14ac:dyDescent="0.35">
      <c r="A48" s="7" t="s">
        <v>7</v>
      </c>
      <c r="B48" s="112">
        <v>39000</v>
      </c>
      <c r="C48" s="112">
        <v>9285.7142857142844</v>
      </c>
      <c r="D48" s="91">
        <f t="shared" si="3"/>
        <v>3.51</v>
      </c>
      <c r="E48" s="7" t="s">
        <v>105</v>
      </c>
      <c r="F48" s="91">
        <v>-3.51</v>
      </c>
    </row>
    <row r="49" spans="1:6" ht="16.2" thickBot="1" x14ac:dyDescent="0.35">
      <c r="A49" s="7" t="s">
        <v>16</v>
      </c>
      <c r="B49" s="112">
        <v>23400</v>
      </c>
      <c r="C49" s="112">
        <v>5571.4285714285716</v>
      </c>
      <c r="D49" s="91">
        <f t="shared" si="3"/>
        <v>2.1059999999999999</v>
      </c>
      <c r="E49" s="7" t="s">
        <v>105</v>
      </c>
      <c r="F49" s="91">
        <v>-2.11</v>
      </c>
    </row>
    <row r="50" spans="1:6" ht="16.2" thickBot="1" x14ac:dyDescent="0.35">
      <c r="A50" s="7" t="s">
        <v>10</v>
      </c>
      <c r="B50" s="112">
        <v>17500</v>
      </c>
      <c r="C50" s="112">
        <v>4166.6666666666661</v>
      </c>
      <c r="D50" s="91">
        <f t="shared" si="3"/>
        <v>1.575</v>
      </c>
      <c r="E50" s="7" t="s">
        <v>105</v>
      </c>
      <c r="F50" s="91">
        <v>-1.58</v>
      </c>
    </row>
    <row r="51" spans="1:6" ht="16.2" thickBot="1" x14ac:dyDescent="0.35">
      <c r="A51" s="7" t="s">
        <v>14</v>
      </c>
      <c r="B51" s="112">
        <v>34010</v>
      </c>
      <c r="C51" s="113">
        <v>8097.6190476190477</v>
      </c>
      <c r="D51" s="91">
        <f t="shared" si="3"/>
        <v>3.0609000000000002</v>
      </c>
      <c r="E51" s="7" t="s">
        <v>105</v>
      </c>
      <c r="F51" s="91">
        <v>-3.06</v>
      </c>
    </row>
    <row r="52" spans="1:6" ht="16.2" thickBot="1" x14ac:dyDescent="0.35">
      <c r="A52" s="8" t="s">
        <v>5</v>
      </c>
      <c r="B52" s="114">
        <v>19500</v>
      </c>
      <c r="C52" s="115">
        <v>4642.8571428571422</v>
      </c>
      <c r="D52" s="91">
        <f t="shared" si="3"/>
        <v>1.7549999999999999</v>
      </c>
      <c r="E52" s="7" t="s">
        <v>105</v>
      </c>
      <c r="F52" s="91">
        <v>-1.95</v>
      </c>
    </row>
    <row r="53" spans="1:6" ht="16.2" thickBot="1" x14ac:dyDescent="0.35">
      <c r="A53" s="7" t="s">
        <v>12</v>
      </c>
      <c r="B53" s="112">
        <v>101000</v>
      </c>
      <c r="C53" s="113">
        <v>24047.619047619046</v>
      </c>
      <c r="D53" s="91">
        <f t="shared" si="3"/>
        <v>9.09</v>
      </c>
      <c r="E53" s="7">
        <v>5</v>
      </c>
      <c r="F53" s="91">
        <f>E53-D53</f>
        <v>-4.09</v>
      </c>
    </row>
    <row r="54" spans="1:6" ht="16.2" thickBot="1" x14ac:dyDescent="0.35">
      <c r="A54" s="8" t="s">
        <v>13</v>
      </c>
      <c r="B54" s="199">
        <v>35400</v>
      </c>
      <c r="C54" s="113">
        <v>8428.5714285714275</v>
      </c>
      <c r="D54" s="91">
        <f t="shared" si="3"/>
        <v>3.1859999999999999</v>
      </c>
      <c r="E54" s="7">
        <v>5</v>
      </c>
      <c r="F54" s="91">
        <f t="shared" ref="F54:F56" si="5">E54-D54</f>
        <v>1.8140000000000001</v>
      </c>
    </row>
    <row r="55" spans="1:6" ht="16.2" thickBot="1" x14ac:dyDescent="0.35">
      <c r="A55" s="7" t="s">
        <v>15</v>
      </c>
      <c r="B55" s="112">
        <v>23800</v>
      </c>
      <c r="C55" s="111">
        <v>5666.6666666666661</v>
      </c>
      <c r="D55" s="91">
        <f t="shared" si="3"/>
        <v>2.1419999999999999</v>
      </c>
      <c r="E55" s="7">
        <v>2</v>
      </c>
      <c r="F55" s="91">
        <f t="shared" si="5"/>
        <v>-0.1419999999999999</v>
      </c>
    </row>
    <row r="56" spans="1:6" ht="16.2" thickBot="1" x14ac:dyDescent="0.35">
      <c r="A56" s="7" t="s">
        <v>17</v>
      </c>
      <c r="B56" s="112">
        <v>20500</v>
      </c>
      <c r="C56" s="113">
        <v>4880.9523809523807</v>
      </c>
      <c r="D56" s="91">
        <f t="shared" si="3"/>
        <v>1.845</v>
      </c>
      <c r="E56" s="7">
        <v>2</v>
      </c>
      <c r="F56" s="91">
        <f t="shared" si="5"/>
        <v>0.15500000000000003</v>
      </c>
    </row>
  </sheetData>
  <mergeCells count="19">
    <mergeCell ref="A2:F2"/>
    <mergeCell ref="A3:A4"/>
    <mergeCell ref="B3:B4"/>
    <mergeCell ref="C3:C4"/>
    <mergeCell ref="D3:D4"/>
    <mergeCell ref="E3:E4"/>
    <mergeCell ref="F19:F20"/>
    <mergeCell ref="A41:F41"/>
    <mergeCell ref="E14:E20"/>
    <mergeCell ref="A16:A17"/>
    <mergeCell ref="B16:B17"/>
    <mergeCell ref="C16:C17"/>
    <mergeCell ref="D16:D17"/>
    <mergeCell ref="F17:F18"/>
    <mergeCell ref="A18:A19"/>
    <mergeCell ref="B18:B19"/>
    <mergeCell ref="C18:C19"/>
    <mergeCell ref="D18:D19"/>
    <mergeCell ref="A23:H23"/>
  </mergeCells>
  <conditionalFormatting sqref="A2:F20">
    <cfRule type="dataBar" priority="14">
      <dataBar>
        <cfvo type="min"/>
        <cfvo type="max"/>
        <color rgb="FFFF555A"/>
      </dataBar>
      <extLst>
        <ext xmlns:x14="http://schemas.microsoft.com/office/spreadsheetml/2009/9/main" uri="{B025F937-C7B1-47D3-B67F-A62EFF666E3E}">
          <x14:id>{0D06E167-2B7A-4930-ADD3-C2DD7D7795EB}</x14:id>
        </ext>
      </extLst>
    </cfRule>
  </conditionalFormatting>
  <conditionalFormatting sqref="G27:G28">
    <cfRule type="dataBar" priority="12">
      <dataBar>
        <cfvo type="min"/>
        <cfvo type="max"/>
        <color rgb="FFFF555A"/>
      </dataBar>
      <extLst>
        <ext xmlns:x14="http://schemas.microsoft.com/office/spreadsheetml/2009/9/main" uri="{B025F937-C7B1-47D3-B67F-A62EFF666E3E}">
          <x14:id>{0C0F47D0-75B0-4378-B5EA-D9114986992B}</x14:id>
        </ext>
      </extLst>
    </cfRule>
  </conditionalFormatting>
  <conditionalFormatting sqref="G26">
    <cfRule type="dataBar" priority="11">
      <dataBar>
        <cfvo type="min"/>
        <cfvo type="max"/>
        <color rgb="FFFF555A"/>
      </dataBar>
      <extLst>
        <ext xmlns:x14="http://schemas.microsoft.com/office/spreadsheetml/2009/9/main" uri="{B025F937-C7B1-47D3-B67F-A62EFF666E3E}">
          <x14:id>{5D3655EE-F24D-44D7-A163-63469B0EE866}</x14:id>
        </ext>
      </extLst>
    </cfRule>
  </conditionalFormatting>
  <conditionalFormatting sqref="G25">
    <cfRule type="dataBar" priority="10">
      <dataBar>
        <cfvo type="min"/>
        <cfvo type="max"/>
        <color rgb="FFFF555A"/>
      </dataBar>
      <extLst>
        <ext xmlns:x14="http://schemas.microsoft.com/office/spreadsheetml/2009/9/main" uri="{B025F937-C7B1-47D3-B67F-A62EFF666E3E}">
          <x14:id>{3A5985C7-63CD-4477-9443-EF474717787C}</x14:id>
        </ext>
      </extLst>
    </cfRule>
  </conditionalFormatting>
  <conditionalFormatting sqref="G30">
    <cfRule type="dataBar" priority="9">
      <dataBar>
        <cfvo type="min"/>
        <cfvo type="max"/>
        <color rgb="FFFF555A"/>
      </dataBar>
      <extLst>
        <ext xmlns:x14="http://schemas.microsoft.com/office/spreadsheetml/2009/9/main" uri="{B025F937-C7B1-47D3-B67F-A62EFF666E3E}">
          <x14:id>{E459231C-FFC2-4AE8-B10C-B3001B690F7A}</x14:id>
        </ext>
      </extLst>
    </cfRule>
  </conditionalFormatting>
  <conditionalFormatting sqref="G33">
    <cfRule type="dataBar" priority="8">
      <dataBar>
        <cfvo type="min"/>
        <cfvo type="max"/>
        <color rgb="FFFF555A"/>
      </dataBar>
      <extLst>
        <ext xmlns:x14="http://schemas.microsoft.com/office/spreadsheetml/2009/9/main" uri="{B025F937-C7B1-47D3-B67F-A62EFF666E3E}">
          <x14:id>{6B0B4ECB-E1E9-4719-88BF-CED6370237DE}</x14:id>
        </ext>
      </extLst>
    </cfRule>
  </conditionalFormatting>
  <conditionalFormatting sqref="G31">
    <cfRule type="dataBar" priority="7">
      <dataBar>
        <cfvo type="min"/>
        <cfvo type="max"/>
        <color rgb="FFFF555A"/>
      </dataBar>
      <extLst>
        <ext xmlns:x14="http://schemas.microsoft.com/office/spreadsheetml/2009/9/main" uri="{B025F937-C7B1-47D3-B67F-A62EFF666E3E}">
          <x14:id>{59031358-F6A8-4BD0-BCD2-CC631A4AF8AD}</x14:id>
        </ext>
      </extLst>
    </cfRule>
  </conditionalFormatting>
  <conditionalFormatting sqref="G35">
    <cfRule type="dataBar" priority="6">
      <dataBar>
        <cfvo type="min"/>
        <cfvo type="max"/>
        <color rgb="FFFF555A"/>
      </dataBar>
      <extLst>
        <ext xmlns:x14="http://schemas.microsoft.com/office/spreadsheetml/2009/9/main" uri="{B025F937-C7B1-47D3-B67F-A62EFF666E3E}">
          <x14:id>{6A31BEF3-57A6-4C90-88A9-B47B62386C3C}</x14:id>
        </ext>
      </extLst>
    </cfRule>
  </conditionalFormatting>
  <conditionalFormatting sqref="G36">
    <cfRule type="dataBar" priority="5">
      <dataBar>
        <cfvo type="min"/>
        <cfvo type="max"/>
        <color rgb="FFFF555A"/>
      </dataBar>
      <extLst>
        <ext xmlns:x14="http://schemas.microsoft.com/office/spreadsheetml/2009/9/main" uri="{B025F937-C7B1-47D3-B67F-A62EFF666E3E}">
          <x14:id>{88806831-4D1A-43EA-A961-A9DF4EC637E4}</x14:id>
        </ext>
      </extLst>
    </cfRule>
  </conditionalFormatting>
  <conditionalFormatting sqref="G37">
    <cfRule type="dataBar" priority="4">
      <dataBar>
        <cfvo type="min"/>
        <cfvo type="max"/>
        <color rgb="FFFF555A"/>
      </dataBar>
      <extLst>
        <ext xmlns:x14="http://schemas.microsoft.com/office/spreadsheetml/2009/9/main" uri="{B025F937-C7B1-47D3-B67F-A62EFF666E3E}">
          <x14:id>{616567CC-687F-4C26-8952-07588834B3EF}</x14:id>
        </ext>
      </extLst>
    </cfRule>
  </conditionalFormatting>
  <conditionalFormatting sqref="G38">
    <cfRule type="dataBar" priority="3">
      <dataBar>
        <cfvo type="min"/>
        <cfvo type="max"/>
        <color rgb="FFFF555A"/>
      </dataBar>
      <extLst>
        <ext xmlns:x14="http://schemas.microsoft.com/office/spreadsheetml/2009/9/main" uri="{B025F937-C7B1-47D3-B67F-A62EFF666E3E}">
          <x14:id>{2D461FE3-BC33-4A2D-9662-7B8E616DCBD9}</x14:id>
        </ext>
      </extLst>
    </cfRule>
  </conditionalFormatting>
  <conditionalFormatting sqref="G34">
    <cfRule type="dataBar" priority="2">
      <dataBar>
        <cfvo type="min"/>
        <cfvo type="max"/>
        <color rgb="FFFF555A"/>
      </dataBar>
      <extLst>
        <ext xmlns:x14="http://schemas.microsoft.com/office/spreadsheetml/2009/9/main" uri="{B025F937-C7B1-47D3-B67F-A62EFF666E3E}">
          <x14:id>{0D362C89-0A14-4C48-9CBC-7A026BF46446}</x14:id>
        </ext>
      </extLst>
    </cfRule>
  </conditionalFormatting>
  <conditionalFormatting sqref="G29">
    <cfRule type="dataBar" priority="1">
      <dataBar>
        <cfvo type="min"/>
        <cfvo type="max"/>
        <color rgb="FFFF555A"/>
      </dataBar>
      <extLst>
        <ext xmlns:x14="http://schemas.microsoft.com/office/spreadsheetml/2009/9/main" uri="{B025F937-C7B1-47D3-B67F-A62EFF666E3E}">
          <x14:id>{BC791542-C3B1-4532-95AD-82D57A49EBCF}</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0D06E167-2B7A-4930-ADD3-C2DD7D7795EB}">
            <x14:dataBar minLength="0" maxLength="100" border="1" negativeBarBorderColorSameAsPositive="0">
              <x14:cfvo type="autoMin"/>
              <x14:cfvo type="autoMax"/>
              <x14:borderColor rgb="FFFF555A"/>
              <x14:negativeFillColor rgb="FFFF0000"/>
              <x14:negativeBorderColor rgb="FFFF0000"/>
              <x14:axisColor rgb="FF000000"/>
            </x14:dataBar>
          </x14:cfRule>
          <xm:sqref>A2:F20</xm:sqref>
        </x14:conditionalFormatting>
        <x14:conditionalFormatting xmlns:xm="http://schemas.microsoft.com/office/excel/2006/main">
          <x14:cfRule type="dataBar" id="{0C0F47D0-75B0-4378-B5EA-D9114986992B}">
            <x14:dataBar minLength="0" maxLength="100" border="1" negativeBarBorderColorSameAsPositive="0">
              <x14:cfvo type="autoMin"/>
              <x14:cfvo type="autoMax"/>
              <x14:borderColor rgb="FFFF555A"/>
              <x14:negativeFillColor rgb="FFFF0000"/>
              <x14:negativeBorderColor rgb="FFFF0000"/>
              <x14:axisColor rgb="FF000000"/>
            </x14:dataBar>
          </x14:cfRule>
          <xm:sqref>G27:G28</xm:sqref>
        </x14:conditionalFormatting>
        <x14:conditionalFormatting xmlns:xm="http://schemas.microsoft.com/office/excel/2006/main">
          <x14:cfRule type="dataBar" id="{5D3655EE-F24D-44D7-A163-63469B0EE866}">
            <x14:dataBar minLength="0" maxLength="100" border="1" negativeBarBorderColorSameAsPositive="0">
              <x14:cfvo type="autoMin"/>
              <x14:cfvo type="autoMax"/>
              <x14:borderColor rgb="FFFF555A"/>
              <x14:negativeFillColor rgb="FFFF0000"/>
              <x14:negativeBorderColor rgb="FFFF0000"/>
              <x14:axisColor rgb="FF000000"/>
            </x14:dataBar>
          </x14:cfRule>
          <xm:sqref>G26</xm:sqref>
        </x14:conditionalFormatting>
        <x14:conditionalFormatting xmlns:xm="http://schemas.microsoft.com/office/excel/2006/main">
          <x14:cfRule type="dataBar" id="{3A5985C7-63CD-4477-9443-EF474717787C}">
            <x14:dataBar minLength="0" maxLength="100" border="1" negativeBarBorderColorSameAsPositive="0">
              <x14:cfvo type="autoMin"/>
              <x14:cfvo type="autoMax"/>
              <x14:borderColor rgb="FFFF555A"/>
              <x14:negativeFillColor rgb="FFFF0000"/>
              <x14:negativeBorderColor rgb="FFFF0000"/>
              <x14:axisColor rgb="FF000000"/>
            </x14:dataBar>
          </x14:cfRule>
          <xm:sqref>G25</xm:sqref>
        </x14:conditionalFormatting>
        <x14:conditionalFormatting xmlns:xm="http://schemas.microsoft.com/office/excel/2006/main">
          <x14:cfRule type="dataBar" id="{E459231C-FFC2-4AE8-B10C-B3001B690F7A}">
            <x14:dataBar minLength="0" maxLength="100" border="1" negativeBarBorderColorSameAsPositive="0">
              <x14:cfvo type="autoMin"/>
              <x14:cfvo type="autoMax"/>
              <x14:borderColor rgb="FFFF555A"/>
              <x14:negativeFillColor rgb="FFFF0000"/>
              <x14:negativeBorderColor rgb="FFFF0000"/>
              <x14:axisColor rgb="FF000000"/>
            </x14:dataBar>
          </x14:cfRule>
          <xm:sqref>G30</xm:sqref>
        </x14:conditionalFormatting>
        <x14:conditionalFormatting xmlns:xm="http://schemas.microsoft.com/office/excel/2006/main">
          <x14:cfRule type="dataBar" id="{6B0B4ECB-E1E9-4719-88BF-CED6370237DE}">
            <x14:dataBar minLength="0" maxLength="100" border="1" negativeBarBorderColorSameAsPositive="0">
              <x14:cfvo type="autoMin"/>
              <x14:cfvo type="autoMax"/>
              <x14:borderColor rgb="FFFF555A"/>
              <x14:negativeFillColor rgb="FFFF0000"/>
              <x14:negativeBorderColor rgb="FFFF0000"/>
              <x14:axisColor rgb="FF000000"/>
            </x14:dataBar>
          </x14:cfRule>
          <xm:sqref>G33</xm:sqref>
        </x14:conditionalFormatting>
        <x14:conditionalFormatting xmlns:xm="http://schemas.microsoft.com/office/excel/2006/main">
          <x14:cfRule type="dataBar" id="{59031358-F6A8-4BD0-BCD2-CC631A4AF8AD}">
            <x14:dataBar minLength="0" maxLength="100" border="1" negativeBarBorderColorSameAsPositive="0">
              <x14:cfvo type="autoMin"/>
              <x14:cfvo type="autoMax"/>
              <x14:borderColor rgb="FFFF555A"/>
              <x14:negativeFillColor rgb="FFFF0000"/>
              <x14:negativeBorderColor rgb="FFFF0000"/>
              <x14:axisColor rgb="FF000000"/>
            </x14:dataBar>
          </x14:cfRule>
          <xm:sqref>G31</xm:sqref>
        </x14:conditionalFormatting>
        <x14:conditionalFormatting xmlns:xm="http://schemas.microsoft.com/office/excel/2006/main">
          <x14:cfRule type="dataBar" id="{6A31BEF3-57A6-4C90-88A9-B47B62386C3C}">
            <x14:dataBar minLength="0" maxLength="100" border="1" negativeBarBorderColorSameAsPositive="0">
              <x14:cfvo type="autoMin"/>
              <x14:cfvo type="autoMax"/>
              <x14:borderColor rgb="FFFF555A"/>
              <x14:negativeFillColor rgb="FFFF0000"/>
              <x14:negativeBorderColor rgb="FFFF0000"/>
              <x14:axisColor rgb="FF000000"/>
            </x14:dataBar>
          </x14:cfRule>
          <xm:sqref>G35</xm:sqref>
        </x14:conditionalFormatting>
        <x14:conditionalFormatting xmlns:xm="http://schemas.microsoft.com/office/excel/2006/main">
          <x14:cfRule type="dataBar" id="{88806831-4D1A-43EA-A961-A9DF4EC637E4}">
            <x14:dataBar minLength="0" maxLength="100" border="1" negativeBarBorderColorSameAsPositive="0">
              <x14:cfvo type="autoMin"/>
              <x14:cfvo type="autoMax"/>
              <x14:borderColor rgb="FFFF555A"/>
              <x14:negativeFillColor rgb="FFFF0000"/>
              <x14:negativeBorderColor rgb="FFFF0000"/>
              <x14:axisColor rgb="FF000000"/>
            </x14:dataBar>
          </x14:cfRule>
          <xm:sqref>G36</xm:sqref>
        </x14:conditionalFormatting>
        <x14:conditionalFormatting xmlns:xm="http://schemas.microsoft.com/office/excel/2006/main">
          <x14:cfRule type="dataBar" id="{616567CC-687F-4C26-8952-07588834B3EF}">
            <x14:dataBar minLength="0" maxLength="100" border="1" negativeBarBorderColorSameAsPositive="0">
              <x14:cfvo type="autoMin"/>
              <x14:cfvo type="autoMax"/>
              <x14:borderColor rgb="FFFF555A"/>
              <x14:negativeFillColor rgb="FFFF0000"/>
              <x14:negativeBorderColor rgb="FFFF0000"/>
              <x14:axisColor rgb="FF000000"/>
            </x14:dataBar>
          </x14:cfRule>
          <xm:sqref>G37</xm:sqref>
        </x14:conditionalFormatting>
        <x14:conditionalFormatting xmlns:xm="http://schemas.microsoft.com/office/excel/2006/main">
          <x14:cfRule type="dataBar" id="{2D461FE3-BC33-4A2D-9662-7B8E616DCBD9}">
            <x14:dataBar minLength="0" maxLength="100" border="1" negativeBarBorderColorSameAsPositive="0">
              <x14:cfvo type="autoMin"/>
              <x14:cfvo type="autoMax"/>
              <x14:borderColor rgb="FFFF555A"/>
              <x14:negativeFillColor rgb="FFFF0000"/>
              <x14:negativeBorderColor rgb="FFFF0000"/>
              <x14:axisColor rgb="FF000000"/>
            </x14:dataBar>
          </x14:cfRule>
          <xm:sqref>G38</xm:sqref>
        </x14:conditionalFormatting>
        <x14:conditionalFormatting xmlns:xm="http://schemas.microsoft.com/office/excel/2006/main">
          <x14:cfRule type="dataBar" id="{0D362C89-0A14-4C48-9CBC-7A026BF46446}">
            <x14:dataBar minLength="0" maxLength="100" border="1" negativeBarBorderColorSameAsPositive="0">
              <x14:cfvo type="autoMin"/>
              <x14:cfvo type="autoMax"/>
              <x14:borderColor rgb="FFFF555A"/>
              <x14:negativeFillColor rgb="FFFF0000"/>
              <x14:negativeBorderColor rgb="FFFF0000"/>
              <x14:axisColor rgb="FF000000"/>
            </x14:dataBar>
          </x14:cfRule>
          <xm:sqref>G34</xm:sqref>
        </x14:conditionalFormatting>
        <x14:conditionalFormatting xmlns:xm="http://schemas.microsoft.com/office/excel/2006/main">
          <x14:cfRule type="dataBar" id="{BC791542-C3B1-4532-95AD-82D57A49EBCF}">
            <x14:dataBar minLength="0" maxLength="100" border="1" negativeBarBorderColorSameAsPositive="0">
              <x14:cfvo type="autoMin"/>
              <x14:cfvo type="autoMax"/>
              <x14:borderColor rgb="FFFF555A"/>
              <x14:negativeFillColor rgb="FFFF0000"/>
              <x14:negativeBorderColor rgb="FFFF0000"/>
              <x14:axisColor rgb="FF000000"/>
            </x14:dataBar>
          </x14:cfRule>
          <xm:sqref>G29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72C0B-762A-472F-B1E5-8DAF2C1CF200}">
  <dimension ref="A1:H30"/>
  <sheetViews>
    <sheetView topLeftCell="A17" workbookViewId="0">
      <selection activeCell="E35" sqref="E35"/>
    </sheetView>
  </sheetViews>
  <sheetFormatPr defaultRowHeight="14.4" x14ac:dyDescent="0.3"/>
  <cols>
    <col min="1" max="1" width="19.33203125" customWidth="1"/>
    <col min="2" max="2" width="26.88671875" customWidth="1"/>
    <col min="3" max="3" width="26.33203125" customWidth="1"/>
    <col min="4" max="4" width="19.44140625" customWidth="1"/>
    <col min="5" max="5" width="25.109375" customWidth="1"/>
    <col min="6" max="6" width="26.77734375" customWidth="1"/>
    <col min="7" max="7" width="20.109375" customWidth="1"/>
    <col min="8" max="8" width="25.44140625" customWidth="1"/>
  </cols>
  <sheetData>
    <row r="1" spans="1:6" ht="15" thickBot="1" x14ac:dyDescent="0.35"/>
    <row r="2" spans="1:6" ht="18" thickBot="1" x14ac:dyDescent="0.35">
      <c r="A2" s="403" t="s">
        <v>295</v>
      </c>
      <c r="B2" s="404"/>
      <c r="C2" s="404"/>
      <c r="D2" s="404"/>
      <c r="E2" s="404"/>
      <c r="F2" s="405"/>
    </row>
    <row r="3" spans="1:6" ht="35.4" thickBot="1" x14ac:dyDescent="0.35">
      <c r="A3" s="177" t="s">
        <v>261</v>
      </c>
      <c r="B3" s="11" t="s">
        <v>262</v>
      </c>
      <c r="C3" s="11" t="s">
        <v>264</v>
      </c>
      <c r="D3" s="11" t="s">
        <v>263</v>
      </c>
      <c r="E3" s="11" t="s">
        <v>266</v>
      </c>
      <c r="F3" s="11" t="s">
        <v>267</v>
      </c>
    </row>
    <row r="4" spans="1:6" ht="16.2" thickBot="1" x14ac:dyDescent="0.35">
      <c r="A4" s="26">
        <v>1</v>
      </c>
      <c r="B4" s="206" t="s">
        <v>4</v>
      </c>
      <c r="C4" s="203">
        <v>51</v>
      </c>
      <c r="D4" s="27">
        <v>1761</v>
      </c>
      <c r="E4" s="209">
        <f>C4*50</f>
        <v>2550</v>
      </c>
      <c r="F4" s="27">
        <f>E4-D4</f>
        <v>789</v>
      </c>
    </row>
    <row r="5" spans="1:6" ht="16.2" thickBot="1" x14ac:dyDescent="0.35">
      <c r="A5" s="26">
        <v>2</v>
      </c>
      <c r="B5" s="202" t="s">
        <v>6</v>
      </c>
      <c r="C5" s="203">
        <v>70</v>
      </c>
      <c r="D5" s="27">
        <v>1901</v>
      </c>
      <c r="E5" s="209">
        <f t="shared" ref="E5:E17" si="0">C5*50</f>
        <v>3500</v>
      </c>
      <c r="F5" s="27">
        <f t="shared" ref="F5:F17" si="1">E5-D5</f>
        <v>1599</v>
      </c>
    </row>
    <row r="6" spans="1:6" ht="16.2" thickBot="1" x14ac:dyDescent="0.35">
      <c r="A6" s="26">
        <v>3</v>
      </c>
      <c r="B6" s="202" t="s">
        <v>8</v>
      </c>
      <c r="C6" s="203">
        <v>175</v>
      </c>
      <c r="D6" s="27">
        <v>4538</v>
      </c>
      <c r="E6" s="209">
        <f t="shared" si="0"/>
        <v>8750</v>
      </c>
      <c r="F6" s="27">
        <f t="shared" si="1"/>
        <v>4212</v>
      </c>
    </row>
    <row r="7" spans="1:6" ht="16.2" thickBot="1" x14ac:dyDescent="0.35">
      <c r="A7" s="26">
        <v>4</v>
      </c>
      <c r="B7" s="202" t="s">
        <v>9</v>
      </c>
      <c r="C7" s="203">
        <v>115</v>
      </c>
      <c r="D7" s="27">
        <v>4349</v>
      </c>
      <c r="E7" s="209">
        <f t="shared" si="0"/>
        <v>5750</v>
      </c>
      <c r="F7" s="27">
        <f t="shared" si="1"/>
        <v>1401</v>
      </c>
    </row>
    <row r="8" spans="1:6" ht="16.2" thickBot="1" x14ac:dyDescent="0.35">
      <c r="A8" s="26">
        <v>5</v>
      </c>
      <c r="B8" s="202" t="s">
        <v>12</v>
      </c>
      <c r="C8" s="204">
        <v>116</v>
      </c>
      <c r="D8" s="27">
        <v>3499</v>
      </c>
      <c r="E8" s="209">
        <f t="shared" si="0"/>
        <v>5800</v>
      </c>
      <c r="F8" s="27">
        <f t="shared" si="1"/>
        <v>2301</v>
      </c>
    </row>
    <row r="9" spans="1:6" ht="16.2" thickBot="1" x14ac:dyDescent="0.35">
      <c r="A9" s="26">
        <v>6</v>
      </c>
      <c r="B9" s="202" t="s">
        <v>13</v>
      </c>
      <c r="C9" s="204">
        <v>102.51</v>
      </c>
      <c r="D9" s="27">
        <v>2603</v>
      </c>
      <c r="E9" s="209">
        <v>5126</v>
      </c>
      <c r="F9" s="27">
        <f t="shared" si="1"/>
        <v>2523</v>
      </c>
    </row>
    <row r="10" spans="1:6" ht="16.2" thickBot="1" x14ac:dyDescent="0.35">
      <c r="A10" s="26">
        <v>7</v>
      </c>
      <c r="B10" s="202" t="s">
        <v>15</v>
      </c>
      <c r="C10" s="204">
        <v>31</v>
      </c>
      <c r="D10" s="27">
        <v>1372</v>
      </c>
      <c r="E10" s="209">
        <f t="shared" si="0"/>
        <v>1550</v>
      </c>
      <c r="F10" s="27">
        <f t="shared" si="1"/>
        <v>178</v>
      </c>
    </row>
    <row r="11" spans="1:6" ht="16.2" thickBot="1" x14ac:dyDescent="0.35">
      <c r="A11" s="26">
        <v>8</v>
      </c>
      <c r="B11" s="202" t="s">
        <v>17</v>
      </c>
      <c r="C11" s="204">
        <v>67</v>
      </c>
      <c r="D11" s="27">
        <v>3244</v>
      </c>
      <c r="E11" s="209">
        <f t="shared" si="0"/>
        <v>3350</v>
      </c>
      <c r="F11" s="27">
        <f t="shared" si="1"/>
        <v>106</v>
      </c>
    </row>
    <row r="12" spans="1:6" ht="16.2" thickBot="1" x14ac:dyDescent="0.35">
      <c r="A12" s="26">
        <v>9</v>
      </c>
      <c r="B12" s="202" t="s">
        <v>11</v>
      </c>
      <c r="C12" s="205">
        <v>1762</v>
      </c>
      <c r="D12" s="27">
        <v>81889</v>
      </c>
      <c r="E12" s="209">
        <f t="shared" si="0"/>
        <v>88100</v>
      </c>
      <c r="F12" s="27">
        <f t="shared" si="1"/>
        <v>6211</v>
      </c>
    </row>
    <row r="13" spans="1:6" ht="16.2" thickBot="1" x14ac:dyDescent="0.35">
      <c r="A13" s="26">
        <v>10</v>
      </c>
      <c r="B13" s="202" t="s">
        <v>5</v>
      </c>
      <c r="C13" s="203">
        <v>70</v>
      </c>
      <c r="D13" s="27">
        <v>1259</v>
      </c>
      <c r="E13" s="209">
        <f t="shared" si="0"/>
        <v>3500</v>
      </c>
      <c r="F13" s="27">
        <f t="shared" si="1"/>
        <v>2241</v>
      </c>
    </row>
    <row r="14" spans="1:6" ht="16.2" thickBot="1" x14ac:dyDescent="0.35">
      <c r="A14" s="26">
        <v>11</v>
      </c>
      <c r="B14" s="202" t="s">
        <v>7</v>
      </c>
      <c r="C14" s="203">
        <v>120</v>
      </c>
      <c r="D14" s="27">
        <v>3535</v>
      </c>
      <c r="E14" s="209">
        <f t="shared" si="0"/>
        <v>6000</v>
      </c>
      <c r="F14" s="27">
        <f t="shared" si="1"/>
        <v>2465</v>
      </c>
    </row>
    <row r="15" spans="1:6" ht="16.2" thickBot="1" x14ac:dyDescent="0.35">
      <c r="A15" s="26">
        <v>12</v>
      </c>
      <c r="B15" s="202" t="s">
        <v>10</v>
      </c>
      <c r="C15" s="203">
        <v>29.2</v>
      </c>
      <c r="D15" s="27">
        <v>1256</v>
      </c>
      <c r="E15" s="209">
        <f t="shared" si="0"/>
        <v>1460</v>
      </c>
      <c r="F15" s="27">
        <f t="shared" si="1"/>
        <v>204</v>
      </c>
    </row>
    <row r="16" spans="1:6" ht="16.2" thickBot="1" x14ac:dyDescent="0.35">
      <c r="A16" s="26">
        <v>13</v>
      </c>
      <c r="B16" s="202" t="s">
        <v>14</v>
      </c>
      <c r="C16" s="204">
        <v>39</v>
      </c>
      <c r="D16" s="27">
        <v>1028</v>
      </c>
      <c r="E16" s="209">
        <f t="shared" si="0"/>
        <v>1950</v>
      </c>
      <c r="F16" s="27">
        <f t="shared" si="1"/>
        <v>922</v>
      </c>
    </row>
    <row r="17" spans="1:8" ht="16.2" thickBot="1" x14ac:dyDescent="0.35">
      <c r="A17" s="26">
        <v>14</v>
      </c>
      <c r="B17" s="202" t="s">
        <v>16</v>
      </c>
      <c r="C17" s="204">
        <v>32</v>
      </c>
      <c r="D17" s="27">
        <v>1135</v>
      </c>
      <c r="E17" s="209">
        <f t="shared" si="0"/>
        <v>1600</v>
      </c>
      <c r="F17" s="27">
        <f t="shared" si="1"/>
        <v>465</v>
      </c>
    </row>
    <row r="18" spans="1:8" ht="16.2" thickBot="1" x14ac:dyDescent="0.35">
      <c r="A18" s="223" t="s">
        <v>176</v>
      </c>
      <c r="B18" s="224"/>
      <c r="C18" s="223">
        <f>SUM(C4:C17)</f>
        <v>2779.71</v>
      </c>
      <c r="D18" s="225">
        <f>SUM(D4:D17)</f>
        <v>113369</v>
      </c>
      <c r="E18" s="226">
        <f>SUM(E4:E17)</f>
        <v>138986</v>
      </c>
      <c r="F18" s="225">
        <f>SUM(F4:F17)</f>
        <v>25617</v>
      </c>
    </row>
    <row r="22" spans="1:8" x14ac:dyDescent="0.3">
      <c r="A22" s="201" t="s">
        <v>265</v>
      </c>
    </row>
    <row r="23" spans="1:8" x14ac:dyDescent="0.3">
      <c r="A23" s="201"/>
    </row>
    <row r="24" spans="1:8" ht="15" thickBot="1" x14ac:dyDescent="0.35">
      <c r="A24" s="201"/>
    </row>
    <row r="25" spans="1:8" ht="18" thickBot="1" x14ac:dyDescent="0.35">
      <c r="A25" s="403" t="s">
        <v>296</v>
      </c>
      <c r="B25" s="404"/>
      <c r="C25" s="404"/>
      <c r="D25" s="404"/>
      <c r="E25" s="404"/>
      <c r="F25" s="404"/>
      <c r="G25" s="404"/>
      <c r="H25" s="405"/>
    </row>
    <row r="26" spans="1:8" ht="18" thickBot="1" x14ac:dyDescent="0.35">
      <c r="A26" s="429" t="s">
        <v>280</v>
      </c>
      <c r="B26" s="429"/>
      <c r="C26" s="429"/>
      <c r="D26" s="429" t="s">
        <v>281</v>
      </c>
      <c r="E26" s="429"/>
      <c r="F26" s="429"/>
      <c r="G26" s="430" t="s">
        <v>282</v>
      </c>
      <c r="H26" s="430"/>
    </row>
    <row r="27" spans="1:8" ht="52.8" thickBot="1" x14ac:dyDescent="0.35">
      <c r="A27" s="321" t="s">
        <v>268</v>
      </c>
      <c r="B27" s="321" t="s">
        <v>269</v>
      </c>
      <c r="C27" s="321" t="s">
        <v>270</v>
      </c>
      <c r="D27" s="324" t="s">
        <v>274</v>
      </c>
      <c r="E27" s="321" t="s">
        <v>269</v>
      </c>
      <c r="F27" s="321" t="s">
        <v>270</v>
      </c>
      <c r="G27" s="321" t="s">
        <v>278</v>
      </c>
      <c r="H27" s="321" t="s">
        <v>279</v>
      </c>
    </row>
    <row r="28" spans="1:8" ht="16.2" thickBot="1" x14ac:dyDescent="0.35">
      <c r="A28" s="207" t="s">
        <v>273</v>
      </c>
      <c r="B28" s="212">
        <f>((40*25617)/1000)*10</f>
        <v>10246.800000000001</v>
      </c>
      <c r="C28" s="7">
        <f>B28*365</f>
        <v>3740082.0000000005</v>
      </c>
      <c r="D28" s="7" t="s">
        <v>275</v>
      </c>
      <c r="E28" s="389">
        <f>((28*25617)/1000)*10</f>
        <v>7172.7599999999993</v>
      </c>
      <c r="F28" s="389">
        <f>E28*365</f>
        <v>2618057.4</v>
      </c>
      <c r="G28" s="389">
        <f>B28-E28</f>
        <v>3074.0400000000018</v>
      </c>
      <c r="H28" s="389">
        <f>C28-F28</f>
        <v>1122024.6000000006</v>
      </c>
    </row>
    <row r="29" spans="1:8" ht="16.2" thickBot="1" x14ac:dyDescent="0.35">
      <c r="A29" s="202" t="s">
        <v>271</v>
      </c>
      <c r="B29" s="212">
        <f>((250*25617)/1000)*10</f>
        <v>64042.5</v>
      </c>
      <c r="C29" s="7">
        <f t="shared" ref="C29:C30" si="2">B29*365</f>
        <v>23375512.5</v>
      </c>
      <c r="D29" s="7" t="s">
        <v>276</v>
      </c>
      <c r="E29" s="389">
        <f>((100*25617)/1000)*10</f>
        <v>25617</v>
      </c>
      <c r="F29" s="389">
        <f t="shared" ref="F29" si="3">E29*365</f>
        <v>9350205</v>
      </c>
      <c r="G29" s="389">
        <f t="shared" ref="G29:G30" si="4">B29-E29</f>
        <v>38425.5</v>
      </c>
      <c r="H29" s="389">
        <f t="shared" ref="H29:H30" si="5">C29-F29</f>
        <v>14025307.5</v>
      </c>
    </row>
    <row r="30" spans="1:8" ht="16.2" thickBot="1" x14ac:dyDescent="0.35">
      <c r="A30" s="202" t="s">
        <v>272</v>
      </c>
      <c r="B30" s="212">
        <f>((400*25617)/1000)*10</f>
        <v>102468</v>
      </c>
      <c r="C30" s="7">
        <f t="shared" si="2"/>
        <v>37400820</v>
      </c>
      <c r="D30" s="7" t="s">
        <v>277</v>
      </c>
      <c r="E30" s="389">
        <f>((150*25617)/1000)*10</f>
        <v>38425.5</v>
      </c>
      <c r="F30" s="389">
        <f>E30*365</f>
        <v>14025307.5</v>
      </c>
      <c r="G30" s="389">
        <f t="shared" si="4"/>
        <v>64042.5</v>
      </c>
      <c r="H30" s="389">
        <f t="shared" si="5"/>
        <v>23375512.5</v>
      </c>
    </row>
  </sheetData>
  <mergeCells count="5">
    <mergeCell ref="A2:F2"/>
    <mergeCell ref="A25:H25"/>
    <mergeCell ref="A26:C26"/>
    <mergeCell ref="D26:F26"/>
    <mergeCell ref="G26:H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933AD-F521-4CA2-9730-DFE3C374765F}">
  <dimension ref="A1:D18"/>
  <sheetViews>
    <sheetView workbookViewId="0">
      <selection activeCell="G17" sqref="G17"/>
    </sheetView>
  </sheetViews>
  <sheetFormatPr defaultRowHeight="14.4" x14ac:dyDescent="0.3"/>
  <cols>
    <col min="1" max="1" width="20.109375" customWidth="1"/>
    <col min="2" max="2" width="16.77734375" customWidth="1"/>
    <col min="3" max="3" width="13.88671875" customWidth="1"/>
    <col min="4" max="4" width="17.21875" customWidth="1"/>
  </cols>
  <sheetData>
    <row r="1" spans="1:4" ht="18" thickBot="1" x14ac:dyDescent="0.35">
      <c r="A1" s="401" t="s">
        <v>294</v>
      </c>
      <c r="B1" s="401"/>
      <c r="C1" s="401"/>
      <c r="D1" s="401"/>
    </row>
    <row r="2" spans="1:4" ht="15" thickBot="1" x14ac:dyDescent="0.35">
      <c r="A2" s="431" t="s">
        <v>262</v>
      </c>
      <c r="B2" s="431" t="s">
        <v>264</v>
      </c>
      <c r="C2" s="431" t="s">
        <v>292</v>
      </c>
      <c r="D2" s="431" t="s">
        <v>293</v>
      </c>
    </row>
    <row r="3" spans="1:4" ht="40.799999999999997" customHeight="1" thickBot="1" x14ac:dyDescent="0.35">
      <c r="A3" s="431"/>
      <c r="B3" s="431"/>
      <c r="C3" s="431"/>
      <c r="D3" s="431"/>
    </row>
    <row r="4" spans="1:4" ht="16.2" thickBot="1" x14ac:dyDescent="0.35">
      <c r="A4" s="210" t="s">
        <v>4</v>
      </c>
      <c r="B4" s="218">
        <v>51</v>
      </c>
      <c r="C4" s="7">
        <v>42.25</v>
      </c>
      <c r="D4" s="7">
        <v>8.75</v>
      </c>
    </row>
    <row r="5" spans="1:4" ht="16.2" thickBot="1" x14ac:dyDescent="0.35">
      <c r="A5" s="210" t="s">
        <v>5</v>
      </c>
      <c r="B5" s="218">
        <v>70</v>
      </c>
      <c r="C5" s="7">
        <v>55</v>
      </c>
      <c r="D5" s="7">
        <v>15</v>
      </c>
    </row>
    <row r="6" spans="1:4" ht="16.2" thickBot="1" x14ac:dyDescent="0.35">
      <c r="A6" s="219" t="s">
        <v>6</v>
      </c>
      <c r="B6" s="220">
        <v>74.599999999999994</v>
      </c>
      <c r="C6" s="7">
        <v>59.25</v>
      </c>
      <c r="D6" s="7">
        <v>15.349999999999994</v>
      </c>
    </row>
    <row r="7" spans="1:4" ht="16.2" thickBot="1" x14ac:dyDescent="0.35">
      <c r="A7" s="210" t="s">
        <v>7</v>
      </c>
      <c r="B7" s="218">
        <v>120</v>
      </c>
      <c r="C7" s="7">
        <v>94.4</v>
      </c>
      <c r="D7" s="7">
        <v>25.599999999999994</v>
      </c>
    </row>
    <row r="8" spans="1:4" ht="16.2" thickBot="1" x14ac:dyDescent="0.35">
      <c r="A8" s="210" t="s">
        <v>8</v>
      </c>
      <c r="B8" s="218">
        <v>175</v>
      </c>
      <c r="C8" s="7">
        <v>133.82</v>
      </c>
      <c r="D8" s="7">
        <v>41.180000000000007</v>
      </c>
    </row>
    <row r="9" spans="1:4" ht="16.2" thickBot="1" x14ac:dyDescent="0.35">
      <c r="A9" s="210" t="s">
        <v>9</v>
      </c>
      <c r="B9" s="218">
        <v>115</v>
      </c>
      <c r="C9" s="7">
        <v>76.169999999999987</v>
      </c>
      <c r="D9" s="7">
        <v>38.830000000000005</v>
      </c>
    </row>
    <row r="10" spans="1:4" ht="16.2" thickBot="1" x14ac:dyDescent="0.35">
      <c r="A10" s="210" t="s">
        <v>10</v>
      </c>
      <c r="B10" s="218">
        <v>29.2</v>
      </c>
      <c r="C10" s="7">
        <v>20.759999999999998</v>
      </c>
      <c r="D10" s="7">
        <v>8.44</v>
      </c>
    </row>
    <row r="11" spans="1:4" ht="16.2" thickBot="1" x14ac:dyDescent="0.35">
      <c r="A11" s="210" t="s">
        <v>11</v>
      </c>
      <c r="B11" s="221">
        <v>1762</v>
      </c>
      <c r="C11" s="7">
        <v>1728.35</v>
      </c>
      <c r="D11" s="7">
        <v>33.650000000000006</v>
      </c>
    </row>
    <row r="12" spans="1:4" ht="16.2" thickBot="1" x14ac:dyDescent="0.35">
      <c r="A12" s="210" t="s">
        <v>12</v>
      </c>
      <c r="B12" s="222">
        <v>116</v>
      </c>
      <c r="C12" s="7">
        <v>79.44</v>
      </c>
      <c r="D12" s="7">
        <v>36.56</v>
      </c>
    </row>
    <row r="13" spans="1:4" ht="16.2" thickBot="1" x14ac:dyDescent="0.35">
      <c r="A13" s="210" t="s">
        <v>13</v>
      </c>
      <c r="B13" s="222">
        <v>102.51</v>
      </c>
      <c r="C13" s="7">
        <v>96.17</v>
      </c>
      <c r="D13" s="7">
        <v>6.3400000000000052</v>
      </c>
    </row>
    <row r="14" spans="1:4" ht="16.2" thickBot="1" x14ac:dyDescent="0.35">
      <c r="A14" s="210" t="s">
        <v>14</v>
      </c>
      <c r="B14" s="222">
        <v>39</v>
      </c>
      <c r="C14" s="7">
        <v>31.58</v>
      </c>
      <c r="D14" s="7">
        <v>7.42</v>
      </c>
    </row>
    <row r="15" spans="1:4" ht="16.2" thickBot="1" x14ac:dyDescent="0.35">
      <c r="A15" s="219" t="s">
        <v>15</v>
      </c>
      <c r="B15" s="170">
        <v>31</v>
      </c>
      <c r="C15" s="7">
        <v>24.5</v>
      </c>
      <c r="D15" s="7">
        <v>6.5</v>
      </c>
    </row>
    <row r="16" spans="1:4" ht="16.2" thickBot="1" x14ac:dyDescent="0.35">
      <c r="A16" s="210" t="s">
        <v>16</v>
      </c>
      <c r="B16" s="222">
        <v>32</v>
      </c>
      <c r="C16" s="7">
        <v>23.65</v>
      </c>
      <c r="D16" s="7">
        <v>8.35</v>
      </c>
    </row>
    <row r="17" spans="1:4" ht="16.2" thickBot="1" x14ac:dyDescent="0.35">
      <c r="A17" s="210" t="s">
        <v>17</v>
      </c>
      <c r="B17" s="222">
        <v>67</v>
      </c>
      <c r="C17" s="7">
        <v>59.2</v>
      </c>
      <c r="D17" s="7">
        <v>7.7999999999999972</v>
      </c>
    </row>
    <row r="18" spans="1:4" ht="16.2" thickBot="1" x14ac:dyDescent="0.35">
      <c r="A18" s="227"/>
      <c r="B18" s="227">
        <f>SUM(B4:B17)</f>
        <v>2784.3100000000004</v>
      </c>
      <c r="C18" s="227">
        <f>SUM(C4:C17)</f>
        <v>2524.54</v>
      </c>
      <c r="D18" s="227">
        <f>SUM(D4:D17)</f>
        <v>259.77</v>
      </c>
    </row>
  </sheetData>
  <mergeCells count="5">
    <mergeCell ref="A1:D1"/>
    <mergeCell ref="A2:A3"/>
    <mergeCell ref="B2:B3"/>
    <mergeCell ref="C2:C3"/>
    <mergeCell ref="D2:D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1D927-1D00-408E-A7A5-C820D72F52C2}">
  <dimension ref="A1:J181"/>
  <sheetViews>
    <sheetView topLeftCell="A220" zoomScaleNormal="100" workbookViewId="0">
      <selection activeCell="D149" sqref="D149"/>
    </sheetView>
  </sheetViews>
  <sheetFormatPr defaultRowHeight="14.4" x14ac:dyDescent="0.3"/>
  <cols>
    <col min="1" max="1" width="24" customWidth="1"/>
    <col min="2" max="2" width="28.6640625" customWidth="1"/>
    <col min="3" max="3" width="31.5546875" customWidth="1"/>
    <col min="4" max="4" width="57.77734375" customWidth="1"/>
    <col min="5" max="5" width="20.109375" customWidth="1"/>
    <col min="6" max="6" width="13.33203125" customWidth="1"/>
    <col min="7" max="7" width="11.33203125" customWidth="1"/>
    <col min="8" max="8" width="13.5546875" customWidth="1"/>
    <col min="9" max="9" width="11.6640625" customWidth="1"/>
    <col min="10" max="10" width="13.21875" customWidth="1"/>
  </cols>
  <sheetData>
    <row r="1" spans="1:6" ht="15" thickBot="1" x14ac:dyDescent="0.35"/>
    <row r="2" spans="1:6" ht="18" thickBot="1" x14ac:dyDescent="0.35">
      <c r="A2" s="401" t="s">
        <v>185</v>
      </c>
      <c r="B2" s="401"/>
      <c r="C2" s="401"/>
    </row>
    <row r="3" spans="1:6" ht="18" thickBot="1" x14ac:dyDescent="0.35">
      <c r="A3" s="177" t="s">
        <v>110</v>
      </c>
      <c r="B3" s="177" t="s">
        <v>111</v>
      </c>
      <c r="C3" s="177" t="s">
        <v>112</v>
      </c>
    </row>
    <row r="4" spans="1:6" ht="16.2" thickBot="1" x14ac:dyDescent="0.35">
      <c r="A4" s="125">
        <v>2011</v>
      </c>
      <c r="B4" s="127">
        <v>920550</v>
      </c>
      <c r="C4" s="178">
        <v>219178.57142857101</v>
      </c>
    </row>
    <row r="5" spans="1:6" ht="15" thickBot="1" x14ac:dyDescent="0.35">
      <c r="A5" s="125">
        <v>2021</v>
      </c>
      <c r="B5" s="130">
        <v>1038469</v>
      </c>
      <c r="C5" s="178">
        <v>247254.52380952379</v>
      </c>
    </row>
    <row r="6" spans="1:6" ht="15" thickBot="1" x14ac:dyDescent="0.35">
      <c r="A6" s="125">
        <v>2031</v>
      </c>
      <c r="B6" s="130">
        <v>1171453</v>
      </c>
      <c r="C6" s="178">
        <v>278917.38095238095</v>
      </c>
    </row>
    <row r="7" spans="1:6" ht="15" thickBot="1" x14ac:dyDescent="0.35">
      <c r="A7" s="125">
        <v>2041</v>
      </c>
      <c r="B7" s="130">
        <v>1304437</v>
      </c>
      <c r="C7" s="178">
        <v>310580.23809523811</v>
      </c>
    </row>
    <row r="8" spans="1:6" ht="15" thickBot="1" x14ac:dyDescent="0.35"/>
    <row r="9" spans="1:6" ht="18" thickBot="1" x14ac:dyDescent="0.35">
      <c r="A9" s="403" t="s">
        <v>199</v>
      </c>
      <c r="B9" s="404"/>
      <c r="C9" s="404"/>
      <c r="D9" s="404"/>
      <c r="E9" s="405"/>
    </row>
    <row r="10" spans="1:6" ht="35.4" thickBot="1" x14ac:dyDescent="0.35">
      <c r="A10" s="131" t="s">
        <v>110</v>
      </c>
      <c r="B10" s="132" t="s">
        <v>111</v>
      </c>
      <c r="C10" s="9" t="s">
        <v>113</v>
      </c>
      <c r="D10" s="9" t="s">
        <v>114</v>
      </c>
      <c r="E10" s="9" t="s">
        <v>115</v>
      </c>
    </row>
    <row r="11" spans="1:6" ht="16.2" thickBot="1" x14ac:dyDescent="0.35">
      <c r="A11" s="125">
        <v>2011</v>
      </c>
      <c r="B11" s="127">
        <v>920550</v>
      </c>
      <c r="C11" s="124">
        <f>B11*129/1000000</f>
        <v>118.75095</v>
      </c>
      <c r="D11" s="125">
        <v>157.65</v>
      </c>
      <c r="E11" s="133">
        <f>D11-C11</f>
        <v>38.899050000000003</v>
      </c>
    </row>
    <row r="12" spans="1:6" ht="15" thickBot="1" x14ac:dyDescent="0.35">
      <c r="A12" s="134">
        <v>2021</v>
      </c>
      <c r="B12" s="129">
        <v>1038469</v>
      </c>
      <c r="C12" s="135">
        <f t="shared" ref="C12:C14" si="0">B12*129/1000000</f>
        <v>133.962501</v>
      </c>
      <c r="D12" s="136">
        <v>157.65</v>
      </c>
      <c r="E12" s="133">
        <f t="shared" ref="E12:E14" si="1">D12-C12</f>
        <v>23.687499000000003</v>
      </c>
    </row>
    <row r="13" spans="1:6" ht="15" thickBot="1" x14ac:dyDescent="0.35">
      <c r="A13" s="137">
        <v>2031</v>
      </c>
      <c r="B13" s="130">
        <v>1171453</v>
      </c>
      <c r="C13" s="124">
        <f t="shared" si="0"/>
        <v>151.117437</v>
      </c>
      <c r="D13" s="125">
        <v>157.65</v>
      </c>
      <c r="E13" s="133">
        <f t="shared" si="1"/>
        <v>6.5325630000000103</v>
      </c>
    </row>
    <row r="14" spans="1:6" ht="15" thickBot="1" x14ac:dyDescent="0.35">
      <c r="A14" s="138">
        <v>2041</v>
      </c>
      <c r="B14" s="128">
        <v>1304437</v>
      </c>
      <c r="C14" s="139">
        <f t="shared" si="0"/>
        <v>168.27237299999999</v>
      </c>
      <c r="D14" s="140">
        <v>157.65</v>
      </c>
      <c r="E14" s="124">
        <f t="shared" si="1"/>
        <v>-10.622372999999982</v>
      </c>
    </row>
    <row r="15" spans="1:6" ht="15" thickBot="1" x14ac:dyDescent="0.35">
      <c r="A15" s="138"/>
      <c r="B15" s="184"/>
      <c r="C15" s="185"/>
      <c r="D15" s="186"/>
      <c r="E15" s="187"/>
    </row>
    <row r="16" spans="1:6" ht="18" thickBot="1" x14ac:dyDescent="0.35">
      <c r="A16" s="466" t="s">
        <v>200</v>
      </c>
      <c r="B16" s="467"/>
      <c r="C16" s="467"/>
      <c r="D16" s="467"/>
      <c r="E16" s="467"/>
      <c r="F16" s="468"/>
    </row>
    <row r="17" spans="1:10" ht="70.2" thickBot="1" x14ac:dyDescent="0.35">
      <c r="A17" s="316" t="s">
        <v>95</v>
      </c>
      <c r="B17" s="167" t="s">
        <v>110</v>
      </c>
      <c r="C17" s="126" t="s">
        <v>111</v>
      </c>
      <c r="D17" s="167" t="s">
        <v>180</v>
      </c>
      <c r="E17" s="167" t="s">
        <v>181</v>
      </c>
      <c r="F17" s="166" t="s">
        <v>182</v>
      </c>
    </row>
    <row r="18" spans="1:10" ht="16.2" thickBot="1" x14ac:dyDescent="0.35">
      <c r="A18" s="66">
        <v>1</v>
      </c>
      <c r="B18" s="168">
        <v>2011</v>
      </c>
      <c r="C18" s="127">
        <v>920550</v>
      </c>
      <c r="D18" s="169">
        <v>166.89</v>
      </c>
      <c r="E18" s="152">
        <v>247.66</v>
      </c>
      <c r="F18" s="152">
        <f>E18-D18</f>
        <v>80.77000000000001</v>
      </c>
    </row>
    <row r="19" spans="1:10" ht="15" thickBot="1" x14ac:dyDescent="0.35">
      <c r="A19" s="66">
        <v>2</v>
      </c>
      <c r="B19" s="168">
        <v>2021</v>
      </c>
      <c r="C19" s="128">
        <v>1038469</v>
      </c>
      <c r="D19" s="152">
        <v>203.38</v>
      </c>
      <c r="E19" s="152">
        <v>351.66</v>
      </c>
      <c r="F19" s="152">
        <f t="shared" ref="F19:F21" si="2">E19-D19</f>
        <v>148.28000000000003</v>
      </c>
    </row>
    <row r="20" spans="1:10" ht="15" thickBot="1" x14ac:dyDescent="0.35">
      <c r="A20" s="66">
        <v>3</v>
      </c>
      <c r="B20" s="168">
        <v>2031</v>
      </c>
      <c r="C20" s="129">
        <v>1171453</v>
      </c>
      <c r="D20" s="152">
        <v>256.16000000000003</v>
      </c>
      <c r="E20" s="152">
        <v>351.66</v>
      </c>
      <c r="F20" s="152">
        <f t="shared" si="2"/>
        <v>95.5</v>
      </c>
    </row>
    <row r="21" spans="1:10" ht="15" thickBot="1" x14ac:dyDescent="0.35">
      <c r="A21" s="66">
        <v>4</v>
      </c>
      <c r="B21" s="168">
        <v>2041</v>
      </c>
      <c r="C21" s="130">
        <v>1304437</v>
      </c>
      <c r="D21" s="152">
        <v>283.5</v>
      </c>
      <c r="E21" s="152">
        <v>351.66</v>
      </c>
      <c r="F21" s="152">
        <f t="shared" si="2"/>
        <v>68.160000000000025</v>
      </c>
    </row>
    <row r="22" spans="1:10" x14ac:dyDescent="0.3">
      <c r="A22" s="181"/>
      <c r="B22" s="181"/>
      <c r="C22" s="182"/>
      <c r="D22" s="181"/>
      <c r="E22" s="181"/>
      <c r="F22" s="181"/>
    </row>
    <row r="23" spans="1:10" ht="15" thickBot="1" x14ac:dyDescent="0.35">
      <c r="A23" s="181"/>
      <c r="B23" s="181"/>
      <c r="C23" s="182"/>
      <c r="D23" s="181"/>
      <c r="E23" s="181"/>
      <c r="F23" s="181"/>
    </row>
    <row r="24" spans="1:10" ht="18" thickBot="1" x14ac:dyDescent="0.35">
      <c r="A24" s="403" t="s">
        <v>198</v>
      </c>
      <c r="B24" s="404"/>
      <c r="C24" s="404"/>
      <c r="D24" s="404"/>
      <c r="E24" s="404"/>
      <c r="F24" s="405"/>
    </row>
    <row r="25" spans="1:10" ht="70.2" thickBot="1" x14ac:dyDescent="0.35">
      <c r="A25" s="10" t="s">
        <v>193</v>
      </c>
      <c r="B25" s="10" t="s">
        <v>19</v>
      </c>
      <c r="C25" s="10" t="s">
        <v>18</v>
      </c>
      <c r="D25" s="10" t="s">
        <v>197</v>
      </c>
      <c r="E25" s="10" t="s">
        <v>108</v>
      </c>
      <c r="F25" s="10" t="s">
        <v>107</v>
      </c>
    </row>
    <row r="26" spans="1:10" ht="16.2" thickBot="1" x14ac:dyDescent="0.35">
      <c r="A26" s="17" t="s">
        <v>191</v>
      </c>
      <c r="B26" s="469">
        <v>1304437</v>
      </c>
      <c r="C26" s="469">
        <v>310580.23809523799</v>
      </c>
      <c r="D26" s="91">
        <f t="shared" ref="D26" si="3">(B26*100)/1000000</f>
        <v>130.44370000000001</v>
      </c>
      <c r="E26" s="7">
        <v>67</v>
      </c>
      <c r="F26" s="91">
        <f>E26-D26</f>
        <v>-63.443700000000007</v>
      </c>
      <c r="G26" s="141"/>
      <c r="H26" s="142"/>
      <c r="I26" s="143"/>
      <c r="J26" s="141"/>
    </row>
    <row r="27" spans="1:10" ht="16.2" thickBot="1" x14ac:dyDescent="0.35">
      <c r="A27" s="26" t="s">
        <v>192</v>
      </c>
      <c r="B27" s="469"/>
      <c r="C27" s="469"/>
      <c r="D27" s="124">
        <f>(B26*200)/1000000</f>
        <v>260.88740000000001</v>
      </c>
      <c r="E27" s="125">
        <v>410</v>
      </c>
      <c r="F27" s="124">
        <f t="shared" ref="F27" si="4">E27-D27</f>
        <v>149.11259999999999</v>
      </c>
      <c r="G27" s="141"/>
      <c r="H27" s="142"/>
      <c r="I27" s="143"/>
      <c r="J27" s="141"/>
    </row>
    <row r="28" spans="1:10" ht="16.2" thickBot="1" x14ac:dyDescent="0.35">
      <c r="A28" s="188"/>
      <c r="B28" s="118"/>
      <c r="C28" s="118"/>
      <c r="D28" s="92"/>
      <c r="E28" s="189"/>
      <c r="F28" s="190"/>
      <c r="G28" s="141"/>
      <c r="H28" s="142"/>
      <c r="I28" s="143"/>
      <c r="J28" s="141"/>
    </row>
    <row r="29" spans="1:10" ht="18" thickBot="1" x14ac:dyDescent="0.35">
      <c r="A29" s="463" t="s">
        <v>116</v>
      </c>
      <c r="B29" s="464"/>
      <c r="C29" s="464"/>
      <c r="D29" s="465"/>
    </row>
    <row r="30" spans="1:10" ht="35.4" thickBot="1" x14ac:dyDescent="0.35">
      <c r="A30" s="144" t="s">
        <v>117</v>
      </c>
      <c r="B30" s="145" t="s">
        <v>118</v>
      </c>
      <c r="C30" s="145" t="s">
        <v>119</v>
      </c>
      <c r="D30" s="145" t="s">
        <v>120</v>
      </c>
    </row>
    <row r="31" spans="1:10" x14ac:dyDescent="0.3">
      <c r="A31" s="436" t="s">
        <v>121</v>
      </c>
      <c r="B31" s="436" t="s">
        <v>122</v>
      </c>
      <c r="C31" s="436" t="s">
        <v>123</v>
      </c>
      <c r="D31" s="436" t="s">
        <v>124</v>
      </c>
    </row>
    <row r="32" spans="1:10" ht="15" thickBot="1" x14ac:dyDescent="0.35">
      <c r="A32" s="437"/>
      <c r="B32" s="437"/>
      <c r="C32" s="437"/>
      <c r="D32" s="437"/>
    </row>
    <row r="33" spans="1:6" ht="15.6" x14ac:dyDescent="0.3">
      <c r="A33" s="436" t="s">
        <v>125</v>
      </c>
      <c r="B33" s="146" t="s">
        <v>126</v>
      </c>
      <c r="C33" s="146" t="s">
        <v>127</v>
      </c>
      <c r="D33" s="146" t="s">
        <v>128</v>
      </c>
      <c r="F33" s="435" t="s">
        <v>126</v>
      </c>
    </row>
    <row r="34" spans="1:6" ht="15.6" x14ac:dyDescent="0.3">
      <c r="A34" s="458"/>
      <c r="B34" s="146" t="s">
        <v>129</v>
      </c>
      <c r="C34" s="146" t="s">
        <v>130</v>
      </c>
      <c r="D34" s="146" t="s">
        <v>131</v>
      </c>
      <c r="F34" s="435"/>
    </row>
    <row r="35" spans="1:6" ht="16.2" thickBot="1" x14ac:dyDescent="0.35">
      <c r="A35" s="437"/>
      <c r="B35" s="147"/>
      <c r="C35" s="147"/>
      <c r="D35" s="148" t="s">
        <v>132</v>
      </c>
      <c r="F35" s="435"/>
    </row>
    <row r="36" spans="1:6" x14ac:dyDescent="0.3">
      <c r="A36" s="436" t="s">
        <v>133</v>
      </c>
      <c r="B36" s="436" t="s">
        <v>134</v>
      </c>
      <c r="C36" s="436" t="s">
        <v>135</v>
      </c>
      <c r="D36" s="436" t="s">
        <v>136</v>
      </c>
      <c r="E36" s="459"/>
      <c r="F36" s="435"/>
    </row>
    <row r="37" spans="1:6" ht="15" thickBot="1" x14ac:dyDescent="0.35">
      <c r="A37" s="437"/>
      <c r="B37" s="437"/>
      <c r="C37" s="437"/>
      <c r="D37" s="437"/>
      <c r="E37" s="459"/>
      <c r="F37" s="435"/>
    </row>
    <row r="38" spans="1:6" ht="16.2" thickBot="1" x14ac:dyDescent="0.35">
      <c r="A38" s="149" t="s">
        <v>137</v>
      </c>
      <c r="B38" s="148" t="s">
        <v>138</v>
      </c>
      <c r="C38" s="148" t="s">
        <v>139</v>
      </c>
      <c r="D38" s="148" t="s">
        <v>140</v>
      </c>
    </row>
    <row r="39" spans="1:6" ht="31.8" thickBot="1" x14ac:dyDescent="0.35">
      <c r="A39" s="149" t="s">
        <v>141</v>
      </c>
      <c r="B39" s="148" t="s">
        <v>142</v>
      </c>
      <c r="C39" s="148" t="s">
        <v>143</v>
      </c>
      <c r="D39" s="148" t="s">
        <v>144</v>
      </c>
    </row>
    <row r="40" spans="1:6" ht="15" thickBot="1" x14ac:dyDescent="0.35"/>
    <row r="41" spans="1:6" ht="18" thickBot="1" x14ac:dyDescent="0.35">
      <c r="A41" s="460" t="s">
        <v>145</v>
      </c>
      <c r="B41" s="461"/>
      <c r="C41" s="461"/>
      <c r="D41" s="461"/>
      <c r="E41" s="462"/>
    </row>
    <row r="42" spans="1:6" ht="36" thickBot="1" x14ac:dyDescent="0.4">
      <c r="A42" s="150" t="s">
        <v>95</v>
      </c>
      <c r="B42" s="151" t="s">
        <v>146</v>
      </c>
      <c r="C42" s="151" t="s">
        <v>147</v>
      </c>
      <c r="D42" s="151" t="s">
        <v>148</v>
      </c>
      <c r="E42" s="151" t="s">
        <v>149</v>
      </c>
    </row>
    <row r="43" spans="1:6" x14ac:dyDescent="0.3">
      <c r="A43" s="439">
        <v>1</v>
      </c>
      <c r="B43" s="439" t="s">
        <v>150</v>
      </c>
      <c r="C43" s="439" t="s">
        <v>151</v>
      </c>
      <c r="D43" s="439">
        <v>22.73</v>
      </c>
      <c r="E43" s="439" t="s">
        <v>152</v>
      </c>
    </row>
    <row r="44" spans="1:6" ht="29.4" customHeight="1" thickBot="1" x14ac:dyDescent="0.35">
      <c r="A44" s="440"/>
      <c r="B44" s="440"/>
      <c r="C44" s="440"/>
      <c r="D44" s="440"/>
      <c r="E44" s="440"/>
    </row>
    <row r="45" spans="1:6" x14ac:dyDescent="0.3">
      <c r="A45" s="439">
        <v>2</v>
      </c>
      <c r="B45" s="439" t="s">
        <v>153</v>
      </c>
      <c r="C45" s="439" t="s">
        <v>151</v>
      </c>
      <c r="D45" s="439">
        <v>54.55</v>
      </c>
      <c r="E45" s="439" t="s">
        <v>154</v>
      </c>
    </row>
    <row r="46" spans="1:6" ht="31.2" customHeight="1" thickBot="1" x14ac:dyDescent="0.35">
      <c r="A46" s="440"/>
      <c r="B46" s="440"/>
      <c r="C46" s="440"/>
      <c r="D46" s="440"/>
      <c r="E46" s="440"/>
    </row>
    <row r="47" spans="1:6" ht="15" thickBot="1" x14ac:dyDescent="0.35">
      <c r="A47" s="66">
        <v>3</v>
      </c>
      <c r="B47" s="152" t="s">
        <v>155</v>
      </c>
      <c r="C47" s="439" t="s">
        <v>151</v>
      </c>
      <c r="D47" s="439">
        <v>16.87</v>
      </c>
      <c r="E47" s="439" t="s">
        <v>156</v>
      </c>
    </row>
    <row r="48" spans="1:6" ht="15" thickBot="1" x14ac:dyDescent="0.35">
      <c r="A48" s="66">
        <v>4</v>
      </c>
      <c r="B48" s="152" t="s">
        <v>157</v>
      </c>
      <c r="C48" s="440"/>
      <c r="D48" s="440"/>
      <c r="E48" s="440"/>
    </row>
    <row r="49" spans="1:6" ht="15" thickBot="1" x14ac:dyDescent="0.35">
      <c r="A49" s="66">
        <v>5</v>
      </c>
      <c r="B49" s="152" t="s">
        <v>158</v>
      </c>
      <c r="C49" s="152" t="s">
        <v>151</v>
      </c>
      <c r="D49" s="152">
        <v>11.37</v>
      </c>
      <c r="E49" s="152" t="s">
        <v>154</v>
      </c>
    </row>
    <row r="50" spans="1:6" ht="28.2" thickBot="1" x14ac:dyDescent="0.35">
      <c r="A50" s="66">
        <v>6</v>
      </c>
      <c r="B50" s="152" t="s">
        <v>159</v>
      </c>
      <c r="C50" s="152" t="s">
        <v>151</v>
      </c>
      <c r="D50" s="152">
        <v>11.37</v>
      </c>
      <c r="E50" s="152" t="s">
        <v>156</v>
      </c>
    </row>
    <row r="51" spans="1:6" ht="15" thickBot="1" x14ac:dyDescent="0.35">
      <c r="A51" s="66">
        <v>7</v>
      </c>
      <c r="B51" s="152" t="s">
        <v>160</v>
      </c>
      <c r="C51" s="152" t="s">
        <v>151</v>
      </c>
      <c r="D51" s="152">
        <v>9.09</v>
      </c>
      <c r="E51" s="152" t="s">
        <v>161</v>
      </c>
    </row>
    <row r="53" spans="1:6" ht="15" thickBot="1" x14ac:dyDescent="0.35"/>
    <row r="54" spans="1:6" ht="18" thickBot="1" x14ac:dyDescent="0.35">
      <c r="A54" s="403" t="s">
        <v>162</v>
      </c>
      <c r="B54" s="404"/>
      <c r="C54" s="404"/>
      <c r="D54" s="404"/>
      <c r="E54" s="405"/>
      <c r="F54" s="153"/>
    </row>
    <row r="55" spans="1:6" ht="15" thickBot="1" x14ac:dyDescent="0.35">
      <c r="A55" s="154" t="s">
        <v>163</v>
      </c>
      <c r="B55" s="155" t="s">
        <v>164</v>
      </c>
      <c r="C55" s="156">
        <v>2011</v>
      </c>
      <c r="D55" s="156">
        <v>2021</v>
      </c>
      <c r="E55" s="156">
        <v>2024</v>
      </c>
    </row>
    <row r="56" spans="1:6" ht="15" thickBot="1" x14ac:dyDescent="0.35">
      <c r="A56" s="66">
        <v>1</v>
      </c>
      <c r="B56" s="152" t="s">
        <v>165</v>
      </c>
      <c r="C56" s="152">
        <v>4.55</v>
      </c>
      <c r="D56" s="152">
        <v>4.55</v>
      </c>
      <c r="E56" s="152">
        <v>4.55</v>
      </c>
    </row>
    <row r="57" spans="1:6" ht="15" thickBot="1" x14ac:dyDescent="0.35">
      <c r="A57" s="66">
        <v>2</v>
      </c>
      <c r="B57" s="152" t="s">
        <v>166</v>
      </c>
      <c r="C57" s="152">
        <v>11.37</v>
      </c>
      <c r="D57" s="152">
        <v>11.37</v>
      </c>
      <c r="E57" s="152">
        <v>11.37</v>
      </c>
    </row>
    <row r="58" spans="1:6" ht="15" thickBot="1" x14ac:dyDescent="0.35">
      <c r="A58" s="66">
        <v>3</v>
      </c>
      <c r="B58" s="152" t="s">
        <v>167</v>
      </c>
      <c r="C58" s="152">
        <v>36.32</v>
      </c>
      <c r="D58" s="152">
        <v>36.32</v>
      </c>
      <c r="E58" s="152">
        <v>36.32</v>
      </c>
    </row>
    <row r="59" spans="1:6" ht="15" thickBot="1" x14ac:dyDescent="0.35">
      <c r="A59" s="66">
        <v>4</v>
      </c>
      <c r="B59" s="152" t="s">
        <v>168</v>
      </c>
      <c r="C59" s="152">
        <v>36.32</v>
      </c>
      <c r="D59" s="152">
        <v>36.32</v>
      </c>
      <c r="E59" s="152">
        <v>36.32</v>
      </c>
    </row>
    <row r="60" spans="1:6" ht="15" thickBot="1" x14ac:dyDescent="0.35">
      <c r="A60" s="66">
        <v>5</v>
      </c>
      <c r="B60" s="152" t="s">
        <v>169</v>
      </c>
      <c r="C60" s="152">
        <v>54.55</v>
      </c>
      <c r="D60" s="152">
        <v>54.55</v>
      </c>
      <c r="E60" s="152">
        <v>54.55</v>
      </c>
    </row>
    <row r="61" spans="1:6" ht="15" thickBot="1" x14ac:dyDescent="0.35">
      <c r="A61" s="66">
        <v>6</v>
      </c>
      <c r="B61" s="152" t="s">
        <v>170</v>
      </c>
      <c r="C61" s="152">
        <v>50</v>
      </c>
      <c r="D61" s="152">
        <v>50</v>
      </c>
      <c r="E61" s="152">
        <v>50</v>
      </c>
    </row>
    <row r="62" spans="1:6" ht="15" thickBot="1" x14ac:dyDescent="0.35">
      <c r="A62" s="66">
        <v>7</v>
      </c>
      <c r="B62" s="152" t="s">
        <v>171</v>
      </c>
      <c r="C62" s="152">
        <v>50</v>
      </c>
      <c r="D62" s="152">
        <v>50</v>
      </c>
      <c r="E62" s="152">
        <v>50</v>
      </c>
    </row>
    <row r="63" spans="1:6" ht="15" thickBot="1" x14ac:dyDescent="0.35">
      <c r="A63" s="66">
        <v>8</v>
      </c>
      <c r="B63" s="152" t="s">
        <v>172</v>
      </c>
      <c r="C63" s="157"/>
      <c r="D63" s="152">
        <v>50</v>
      </c>
      <c r="E63" s="152">
        <v>50</v>
      </c>
    </row>
    <row r="64" spans="1:6" x14ac:dyDescent="0.3">
      <c r="A64" s="439">
        <v>9</v>
      </c>
      <c r="B64" s="74" t="s">
        <v>173</v>
      </c>
      <c r="C64" s="439">
        <v>4.55</v>
      </c>
      <c r="D64" s="439">
        <v>4.55</v>
      </c>
      <c r="E64" s="439">
        <v>4.55</v>
      </c>
    </row>
    <row r="65" spans="1:9" ht="15" thickBot="1" x14ac:dyDescent="0.35">
      <c r="A65" s="440"/>
      <c r="B65" s="152" t="s">
        <v>174</v>
      </c>
      <c r="C65" s="440"/>
      <c r="D65" s="440"/>
      <c r="E65" s="440"/>
    </row>
    <row r="66" spans="1:9" ht="15" thickBot="1" x14ac:dyDescent="0.35">
      <c r="A66" s="66">
        <v>11</v>
      </c>
      <c r="B66" s="152" t="s">
        <v>175</v>
      </c>
      <c r="C66" s="157"/>
      <c r="D66" s="152">
        <v>54</v>
      </c>
      <c r="E66" s="152">
        <v>54</v>
      </c>
    </row>
    <row r="67" spans="1:9" ht="15" thickBot="1" x14ac:dyDescent="0.35">
      <c r="A67" s="158"/>
      <c r="B67" s="159" t="s">
        <v>176</v>
      </c>
      <c r="C67" s="159">
        <v>247.66</v>
      </c>
      <c r="D67" s="159">
        <v>351.66</v>
      </c>
      <c r="E67" s="159">
        <v>351.66</v>
      </c>
    </row>
    <row r="69" spans="1:9" ht="15" thickBot="1" x14ac:dyDescent="0.35"/>
    <row r="70" spans="1:9" x14ac:dyDescent="0.3">
      <c r="A70" s="160" t="s">
        <v>177</v>
      </c>
      <c r="B70" s="161" t="s">
        <v>178</v>
      </c>
    </row>
    <row r="71" spans="1:9" ht="15" thickBot="1" x14ac:dyDescent="0.35">
      <c r="A71" s="162" t="s">
        <v>179</v>
      </c>
      <c r="B71" s="163" t="s">
        <v>179</v>
      </c>
    </row>
    <row r="72" spans="1:9" ht="15" thickBot="1" x14ac:dyDescent="0.35">
      <c r="A72" s="164">
        <v>1721.56</v>
      </c>
      <c r="B72" s="165">
        <v>2989.36</v>
      </c>
    </row>
    <row r="76" spans="1:9" x14ac:dyDescent="0.3">
      <c r="A76" s="181"/>
      <c r="B76" s="181"/>
      <c r="C76" s="182"/>
      <c r="D76" s="181"/>
      <c r="E76" s="181"/>
      <c r="F76" s="181"/>
    </row>
    <row r="77" spans="1:9" ht="15" thickBot="1" x14ac:dyDescent="0.35">
      <c r="A77" s="181"/>
      <c r="B77" s="181"/>
      <c r="C77" s="182"/>
      <c r="D77" s="181"/>
      <c r="E77" s="181"/>
      <c r="F77" s="181"/>
    </row>
    <row r="78" spans="1:9" ht="18" thickBot="1" x14ac:dyDescent="0.35">
      <c r="A78" s="401" t="s">
        <v>196</v>
      </c>
      <c r="B78" s="401"/>
      <c r="C78" s="401"/>
    </row>
    <row r="79" spans="1:9" ht="18" thickBot="1" x14ac:dyDescent="0.35">
      <c r="A79" s="183" t="s">
        <v>193</v>
      </c>
      <c r="B79" s="183" t="s">
        <v>194</v>
      </c>
      <c r="C79" s="183" t="s">
        <v>195</v>
      </c>
    </row>
    <row r="80" spans="1:9" ht="63" thickBot="1" x14ac:dyDescent="0.35">
      <c r="A80" s="58" t="s">
        <v>191</v>
      </c>
      <c r="B80" s="58" t="s">
        <v>190</v>
      </c>
      <c r="C80" s="58">
        <v>67</v>
      </c>
      <c r="D80" s="179"/>
      <c r="E80" s="179"/>
      <c r="F80" s="179"/>
      <c r="G80" s="179"/>
      <c r="H80" s="179"/>
      <c r="I80" s="179"/>
    </row>
    <row r="81" spans="1:10" ht="100.2" customHeight="1" thickBot="1" x14ac:dyDescent="0.35">
      <c r="A81" s="180" t="s">
        <v>192</v>
      </c>
      <c r="B81" s="180" t="s">
        <v>189</v>
      </c>
      <c r="C81" s="180">
        <v>410</v>
      </c>
    </row>
    <row r="83" spans="1:10" ht="15" thickBot="1" x14ac:dyDescent="0.35"/>
    <row r="84" spans="1:10" ht="18" thickBot="1" x14ac:dyDescent="0.35">
      <c r="A84" s="432" t="s">
        <v>448</v>
      </c>
      <c r="B84" s="433"/>
      <c r="C84" s="433"/>
      <c r="D84" s="434"/>
    </row>
    <row r="85" spans="1:10" ht="18" thickBot="1" x14ac:dyDescent="0.35">
      <c r="A85" s="299" t="s">
        <v>449</v>
      </c>
      <c r="B85" s="145" t="s">
        <v>450</v>
      </c>
      <c r="C85" s="145" t="s">
        <v>451</v>
      </c>
      <c r="D85" s="145" t="s">
        <v>452</v>
      </c>
    </row>
    <row r="86" spans="1:10" ht="63" thickBot="1" x14ac:dyDescent="0.35">
      <c r="A86" s="297" t="s">
        <v>453</v>
      </c>
      <c r="B86" s="148" t="s">
        <v>454</v>
      </c>
      <c r="C86" s="148" t="s">
        <v>455</v>
      </c>
      <c r="D86" s="148" t="s">
        <v>456</v>
      </c>
    </row>
    <row r="88" spans="1:10" ht="15" thickBot="1" x14ac:dyDescent="0.35"/>
    <row r="89" spans="1:10" ht="18" thickBot="1" x14ac:dyDescent="0.35">
      <c r="A89" s="401" t="s">
        <v>481</v>
      </c>
      <c r="B89" s="457"/>
      <c r="C89" s="457"/>
      <c r="D89" s="457"/>
      <c r="E89" s="457"/>
      <c r="F89" s="457"/>
      <c r="G89" s="457"/>
      <c r="H89" s="457"/>
      <c r="I89" s="457"/>
      <c r="J89" s="457"/>
    </row>
    <row r="90" spans="1:10" ht="18" thickBot="1" x14ac:dyDescent="0.35">
      <c r="A90" s="296" t="s">
        <v>457</v>
      </c>
      <c r="B90" s="431" t="s">
        <v>161</v>
      </c>
      <c r="C90" s="431"/>
      <c r="D90" s="431"/>
      <c r="E90" s="431" t="s">
        <v>458</v>
      </c>
      <c r="F90" s="431"/>
      <c r="G90" s="431"/>
      <c r="H90" s="431" t="s">
        <v>459</v>
      </c>
      <c r="I90" s="431"/>
      <c r="J90" s="431"/>
    </row>
    <row r="91" spans="1:10" x14ac:dyDescent="0.3">
      <c r="A91" s="448" t="s">
        <v>121</v>
      </c>
      <c r="B91" s="450" t="s">
        <v>460</v>
      </c>
      <c r="C91" s="451"/>
      <c r="D91" s="452"/>
      <c r="E91" s="450" t="s">
        <v>461</v>
      </c>
      <c r="F91" s="451"/>
      <c r="G91" s="452"/>
      <c r="H91" s="450" t="s">
        <v>462</v>
      </c>
      <c r="I91" s="451"/>
      <c r="J91" s="452"/>
    </row>
    <row r="92" spans="1:10" ht="15" thickBot="1" x14ac:dyDescent="0.35">
      <c r="A92" s="449"/>
      <c r="B92" s="453"/>
      <c r="C92" s="454"/>
      <c r="D92" s="455"/>
      <c r="E92" s="453"/>
      <c r="F92" s="454"/>
      <c r="G92" s="455"/>
      <c r="H92" s="453"/>
      <c r="I92" s="454"/>
      <c r="J92" s="455"/>
    </row>
    <row r="93" spans="1:10" ht="46.8" customHeight="1" thickBot="1" x14ac:dyDescent="0.35">
      <c r="A93" s="313" t="s">
        <v>463</v>
      </c>
      <c r="B93" s="445" t="s">
        <v>464</v>
      </c>
      <c r="C93" s="446"/>
      <c r="D93" s="447"/>
      <c r="E93" s="445" t="s">
        <v>465</v>
      </c>
      <c r="F93" s="446"/>
      <c r="G93" s="447"/>
      <c r="H93" s="445" t="s">
        <v>466</v>
      </c>
      <c r="I93" s="446"/>
      <c r="J93" s="447"/>
    </row>
    <row r="94" spans="1:10" ht="16.2" thickBot="1" x14ac:dyDescent="0.35">
      <c r="A94" s="448" t="s">
        <v>467</v>
      </c>
      <c r="B94" s="445" t="s">
        <v>468</v>
      </c>
      <c r="C94" s="446"/>
      <c r="D94" s="447"/>
      <c r="E94" s="445" t="s">
        <v>469</v>
      </c>
      <c r="F94" s="446"/>
      <c r="G94" s="447"/>
      <c r="H94" s="445" t="s">
        <v>470</v>
      </c>
      <c r="I94" s="446"/>
      <c r="J94" s="447"/>
    </row>
    <row r="95" spans="1:10" ht="31.8" thickBot="1" x14ac:dyDescent="0.35">
      <c r="A95" s="456"/>
      <c r="B95" s="310" t="s">
        <v>471</v>
      </c>
      <c r="C95" s="311" t="s">
        <v>472</v>
      </c>
      <c r="D95" s="310" t="s">
        <v>473</v>
      </c>
      <c r="E95" s="310" t="s">
        <v>471</v>
      </c>
      <c r="F95" s="310" t="s">
        <v>472</v>
      </c>
      <c r="G95" s="310" t="s">
        <v>473</v>
      </c>
      <c r="H95" s="310" t="s">
        <v>471</v>
      </c>
      <c r="I95" s="310" t="s">
        <v>472</v>
      </c>
      <c r="J95" s="310" t="s">
        <v>473</v>
      </c>
    </row>
    <row r="96" spans="1:10" ht="16.2" thickBot="1" x14ac:dyDescent="0.35">
      <c r="A96" s="456"/>
      <c r="B96" s="148" t="s">
        <v>474</v>
      </c>
      <c r="C96" s="148">
        <v>1896</v>
      </c>
      <c r="D96" s="148">
        <v>4.55</v>
      </c>
      <c r="E96" s="148" t="s">
        <v>474</v>
      </c>
      <c r="F96" s="148">
        <v>1959</v>
      </c>
      <c r="G96" s="148">
        <v>36.32</v>
      </c>
      <c r="H96" s="148" t="s">
        <v>474</v>
      </c>
      <c r="I96" s="148">
        <v>2002</v>
      </c>
      <c r="J96" s="148">
        <v>50</v>
      </c>
    </row>
    <row r="97" spans="1:10" ht="16.2" thickBot="1" x14ac:dyDescent="0.35">
      <c r="A97" s="456"/>
      <c r="B97" s="148" t="s">
        <v>475</v>
      </c>
      <c r="C97" s="148">
        <v>1924</v>
      </c>
      <c r="D97" s="148">
        <v>11.37</v>
      </c>
      <c r="E97" s="148" t="s">
        <v>475</v>
      </c>
      <c r="F97" s="148">
        <v>1979</v>
      </c>
      <c r="G97" s="148">
        <v>54.55</v>
      </c>
      <c r="H97" s="148" t="s">
        <v>475</v>
      </c>
      <c r="I97" s="148">
        <v>2006</v>
      </c>
      <c r="J97" s="148">
        <v>50</v>
      </c>
    </row>
    <row r="98" spans="1:10" ht="16.2" thickBot="1" x14ac:dyDescent="0.35">
      <c r="A98" s="449"/>
      <c r="B98" s="148" t="s">
        <v>476</v>
      </c>
      <c r="C98" s="148">
        <v>1998</v>
      </c>
      <c r="D98" s="148">
        <v>36.32</v>
      </c>
      <c r="E98" s="445"/>
      <c r="F98" s="446"/>
      <c r="G98" s="447"/>
      <c r="H98" s="445"/>
      <c r="I98" s="446"/>
      <c r="J98" s="447"/>
    </row>
    <row r="99" spans="1:10" ht="92.4" customHeight="1" thickBot="1" x14ac:dyDescent="0.35">
      <c r="A99" s="448" t="s">
        <v>477</v>
      </c>
      <c r="B99" s="450" t="s">
        <v>478</v>
      </c>
      <c r="C99" s="451"/>
      <c r="D99" s="452"/>
      <c r="E99" s="450" t="s">
        <v>479</v>
      </c>
      <c r="F99" s="451"/>
      <c r="G99" s="452"/>
      <c r="H99" s="450" t="s">
        <v>480</v>
      </c>
      <c r="I99" s="451"/>
      <c r="J99" s="452"/>
    </row>
    <row r="100" spans="1:10" ht="15" hidden="1" thickBot="1" x14ac:dyDescent="0.35">
      <c r="A100" s="449"/>
      <c r="B100" s="453"/>
      <c r="C100" s="454"/>
      <c r="D100" s="455"/>
      <c r="E100" s="453"/>
      <c r="F100" s="454"/>
      <c r="G100" s="455"/>
      <c r="H100" s="453"/>
      <c r="I100" s="454"/>
      <c r="J100" s="455"/>
    </row>
    <row r="101" spans="1:10" ht="15" thickBot="1" x14ac:dyDescent="0.35">
      <c r="A101" s="312"/>
      <c r="B101" s="312"/>
      <c r="C101" s="312"/>
      <c r="D101" s="312"/>
      <c r="E101" s="312"/>
      <c r="F101" s="312"/>
      <c r="G101" s="312"/>
      <c r="H101" s="312"/>
      <c r="I101" s="312"/>
      <c r="J101" s="312"/>
    </row>
    <row r="102" spans="1:10" ht="18" thickBot="1" x14ac:dyDescent="0.35">
      <c r="A102" s="401" t="s">
        <v>485</v>
      </c>
      <c r="B102" s="401"/>
      <c r="C102" s="401"/>
    </row>
    <row r="103" spans="1:10" x14ac:dyDescent="0.3">
      <c r="A103" s="441">
        <v>1</v>
      </c>
      <c r="B103" s="295" t="s">
        <v>173</v>
      </c>
      <c r="C103" s="441" t="s">
        <v>482</v>
      </c>
    </row>
    <row r="104" spans="1:10" ht="24.6" customHeight="1" thickBot="1" x14ac:dyDescent="0.35">
      <c r="A104" s="440"/>
      <c r="B104" s="152" t="s">
        <v>174</v>
      </c>
      <c r="C104" s="440"/>
    </row>
    <row r="105" spans="1:10" ht="15" thickBot="1" x14ac:dyDescent="0.35">
      <c r="A105" s="298">
        <v>2</v>
      </c>
      <c r="B105" s="152" t="s">
        <v>175</v>
      </c>
      <c r="C105" s="152" t="s">
        <v>483</v>
      </c>
    </row>
    <row r="106" spans="1:10" ht="15" thickBot="1" x14ac:dyDescent="0.35">
      <c r="A106" s="314"/>
      <c r="B106" s="315" t="s">
        <v>176</v>
      </c>
      <c r="C106" s="315" t="s">
        <v>484</v>
      </c>
    </row>
    <row r="107" spans="1:10" ht="15" thickBot="1" x14ac:dyDescent="0.35"/>
    <row r="108" spans="1:10" ht="18" thickBot="1" x14ac:dyDescent="0.35">
      <c r="A108" s="442" t="s">
        <v>145</v>
      </c>
      <c r="B108" s="443"/>
      <c r="C108" s="443"/>
      <c r="D108" s="443"/>
      <c r="E108" s="444"/>
    </row>
    <row r="109" spans="1:10" ht="18" thickBot="1" x14ac:dyDescent="0.35">
      <c r="A109" s="316" t="s">
        <v>95</v>
      </c>
      <c r="B109" s="167" t="s">
        <v>146</v>
      </c>
      <c r="C109" s="167" t="s">
        <v>147</v>
      </c>
      <c r="D109" s="167" t="s">
        <v>148</v>
      </c>
      <c r="E109" s="167" t="s">
        <v>149</v>
      </c>
    </row>
    <row r="110" spans="1:10" ht="27.6" customHeight="1" x14ac:dyDescent="0.3">
      <c r="A110" s="439">
        <v>1</v>
      </c>
      <c r="B110" s="439" t="s">
        <v>486</v>
      </c>
      <c r="C110" s="439" t="s">
        <v>151</v>
      </c>
      <c r="D110" s="439">
        <v>22.73</v>
      </c>
      <c r="E110" s="439" t="s">
        <v>152</v>
      </c>
    </row>
    <row r="111" spans="1:10" ht="7.8" customHeight="1" thickBot="1" x14ac:dyDescent="0.35">
      <c r="A111" s="440"/>
      <c r="B111" s="440"/>
      <c r="C111" s="440"/>
      <c r="D111" s="440"/>
      <c r="E111" s="440"/>
    </row>
    <row r="112" spans="1:10" ht="27.6" customHeight="1" x14ac:dyDescent="0.3">
      <c r="A112" s="439">
        <v>2</v>
      </c>
      <c r="B112" s="439" t="s">
        <v>153</v>
      </c>
      <c r="C112" s="439" t="s">
        <v>151</v>
      </c>
      <c r="D112" s="439">
        <v>54.55</v>
      </c>
      <c r="E112" s="439" t="s">
        <v>154</v>
      </c>
    </row>
    <row r="113" spans="1:5" ht="9.6" customHeight="1" thickBot="1" x14ac:dyDescent="0.35">
      <c r="A113" s="440"/>
      <c r="B113" s="440"/>
      <c r="C113" s="440"/>
      <c r="D113" s="440"/>
      <c r="E113" s="440"/>
    </row>
    <row r="114" spans="1:5" ht="15" thickBot="1" x14ac:dyDescent="0.35">
      <c r="A114" s="298">
        <v>3</v>
      </c>
      <c r="B114" s="152" t="s">
        <v>155</v>
      </c>
      <c r="C114" s="439" t="s">
        <v>151</v>
      </c>
      <c r="D114" s="439">
        <v>16.87</v>
      </c>
      <c r="E114" s="439" t="s">
        <v>156</v>
      </c>
    </row>
    <row r="115" spans="1:5" ht="15" thickBot="1" x14ac:dyDescent="0.35">
      <c r="A115" s="298">
        <v>4</v>
      </c>
      <c r="B115" s="152" t="s">
        <v>157</v>
      </c>
      <c r="C115" s="440"/>
      <c r="D115" s="440"/>
      <c r="E115" s="440"/>
    </row>
    <row r="116" spans="1:5" ht="15" thickBot="1" x14ac:dyDescent="0.35">
      <c r="A116" s="298">
        <v>5</v>
      </c>
      <c r="B116" s="152" t="s">
        <v>158</v>
      </c>
      <c r="C116" s="152" t="s">
        <v>151</v>
      </c>
      <c r="D116" s="152">
        <v>11.37</v>
      </c>
      <c r="E116" s="152" t="s">
        <v>154</v>
      </c>
    </row>
    <row r="117" spans="1:5" ht="28.2" thickBot="1" x14ac:dyDescent="0.35">
      <c r="A117" s="298">
        <v>6</v>
      </c>
      <c r="B117" s="152" t="s">
        <v>159</v>
      </c>
      <c r="C117" s="152" t="s">
        <v>151</v>
      </c>
      <c r="D117" s="152">
        <v>11.37</v>
      </c>
      <c r="E117" s="152" t="s">
        <v>156</v>
      </c>
    </row>
    <row r="118" spans="1:5" ht="15" thickBot="1" x14ac:dyDescent="0.35">
      <c r="A118" s="298">
        <v>7</v>
      </c>
      <c r="B118" s="152" t="s">
        <v>160</v>
      </c>
      <c r="C118" s="152" t="s">
        <v>151</v>
      </c>
      <c r="D118" s="152">
        <v>9.09</v>
      </c>
      <c r="E118" s="152" t="s">
        <v>161</v>
      </c>
    </row>
    <row r="120" spans="1:5" ht="15" thickBot="1" x14ac:dyDescent="0.35"/>
    <row r="121" spans="1:5" ht="18" thickBot="1" x14ac:dyDescent="0.35">
      <c r="A121" s="432" t="s">
        <v>487</v>
      </c>
      <c r="B121" s="433"/>
      <c r="C121" s="433"/>
      <c r="D121" s="434"/>
    </row>
    <row r="122" spans="1:5" ht="38.4" customHeight="1" thickBot="1" x14ac:dyDescent="0.35">
      <c r="A122" s="299" t="s">
        <v>449</v>
      </c>
      <c r="B122" s="145" t="s">
        <v>450</v>
      </c>
      <c r="C122" s="145" t="s">
        <v>451</v>
      </c>
      <c r="D122" s="145" t="s">
        <v>452</v>
      </c>
    </row>
    <row r="123" spans="1:5" ht="98.4" customHeight="1" thickBot="1" x14ac:dyDescent="0.35">
      <c r="A123" s="297" t="s">
        <v>490</v>
      </c>
      <c r="B123" s="148" t="s">
        <v>488</v>
      </c>
      <c r="C123" s="148" t="s">
        <v>489</v>
      </c>
      <c r="D123" s="148" t="s">
        <v>494</v>
      </c>
    </row>
    <row r="124" spans="1:5" ht="94.2" thickBot="1" x14ac:dyDescent="0.35">
      <c r="A124" s="297" t="s">
        <v>491</v>
      </c>
      <c r="B124" s="148" t="s">
        <v>492</v>
      </c>
      <c r="C124" s="297" t="s">
        <v>493</v>
      </c>
      <c r="D124" s="148" t="s">
        <v>495</v>
      </c>
    </row>
    <row r="125" spans="1:5" ht="15" thickBot="1" x14ac:dyDescent="0.35"/>
    <row r="126" spans="1:5" ht="18" thickBot="1" x14ac:dyDescent="0.35">
      <c r="A126" s="430" t="s">
        <v>496</v>
      </c>
      <c r="B126" s="430"/>
      <c r="C126" s="430"/>
      <c r="D126" s="430"/>
    </row>
    <row r="127" spans="1:5" ht="18" thickBot="1" x14ac:dyDescent="0.35">
      <c r="A127" s="300" t="s">
        <v>449</v>
      </c>
      <c r="B127" s="300" t="s">
        <v>450</v>
      </c>
      <c r="C127" s="300" t="s">
        <v>451</v>
      </c>
      <c r="D127" s="300" t="s">
        <v>452</v>
      </c>
    </row>
    <row r="128" spans="1:5" ht="201" customHeight="1" thickBot="1" x14ac:dyDescent="0.35">
      <c r="A128" s="378" t="s">
        <v>869</v>
      </c>
      <c r="B128" s="58" t="s">
        <v>870</v>
      </c>
      <c r="C128" s="58" t="s">
        <v>871</v>
      </c>
      <c r="D128" s="58" t="s">
        <v>872</v>
      </c>
    </row>
    <row r="131" spans="1:4" ht="15" thickBot="1" x14ac:dyDescent="0.35"/>
    <row r="132" spans="1:4" ht="18" thickBot="1" x14ac:dyDescent="0.35">
      <c r="A132" s="432" t="s">
        <v>498</v>
      </c>
      <c r="B132" s="433"/>
      <c r="C132" s="433"/>
      <c r="D132" s="434"/>
    </row>
    <row r="133" spans="1:4" ht="18" thickBot="1" x14ac:dyDescent="0.35">
      <c r="A133" s="195" t="s">
        <v>449</v>
      </c>
      <c r="B133" s="327" t="s">
        <v>450</v>
      </c>
      <c r="C133" s="327" t="s">
        <v>451</v>
      </c>
      <c r="D133" s="145" t="s">
        <v>452</v>
      </c>
    </row>
    <row r="134" spans="1:4" ht="201" customHeight="1" thickBot="1" x14ac:dyDescent="0.35">
      <c r="A134" s="58" t="s">
        <v>500</v>
      </c>
      <c r="B134" s="58" t="s">
        <v>499</v>
      </c>
      <c r="C134" s="58" t="s">
        <v>501</v>
      </c>
      <c r="D134" s="323" t="s">
        <v>502</v>
      </c>
    </row>
    <row r="135" spans="1:4" ht="15" thickBot="1" x14ac:dyDescent="0.35"/>
    <row r="136" spans="1:4" ht="18" thickBot="1" x14ac:dyDescent="0.35">
      <c r="A136" s="432" t="s">
        <v>503</v>
      </c>
      <c r="B136" s="433"/>
      <c r="C136" s="433"/>
      <c r="D136" s="434"/>
    </row>
    <row r="137" spans="1:4" ht="18" thickBot="1" x14ac:dyDescent="0.35">
      <c r="A137" s="195" t="s">
        <v>449</v>
      </c>
      <c r="B137" s="327" t="s">
        <v>450</v>
      </c>
      <c r="C137" s="327" t="s">
        <v>451</v>
      </c>
      <c r="D137" s="321" t="s">
        <v>452</v>
      </c>
    </row>
    <row r="138" spans="1:4" ht="109.8" thickBot="1" x14ac:dyDescent="0.35">
      <c r="A138" s="58" t="s">
        <v>504</v>
      </c>
      <c r="B138" s="58" t="s">
        <v>505</v>
      </c>
      <c r="C138" s="436" t="s">
        <v>506</v>
      </c>
      <c r="D138" s="438" t="s">
        <v>509</v>
      </c>
    </row>
    <row r="139" spans="1:4" ht="125.4" thickBot="1" x14ac:dyDescent="0.35">
      <c r="A139" s="180" t="s">
        <v>507</v>
      </c>
      <c r="B139" s="180" t="s">
        <v>508</v>
      </c>
      <c r="C139" s="437"/>
      <c r="D139" s="438"/>
    </row>
    <row r="141" spans="1:4" ht="15" thickBot="1" x14ac:dyDescent="0.35"/>
    <row r="142" spans="1:4" ht="18" thickBot="1" x14ac:dyDescent="0.35">
      <c r="A142" s="430" t="s">
        <v>510</v>
      </c>
      <c r="B142" s="430"/>
      <c r="C142" s="430"/>
      <c r="D142" s="430"/>
    </row>
    <row r="143" spans="1:4" ht="18" thickBot="1" x14ac:dyDescent="0.35">
      <c r="A143" s="321" t="s">
        <v>449</v>
      </c>
      <c r="B143" s="321" t="s">
        <v>450</v>
      </c>
      <c r="C143" s="321" t="s">
        <v>451</v>
      </c>
      <c r="D143" s="321" t="s">
        <v>452</v>
      </c>
    </row>
    <row r="144" spans="1:4" ht="47.4" thickBot="1" x14ac:dyDescent="0.35">
      <c r="A144" s="58" t="s">
        <v>511</v>
      </c>
      <c r="B144" s="58" t="s">
        <v>513</v>
      </c>
      <c r="C144" s="58" t="s">
        <v>512</v>
      </c>
      <c r="D144" s="58" t="s">
        <v>873</v>
      </c>
    </row>
    <row r="146" spans="1:2" ht="15" thickBot="1" x14ac:dyDescent="0.35"/>
    <row r="147" spans="1:2" ht="18" thickBot="1" x14ac:dyDescent="0.35">
      <c r="A147" s="401" t="s">
        <v>528</v>
      </c>
      <c r="B147" s="401"/>
    </row>
    <row r="148" spans="1:2" ht="18" thickBot="1" x14ac:dyDescent="0.35">
      <c r="A148" s="324" t="s">
        <v>529</v>
      </c>
      <c r="B148" s="324" t="s">
        <v>530</v>
      </c>
    </row>
    <row r="149" spans="1:2" ht="16.2" thickBot="1" x14ac:dyDescent="0.35">
      <c r="A149" s="320" t="s">
        <v>514</v>
      </c>
      <c r="B149" s="320" t="s">
        <v>516</v>
      </c>
    </row>
    <row r="150" spans="1:2" ht="16.2" thickBot="1" x14ac:dyDescent="0.35">
      <c r="A150" s="320" t="s">
        <v>515</v>
      </c>
      <c r="B150" s="320" t="s">
        <v>517</v>
      </c>
    </row>
    <row r="154" spans="1:2" x14ac:dyDescent="0.3">
      <c r="A154" s="435"/>
      <c r="B154" s="435"/>
    </row>
    <row r="155" spans="1:2" ht="15" thickBot="1" x14ac:dyDescent="0.35">
      <c r="A155" s="201"/>
      <c r="B155" s="201"/>
    </row>
    <row r="156" spans="1:2" ht="18" thickBot="1" x14ac:dyDescent="0.35">
      <c r="A156" s="429" t="s">
        <v>518</v>
      </c>
      <c r="B156" s="429"/>
    </row>
    <row r="157" spans="1:2" ht="18" thickBot="1" x14ac:dyDescent="0.35">
      <c r="A157" s="294" t="s">
        <v>531</v>
      </c>
      <c r="B157" s="294" t="s">
        <v>532</v>
      </c>
    </row>
    <row r="158" spans="1:2" ht="63" thickBot="1" x14ac:dyDescent="0.35">
      <c r="A158" s="58" t="s">
        <v>527</v>
      </c>
      <c r="B158" s="320" t="s">
        <v>519</v>
      </c>
    </row>
    <row r="159" spans="1:2" ht="63" thickBot="1" x14ac:dyDescent="0.35">
      <c r="A159" s="58" t="s">
        <v>533</v>
      </c>
      <c r="B159" s="320" t="s">
        <v>520</v>
      </c>
    </row>
    <row r="160" spans="1:2" ht="16.2" thickBot="1" x14ac:dyDescent="0.35">
      <c r="A160" s="58" t="s">
        <v>521</v>
      </c>
      <c r="B160" s="58" t="s">
        <v>524</v>
      </c>
    </row>
    <row r="161" spans="1:2" ht="31.8" thickBot="1" x14ac:dyDescent="0.35">
      <c r="A161" s="328" t="s">
        <v>522</v>
      </c>
      <c r="B161" s="328" t="s">
        <v>525</v>
      </c>
    </row>
    <row r="162" spans="1:2" ht="16.2" thickBot="1" x14ac:dyDescent="0.35">
      <c r="A162" s="328" t="s">
        <v>523</v>
      </c>
      <c r="B162" s="328" t="s">
        <v>526</v>
      </c>
    </row>
    <row r="163" spans="1:2" ht="15" thickBot="1" x14ac:dyDescent="0.35"/>
    <row r="164" spans="1:2" ht="18" thickBot="1" x14ac:dyDescent="0.35">
      <c r="A164" s="429" t="s">
        <v>548</v>
      </c>
      <c r="B164" s="429"/>
    </row>
    <row r="165" spans="1:2" ht="28.2" thickBot="1" x14ac:dyDescent="0.35">
      <c r="A165" s="329" t="s">
        <v>534</v>
      </c>
      <c r="B165" s="156" t="s">
        <v>535</v>
      </c>
    </row>
    <row r="166" spans="1:2" ht="15" thickBot="1" x14ac:dyDescent="0.35">
      <c r="A166" s="322">
        <v>1</v>
      </c>
      <c r="B166" s="152" t="s">
        <v>536</v>
      </c>
    </row>
    <row r="167" spans="1:2" ht="15" thickBot="1" x14ac:dyDescent="0.35">
      <c r="A167" s="322">
        <v>2</v>
      </c>
      <c r="B167" s="152" t="s">
        <v>537</v>
      </c>
    </row>
    <row r="168" spans="1:2" ht="15" thickBot="1" x14ac:dyDescent="0.35">
      <c r="A168" s="322">
        <v>3</v>
      </c>
      <c r="B168" s="152" t="s">
        <v>538</v>
      </c>
    </row>
    <row r="169" spans="1:2" ht="15" thickBot="1" x14ac:dyDescent="0.35">
      <c r="A169" s="322">
        <v>4</v>
      </c>
      <c r="B169" s="152" t="s">
        <v>539</v>
      </c>
    </row>
    <row r="170" spans="1:2" ht="15" thickBot="1" x14ac:dyDescent="0.35">
      <c r="A170" s="322">
        <v>5</v>
      </c>
      <c r="B170" s="152" t="s">
        <v>540</v>
      </c>
    </row>
    <row r="171" spans="1:2" ht="15" thickBot="1" x14ac:dyDescent="0.35">
      <c r="A171" s="322">
        <v>6</v>
      </c>
      <c r="B171" s="152" t="s">
        <v>541</v>
      </c>
    </row>
    <row r="172" spans="1:2" ht="15" thickBot="1" x14ac:dyDescent="0.35">
      <c r="A172" s="322">
        <v>7</v>
      </c>
      <c r="B172" s="152" t="s">
        <v>542</v>
      </c>
    </row>
    <row r="173" spans="1:2" ht="15" thickBot="1" x14ac:dyDescent="0.35">
      <c r="A173" s="322">
        <v>8</v>
      </c>
      <c r="B173" s="152" t="s">
        <v>543</v>
      </c>
    </row>
    <row r="174" spans="1:2" ht="15" thickBot="1" x14ac:dyDescent="0.35">
      <c r="A174" s="322">
        <v>9</v>
      </c>
      <c r="B174" s="152" t="s">
        <v>544</v>
      </c>
    </row>
    <row r="175" spans="1:2" ht="15" thickBot="1" x14ac:dyDescent="0.35">
      <c r="A175" s="322">
        <v>10</v>
      </c>
      <c r="B175" s="152" t="s">
        <v>545</v>
      </c>
    </row>
    <row r="176" spans="1:2" ht="15" thickBot="1" x14ac:dyDescent="0.35">
      <c r="A176" s="73">
        <v>11</v>
      </c>
      <c r="B176" s="169" t="s">
        <v>546</v>
      </c>
    </row>
    <row r="177" spans="1:4" ht="15" thickBot="1" x14ac:dyDescent="0.35">
      <c r="A177" s="322">
        <v>12</v>
      </c>
      <c r="B177" s="152" t="s">
        <v>547</v>
      </c>
    </row>
    <row r="178" spans="1:4" ht="15" thickBot="1" x14ac:dyDescent="0.35"/>
    <row r="179" spans="1:4" ht="18" thickBot="1" x14ac:dyDescent="0.35">
      <c r="A179" s="432" t="s">
        <v>551</v>
      </c>
      <c r="B179" s="433"/>
      <c r="C179" s="433"/>
      <c r="D179" s="434"/>
    </row>
    <row r="180" spans="1:4" ht="18" thickBot="1" x14ac:dyDescent="0.35">
      <c r="A180" s="195" t="s">
        <v>449</v>
      </c>
      <c r="B180" s="327" t="s">
        <v>450</v>
      </c>
      <c r="C180" s="327" t="s">
        <v>451</v>
      </c>
      <c r="D180" s="325" t="s">
        <v>452</v>
      </c>
    </row>
    <row r="181" spans="1:4" ht="109.8" thickBot="1" x14ac:dyDescent="0.35">
      <c r="A181" s="58" t="s">
        <v>549</v>
      </c>
      <c r="B181" s="58" t="s">
        <v>553</v>
      </c>
      <c r="C181" s="58" t="s">
        <v>550</v>
      </c>
      <c r="D181" s="58" t="s">
        <v>552</v>
      </c>
    </row>
  </sheetData>
  <mergeCells count="89">
    <mergeCell ref="A126:D126"/>
    <mergeCell ref="A2:C2"/>
    <mergeCell ref="A9:E9"/>
    <mergeCell ref="A29:D29"/>
    <mergeCell ref="A31:A32"/>
    <mergeCell ref="B31:B32"/>
    <mergeCell ref="C31:C32"/>
    <mergeCell ref="D31:D32"/>
    <mergeCell ref="A16:F16"/>
    <mergeCell ref="B26:B27"/>
    <mergeCell ref="C26:C27"/>
    <mergeCell ref="A24:F24"/>
    <mergeCell ref="A45:A46"/>
    <mergeCell ref="B45:B46"/>
    <mergeCell ref="C45:C46"/>
    <mergeCell ref="D45:D46"/>
    <mergeCell ref="E45:E46"/>
    <mergeCell ref="A41:E41"/>
    <mergeCell ref="A43:A44"/>
    <mergeCell ref="B43:B44"/>
    <mergeCell ref="C43:C44"/>
    <mergeCell ref="D43:D44"/>
    <mergeCell ref="E43:E44"/>
    <mergeCell ref="A33:A35"/>
    <mergeCell ref="F33:F37"/>
    <mergeCell ref="A36:A37"/>
    <mergeCell ref="B36:B37"/>
    <mergeCell ref="A78:C78"/>
    <mergeCell ref="A54:E54"/>
    <mergeCell ref="A64:A65"/>
    <mergeCell ref="C64:C65"/>
    <mergeCell ref="D64:D65"/>
    <mergeCell ref="E64:E65"/>
    <mergeCell ref="C47:C48"/>
    <mergeCell ref="D47:D48"/>
    <mergeCell ref="E47:E48"/>
    <mergeCell ref="C36:C37"/>
    <mergeCell ref="D36:D37"/>
    <mergeCell ref="E36:E37"/>
    <mergeCell ref="A84:D84"/>
    <mergeCell ref="B90:D90"/>
    <mergeCell ref="E90:G90"/>
    <mergeCell ref="H90:J90"/>
    <mergeCell ref="A91:A92"/>
    <mergeCell ref="B91:D92"/>
    <mergeCell ref="E91:G92"/>
    <mergeCell ref="H91:J92"/>
    <mergeCell ref="A89:J89"/>
    <mergeCell ref="B93:D93"/>
    <mergeCell ref="E93:G93"/>
    <mergeCell ref="H93:J93"/>
    <mergeCell ref="B94:D94"/>
    <mergeCell ref="E94:G94"/>
    <mergeCell ref="H94:J94"/>
    <mergeCell ref="E98:G98"/>
    <mergeCell ref="H98:J98"/>
    <mergeCell ref="A99:A100"/>
    <mergeCell ref="B99:D100"/>
    <mergeCell ref="E99:G100"/>
    <mergeCell ref="H99:J100"/>
    <mergeCell ref="A94:A98"/>
    <mergeCell ref="A103:A104"/>
    <mergeCell ref="C103:C104"/>
    <mergeCell ref="A102:C102"/>
    <mergeCell ref="A108:E108"/>
    <mergeCell ref="A110:A111"/>
    <mergeCell ref="C110:C111"/>
    <mergeCell ref="D110:D111"/>
    <mergeCell ref="E110:E111"/>
    <mergeCell ref="B110:B111"/>
    <mergeCell ref="A121:D121"/>
    <mergeCell ref="A112:A113"/>
    <mergeCell ref="C112:C113"/>
    <mergeCell ref="D112:D113"/>
    <mergeCell ref="E112:E113"/>
    <mergeCell ref="C114:C115"/>
    <mergeCell ref="D114:D115"/>
    <mergeCell ref="E114:E115"/>
    <mergeCell ref="B112:B113"/>
    <mergeCell ref="A132:D132"/>
    <mergeCell ref="A136:D136"/>
    <mergeCell ref="C138:C139"/>
    <mergeCell ref="D138:D139"/>
    <mergeCell ref="A142:D142"/>
    <mergeCell ref="A179:D179"/>
    <mergeCell ref="A147:B147"/>
    <mergeCell ref="A156:B156"/>
    <mergeCell ref="A154:B154"/>
    <mergeCell ref="A164:B16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CB38C-BB3B-4F92-81B7-30063110960C}">
  <dimension ref="A3:J143"/>
  <sheetViews>
    <sheetView tabSelected="1" topLeftCell="A95" zoomScaleNormal="100" workbookViewId="0">
      <selection activeCell="M109" sqref="M109"/>
    </sheetView>
  </sheetViews>
  <sheetFormatPr defaultRowHeight="14.4" x14ac:dyDescent="0.3"/>
  <cols>
    <col min="1" max="1" width="8" customWidth="1"/>
    <col min="2" max="2" width="11.88671875" customWidth="1"/>
    <col min="3" max="3" width="23.6640625" customWidth="1"/>
    <col min="4" max="4" width="13.109375" customWidth="1"/>
    <col min="5" max="5" width="12.33203125" customWidth="1"/>
    <col min="6" max="6" width="14.109375" customWidth="1"/>
    <col min="7" max="7" width="11.21875" customWidth="1"/>
    <col min="8" max="9" width="8.88671875" customWidth="1"/>
  </cols>
  <sheetData>
    <row r="3" spans="1:9" ht="15" thickBot="1" x14ac:dyDescent="0.35"/>
    <row r="4" spans="1:9" ht="18" thickBot="1" x14ac:dyDescent="0.35">
      <c r="A4" s="497" t="s">
        <v>318</v>
      </c>
      <c r="B4" s="498"/>
      <c r="C4" s="228" t="s">
        <v>319</v>
      </c>
      <c r="D4" s="228" t="s">
        <v>320</v>
      </c>
      <c r="E4" s="229" t="s">
        <v>321</v>
      </c>
      <c r="F4" s="230" t="s">
        <v>322</v>
      </c>
    </row>
    <row r="5" spans="1:9" ht="35.4" thickBot="1" x14ac:dyDescent="0.35">
      <c r="A5" s="582"/>
      <c r="B5" s="583" t="s">
        <v>312</v>
      </c>
      <c r="C5" s="583" t="s">
        <v>313</v>
      </c>
      <c r="D5" s="583" t="s">
        <v>314</v>
      </c>
      <c r="E5" s="584" t="s">
        <v>315</v>
      </c>
      <c r="F5" s="585" t="s">
        <v>316</v>
      </c>
    </row>
    <row r="6" spans="1:9" ht="63" thickBot="1" x14ac:dyDescent="0.35">
      <c r="A6" s="482">
        <v>1</v>
      </c>
      <c r="B6" s="499" t="s">
        <v>297</v>
      </c>
      <c r="C6" s="231" t="s">
        <v>298</v>
      </c>
      <c r="D6" s="231" t="s">
        <v>299</v>
      </c>
      <c r="E6" s="491">
        <v>0.2142</v>
      </c>
      <c r="F6" s="499" t="s">
        <v>853</v>
      </c>
    </row>
    <row r="7" spans="1:9" ht="16.2" thickBot="1" x14ac:dyDescent="0.35">
      <c r="A7" s="483"/>
      <c r="B7" s="490"/>
      <c r="C7" s="232" t="s">
        <v>317</v>
      </c>
      <c r="D7" s="231" t="s">
        <v>852</v>
      </c>
      <c r="E7" s="493"/>
      <c r="F7" s="490"/>
    </row>
    <row r="8" spans="1:9" ht="31.8" thickBot="1" x14ac:dyDescent="0.35">
      <c r="A8" s="482">
        <v>2</v>
      </c>
      <c r="B8" s="480" t="s">
        <v>300</v>
      </c>
      <c r="C8" s="232" t="s">
        <v>301</v>
      </c>
      <c r="D8" s="231" t="s">
        <v>302</v>
      </c>
      <c r="E8" s="491">
        <v>0.31979999999999997</v>
      </c>
      <c r="F8" s="489">
        <v>1418</v>
      </c>
    </row>
    <row r="9" spans="1:9" ht="16.2" thickBot="1" x14ac:dyDescent="0.35">
      <c r="A9" s="483"/>
      <c r="B9" s="481"/>
      <c r="C9" s="382">
        <v>6880</v>
      </c>
      <c r="D9" s="382">
        <v>5462</v>
      </c>
      <c r="E9" s="481"/>
      <c r="F9" s="490"/>
    </row>
    <row r="10" spans="1:9" ht="63" thickBot="1" x14ac:dyDescent="0.35">
      <c r="A10" s="482">
        <v>3</v>
      </c>
      <c r="B10" s="480" t="s">
        <v>303</v>
      </c>
      <c r="C10" s="231" t="s">
        <v>304</v>
      </c>
      <c r="D10" s="231" t="s">
        <v>305</v>
      </c>
      <c r="E10" s="492" t="s">
        <v>854</v>
      </c>
      <c r="F10" s="489">
        <v>3148</v>
      </c>
    </row>
    <row r="11" spans="1:9" ht="16.2" thickBot="1" x14ac:dyDescent="0.35">
      <c r="A11" s="483"/>
      <c r="B11" s="481"/>
      <c r="C11" s="383">
        <v>6880</v>
      </c>
      <c r="D11" s="383">
        <v>3732</v>
      </c>
      <c r="E11" s="493"/>
      <c r="F11" s="513"/>
    </row>
    <row r="12" spans="1:9" ht="31.8" thickBot="1" x14ac:dyDescent="0.35">
      <c r="A12" s="482">
        <v>4</v>
      </c>
      <c r="B12" s="480" t="s">
        <v>306</v>
      </c>
      <c r="C12" s="387" t="s">
        <v>307</v>
      </c>
      <c r="D12" s="387" t="s">
        <v>308</v>
      </c>
      <c r="E12" s="494">
        <v>0.45279999999999998</v>
      </c>
      <c r="F12" s="495">
        <v>43.26</v>
      </c>
    </row>
    <row r="13" spans="1:9" ht="16.2" thickBot="1" x14ac:dyDescent="0.35">
      <c r="A13" s="484"/>
      <c r="B13" s="488"/>
      <c r="C13" s="388">
        <v>95.52</v>
      </c>
      <c r="D13" s="388">
        <v>52.26</v>
      </c>
      <c r="E13" s="488"/>
      <c r="F13" s="496"/>
    </row>
    <row r="14" spans="1:9" ht="47.4" thickBot="1" x14ac:dyDescent="0.35">
      <c r="A14" s="485">
        <v>5</v>
      </c>
      <c r="B14" s="480" t="s">
        <v>309</v>
      </c>
      <c r="C14" s="232" t="s">
        <v>310</v>
      </c>
      <c r="D14" s="231" t="s">
        <v>311</v>
      </c>
      <c r="E14" s="491">
        <v>0.54169999999999996</v>
      </c>
      <c r="F14" s="514">
        <v>2402</v>
      </c>
    </row>
    <row r="15" spans="1:9" ht="16.2" thickBot="1" x14ac:dyDescent="0.35">
      <c r="A15" s="486"/>
      <c r="B15" s="487"/>
      <c r="C15" s="233">
        <v>6880</v>
      </c>
      <c r="D15" s="383">
        <v>4478</v>
      </c>
      <c r="E15" s="503"/>
      <c r="F15" s="515"/>
    </row>
    <row r="16" spans="1:9" ht="47.4" thickBot="1" x14ac:dyDescent="0.35">
      <c r="A16" s="504">
        <v>6</v>
      </c>
      <c r="B16" s="480" t="s">
        <v>323</v>
      </c>
      <c r="C16" s="232" t="s">
        <v>324</v>
      </c>
      <c r="D16" s="231" t="s">
        <v>325</v>
      </c>
      <c r="E16" s="509">
        <v>0.15</v>
      </c>
      <c r="F16" s="510">
        <v>0.15</v>
      </c>
      <c r="I16" s="236">
        <f>100-E14</f>
        <v>99.458299999999994</v>
      </c>
    </row>
    <row r="17" spans="1:6" ht="16.2" thickBot="1" x14ac:dyDescent="0.35">
      <c r="A17" s="505"/>
      <c r="B17" s="481"/>
      <c r="C17" s="237">
        <v>1</v>
      </c>
      <c r="D17" s="386">
        <v>0.85</v>
      </c>
      <c r="E17" s="481"/>
      <c r="F17" s="511"/>
    </row>
    <row r="18" spans="1:6" ht="18" customHeight="1" x14ac:dyDescent="0.3">
      <c r="A18" s="504">
        <v>7</v>
      </c>
      <c r="B18" s="506" t="s">
        <v>326</v>
      </c>
      <c r="C18" s="488" t="s">
        <v>327</v>
      </c>
      <c r="D18" s="507" t="s">
        <v>328</v>
      </c>
      <c r="E18" s="494">
        <v>0</v>
      </c>
      <c r="F18" s="512">
        <v>1</v>
      </c>
    </row>
    <row r="19" spans="1:6" ht="36" customHeight="1" thickBot="1" x14ac:dyDescent="0.35">
      <c r="A19" s="508"/>
      <c r="B19" s="507"/>
      <c r="C19" s="481"/>
      <c r="D19" s="503"/>
      <c r="E19" s="488"/>
      <c r="F19" s="507"/>
    </row>
    <row r="20" spans="1:6" ht="16.2" thickBot="1" x14ac:dyDescent="0.35">
      <c r="A20" s="505"/>
      <c r="B20" s="503"/>
      <c r="C20" s="385" t="s">
        <v>855</v>
      </c>
      <c r="D20" s="384" t="s">
        <v>855</v>
      </c>
      <c r="E20" s="481"/>
      <c r="F20" s="503"/>
    </row>
    <row r="21" spans="1:6" ht="31.8" thickBot="1" x14ac:dyDescent="0.35">
      <c r="A21" s="504">
        <v>8</v>
      </c>
      <c r="B21" s="480" t="s">
        <v>329</v>
      </c>
      <c r="C21" s="385" t="s">
        <v>861</v>
      </c>
      <c r="D21" s="384" t="s">
        <v>330</v>
      </c>
      <c r="E21" s="502">
        <v>0.31979999999999997</v>
      </c>
      <c r="F21" s="500">
        <v>1418</v>
      </c>
    </row>
    <row r="22" spans="1:6" ht="16.2" thickBot="1" x14ac:dyDescent="0.35">
      <c r="A22" s="505"/>
      <c r="B22" s="481"/>
      <c r="C22" s="233">
        <v>6880</v>
      </c>
      <c r="D22" s="383">
        <v>5462</v>
      </c>
      <c r="E22" s="503"/>
      <c r="F22" s="501"/>
    </row>
    <row r="24" spans="1:6" ht="15" thickBot="1" x14ac:dyDescent="0.35"/>
    <row r="25" spans="1:6" ht="18" thickBot="1" x14ac:dyDescent="0.35">
      <c r="A25" s="516" t="s">
        <v>338</v>
      </c>
      <c r="B25" s="517"/>
      <c r="C25" s="241" t="s">
        <v>319</v>
      </c>
      <c r="D25" s="241" t="s">
        <v>320</v>
      </c>
      <c r="E25" s="241" t="s">
        <v>321</v>
      </c>
      <c r="F25" s="242" t="s">
        <v>322</v>
      </c>
    </row>
    <row r="26" spans="1:6" ht="35.4" thickBot="1" x14ac:dyDescent="0.35">
      <c r="A26" s="240"/>
      <c r="B26" s="248" t="s">
        <v>349</v>
      </c>
      <c r="C26" s="248" t="s">
        <v>313</v>
      </c>
      <c r="D26" s="248" t="s">
        <v>314</v>
      </c>
      <c r="E26" s="248" t="s">
        <v>337</v>
      </c>
      <c r="F26" s="249" t="s">
        <v>316</v>
      </c>
    </row>
    <row r="27" spans="1:6" ht="63" thickBot="1" x14ac:dyDescent="0.35">
      <c r="A27" s="528">
        <v>1</v>
      </c>
      <c r="B27" s="524" t="s">
        <v>331</v>
      </c>
      <c r="C27" s="243" t="s">
        <v>332</v>
      </c>
      <c r="D27" s="244" t="s">
        <v>333</v>
      </c>
      <c r="E27" s="518">
        <v>0.6734</v>
      </c>
      <c r="F27" s="523">
        <v>2986</v>
      </c>
    </row>
    <row r="28" spans="1:6" ht="16.2" thickBot="1" x14ac:dyDescent="0.35">
      <c r="A28" s="528"/>
      <c r="B28" s="519"/>
      <c r="C28" s="239">
        <v>6880</v>
      </c>
      <c r="D28" s="245">
        <v>3912</v>
      </c>
      <c r="E28" s="519"/>
      <c r="F28" s="523"/>
    </row>
    <row r="29" spans="1:6" ht="63" thickBot="1" x14ac:dyDescent="0.35">
      <c r="A29" s="526">
        <v>2</v>
      </c>
      <c r="B29" s="524" t="s">
        <v>334</v>
      </c>
      <c r="C29" s="244" t="s">
        <v>335</v>
      </c>
      <c r="D29" s="246" t="s">
        <v>336</v>
      </c>
      <c r="E29" s="518">
        <v>0.60109999999999997</v>
      </c>
      <c r="F29" s="521">
        <f>C30-D30</f>
        <v>6383</v>
      </c>
    </row>
    <row r="30" spans="1:6" ht="16.2" thickBot="1" x14ac:dyDescent="0.35">
      <c r="A30" s="527"/>
      <c r="B30" s="525"/>
      <c r="C30" s="238">
        <v>10618</v>
      </c>
      <c r="D30" s="247">
        <v>4235</v>
      </c>
      <c r="E30" s="520"/>
      <c r="F30" s="522"/>
    </row>
    <row r="32" spans="1:6" ht="15" thickBot="1" x14ac:dyDescent="0.35"/>
    <row r="33" spans="1:7" ht="21.6" customHeight="1" thickBot="1" x14ac:dyDescent="0.35">
      <c r="A33" s="532" t="s">
        <v>348</v>
      </c>
      <c r="B33" s="533"/>
      <c r="C33" s="517" t="s">
        <v>319</v>
      </c>
      <c r="D33" s="534"/>
      <c r="E33" s="242" t="s">
        <v>320</v>
      </c>
      <c r="F33" s="242" t="s">
        <v>321</v>
      </c>
      <c r="G33" s="242" t="s">
        <v>322</v>
      </c>
    </row>
    <row r="34" spans="1:7" ht="58.8" customHeight="1" thickBot="1" x14ac:dyDescent="0.35">
      <c r="A34" s="248"/>
      <c r="B34" s="261" t="s">
        <v>312</v>
      </c>
      <c r="C34" s="535" t="s">
        <v>313</v>
      </c>
      <c r="D34" s="536"/>
      <c r="E34" s="248" t="s">
        <v>314</v>
      </c>
      <c r="F34" s="249" t="s">
        <v>315</v>
      </c>
      <c r="G34" s="249" t="s">
        <v>316</v>
      </c>
    </row>
    <row r="35" spans="1:7" ht="38.4" customHeight="1" thickBot="1" x14ac:dyDescent="0.35">
      <c r="A35" s="529">
        <v>1</v>
      </c>
      <c r="B35" s="537" t="s">
        <v>346</v>
      </c>
      <c r="C35" s="243" t="s">
        <v>339</v>
      </c>
      <c r="D35" s="250">
        <v>6</v>
      </c>
      <c r="E35" s="250">
        <v>5</v>
      </c>
      <c r="F35" s="251">
        <v>0.25</v>
      </c>
      <c r="G35" s="243">
        <f>D35-E35</f>
        <v>1</v>
      </c>
    </row>
    <row r="36" spans="1:7" ht="32.4" customHeight="1" thickBot="1" x14ac:dyDescent="0.35">
      <c r="A36" s="530"/>
      <c r="B36" s="538"/>
      <c r="C36" s="243" t="s">
        <v>340</v>
      </c>
      <c r="D36" s="250">
        <v>2</v>
      </c>
      <c r="E36" s="250">
        <v>2</v>
      </c>
      <c r="F36" s="250">
        <v>0</v>
      </c>
      <c r="G36" s="250">
        <f t="shared" ref="G36:G39" si="0">D36-E36</f>
        <v>0</v>
      </c>
    </row>
    <row r="37" spans="1:7" ht="29.4" customHeight="1" thickBot="1" x14ac:dyDescent="0.35">
      <c r="A37" s="530"/>
      <c r="B37" s="538"/>
      <c r="C37" s="243" t="s">
        <v>341</v>
      </c>
      <c r="D37" s="250">
        <v>1</v>
      </c>
      <c r="E37" s="252">
        <v>10</v>
      </c>
      <c r="F37" s="250">
        <v>0</v>
      </c>
      <c r="G37" s="250">
        <v>0</v>
      </c>
    </row>
    <row r="38" spans="1:7" ht="31.2" customHeight="1" thickBot="1" x14ac:dyDescent="0.35">
      <c r="A38" s="531"/>
      <c r="B38" s="539"/>
      <c r="C38" s="253" t="s">
        <v>342</v>
      </c>
      <c r="D38" s="254">
        <v>6</v>
      </c>
      <c r="E38" s="254">
        <v>6</v>
      </c>
      <c r="F38" s="255">
        <v>0</v>
      </c>
      <c r="G38" s="254">
        <f t="shared" si="0"/>
        <v>0</v>
      </c>
    </row>
    <row r="39" spans="1:7" ht="30.6" customHeight="1" thickBot="1" x14ac:dyDescent="0.35">
      <c r="A39" s="530">
        <v>2</v>
      </c>
      <c r="B39" s="524" t="s">
        <v>347</v>
      </c>
      <c r="C39" s="256" t="s">
        <v>343</v>
      </c>
      <c r="D39" s="257">
        <v>30</v>
      </c>
      <c r="E39" s="257">
        <v>25</v>
      </c>
      <c r="F39" s="251">
        <v>0.25</v>
      </c>
      <c r="G39" s="257">
        <f t="shared" si="0"/>
        <v>5</v>
      </c>
    </row>
    <row r="40" spans="1:7" ht="21" customHeight="1" thickBot="1" x14ac:dyDescent="0.35">
      <c r="A40" s="530"/>
      <c r="B40" s="519"/>
      <c r="C40" s="26" t="s">
        <v>344</v>
      </c>
      <c r="D40" s="252">
        <v>6</v>
      </c>
      <c r="E40" s="250">
        <v>14</v>
      </c>
      <c r="F40" s="251">
        <v>0</v>
      </c>
      <c r="G40" s="250">
        <v>0</v>
      </c>
    </row>
    <row r="41" spans="1:7" ht="23.4" customHeight="1" thickBot="1" x14ac:dyDescent="0.35">
      <c r="A41" s="531"/>
      <c r="B41" s="525"/>
      <c r="C41" s="258" t="s">
        <v>345</v>
      </c>
      <c r="D41" s="259">
        <v>4</v>
      </c>
      <c r="E41" s="254">
        <v>8</v>
      </c>
      <c r="F41" s="260">
        <v>0</v>
      </c>
      <c r="G41" s="254">
        <v>0</v>
      </c>
    </row>
    <row r="43" spans="1:7" ht="15" thickBot="1" x14ac:dyDescent="0.35"/>
    <row r="44" spans="1:7" ht="18" thickBot="1" x14ac:dyDescent="0.35">
      <c r="A44" s="532" t="s">
        <v>350</v>
      </c>
      <c r="B44" s="533"/>
      <c r="C44" s="532" t="s">
        <v>319</v>
      </c>
      <c r="D44" s="533"/>
      <c r="E44" s="241" t="s">
        <v>320</v>
      </c>
      <c r="F44" s="241" t="s">
        <v>321</v>
      </c>
      <c r="G44" s="242" t="s">
        <v>322</v>
      </c>
    </row>
    <row r="45" spans="1:7" ht="70.2" thickBot="1" x14ac:dyDescent="0.35">
      <c r="A45" s="248"/>
      <c r="B45" s="249" t="s">
        <v>349</v>
      </c>
      <c r="C45" s="555" t="s">
        <v>313</v>
      </c>
      <c r="D45" s="556"/>
      <c r="E45" s="248" t="s">
        <v>314</v>
      </c>
      <c r="F45" s="248" t="s">
        <v>337</v>
      </c>
      <c r="G45" s="249" t="s">
        <v>316</v>
      </c>
    </row>
    <row r="46" spans="1:7" ht="37.200000000000003" customHeight="1" thickBot="1" x14ac:dyDescent="0.35">
      <c r="A46" s="559">
        <v>1</v>
      </c>
      <c r="B46" s="524" t="s">
        <v>351</v>
      </c>
      <c r="C46" s="557" t="s">
        <v>352</v>
      </c>
      <c r="D46" s="558"/>
      <c r="E46" s="243"/>
      <c r="F46" s="518">
        <v>0.27489999999999998</v>
      </c>
      <c r="G46" s="540">
        <v>1219</v>
      </c>
    </row>
    <row r="47" spans="1:7" ht="16.2" thickBot="1" x14ac:dyDescent="0.35">
      <c r="A47" s="560"/>
      <c r="B47" s="525"/>
      <c r="C47" s="561">
        <v>6880</v>
      </c>
      <c r="D47" s="558"/>
      <c r="E47" s="264">
        <v>5661</v>
      </c>
      <c r="F47" s="525"/>
      <c r="G47" s="525"/>
    </row>
    <row r="48" spans="1:7" ht="31.8" thickBot="1" x14ac:dyDescent="0.35">
      <c r="A48" s="263">
        <v>2</v>
      </c>
      <c r="B48" s="243" t="s">
        <v>353</v>
      </c>
      <c r="C48" s="557" t="s">
        <v>354</v>
      </c>
      <c r="D48" s="558"/>
      <c r="E48" s="265">
        <v>0.5</v>
      </c>
      <c r="F48" s="265">
        <v>0.5</v>
      </c>
      <c r="G48" s="266">
        <v>0.5</v>
      </c>
    </row>
    <row r="50" spans="1:10" ht="15" thickBot="1" x14ac:dyDescent="0.35"/>
    <row r="51" spans="1:10" ht="18" thickBot="1" x14ac:dyDescent="0.35">
      <c r="A51" s="516" t="s">
        <v>371</v>
      </c>
      <c r="B51" s="534"/>
      <c r="C51" s="248" t="s">
        <v>357</v>
      </c>
      <c r="D51" s="541" t="s">
        <v>358</v>
      </c>
      <c r="E51" s="547" t="s">
        <v>356</v>
      </c>
      <c r="F51" s="541" t="s">
        <v>359</v>
      </c>
      <c r="G51" s="267"/>
    </row>
    <row r="52" spans="1:10" ht="70.2" thickBot="1" x14ac:dyDescent="0.35">
      <c r="A52" s="248"/>
      <c r="B52" s="248" t="s">
        <v>312</v>
      </c>
      <c r="C52" s="248" t="s">
        <v>316</v>
      </c>
      <c r="D52" s="542"/>
      <c r="E52" s="548"/>
      <c r="F52" s="542"/>
      <c r="G52" s="267"/>
    </row>
    <row r="53" spans="1:10" ht="63" thickBot="1" x14ac:dyDescent="0.35">
      <c r="A53" s="262">
        <v>1</v>
      </c>
      <c r="B53" s="243" t="s">
        <v>360</v>
      </c>
      <c r="C53" s="268">
        <v>0.2142</v>
      </c>
      <c r="D53" s="269">
        <v>0.25</v>
      </c>
      <c r="E53" s="549">
        <v>0.35</v>
      </c>
      <c r="F53" s="269">
        <v>8.5000000000000006E-2</v>
      </c>
      <c r="G53" s="267"/>
    </row>
    <row r="54" spans="1:10" ht="16.2" thickBot="1" x14ac:dyDescent="0.35">
      <c r="A54" s="262">
        <v>2</v>
      </c>
      <c r="B54" s="243" t="s">
        <v>361</v>
      </c>
      <c r="C54" s="268">
        <v>0.31979999999999997</v>
      </c>
      <c r="D54" s="269">
        <v>0.2</v>
      </c>
      <c r="E54" s="550"/>
      <c r="F54" s="269">
        <v>0.03</v>
      </c>
      <c r="G54" s="267"/>
    </row>
    <row r="55" spans="1:10" ht="78.599999999999994" thickBot="1" x14ac:dyDescent="0.35">
      <c r="A55" s="262">
        <v>3</v>
      </c>
      <c r="B55" s="243" t="s">
        <v>362</v>
      </c>
      <c r="C55" s="268">
        <v>0.70979999999999999</v>
      </c>
      <c r="D55" s="269">
        <v>0.15</v>
      </c>
      <c r="E55" s="550"/>
      <c r="F55" s="269">
        <v>4.7E-2</v>
      </c>
      <c r="G55" s="267"/>
    </row>
    <row r="56" spans="1:10" ht="78.599999999999994" thickBot="1" x14ac:dyDescent="0.35">
      <c r="A56" s="262">
        <v>4</v>
      </c>
      <c r="B56" s="243" t="s">
        <v>363</v>
      </c>
      <c r="C56" s="269">
        <v>0.45</v>
      </c>
      <c r="D56" s="269">
        <v>0.15</v>
      </c>
      <c r="E56" s="550"/>
      <c r="F56" s="269">
        <v>0.03</v>
      </c>
      <c r="G56" s="267"/>
    </row>
    <row r="57" spans="1:10" ht="47.4" thickBot="1" x14ac:dyDescent="0.35">
      <c r="A57" s="262">
        <v>5</v>
      </c>
      <c r="B57" s="243" t="s">
        <v>364</v>
      </c>
      <c r="C57" s="268">
        <v>0.54169999999999996</v>
      </c>
      <c r="D57" s="269">
        <v>0.1</v>
      </c>
      <c r="E57" s="550"/>
      <c r="F57" s="269">
        <v>5.4100000000000002E-2</v>
      </c>
      <c r="G57" s="267"/>
    </row>
    <row r="58" spans="1:10" ht="78.599999999999994" thickBot="1" x14ac:dyDescent="0.35">
      <c r="A58" s="262">
        <v>6</v>
      </c>
      <c r="B58" s="243" t="s">
        <v>365</v>
      </c>
      <c r="C58" s="269">
        <v>0.15</v>
      </c>
      <c r="D58" s="269">
        <v>0.1</v>
      </c>
      <c r="E58" s="550"/>
      <c r="F58" s="269">
        <v>0.03</v>
      </c>
      <c r="G58" s="267"/>
    </row>
    <row r="59" spans="1:10" ht="31.8" thickBot="1" x14ac:dyDescent="0.35">
      <c r="A59" s="262">
        <v>7</v>
      </c>
      <c r="B59" s="243" t="s">
        <v>326</v>
      </c>
      <c r="C59" s="269">
        <v>0.15</v>
      </c>
      <c r="D59" s="269">
        <v>0.05</v>
      </c>
      <c r="E59" s="550"/>
      <c r="F59" s="269">
        <v>0.03</v>
      </c>
      <c r="G59" s="267"/>
    </row>
    <row r="60" spans="1:10" ht="47.4" thickBot="1" x14ac:dyDescent="0.35">
      <c r="A60" s="262">
        <v>8</v>
      </c>
      <c r="B60" s="243" t="s">
        <v>366</v>
      </c>
      <c r="C60" s="270">
        <v>0.31990000000000002</v>
      </c>
      <c r="D60" s="269">
        <v>0.1</v>
      </c>
      <c r="E60" s="550"/>
      <c r="F60" s="269">
        <v>3.1899999999999998E-2</v>
      </c>
      <c r="G60" s="267"/>
      <c r="J60">
        <v>4</v>
      </c>
    </row>
    <row r="61" spans="1:10" ht="16.2" thickBot="1" x14ac:dyDescent="0.35">
      <c r="A61" s="271"/>
      <c r="B61" s="271"/>
      <c r="C61" s="271"/>
      <c r="D61" s="283">
        <v>1</v>
      </c>
      <c r="E61" s="551"/>
      <c r="F61" s="282">
        <v>0.34</v>
      </c>
      <c r="G61" s="267"/>
    </row>
    <row r="62" spans="1:10" ht="16.2" thickBot="1" x14ac:dyDescent="0.35">
      <c r="A62" s="267"/>
      <c r="B62" s="267"/>
      <c r="C62" s="267"/>
      <c r="D62" s="267"/>
      <c r="E62" s="267"/>
      <c r="F62" s="267"/>
      <c r="G62" s="267"/>
    </row>
    <row r="63" spans="1:10" ht="21" customHeight="1" thickBot="1" x14ac:dyDescent="0.35">
      <c r="A63" s="553" t="s">
        <v>355</v>
      </c>
      <c r="B63" s="553"/>
      <c r="C63" s="276" t="s">
        <v>357</v>
      </c>
      <c r="D63" s="543" t="s">
        <v>358</v>
      </c>
      <c r="E63" s="547" t="s">
        <v>356</v>
      </c>
      <c r="F63" s="543" t="s">
        <v>359</v>
      </c>
    </row>
    <row r="64" spans="1:10" ht="21" customHeight="1" thickBot="1" x14ac:dyDescent="0.35">
      <c r="A64" s="276"/>
      <c r="B64" s="276" t="s">
        <v>312</v>
      </c>
      <c r="C64" s="276" t="s">
        <v>316</v>
      </c>
      <c r="D64" s="543"/>
      <c r="E64" s="548"/>
      <c r="F64" s="543"/>
    </row>
    <row r="65" spans="1:10" ht="31.2" customHeight="1" thickBot="1" x14ac:dyDescent="0.35">
      <c r="A65" s="277">
        <v>1</v>
      </c>
      <c r="B65" s="278" t="s">
        <v>367</v>
      </c>
      <c r="C65" s="279">
        <v>0.6734</v>
      </c>
      <c r="D65" s="280">
        <v>0.45</v>
      </c>
      <c r="E65" s="552">
        <v>0.3</v>
      </c>
      <c r="F65" s="281">
        <v>0.13</v>
      </c>
    </row>
    <row r="66" spans="1:10" ht="21" customHeight="1" thickBot="1" x14ac:dyDescent="0.35">
      <c r="A66" s="277">
        <v>2</v>
      </c>
      <c r="B66" s="278" t="s">
        <v>368</v>
      </c>
      <c r="C66" s="279">
        <v>0.60109999999999997</v>
      </c>
      <c r="D66" s="281">
        <v>0.55000000000000004</v>
      </c>
      <c r="E66" s="552"/>
      <c r="F66" s="281">
        <v>0.11</v>
      </c>
      <c r="J66" s="275"/>
    </row>
    <row r="67" spans="1:10" ht="16.2" thickBot="1" x14ac:dyDescent="0.35">
      <c r="A67" s="271"/>
      <c r="B67" s="271"/>
      <c r="C67" s="271"/>
      <c r="D67" s="283">
        <v>1</v>
      </c>
      <c r="E67" s="552"/>
      <c r="F67" s="282">
        <v>0.24</v>
      </c>
    </row>
    <row r="68" spans="1:10" ht="16.2" thickBot="1" x14ac:dyDescent="0.35">
      <c r="A68" s="267"/>
      <c r="B68" s="267"/>
      <c r="C68" s="267"/>
      <c r="D68" s="267"/>
      <c r="E68" s="267"/>
      <c r="F68" s="267"/>
      <c r="G68" s="267"/>
    </row>
    <row r="69" spans="1:10" ht="36.6" customHeight="1" thickBot="1" x14ac:dyDescent="0.35">
      <c r="A69" s="544" t="s">
        <v>372</v>
      </c>
      <c r="B69" s="544"/>
      <c r="C69" s="276" t="s">
        <v>357</v>
      </c>
      <c r="D69" s="545" t="s">
        <v>358</v>
      </c>
      <c r="E69" s="547" t="s">
        <v>356</v>
      </c>
      <c r="F69" s="545" t="s">
        <v>359</v>
      </c>
      <c r="G69" s="267"/>
    </row>
    <row r="70" spans="1:10" ht="28.8" customHeight="1" thickBot="1" x14ac:dyDescent="0.35">
      <c r="A70" s="276"/>
      <c r="B70" s="276" t="s">
        <v>312</v>
      </c>
      <c r="C70" s="276" t="s">
        <v>316</v>
      </c>
      <c r="D70" s="546"/>
      <c r="E70" s="548"/>
      <c r="F70" s="546"/>
      <c r="G70" s="267"/>
    </row>
    <row r="71" spans="1:10" ht="16.2" thickBot="1" x14ac:dyDescent="0.35">
      <c r="A71" s="277">
        <v>1</v>
      </c>
      <c r="B71" s="278" t="s">
        <v>369</v>
      </c>
      <c r="C71" s="279">
        <v>0.25</v>
      </c>
      <c r="D71" s="281">
        <v>0.5</v>
      </c>
      <c r="E71" s="549">
        <v>0.25</v>
      </c>
      <c r="F71" s="281">
        <v>0.12</v>
      </c>
      <c r="G71" s="267"/>
    </row>
    <row r="72" spans="1:10" ht="46.2" customHeight="1" thickBot="1" x14ac:dyDescent="0.35">
      <c r="A72" s="277">
        <v>2</v>
      </c>
      <c r="B72" s="278" t="s">
        <v>370</v>
      </c>
      <c r="C72" s="279">
        <v>0.25</v>
      </c>
      <c r="D72" s="281">
        <v>0.5</v>
      </c>
      <c r="E72" s="550"/>
      <c r="F72" s="281">
        <v>0.12</v>
      </c>
      <c r="G72" s="267"/>
    </row>
    <row r="73" spans="1:10" ht="16.2" thickBot="1" x14ac:dyDescent="0.35">
      <c r="A73" s="271"/>
      <c r="B73" s="271"/>
      <c r="C73" s="271"/>
      <c r="D73" s="283">
        <v>1</v>
      </c>
      <c r="E73" s="551"/>
      <c r="F73" s="283">
        <v>0.24</v>
      </c>
      <c r="G73" s="267"/>
    </row>
    <row r="74" spans="1:10" ht="15.6" x14ac:dyDescent="0.3">
      <c r="A74" s="267"/>
      <c r="B74" s="267"/>
      <c r="C74" s="267"/>
      <c r="D74" s="267"/>
      <c r="E74" s="267"/>
      <c r="F74" s="267"/>
      <c r="G74" s="267"/>
    </row>
    <row r="75" spans="1:10" ht="16.2" thickBot="1" x14ac:dyDescent="0.35">
      <c r="A75" s="267"/>
      <c r="B75" s="267"/>
      <c r="C75" s="267"/>
      <c r="D75" s="267"/>
      <c r="E75" s="267"/>
      <c r="F75" s="267"/>
      <c r="G75" s="284"/>
    </row>
    <row r="76" spans="1:10" ht="21" customHeight="1" thickBot="1" x14ac:dyDescent="0.35">
      <c r="A76" s="544" t="s">
        <v>373</v>
      </c>
      <c r="B76" s="544"/>
      <c r="C76" s="276" t="s">
        <v>357</v>
      </c>
      <c r="D76" s="543" t="s">
        <v>358</v>
      </c>
      <c r="E76" s="554" t="s">
        <v>356</v>
      </c>
      <c r="F76" s="543" t="s">
        <v>359</v>
      </c>
      <c r="G76" s="285"/>
    </row>
    <row r="77" spans="1:10" ht="42" customHeight="1" thickBot="1" x14ac:dyDescent="0.35">
      <c r="A77" s="276"/>
      <c r="B77" s="276" t="s">
        <v>312</v>
      </c>
      <c r="C77" s="276" t="s">
        <v>316</v>
      </c>
      <c r="D77" s="543"/>
      <c r="E77" s="554"/>
      <c r="F77" s="543"/>
      <c r="G77" s="285"/>
    </row>
    <row r="78" spans="1:10" ht="31.8" thickBot="1" x14ac:dyDescent="0.35">
      <c r="A78" s="277">
        <v>1</v>
      </c>
      <c r="B78" s="278" t="s">
        <v>351</v>
      </c>
      <c r="C78" s="279">
        <v>0.27489999999999998</v>
      </c>
      <c r="D78" s="281">
        <v>0.5</v>
      </c>
      <c r="E78" s="552">
        <v>0.1</v>
      </c>
      <c r="F78" s="287">
        <v>7.93</v>
      </c>
      <c r="G78" s="286"/>
    </row>
    <row r="79" spans="1:10" ht="21" customHeight="1" thickBot="1" x14ac:dyDescent="0.35">
      <c r="A79" s="277">
        <v>2</v>
      </c>
      <c r="B79" s="278" t="s">
        <v>353</v>
      </c>
      <c r="C79" s="281">
        <v>0.5</v>
      </c>
      <c r="D79" s="281">
        <v>0.5</v>
      </c>
      <c r="E79" s="552"/>
      <c r="F79" s="278">
        <v>10</v>
      </c>
      <c r="G79" s="285"/>
    </row>
    <row r="80" spans="1:10" ht="16.2" thickBot="1" x14ac:dyDescent="0.35">
      <c r="A80" s="271"/>
      <c r="B80" s="271"/>
      <c r="C80" s="271"/>
      <c r="D80" s="283">
        <v>1</v>
      </c>
      <c r="E80" s="552"/>
      <c r="F80" s="283">
        <v>0.18</v>
      </c>
      <c r="G80" s="267"/>
    </row>
    <row r="84" spans="2:4" ht="15" thickBot="1" x14ac:dyDescent="0.35"/>
    <row r="85" spans="2:4" ht="18" thickBot="1" x14ac:dyDescent="0.35">
      <c r="B85" s="401" t="s">
        <v>374</v>
      </c>
      <c r="C85" s="401"/>
      <c r="D85" s="401"/>
    </row>
    <row r="86" spans="2:4" ht="18" thickBot="1" x14ac:dyDescent="0.35">
      <c r="B86" s="177" t="s">
        <v>312</v>
      </c>
      <c r="C86" s="177" t="s">
        <v>375</v>
      </c>
      <c r="D86" s="177" t="s">
        <v>414</v>
      </c>
    </row>
    <row r="87" spans="2:4" ht="31.8" thickBot="1" x14ac:dyDescent="0.35">
      <c r="B87" s="278" t="s">
        <v>368</v>
      </c>
      <c r="C87" s="281">
        <v>0.11</v>
      </c>
      <c r="D87" s="58" t="s">
        <v>401</v>
      </c>
    </row>
    <row r="88" spans="2:4" ht="43.2" customHeight="1" thickBot="1" x14ac:dyDescent="0.35">
      <c r="B88" s="278" t="s">
        <v>370</v>
      </c>
      <c r="C88" s="290">
        <v>0.12</v>
      </c>
      <c r="D88" s="58" t="s">
        <v>413</v>
      </c>
    </row>
    <row r="89" spans="2:4" ht="33" customHeight="1" thickBot="1" x14ac:dyDescent="0.35">
      <c r="B89" s="278" t="s">
        <v>367</v>
      </c>
      <c r="C89" s="281">
        <v>0.13</v>
      </c>
      <c r="D89" s="234" t="s">
        <v>400</v>
      </c>
    </row>
    <row r="90" spans="2:4" ht="43.8" customHeight="1" thickBot="1" x14ac:dyDescent="0.35">
      <c r="B90" s="278" t="s">
        <v>353</v>
      </c>
      <c r="C90" s="281">
        <v>0.1</v>
      </c>
      <c r="D90" s="58" t="s">
        <v>403</v>
      </c>
    </row>
    <row r="91" spans="2:4" ht="31.8" thickBot="1" x14ac:dyDescent="0.35">
      <c r="B91" s="278" t="s">
        <v>369</v>
      </c>
      <c r="C91" s="281">
        <v>0.12</v>
      </c>
      <c r="D91" s="58" t="s">
        <v>412</v>
      </c>
    </row>
    <row r="92" spans="2:4" ht="16.2" thickBot="1" x14ac:dyDescent="0.35">
      <c r="B92" s="278" t="s">
        <v>351</v>
      </c>
      <c r="C92" s="289">
        <v>0.08</v>
      </c>
      <c r="D92" s="234" t="s">
        <v>402</v>
      </c>
    </row>
    <row r="93" spans="2:4" ht="40.200000000000003" customHeight="1" thickBot="1" x14ac:dyDescent="0.35">
      <c r="B93" s="243" t="s">
        <v>360</v>
      </c>
      <c r="C93" s="269">
        <v>0.09</v>
      </c>
      <c r="D93" s="243" t="s">
        <v>404</v>
      </c>
    </row>
    <row r="94" spans="2:4" ht="31.8" thickBot="1" x14ac:dyDescent="0.35">
      <c r="B94" s="243" t="s">
        <v>361</v>
      </c>
      <c r="C94" s="269">
        <v>0.03</v>
      </c>
      <c r="D94" s="58" t="s">
        <v>405</v>
      </c>
    </row>
    <row r="95" spans="2:4" ht="47.4" thickBot="1" x14ac:dyDescent="0.35">
      <c r="B95" s="243" t="s">
        <v>362</v>
      </c>
      <c r="C95" s="269">
        <v>0.05</v>
      </c>
      <c r="D95" s="58" t="s">
        <v>406</v>
      </c>
    </row>
    <row r="96" spans="2:4" ht="31.8" thickBot="1" x14ac:dyDescent="0.35">
      <c r="B96" s="243" t="s">
        <v>363</v>
      </c>
      <c r="C96" s="269">
        <v>0.03</v>
      </c>
      <c r="D96" s="234" t="s">
        <v>410</v>
      </c>
    </row>
    <row r="97" spans="2:9" ht="31.8" thickBot="1" x14ac:dyDescent="0.35">
      <c r="B97" s="243" t="s">
        <v>364</v>
      </c>
      <c r="C97" s="269">
        <v>0.05</v>
      </c>
      <c r="D97" s="58" t="s">
        <v>407</v>
      </c>
    </row>
    <row r="98" spans="2:9" ht="21.6" customHeight="1" thickBot="1" x14ac:dyDescent="0.35">
      <c r="B98" s="243" t="s">
        <v>366</v>
      </c>
      <c r="C98" s="269">
        <v>2.8500000000000001E-2</v>
      </c>
      <c r="D98" s="204" t="s">
        <v>411</v>
      </c>
    </row>
    <row r="99" spans="2:9" ht="16.2" thickBot="1" x14ac:dyDescent="0.35">
      <c r="B99" s="243" t="s">
        <v>326</v>
      </c>
      <c r="C99" s="269">
        <v>0.03</v>
      </c>
      <c r="D99" s="58" t="s">
        <v>408</v>
      </c>
    </row>
    <row r="100" spans="2:9" ht="32.4" customHeight="1" thickBot="1" x14ac:dyDescent="0.35">
      <c r="B100" s="243" t="s">
        <v>365</v>
      </c>
      <c r="C100" s="269">
        <v>0.03</v>
      </c>
      <c r="D100" s="234" t="s">
        <v>409</v>
      </c>
    </row>
    <row r="101" spans="2:9" ht="16.2" thickBot="1" x14ac:dyDescent="0.35">
      <c r="B101" s="223" t="s">
        <v>376</v>
      </c>
      <c r="C101" s="291">
        <v>1</v>
      </c>
      <c r="D101" s="292"/>
    </row>
    <row r="104" spans="2:9" ht="15" thickBot="1" x14ac:dyDescent="0.35"/>
    <row r="105" spans="2:9" ht="18" thickBot="1" x14ac:dyDescent="0.35">
      <c r="B105" s="403" t="s">
        <v>749</v>
      </c>
      <c r="C105" s="404"/>
      <c r="D105" s="404"/>
      <c r="E105" s="404"/>
      <c r="F105" s="404"/>
      <c r="G105" s="404"/>
      <c r="H105" s="404"/>
      <c r="I105" s="405"/>
    </row>
    <row r="106" spans="2:9" ht="18" thickBot="1" x14ac:dyDescent="0.35">
      <c r="B106" s="475" t="s">
        <v>377</v>
      </c>
      <c r="C106" s="475"/>
      <c r="D106" s="177" t="s">
        <v>378</v>
      </c>
      <c r="E106" s="177" t="s">
        <v>379</v>
      </c>
      <c r="F106" s="177" t="s">
        <v>380</v>
      </c>
      <c r="G106" s="177" t="s">
        <v>381</v>
      </c>
      <c r="H106" s="177" t="s">
        <v>382</v>
      </c>
      <c r="I106" s="177" t="s">
        <v>176</v>
      </c>
    </row>
    <row r="107" spans="2:9" ht="16.2" thickBot="1" x14ac:dyDescent="0.35">
      <c r="B107" s="234">
        <v>1</v>
      </c>
      <c r="C107" s="288" t="s">
        <v>384</v>
      </c>
      <c r="D107" s="6">
        <v>8570</v>
      </c>
      <c r="E107" s="6">
        <v>4868</v>
      </c>
      <c r="F107" s="6">
        <v>8355</v>
      </c>
      <c r="G107" s="6">
        <v>1963</v>
      </c>
      <c r="H107" s="6">
        <v>5765</v>
      </c>
      <c r="I107" s="586">
        <v>29521</v>
      </c>
    </row>
    <row r="108" spans="2:9" ht="16.2" thickBot="1" x14ac:dyDescent="0.35">
      <c r="B108" s="234">
        <v>2</v>
      </c>
      <c r="C108" s="288" t="s">
        <v>385</v>
      </c>
      <c r="D108" s="587">
        <v>9195</v>
      </c>
      <c r="E108" s="587">
        <v>5596</v>
      </c>
      <c r="F108" s="587">
        <v>10279</v>
      </c>
      <c r="G108" s="587">
        <v>2242</v>
      </c>
      <c r="H108" s="587">
        <v>7518</v>
      </c>
      <c r="I108" s="586">
        <v>34830</v>
      </c>
    </row>
    <row r="109" spans="2:9" ht="16.2" thickBot="1" x14ac:dyDescent="0.35">
      <c r="B109" s="234">
        <v>3</v>
      </c>
      <c r="C109" s="288" t="s">
        <v>386</v>
      </c>
      <c r="D109" s="587">
        <v>9933</v>
      </c>
      <c r="E109" s="587">
        <v>6432</v>
      </c>
      <c r="F109" s="587">
        <v>12651</v>
      </c>
      <c r="G109" s="587">
        <v>2560</v>
      </c>
      <c r="H109" s="587">
        <v>9804</v>
      </c>
      <c r="I109" s="586">
        <v>41380</v>
      </c>
    </row>
    <row r="110" spans="2:9" ht="16.2" thickBot="1" x14ac:dyDescent="0.35">
      <c r="B110" s="234">
        <v>3</v>
      </c>
      <c r="C110" s="288" t="s">
        <v>387</v>
      </c>
      <c r="D110" s="587">
        <v>10730</v>
      </c>
      <c r="E110" s="587">
        <v>7394</v>
      </c>
      <c r="F110" s="587">
        <v>15570</v>
      </c>
      <c r="G110" s="587">
        <v>2924</v>
      </c>
      <c r="H110" s="587">
        <v>12788</v>
      </c>
      <c r="I110" s="586">
        <v>49406</v>
      </c>
    </row>
    <row r="112" spans="2:9" ht="15" thickBot="1" x14ac:dyDescent="0.35"/>
    <row r="113" spans="2:6" ht="18" thickBot="1" x14ac:dyDescent="0.35">
      <c r="B113" s="395" t="s">
        <v>875</v>
      </c>
      <c r="C113" s="478"/>
      <c r="D113" s="478"/>
      <c r="E113" s="478"/>
      <c r="F113" s="479"/>
    </row>
    <row r="114" spans="2:6" ht="54" customHeight="1" thickBot="1" x14ac:dyDescent="0.35">
      <c r="B114" s="248" t="s">
        <v>312</v>
      </c>
      <c r="C114" s="376" t="s">
        <v>111</v>
      </c>
      <c r="D114" s="376" t="s">
        <v>398</v>
      </c>
      <c r="E114" s="374" t="s">
        <v>874</v>
      </c>
      <c r="F114" s="376" t="s">
        <v>399</v>
      </c>
    </row>
    <row r="115" spans="2:6" ht="47.4" thickBot="1" x14ac:dyDescent="0.35">
      <c r="B115" s="278" t="s">
        <v>367</v>
      </c>
      <c r="C115" s="6">
        <v>5000</v>
      </c>
      <c r="D115" s="288" t="s">
        <v>395</v>
      </c>
      <c r="E115" s="288">
        <v>10</v>
      </c>
      <c r="F115" s="6">
        <v>5000</v>
      </c>
    </row>
    <row r="116" spans="2:6" ht="21" customHeight="1" thickBot="1" x14ac:dyDescent="0.35">
      <c r="B116" s="278" t="s">
        <v>368</v>
      </c>
      <c r="C116" s="288" t="s">
        <v>388</v>
      </c>
      <c r="D116" s="375" t="s">
        <v>396</v>
      </c>
      <c r="E116" s="288">
        <v>5</v>
      </c>
      <c r="F116" s="6">
        <v>2500</v>
      </c>
    </row>
    <row r="117" spans="2:6" ht="28.8" customHeight="1" thickBot="1" x14ac:dyDescent="0.35">
      <c r="B117" s="278" t="s">
        <v>389</v>
      </c>
      <c r="C117" s="288" t="s">
        <v>388</v>
      </c>
      <c r="D117" s="375" t="s">
        <v>397</v>
      </c>
      <c r="E117" s="288">
        <v>5</v>
      </c>
      <c r="F117" s="6">
        <v>5000</v>
      </c>
    </row>
    <row r="118" spans="2:6" ht="16.2" thickBot="1" x14ac:dyDescent="0.35">
      <c r="B118" s="243" t="s">
        <v>863</v>
      </c>
      <c r="C118" s="372" t="s">
        <v>862</v>
      </c>
      <c r="D118" s="372" t="s">
        <v>395</v>
      </c>
      <c r="E118" s="372">
        <v>10</v>
      </c>
      <c r="F118" s="6">
        <v>5000</v>
      </c>
    </row>
    <row r="119" spans="2:6" ht="16.2" thickBot="1" x14ac:dyDescent="0.35">
      <c r="B119" s="278" t="s">
        <v>864</v>
      </c>
      <c r="C119" s="372" t="s">
        <v>865</v>
      </c>
      <c r="D119" s="372" t="s">
        <v>395</v>
      </c>
      <c r="E119" s="372">
        <v>50</v>
      </c>
      <c r="F119" s="6">
        <v>25000</v>
      </c>
    </row>
    <row r="120" spans="2:6" ht="27.6" customHeight="1" thickBot="1" x14ac:dyDescent="0.35">
      <c r="B120" s="278" t="s">
        <v>391</v>
      </c>
      <c r="C120" s="6">
        <v>5000</v>
      </c>
      <c r="D120" s="288" t="s">
        <v>395</v>
      </c>
      <c r="E120" s="288">
        <v>10</v>
      </c>
      <c r="F120" s="6">
        <v>2500</v>
      </c>
    </row>
    <row r="121" spans="2:6" ht="31.8" thickBot="1" x14ac:dyDescent="0.35">
      <c r="B121" s="243" t="s">
        <v>392</v>
      </c>
      <c r="C121" s="6">
        <v>5000</v>
      </c>
      <c r="D121" s="288" t="s">
        <v>395</v>
      </c>
      <c r="E121" s="288">
        <v>10</v>
      </c>
      <c r="F121" s="6">
        <v>2500</v>
      </c>
    </row>
    <row r="122" spans="2:6" ht="16.2" thickBot="1" x14ac:dyDescent="0.35">
      <c r="B122" s="243" t="s">
        <v>393</v>
      </c>
      <c r="C122" s="6">
        <v>5000</v>
      </c>
      <c r="D122" s="288" t="s">
        <v>395</v>
      </c>
      <c r="E122" s="288">
        <v>10</v>
      </c>
      <c r="F122" s="6">
        <v>2500</v>
      </c>
    </row>
    <row r="123" spans="2:6" ht="16.2" thickBot="1" x14ac:dyDescent="0.35">
      <c r="B123" s="243" t="s">
        <v>394</v>
      </c>
      <c r="C123" s="6">
        <v>5000</v>
      </c>
      <c r="D123" s="288" t="s">
        <v>395</v>
      </c>
      <c r="E123" s="288">
        <v>10</v>
      </c>
      <c r="F123" s="6">
        <v>2500</v>
      </c>
    </row>
    <row r="125" spans="2:6" ht="15" thickBot="1" x14ac:dyDescent="0.35"/>
    <row r="126" spans="2:6" ht="18" thickBot="1" x14ac:dyDescent="0.35">
      <c r="B126" s="401" t="s">
        <v>445</v>
      </c>
      <c r="C126" s="401"/>
      <c r="D126" s="401"/>
      <c r="E126" s="401"/>
      <c r="F126" s="401"/>
    </row>
    <row r="127" spans="2:6" ht="18" thickBot="1" x14ac:dyDescent="0.35">
      <c r="B127" s="476" t="s">
        <v>261</v>
      </c>
      <c r="C127" s="431" t="s">
        <v>415</v>
      </c>
      <c r="D127" s="431" t="s">
        <v>416</v>
      </c>
      <c r="E127" s="431" t="s">
        <v>417</v>
      </c>
      <c r="F127" s="431"/>
    </row>
    <row r="128" spans="2:6" ht="18" thickBot="1" x14ac:dyDescent="0.35">
      <c r="B128" s="477"/>
      <c r="C128" s="431"/>
      <c r="D128" s="431"/>
      <c r="E128" s="235" t="s">
        <v>418</v>
      </c>
      <c r="F128" s="235" t="s">
        <v>419</v>
      </c>
    </row>
    <row r="129" spans="1:6" ht="133.80000000000001" customHeight="1" thickBot="1" x14ac:dyDescent="0.35">
      <c r="B129" s="470">
        <v>1</v>
      </c>
      <c r="C129" s="470" t="s">
        <v>420</v>
      </c>
      <c r="D129" s="470" t="s">
        <v>427</v>
      </c>
      <c r="E129" s="470" t="s">
        <v>421</v>
      </c>
      <c r="F129" s="470" t="s">
        <v>428</v>
      </c>
    </row>
    <row r="130" spans="1:6" ht="15" hidden="1" thickBot="1" x14ac:dyDescent="0.35">
      <c r="B130" s="470"/>
      <c r="C130" s="470"/>
      <c r="D130" s="470"/>
      <c r="E130" s="470"/>
      <c r="F130" s="470"/>
    </row>
    <row r="131" spans="1:6" ht="211.2" customHeight="1" thickBot="1" x14ac:dyDescent="0.35">
      <c r="B131" s="470">
        <v>2</v>
      </c>
      <c r="C131" s="470" t="s">
        <v>422</v>
      </c>
      <c r="D131" s="470" t="s">
        <v>423</v>
      </c>
      <c r="E131" s="470" t="s">
        <v>424</v>
      </c>
      <c r="F131" s="470" t="s">
        <v>429</v>
      </c>
    </row>
    <row r="132" spans="1:6" ht="15" thickBot="1" x14ac:dyDescent="0.35">
      <c r="B132" s="470"/>
      <c r="C132" s="470"/>
      <c r="D132" s="470"/>
      <c r="E132" s="470"/>
      <c r="F132" s="470"/>
    </row>
    <row r="133" spans="1:6" ht="25.8" customHeight="1" thickBot="1" x14ac:dyDescent="0.35">
      <c r="B133" s="470"/>
      <c r="C133" s="470"/>
      <c r="D133" s="470"/>
      <c r="E133" s="470"/>
      <c r="F133" s="470"/>
    </row>
    <row r="134" spans="1:6" ht="80.400000000000006" customHeight="1" thickBot="1" x14ac:dyDescent="0.35">
      <c r="B134" s="470">
        <v>3</v>
      </c>
      <c r="C134" s="470" t="s">
        <v>425</v>
      </c>
      <c r="D134" s="470" t="s">
        <v>430</v>
      </c>
      <c r="E134" s="470" t="s">
        <v>426</v>
      </c>
      <c r="F134" s="470" t="s">
        <v>431</v>
      </c>
    </row>
    <row r="135" spans="1:6" ht="15" hidden="1" thickBot="1" x14ac:dyDescent="0.35">
      <c r="B135" s="470"/>
      <c r="C135" s="470"/>
      <c r="D135" s="470"/>
      <c r="E135" s="470"/>
      <c r="F135" s="470"/>
    </row>
    <row r="136" spans="1:6" ht="92.4" customHeight="1" thickBot="1" x14ac:dyDescent="0.35">
      <c r="B136" s="470">
        <v>4</v>
      </c>
      <c r="C136" s="470" t="s">
        <v>432</v>
      </c>
      <c r="D136" s="470" t="s">
        <v>434</v>
      </c>
      <c r="E136" s="470" t="s">
        <v>433</v>
      </c>
      <c r="F136" s="470" t="s">
        <v>435</v>
      </c>
    </row>
    <row r="137" spans="1:6" ht="25.8" customHeight="1" thickBot="1" x14ac:dyDescent="0.35">
      <c r="B137" s="470"/>
      <c r="C137" s="470"/>
      <c r="D137" s="470"/>
      <c r="E137" s="470"/>
      <c r="F137" s="470"/>
    </row>
    <row r="138" spans="1:6" ht="175.8" customHeight="1" thickBot="1" x14ac:dyDescent="0.35">
      <c r="B138" s="203">
        <v>5</v>
      </c>
      <c r="C138" s="203" t="s">
        <v>361</v>
      </c>
      <c r="D138" s="203" t="s">
        <v>436</v>
      </c>
      <c r="E138" s="470" t="s">
        <v>437</v>
      </c>
      <c r="F138" s="472" t="s">
        <v>440</v>
      </c>
    </row>
    <row r="139" spans="1:6" ht="47.4" hidden="1" customHeight="1" thickBot="1" x14ac:dyDescent="0.35">
      <c r="B139" s="470">
        <v>6</v>
      </c>
      <c r="C139" s="470" t="s">
        <v>362</v>
      </c>
      <c r="D139" s="471" t="s">
        <v>444</v>
      </c>
      <c r="E139" s="470"/>
      <c r="F139" s="472"/>
    </row>
    <row r="140" spans="1:6" ht="15" hidden="1" thickBot="1" x14ac:dyDescent="0.35">
      <c r="B140" s="470"/>
      <c r="C140" s="470"/>
      <c r="D140" s="474"/>
      <c r="E140" s="470"/>
      <c r="F140" s="472"/>
    </row>
    <row r="141" spans="1:6" ht="47.4" hidden="1" thickBot="1" x14ac:dyDescent="0.35">
      <c r="B141" s="377">
        <v>7</v>
      </c>
      <c r="C141" s="377" t="s">
        <v>438</v>
      </c>
      <c r="D141" s="377" t="s">
        <v>439</v>
      </c>
      <c r="E141" s="471"/>
      <c r="F141" s="473"/>
    </row>
    <row r="142" spans="1:6" ht="181.2" customHeight="1" thickBot="1" x14ac:dyDescent="0.35">
      <c r="A142" s="379"/>
      <c r="B142" s="470">
        <v>8</v>
      </c>
      <c r="C142" s="470" t="s">
        <v>443</v>
      </c>
      <c r="D142" s="470" t="s">
        <v>441</v>
      </c>
      <c r="E142" s="471" t="s">
        <v>442</v>
      </c>
      <c r="F142" s="470" t="s">
        <v>868</v>
      </c>
    </row>
    <row r="143" spans="1:6" ht="15" hidden="1" thickBot="1" x14ac:dyDescent="0.35">
      <c r="A143" s="380"/>
      <c r="B143" s="470"/>
      <c r="C143" s="470"/>
      <c r="D143" s="470"/>
      <c r="E143" s="474"/>
      <c r="F143" s="470"/>
    </row>
  </sheetData>
  <sortState xmlns:xlrd2="http://schemas.microsoft.com/office/spreadsheetml/2017/richdata2" ref="B87:C100">
    <sortCondition descending="1" ref="C87:C100"/>
  </sortState>
  <mergeCells count="120">
    <mergeCell ref="E78:E80"/>
    <mergeCell ref="E76:E77"/>
    <mergeCell ref="F76:F77"/>
    <mergeCell ref="D76:D77"/>
    <mergeCell ref="A76:B76"/>
    <mergeCell ref="C45:D45"/>
    <mergeCell ref="C46:D46"/>
    <mergeCell ref="C48:D48"/>
    <mergeCell ref="A46:A47"/>
    <mergeCell ref="B46:B47"/>
    <mergeCell ref="C47:D47"/>
    <mergeCell ref="E71:E73"/>
    <mergeCell ref="F46:F47"/>
    <mergeCell ref="G46:G47"/>
    <mergeCell ref="A51:B51"/>
    <mergeCell ref="D51:D52"/>
    <mergeCell ref="F51:F52"/>
    <mergeCell ref="F63:F64"/>
    <mergeCell ref="A69:B69"/>
    <mergeCell ref="D69:D70"/>
    <mergeCell ref="F69:F70"/>
    <mergeCell ref="E69:E70"/>
    <mergeCell ref="E51:E52"/>
    <mergeCell ref="E53:E61"/>
    <mergeCell ref="E65:E67"/>
    <mergeCell ref="E63:E64"/>
    <mergeCell ref="A63:B63"/>
    <mergeCell ref="D63:D64"/>
    <mergeCell ref="B39:B41"/>
    <mergeCell ref="A35:A38"/>
    <mergeCell ref="A39:A41"/>
    <mergeCell ref="A33:B33"/>
    <mergeCell ref="C33:D33"/>
    <mergeCell ref="C34:D34"/>
    <mergeCell ref="B35:B38"/>
    <mergeCell ref="A44:B44"/>
    <mergeCell ref="C44:D44"/>
    <mergeCell ref="A25:B25"/>
    <mergeCell ref="E27:E28"/>
    <mergeCell ref="E29:E30"/>
    <mergeCell ref="F29:F30"/>
    <mergeCell ref="F27:F28"/>
    <mergeCell ref="B29:B30"/>
    <mergeCell ref="A29:A30"/>
    <mergeCell ref="B27:B28"/>
    <mergeCell ref="A27:A28"/>
    <mergeCell ref="A4:B4"/>
    <mergeCell ref="A6:A7"/>
    <mergeCell ref="B6:B7"/>
    <mergeCell ref="F6:F7"/>
    <mergeCell ref="E6:E7"/>
    <mergeCell ref="F21:F22"/>
    <mergeCell ref="E21:E22"/>
    <mergeCell ref="A16:A17"/>
    <mergeCell ref="B18:B20"/>
    <mergeCell ref="B21:B22"/>
    <mergeCell ref="A21:A22"/>
    <mergeCell ref="A18:A20"/>
    <mergeCell ref="C18:C19"/>
    <mergeCell ref="D18:D19"/>
    <mergeCell ref="E16:E17"/>
    <mergeCell ref="E18:E20"/>
    <mergeCell ref="F16:F17"/>
    <mergeCell ref="F18:F20"/>
    <mergeCell ref="B16:B17"/>
    <mergeCell ref="B8:B9"/>
    <mergeCell ref="A8:A9"/>
    <mergeCell ref="F10:F11"/>
    <mergeCell ref="F14:F15"/>
    <mergeCell ref="E14:E15"/>
    <mergeCell ref="B10:B11"/>
    <mergeCell ref="A10:A11"/>
    <mergeCell ref="A12:A13"/>
    <mergeCell ref="A14:A15"/>
    <mergeCell ref="B14:B15"/>
    <mergeCell ref="B12:B13"/>
    <mergeCell ref="F8:F9"/>
    <mergeCell ref="E8:E9"/>
    <mergeCell ref="E10:E11"/>
    <mergeCell ref="E12:E13"/>
    <mergeCell ref="F12:F13"/>
    <mergeCell ref="B106:C106"/>
    <mergeCell ref="B85:D85"/>
    <mergeCell ref="C127:C128"/>
    <mergeCell ref="D127:D128"/>
    <mergeCell ref="E127:F127"/>
    <mergeCell ref="B127:B128"/>
    <mergeCell ref="B126:F126"/>
    <mergeCell ref="B113:F113"/>
    <mergeCell ref="B105:I105"/>
    <mergeCell ref="F129:F130"/>
    <mergeCell ref="F131:F133"/>
    <mergeCell ref="B136:B137"/>
    <mergeCell ref="C136:C137"/>
    <mergeCell ref="E136:E137"/>
    <mergeCell ref="D136:D137"/>
    <mergeCell ref="F136:F137"/>
    <mergeCell ref="B134:B135"/>
    <mergeCell ref="C134:C135"/>
    <mergeCell ref="E134:E135"/>
    <mergeCell ref="F134:F135"/>
    <mergeCell ref="D134:D135"/>
    <mergeCell ref="B129:B130"/>
    <mergeCell ref="C129:C130"/>
    <mergeCell ref="E129:E130"/>
    <mergeCell ref="B131:B133"/>
    <mergeCell ref="C131:C133"/>
    <mergeCell ref="D131:D133"/>
    <mergeCell ref="E131:E133"/>
    <mergeCell ref="D129:D130"/>
    <mergeCell ref="B139:B140"/>
    <mergeCell ref="C139:C140"/>
    <mergeCell ref="E138:E141"/>
    <mergeCell ref="F138:F141"/>
    <mergeCell ref="B142:B143"/>
    <mergeCell ref="C142:C143"/>
    <mergeCell ref="D142:D143"/>
    <mergeCell ref="F142:F143"/>
    <mergeCell ref="E142:E143"/>
    <mergeCell ref="D139:D14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40E1C-2978-4C95-A8F6-2AADDF9ADD63}">
  <dimension ref="A1:AM77"/>
  <sheetViews>
    <sheetView zoomScale="70" zoomScaleNormal="70" workbookViewId="0">
      <selection activeCell="J10" sqref="J10"/>
    </sheetView>
  </sheetViews>
  <sheetFormatPr defaultRowHeight="14.4" x14ac:dyDescent="0.3"/>
  <cols>
    <col min="1" max="1" width="9.6640625" customWidth="1"/>
    <col min="2" max="2" width="20.109375" customWidth="1"/>
    <col min="3" max="3" width="16.109375" customWidth="1"/>
    <col min="4" max="4" width="20.88671875" customWidth="1"/>
    <col min="5" max="5" width="16.6640625" customWidth="1"/>
    <col min="6" max="6" width="14.109375" customWidth="1"/>
    <col min="7" max="7" width="13.88671875" customWidth="1"/>
    <col min="8" max="8" width="16.21875" customWidth="1"/>
    <col min="9" max="9" width="10.21875" customWidth="1"/>
    <col min="10" max="10" width="31.44140625" customWidth="1"/>
    <col min="11" max="11" width="13.109375" customWidth="1"/>
    <col min="12" max="12" width="11.5546875" customWidth="1"/>
    <col min="13" max="13" width="15" customWidth="1"/>
    <col min="14" max="14" width="14.21875" customWidth="1"/>
    <col min="15" max="15" width="13" customWidth="1"/>
    <col min="16" max="16" width="14.109375" customWidth="1"/>
    <col min="17" max="17" width="13.33203125" customWidth="1"/>
    <col min="18" max="18" width="13.109375" customWidth="1"/>
    <col min="19" max="19" width="13.88671875" customWidth="1"/>
    <col min="20" max="20" width="16" customWidth="1"/>
    <col min="21" max="21" width="14.109375" customWidth="1"/>
    <col min="22" max="22" width="14.44140625" customWidth="1"/>
    <col min="23" max="23" width="14" customWidth="1"/>
    <col min="24" max="24" width="13.109375" customWidth="1"/>
    <col min="25" max="25" width="13.33203125" customWidth="1"/>
    <col min="26" max="26" width="13.109375" customWidth="1"/>
    <col min="27" max="27" width="11.5546875" customWidth="1"/>
    <col min="28" max="28" width="20.33203125" customWidth="1"/>
    <col min="29" max="29" width="13.109375" customWidth="1"/>
    <col min="30" max="30" width="14.21875" customWidth="1"/>
    <col min="31" max="31" width="13.33203125" customWidth="1"/>
    <col min="32" max="32" width="13.88671875" customWidth="1"/>
    <col min="33" max="33" width="13.33203125" customWidth="1"/>
    <col min="34" max="34" width="14.6640625" customWidth="1"/>
    <col min="35" max="35" width="12.109375" customWidth="1"/>
    <col min="36" max="36" width="14.5546875" customWidth="1"/>
    <col min="37" max="37" width="12.109375" customWidth="1"/>
    <col min="38" max="38" width="8.21875" customWidth="1"/>
    <col min="39" max="39" width="10.88671875" customWidth="1"/>
  </cols>
  <sheetData>
    <row r="1" spans="1:27" ht="15" thickBot="1" x14ac:dyDescent="0.35"/>
    <row r="2" spans="1:27" ht="18" thickBot="1" x14ac:dyDescent="0.35">
      <c r="A2" s="401" t="s">
        <v>715</v>
      </c>
      <c r="B2" s="401"/>
      <c r="C2" s="401"/>
      <c r="D2" s="401"/>
      <c r="E2" s="401"/>
      <c r="F2" s="401"/>
      <c r="G2" s="401"/>
      <c r="H2" s="401"/>
      <c r="I2" s="401"/>
      <c r="J2" s="401"/>
      <c r="K2" s="401"/>
      <c r="L2" s="401"/>
      <c r="M2" s="401"/>
      <c r="N2" s="401"/>
      <c r="O2" s="401"/>
      <c r="P2" s="401"/>
      <c r="Q2" s="401"/>
      <c r="R2" s="401"/>
      <c r="S2" s="401"/>
      <c r="T2" s="401"/>
      <c r="U2" s="401"/>
      <c r="V2" s="401"/>
      <c r="W2" s="401"/>
    </row>
    <row r="3" spans="1:27" ht="51" customHeight="1" thickBot="1" x14ac:dyDescent="0.35">
      <c r="A3" s="370" t="s">
        <v>261</v>
      </c>
      <c r="B3" s="370" t="s">
        <v>555</v>
      </c>
      <c r="C3" s="370" t="s">
        <v>556</v>
      </c>
      <c r="D3" s="370" t="s">
        <v>557</v>
      </c>
      <c r="E3" s="369" t="s">
        <v>741</v>
      </c>
      <c r="F3" s="370" t="s">
        <v>558</v>
      </c>
      <c r="G3" s="370" t="s">
        <v>559</v>
      </c>
      <c r="H3" s="381" t="s">
        <v>560</v>
      </c>
      <c r="I3" s="369" t="s">
        <v>561</v>
      </c>
      <c r="J3" s="369" t="s">
        <v>562</v>
      </c>
      <c r="K3" s="370" t="s">
        <v>563</v>
      </c>
      <c r="L3" s="381" t="s">
        <v>564</v>
      </c>
      <c r="M3" s="381" t="s">
        <v>565</v>
      </c>
      <c r="N3" s="370" t="s">
        <v>566</v>
      </c>
      <c r="O3" s="370" t="s">
        <v>567</v>
      </c>
      <c r="P3" s="370" t="s">
        <v>568</v>
      </c>
      <c r="Q3" s="369" t="s">
        <v>569</v>
      </c>
      <c r="R3" s="369" t="s">
        <v>570</v>
      </c>
      <c r="S3" s="370" t="s">
        <v>571</v>
      </c>
      <c r="T3" s="373" t="s">
        <v>572</v>
      </c>
      <c r="U3" s="370" t="s">
        <v>573</v>
      </c>
      <c r="V3" s="369" t="s">
        <v>574</v>
      </c>
      <c r="W3" s="369" t="s">
        <v>575</v>
      </c>
    </row>
    <row r="4" spans="1:27" ht="16.2" thickBot="1" x14ac:dyDescent="0.35">
      <c r="A4" s="577">
        <v>1</v>
      </c>
      <c r="B4" s="577" t="s">
        <v>576</v>
      </c>
      <c r="C4" s="26" t="s">
        <v>576</v>
      </c>
      <c r="D4" s="578" t="s">
        <v>698</v>
      </c>
      <c r="E4" s="204">
        <v>1414.1</v>
      </c>
      <c r="F4" s="26" t="s">
        <v>587</v>
      </c>
      <c r="G4" s="198">
        <f>H4/4</f>
        <v>1565.75</v>
      </c>
      <c r="H4" s="26">
        <v>6263</v>
      </c>
      <c r="I4" s="26">
        <v>5090</v>
      </c>
      <c r="J4" s="26">
        <v>3.4</v>
      </c>
      <c r="K4" s="198">
        <v>930</v>
      </c>
      <c r="L4" s="26">
        <v>2623</v>
      </c>
      <c r="M4" s="26">
        <v>2640</v>
      </c>
      <c r="N4" s="26">
        <v>566</v>
      </c>
      <c r="O4" s="198">
        <f>H4/2</f>
        <v>3131.5</v>
      </c>
      <c r="P4" s="198">
        <f t="shared" ref="P4:P9" si="0">H4-N4-O4</f>
        <v>2565.5</v>
      </c>
      <c r="Q4" s="26">
        <v>116</v>
      </c>
      <c r="R4" s="26">
        <v>1638</v>
      </c>
      <c r="S4" s="26">
        <v>3032</v>
      </c>
      <c r="T4" s="332">
        <f>S4/H4*100</f>
        <v>48.411304486667731</v>
      </c>
      <c r="U4" s="26">
        <v>2231</v>
      </c>
      <c r="V4" s="332">
        <f>100-T4</f>
        <v>51.588695513332269</v>
      </c>
      <c r="W4" s="26">
        <v>2894</v>
      </c>
      <c r="Y4" s="339">
        <v>1020</v>
      </c>
      <c r="Z4">
        <f>Y4/M4</f>
        <v>0.38636363636363635</v>
      </c>
      <c r="AA4">
        <f>Z4*100</f>
        <v>38.636363636363633</v>
      </c>
    </row>
    <row r="5" spans="1:27" ht="16.2" thickBot="1" x14ac:dyDescent="0.35">
      <c r="A5" s="577"/>
      <c r="B5" s="577"/>
      <c r="C5" s="341" t="s">
        <v>577</v>
      </c>
      <c r="D5" s="578"/>
      <c r="E5" s="204">
        <v>235.25</v>
      </c>
      <c r="F5" s="26" t="s">
        <v>586</v>
      </c>
      <c r="G5" s="198">
        <f t="shared" ref="G5:G12" si="1">H5/4</f>
        <v>576.75</v>
      </c>
      <c r="H5" s="26">
        <v>2307</v>
      </c>
      <c r="I5" s="26">
        <v>1160</v>
      </c>
      <c r="J5" s="26">
        <v>12.67</v>
      </c>
      <c r="K5" s="198">
        <v>950</v>
      </c>
      <c r="L5" s="26">
        <v>1641</v>
      </c>
      <c r="M5" s="26">
        <v>1666</v>
      </c>
      <c r="N5" s="26">
        <v>174</v>
      </c>
      <c r="O5" s="198">
        <f t="shared" ref="O5:O11" si="2">H5/2</f>
        <v>1153.5</v>
      </c>
      <c r="P5" s="198">
        <f>H5-N5-O5</f>
        <v>979.5</v>
      </c>
      <c r="Q5" s="26">
        <v>221</v>
      </c>
      <c r="R5" s="26">
        <v>497</v>
      </c>
      <c r="S5" s="26">
        <v>723</v>
      </c>
      <c r="T5" s="332">
        <f t="shared" ref="T5:T11" si="3">S5/H5*100</f>
        <v>31.339401820546165</v>
      </c>
      <c r="U5" s="26">
        <v>584</v>
      </c>
      <c r="V5" s="332">
        <f t="shared" ref="V5:V11" si="4">100-T5</f>
        <v>68.660598179453842</v>
      </c>
      <c r="W5" s="26">
        <v>736</v>
      </c>
      <c r="Y5" s="339">
        <v>264</v>
      </c>
      <c r="Z5">
        <f t="shared" ref="Z5:Z11" si="5">Y5/M5</f>
        <v>0.15846338535414164</v>
      </c>
      <c r="AA5">
        <f t="shared" ref="AA5:AA11" si="6">Z5*100</f>
        <v>15.846338535414164</v>
      </c>
    </row>
    <row r="6" spans="1:27" ht="16.2" thickBot="1" x14ac:dyDescent="0.35">
      <c r="A6" s="577">
        <v>2</v>
      </c>
      <c r="B6" s="577" t="s">
        <v>578</v>
      </c>
      <c r="C6" s="26" t="s">
        <v>579</v>
      </c>
      <c r="D6" s="577" t="s">
        <v>699</v>
      </c>
      <c r="E6" s="26">
        <v>148.6</v>
      </c>
      <c r="F6" s="26" t="s">
        <v>588</v>
      </c>
      <c r="G6" s="198">
        <f t="shared" si="1"/>
        <v>644</v>
      </c>
      <c r="H6" s="26">
        <v>2576</v>
      </c>
      <c r="I6" s="26">
        <v>482</v>
      </c>
      <c r="J6" s="26">
        <v>19.5</v>
      </c>
      <c r="K6" s="198">
        <f t="shared" ref="K5:K11" si="7">M6/L6*1000</f>
        <v>973.94636015325671</v>
      </c>
      <c r="L6" s="26">
        <v>1305</v>
      </c>
      <c r="M6" s="26">
        <v>1271</v>
      </c>
      <c r="N6" s="26">
        <v>73</v>
      </c>
      <c r="O6" s="198">
        <f t="shared" si="2"/>
        <v>1288</v>
      </c>
      <c r="P6" s="198">
        <f t="shared" si="0"/>
        <v>1215</v>
      </c>
      <c r="Q6" s="26">
        <v>80</v>
      </c>
      <c r="R6" s="26">
        <v>0</v>
      </c>
      <c r="S6" s="26">
        <v>346</v>
      </c>
      <c r="T6" s="332">
        <f t="shared" si="3"/>
        <v>13.43167701863354</v>
      </c>
      <c r="U6" s="26">
        <v>230</v>
      </c>
      <c r="V6" s="332">
        <f t="shared" si="4"/>
        <v>86.568322981366464</v>
      </c>
      <c r="W6" s="26">
        <v>286</v>
      </c>
      <c r="Y6" s="339">
        <v>67</v>
      </c>
      <c r="Z6">
        <f t="shared" si="5"/>
        <v>5.271439811172305E-2</v>
      </c>
      <c r="AA6">
        <f t="shared" si="6"/>
        <v>5.2714398111723053</v>
      </c>
    </row>
    <row r="7" spans="1:27" ht="16.2" thickBot="1" x14ac:dyDescent="0.35">
      <c r="A7" s="577"/>
      <c r="B7" s="577"/>
      <c r="C7" s="341" t="s">
        <v>582</v>
      </c>
      <c r="D7" s="577"/>
      <c r="E7" s="26">
        <v>15.63</v>
      </c>
      <c r="F7" s="26">
        <v>30.31</v>
      </c>
      <c r="G7" s="198">
        <f t="shared" si="1"/>
        <v>573</v>
      </c>
      <c r="H7" s="26">
        <v>2292</v>
      </c>
      <c r="I7" s="26">
        <v>326</v>
      </c>
      <c r="J7" s="26">
        <v>10.43</v>
      </c>
      <c r="K7" s="198">
        <f t="shared" si="7"/>
        <v>998.25632083696598</v>
      </c>
      <c r="L7" s="26">
        <v>1147</v>
      </c>
      <c r="M7" s="26">
        <v>1145</v>
      </c>
      <c r="N7" s="26">
        <v>32</v>
      </c>
      <c r="O7" s="198">
        <f t="shared" si="2"/>
        <v>1146</v>
      </c>
      <c r="P7" s="198">
        <f t="shared" si="0"/>
        <v>1114</v>
      </c>
      <c r="Q7" s="26">
        <v>203</v>
      </c>
      <c r="R7" s="26">
        <v>0</v>
      </c>
      <c r="S7" s="26">
        <v>235</v>
      </c>
      <c r="T7" s="332">
        <f t="shared" si="3"/>
        <v>10.253054101221641</v>
      </c>
      <c r="U7" s="26">
        <v>157</v>
      </c>
      <c r="V7" s="332">
        <f t="shared" si="4"/>
        <v>89.746945898778364</v>
      </c>
      <c r="W7" s="26">
        <v>190</v>
      </c>
      <c r="Y7" s="339">
        <v>110</v>
      </c>
      <c r="Z7">
        <f t="shared" si="5"/>
        <v>9.606986899563319E-2</v>
      </c>
      <c r="AA7">
        <f t="shared" si="6"/>
        <v>9.606986899563319</v>
      </c>
    </row>
    <row r="8" spans="1:27" ht="16.2" thickBot="1" x14ac:dyDescent="0.35">
      <c r="A8" s="577">
        <v>3</v>
      </c>
      <c r="B8" s="577" t="s">
        <v>580</v>
      </c>
      <c r="C8" s="26" t="s">
        <v>581</v>
      </c>
      <c r="D8" s="577" t="s">
        <v>700</v>
      </c>
      <c r="E8" s="26">
        <v>371.6</v>
      </c>
      <c r="F8" s="26">
        <v>408.44</v>
      </c>
      <c r="G8" s="198">
        <f t="shared" si="1"/>
        <v>431</v>
      </c>
      <c r="H8" s="26">
        <v>1724</v>
      </c>
      <c r="I8" s="26">
        <v>604</v>
      </c>
      <c r="J8" s="26">
        <v>19.87</v>
      </c>
      <c r="K8" s="198">
        <f t="shared" si="7"/>
        <v>991.22807017543857</v>
      </c>
      <c r="L8" s="26">
        <v>1368</v>
      </c>
      <c r="M8" s="26">
        <v>1356</v>
      </c>
      <c r="N8" s="26">
        <v>58</v>
      </c>
      <c r="O8" s="198">
        <f t="shared" si="2"/>
        <v>862</v>
      </c>
      <c r="P8" s="198">
        <f t="shared" si="0"/>
        <v>804</v>
      </c>
      <c r="Q8" s="26">
        <v>48</v>
      </c>
      <c r="R8" s="26">
        <v>416</v>
      </c>
      <c r="S8" s="26">
        <v>467</v>
      </c>
      <c r="T8" s="332">
        <f t="shared" si="3"/>
        <v>27.08816705336427</v>
      </c>
      <c r="U8" s="26">
        <v>257</v>
      </c>
      <c r="V8" s="332">
        <f t="shared" si="4"/>
        <v>72.911832946635727</v>
      </c>
      <c r="W8" s="26">
        <v>384</v>
      </c>
      <c r="Y8" s="339">
        <v>81</v>
      </c>
      <c r="Z8">
        <f t="shared" si="5"/>
        <v>5.9734513274336286E-2</v>
      </c>
      <c r="AA8">
        <f t="shared" si="6"/>
        <v>5.9734513274336285</v>
      </c>
    </row>
    <row r="9" spans="1:27" ht="16.2" thickBot="1" x14ac:dyDescent="0.35">
      <c r="A9" s="577"/>
      <c r="B9" s="577"/>
      <c r="C9" s="341" t="s">
        <v>583</v>
      </c>
      <c r="D9" s="577"/>
      <c r="E9" s="26">
        <v>380.8</v>
      </c>
      <c r="F9" s="26">
        <v>426.31</v>
      </c>
      <c r="G9" s="198">
        <f t="shared" si="1"/>
        <v>1657.75</v>
      </c>
      <c r="H9" s="26">
        <v>6631</v>
      </c>
      <c r="I9" s="26">
        <v>763</v>
      </c>
      <c r="J9" s="26">
        <v>26.21</v>
      </c>
      <c r="K9" s="198">
        <f t="shared" si="7"/>
        <v>979.29191716766877</v>
      </c>
      <c r="L9" s="26">
        <v>1497</v>
      </c>
      <c r="M9" s="26">
        <v>1466</v>
      </c>
      <c r="N9" s="26">
        <v>68</v>
      </c>
      <c r="O9" s="198">
        <f t="shared" si="2"/>
        <v>3315.5</v>
      </c>
      <c r="P9" s="198">
        <f t="shared" si="0"/>
        <v>3247.5</v>
      </c>
      <c r="Q9" s="26">
        <v>3</v>
      </c>
      <c r="R9" s="26">
        <v>2</v>
      </c>
      <c r="S9" s="26">
        <v>3603</v>
      </c>
      <c r="T9" s="332">
        <f t="shared" si="3"/>
        <v>54.335695973458002</v>
      </c>
      <c r="U9" s="26">
        <v>360</v>
      </c>
      <c r="V9" s="332">
        <f t="shared" si="4"/>
        <v>45.664304026541998</v>
      </c>
      <c r="W9" s="26">
        <v>630</v>
      </c>
      <c r="Y9" s="339">
        <v>169</v>
      </c>
      <c r="Z9">
        <f t="shared" si="5"/>
        <v>0.11527967257844475</v>
      </c>
      <c r="AA9">
        <f t="shared" si="6"/>
        <v>11.527967257844475</v>
      </c>
    </row>
    <row r="10" spans="1:27" ht="16.2" thickBot="1" x14ac:dyDescent="0.35">
      <c r="A10" s="26">
        <v>4</v>
      </c>
      <c r="B10" s="341" t="s">
        <v>584</v>
      </c>
      <c r="C10" s="341" t="s">
        <v>584</v>
      </c>
      <c r="D10" s="204" t="s">
        <v>698</v>
      </c>
      <c r="E10" s="204">
        <v>1414</v>
      </c>
      <c r="F10" s="26" t="s">
        <v>589</v>
      </c>
      <c r="G10" s="198">
        <f t="shared" si="1"/>
        <v>490.75</v>
      </c>
      <c r="H10" s="26">
        <v>1963</v>
      </c>
      <c r="I10" s="26">
        <v>4930</v>
      </c>
      <c r="J10" s="26">
        <v>14.22</v>
      </c>
      <c r="K10" s="198">
        <f t="shared" si="7"/>
        <v>989.75265017667846</v>
      </c>
      <c r="L10" s="26">
        <v>2830</v>
      </c>
      <c r="M10" s="26">
        <v>2801</v>
      </c>
      <c r="N10" s="26">
        <v>622</v>
      </c>
      <c r="O10" s="198">
        <f t="shared" si="2"/>
        <v>981.5</v>
      </c>
      <c r="P10" s="198">
        <v>1210</v>
      </c>
      <c r="Q10" s="26">
        <v>357</v>
      </c>
      <c r="R10" s="26">
        <v>1423</v>
      </c>
      <c r="S10" s="26">
        <v>696</v>
      </c>
      <c r="T10" s="332">
        <f>S10/H10*100</f>
        <v>35.455934793683134</v>
      </c>
      <c r="U10" s="26">
        <v>2335</v>
      </c>
      <c r="V10" s="332">
        <f t="shared" si="4"/>
        <v>64.544065206316873</v>
      </c>
      <c r="W10" s="26">
        <v>2803</v>
      </c>
      <c r="Y10" s="339">
        <v>1119</v>
      </c>
      <c r="Z10">
        <f t="shared" si="5"/>
        <v>0.39950017850767583</v>
      </c>
      <c r="AA10">
        <f t="shared" si="6"/>
        <v>39.95001785076758</v>
      </c>
    </row>
    <row r="11" spans="1:27" ht="16.2" thickBot="1" x14ac:dyDescent="0.35">
      <c r="A11" s="26">
        <v>5</v>
      </c>
      <c r="B11" s="341" t="s">
        <v>585</v>
      </c>
      <c r="C11" s="341" t="s">
        <v>585</v>
      </c>
      <c r="D11" s="26" t="s">
        <v>700</v>
      </c>
      <c r="E11" s="26">
        <v>367.9</v>
      </c>
      <c r="F11" s="26">
        <v>424.35</v>
      </c>
      <c r="G11" s="198">
        <f t="shared" si="1"/>
        <v>1441.25</v>
      </c>
      <c r="H11" s="26">
        <v>5765</v>
      </c>
      <c r="I11" s="26">
        <v>3654</v>
      </c>
      <c r="J11" s="26">
        <v>30.41</v>
      </c>
      <c r="K11" s="198">
        <f t="shared" si="7"/>
        <v>996.22957687473809</v>
      </c>
      <c r="L11" s="26">
        <v>2387</v>
      </c>
      <c r="M11" s="26">
        <v>2378</v>
      </c>
      <c r="N11" s="26">
        <v>709</v>
      </c>
      <c r="O11" s="198">
        <f t="shared" si="2"/>
        <v>2882.5</v>
      </c>
      <c r="P11" s="198">
        <f>H11-N11-O11</f>
        <v>2173.5</v>
      </c>
      <c r="Q11" s="26">
        <v>2337</v>
      </c>
      <c r="R11" s="26">
        <v>467</v>
      </c>
      <c r="S11" s="26">
        <v>2495</v>
      </c>
      <c r="T11" s="332">
        <f t="shared" si="3"/>
        <v>43.278404163052912</v>
      </c>
      <c r="U11" s="26">
        <v>2470</v>
      </c>
      <c r="V11" s="332">
        <f t="shared" si="4"/>
        <v>56.721595836947088</v>
      </c>
      <c r="W11" s="26">
        <v>2177</v>
      </c>
      <c r="Y11" s="339">
        <v>467</v>
      </c>
      <c r="Z11">
        <f t="shared" si="5"/>
        <v>0.19638351555929354</v>
      </c>
      <c r="AA11">
        <f t="shared" si="6"/>
        <v>19.638351555929354</v>
      </c>
    </row>
    <row r="12" spans="1:27" ht="16.2" thickBot="1" x14ac:dyDescent="0.35">
      <c r="A12" s="202"/>
      <c r="B12" s="202"/>
      <c r="C12" s="202"/>
      <c r="D12" s="202"/>
      <c r="E12" s="202">
        <f>SUM(E4:E11)</f>
        <v>4347.88</v>
      </c>
      <c r="F12" s="202">
        <f>SUM(F7:F11)</f>
        <v>1289.4099999999999</v>
      </c>
      <c r="G12" s="342">
        <v>6880</v>
      </c>
      <c r="H12" s="580">
        <v>29521</v>
      </c>
      <c r="I12" s="202">
        <f>SUM(I4:I11)</f>
        <v>17009</v>
      </c>
      <c r="J12" s="202">
        <v>14.48</v>
      </c>
      <c r="K12" s="202">
        <v>976</v>
      </c>
      <c r="L12" s="580">
        <v>14798</v>
      </c>
      <c r="M12" s="580">
        <v>14723</v>
      </c>
      <c r="N12" s="202">
        <f t="shared" ref="L12:S12" si="8">SUM(N4:N11)</f>
        <v>2302</v>
      </c>
      <c r="O12" s="342">
        <f t="shared" si="8"/>
        <v>14760.5</v>
      </c>
      <c r="P12" s="342">
        <v>14403</v>
      </c>
      <c r="Q12" s="202">
        <f t="shared" si="8"/>
        <v>3365</v>
      </c>
      <c r="R12" s="202">
        <f t="shared" si="8"/>
        <v>4443</v>
      </c>
      <c r="S12" s="202">
        <f t="shared" si="8"/>
        <v>11597</v>
      </c>
      <c r="T12" s="202">
        <v>63.02</v>
      </c>
      <c r="U12" s="202">
        <f>SUM(U4:U10)</f>
        <v>6154</v>
      </c>
      <c r="V12" s="343">
        <v>36.880000000000003</v>
      </c>
      <c r="W12" s="202">
        <f>SUM(W4:W11)</f>
        <v>10100</v>
      </c>
    </row>
    <row r="14" spans="1:27" ht="15" thickBot="1" x14ac:dyDescent="0.35"/>
    <row r="15" spans="1:27" ht="18" thickBot="1" x14ac:dyDescent="0.35">
      <c r="A15" s="429" t="s">
        <v>701</v>
      </c>
      <c r="B15" s="429"/>
    </row>
    <row r="16" spans="1:27" ht="20.399999999999999" customHeight="1" thickBot="1" x14ac:dyDescent="0.35">
      <c r="A16" s="313" t="s">
        <v>702</v>
      </c>
      <c r="B16" s="26">
        <v>14.48</v>
      </c>
    </row>
    <row r="17" spans="1:34" ht="21" customHeight="1" thickBot="1" x14ac:dyDescent="0.35">
      <c r="A17" s="313" t="s">
        <v>703</v>
      </c>
      <c r="B17" s="330">
        <v>33.08</v>
      </c>
      <c r="I17" s="401" t="s">
        <v>740</v>
      </c>
      <c r="J17" s="401"/>
      <c r="K17" s="401"/>
      <c r="L17" s="401"/>
      <c r="M17" s="401"/>
      <c r="N17" s="401"/>
      <c r="O17" s="401"/>
      <c r="P17" s="401"/>
      <c r="R17" s="401" t="s">
        <v>749</v>
      </c>
      <c r="S17" s="401"/>
      <c r="T17" s="401"/>
      <c r="U17" s="401"/>
      <c r="V17" s="401"/>
      <c r="W17" s="401"/>
      <c r="X17" s="401"/>
      <c r="Y17" s="401"/>
      <c r="AA17" s="401" t="s">
        <v>756</v>
      </c>
      <c r="AB17" s="401"/>
      <c r="AC17" s="401"/>
      <c r="AD17" s="401"/>
      <c r="AE17" s="401"/>
      <c r="AF17" s="401"/>
      <c r="AG17" s="401"/>
      <c r="AH17" s="401"/>
    </row>
    <row r="18" spans="1:34" ht="24" customHeight="1" thickBot="1" x14ac:dyDescent="0.35">
      <c r="A18" s="313" t="s">
        <v>704</v>
      </c>
      <c r="B18" s="330" t="s">
        <v>705</v>
      </c>
      <c r="I18" s="475" t="s">
        <v>377</v>
      </c>
      <c r="J18" s="475"/>
      <c r="K18" s="333" t="s">
        <v>378</v>
      </c>
      <c r="L18" s="333" t="s">
        <v>379</v>
      </c>
      <c r="M18" s="333" t="s">
        <v>380</v>
      </c>
      <c r="N18" s="333" t="s">
        <v>381</v>
      </c>
      <c r="O18" s="333" t="s">
        <v>382</v>
      </c>
      <c r="P18" s="333" t="s">
        <v>176</v>
      </c>
      <c r="R18" s="475" t="s">
        <v>377</v>
      </c>
      <c r="S18" s="475"/>
      <c r="T18" s="333" t="s">
        <v>378</v>
      </c>
      <c r="U18" s="333" t="s">
        <v>379</v>
      </c>
      <c r="V18" s="333" t="s">
        <v>380</v>
      </c>
      <c r="W18" s="333" t="s">
        <v>381</v>
      </c>
      <c r="X18" s="333" t="s">
        <v>382</v>
      </c>
      <c r="Y18" s="333" t="s">
        <v>176</v>
      </c>
      <c r="AA18" s="475" t="s">
        <v>377</v>
      </c>
      <c r="AB18" s="475"/>
      <c r="AC18" s="333" t="s">
        <v>378</v>
      </c>
      <c r="AD18" s="333" t="s">
        <v>379</v>
      </c>
      <c r="AE18" s="333" t="s">
        <v>380</v>
      </c>
      <c r="AF18" s="333" t="s">
        <v>381</v>
      </c>
      <c r="AG18" s="333" t="s">
        <v>382</v>
      </c>
      <c r="AH18" s="333" t="s">
        <v>176</v>
      </c>
    </row>
    <row r="19" spans="1:34" ht="25.8" customHeight="1" thickBot="1" x14ac:dyDescent="0.35">
      <c r="A19" s="313" t="s">
        <v>706</v>
      </c>
      <c r="B19" s="331" t="s">
        <v>707</v>
      </c>
      <c r="I19" s="330">
        <v>1</v>
      </c>
      <c r="J19" s="211" t="s">
        <v>721</v>
      </c>
      <c r="K19" s="6">
        <v>8570</v>
      </c>
      <c r="L19" s="6">
        <v>4868</v>
      </c>
      <c r="M19" s="6">
        <v>8355</v>
      </c>
      <c r="N19" s="6">
        <v>1963</v>
      </c>
      <c r="O19" s="6">
        <v>5765</v>
      </c>
      <c r="P19" s="581">
        <v>29521</v>
      </c>
      <c r="R19" s="7">
        <v>1</v>
      </c>
      <c r="S19" s="7" t="s">
        <v>742</v>
      </c>
      <c r="T19" s="7">
        <v>56.46</v>
      </c>
      <c r="U19" s="7">
        <v>70.27</v>
      </c>
      <c r="V19" s="7">
        <v>72.489999999999995</v>
      </c>
      <c r="W19" s="7">
        <v>72.27</v>
      </c>
      <c r="X19" s="7">
        <v>52.36</v>
      </c>
      <c r="Y19" s="210">
        <v>63.02</v>
      </c>
      <c r="AA19" s="409"/>
      <c r="AB19" s="211" t="s">
        <v>750</v>
      </c>
      <c r="AC19" s="330"/>
      <c r="AD19" s="330"/>
      <c r="AE19" s="330"/>
      <c r="AF19" s="330"/>
      <c r="AG19" s="330"/>
      <c r="AH19" s="330"/>
    </row>
    <row r="20" spans="1:34" ht="33" customHeight="1" thickBot="1" x14ac:dyDescent="0.35">
      <c r="A20" s="579" t="s">
        <v>708</v>
      </c>
      <c r="B20" s="331" t="s">
        <v>709</v>
      </c>
      <c r="I20" s="330">
        <v>2</v>
      </c>
      <c r="J20" s="313" t="s">
        <v>731</v>
      </c>
      <c r="K20" s="344">
        <v>8.0299999999999996E-2</v>
      </c>
      <c r="L20" s="344">
        <v>4.53E-2</v>
      </c>
      <c r="M20" s="344">
        <v>0.23039999999999999</v>
      </c>
      <c r="N20" s="344">
        <v>0.14219999999999999</v>
      </c>
      <c r="O20" s="344">
        <v>0.3004</v>
      </c>
      <c r="P20" s="345">
        <v>0.14480000000000001</v>
      </c>
      <c r="R20" s="7">
        <v>2</v>
      </c>
      <c r="S20" s="7" t="s">
        <v>723</v>
      </c>
      <c r="T20" s="7">
        <v>2135</v>
      </c>
      <c r="U20" s="7">
        <v>0</v>
      </c>
      <c r="V20" s="7">
        <v>418</v>
      </c>
      <c r="W20" s="7">
        <v>1423</v>
      </c>
      <c r="X20" s="7">
        <v>467</v>
      </c>
      <c r="Y20" s="210">
        <v>4443</v>
      </c>
      <c r="AA20" s="409"/>
      <c r="AB20" s="330" t="s">
        <v>751</v>
      </c>
      <c r="AC20" s="330">
        <v>4059</v>
      </c>
      <c r="AD20" s="330">
        <v>688</v>
      </c>
      <c r="AE20" s="330">
        <v>1174</v>
      </c>
      <c r="AF20" s="330">
        <v>2341</v>
      </c>
      <c r="AG20" s="330">
        <v>2356</v>
      </c>
      <c r="AH20" s="211">
        <v>10618</v>
      </c>
    </row>
    <row r="21" spans="1:34" ht="19.8" customHeight="1" thickBot="1" x14ac:dyDescent="0.35">
      <c r="A21" s="579"/>
      <c r="B21" s="331" t="s">
        <v>710</v>
      </c>
      <c r="I21" s="409">
        <v>3</v>
      </c>
      <c r="J21" s="575" t="s">
        <v>732</v>
      </c>
      <c r="K21" s="6">
        <v>2110</v>
      </c>
      <c r="L21" s="6">
        <v>1017</v>
      </c>
      <c r="M21" s="6">
        <v>2023</v>
      </c>
      <c r="N21" s="330">
        <v>491</v>
      </c>
      <c r="O21" s="6">
        <v>1241</v>
      </c>
      <c r="P21" s="211">
        <v>4434</v>
      </c>
      <c r="R21" s="7">
        <v>3</v>
      </c>
      <c r="S21" s="7" t="s">
        <v>724</v>
      </c>
      <c r="T21" s="7">
        <v>337</v>
      </c>
      <c r="U21" s="7">
        <v>283</v>
      </c>
      <c r="V21" s="7">
        <v>51</v>
      </c>
      <c r="W21" s="7">
        <v>357</v>
      </c>
      <c r="X21" s="7">
        <v>2337</v>
      </c>
      <c r="Y21" s="210">
        <v>3365</v>
      </c>
      <c r="AA21" s="409"/>
      <c r="AB21" s="330" t="s">
        <v>752</v>
      </c>
      <c r="AC21" s="344">
        <v>0.39129999999999998</v>
      </c>
      <c r="AD21" s="344">
        <v>0.35120000000000001</v>
      </c>
      <c r="AE21" s="344">
        <v>0.29499999999999998</v>
      </c>
      <c r="AF21" s="344">
        <v>0.39950000000000002</v>
      </c>
      <c r="AG21" s="358">
        <v>0.375</v>
      </c>
      <c r="AH21" s="345">
        <v>0.3624</v>
      </c>
    </row>
    <row r="22" spans="1:34" ht="15.6" customHeight="1" thickBot="1" x14ac:dyDescent="0.35">
      <c r="A22" s="579"/>
      <c r="B22" s="331" t="s">
        <v>711</v>
      </c>
      <c r="I22" s="409"/>
      <c r="J22" s="575"/>
      <c r="K22" s="34">
        <f t="shared" ref="K22:P22" si="9">K19/K21</f>
        <v>4.0616113744075832</v>
      </c>
      <c r="L22" s="34">
        <f t="shared" si="9"/>
        <v>4.7866273352999018</v>
      </c>
      <c r="M22" s="34">
        <f t="shared" si="9"/>
        <v>4.1300049431537325</v>
      </c>
      <c r="N22" s="34">
        <f t="shared" si="9"/>
        <v>3.9979633401221997</v>
      </c>
      <c r="O22" s="34">
        <f t="shared" si="9"/>
        <v>4.6454472199838843</v>
      </c>
      <c r="P22" s="346">
        <v>4.68</v>
      </c>
      <c r="R22" s="574">
        <v>5</v>
      </c>
      <c r="S22" s="210" t="s">
        <v>743</v>
      </c>
      <c r="T22" s="7"/>
      <c r="U22" s="7"/>
      <c r="V22" s="7"/>
      <c r="W22" s="7"/>
      <c r="X22" s="7"/>
      <c r="Y22" s="210"/>
      <c r="AA22" s="409"/>
      <c r="AB22" s="331" t="s">
        <v>753</v>
      </c>
      <c r="AC22" s="330">
        <v>1181</v>
      </c>
      <c r="AD22" s="330">
        <v>107</v>
      </c>
      <c r="AE22" s="330">
        <v>609</v>
      </c>
      <c r="AF22" s="330">
        <v>1086</v>
      </c>
      <c r="AG22" s="330">
        <v>317</v>
      </c>
      <c r="AH22" s="211">
        <v>3300</v>
      </c>
    </row>
    <row r="23" spans="1:34" ht="24.6" customHeight="1" thickBot="1" x14ac:dyDescent="0.35">
      <c r="I23" s="330">
        <v>4</v>
      </c>
      <c r="J23" s="211" t="s">
        <v>563</v>
      </c>
      <c r="K23" s="330">
        <v>1023</v>
      </c>
      <c r="L23" s="330">
        <v>937</v>
      </c>
      <c r="M23" s="330">
        <v>953</v>
      </c>
      <c r="N23" s="330">
        <v>990</v>
      </c>
      <c r="O23" s="330">
        <v>996</v>
      </c>
      <c r="P23" s="211">
        <v>976</v>
      </c>
      <c r="R23" s="574"/>
      <c r="S23" s="7" t="s">
        <v>744</v>
      </c>
      <c r="T23" s="7">
        <v>36.33</v>
      </c>
      <c r="U23" s="7">
        <v>28.25</v>
      </c>
      <c r="V23" s="7">
        <v>30.7</v>
      </c>
      <c r="W23" s="7">
        <v>28.39</v>
      </c>
      <c r="X23" s="7">
        <v>33.299999999999997</v>
      </c>
      <c r="Y23" s="210">
        <v>32.049999999999997</v>
      </c>
      <c r="AA23" s="409"/>
      <c r="AB23" s="331" t="s">
        <v>754</v>
      </c>
      <c r="AC23" s="330">
        <v>10</v>
      </c>
      <c r="AD23" s="330">
        <v>12</v>
      </c>
      <c r="AE23" s="330">
        <v>12</v>
      </c>
      <c r="AF23" s="330">
        <v>10</v>
      </c>
      <c r="AG23" s="330">
        <v>15</v>
      </c>
      <c r="AH23" s="211">
        <v>12</v>
      </c>
    </row>
    <row r="24" spans="1:34" ht="18" thickBot="1" x14ac:dyDescent="0.35">
      <c r="A24" s="401" t="s">
        <v>712</v>
      </c>
      <c r="B24" s="401"/>
      <c r="I24" s="409">
        <v>5</v>
      </c>
      <c r="J24" s="211" t="s">
        <v>733</v>
      </c>
      <c r="K24" s="573"/>
      <c r="L24" s="573"/>
      <c r="M24" s="573"/>
      <c r="N24" s="573"/>
      <c r="O24" s="573"/>
      <c r="P24" s="573"/>
      <c r="R24" s="574"/>
      <c r="S24" s="7" t="s">
        <v>745</v>
      </c>
      <c r="T24" s="7">
        <v>21.35</v>
      </c>
      <c r="U24" s="7">
        <v>42.1</v>
      </c>
      <c r="V24" s="7">
        <v>25.1</v>
      </c>
      <c r="W24" s="7">
        <v>21.4</v>
      </c>
      <c r="X24" s="7">
        <v>22.4</v>
      </c>
      <c r="Y24" s="210">
        <v>26.95</v>
      </c>
      <c r="AA24" s="409"/>
      <c r="AB24" s="330" t="s">
        <v>755</v>
      </c>
      <c r="AC24" s="330">
        <v>190</v>
      </c>
      <c r="AD24" s="330">
        <v>25</v>
      </c>
      <c r="AE24" s="330">
        <v>30</v>
      </c>
      <c r="AF24" s="330">
        <v>51</v>
      </c>
      <c r="AG24" s="330">
        <v>152</v>
      </c>
      <c r="AH24" s="211">
        <v>448</v>
      </c>
    </row>
    <row r="25" spans="1:34" ht="16.2" thickBot="1" x14ac:dyDescent="0.35">
      <c r="A25" s="211" t="s">
        <v>702</v>
      </c>
      <c r="B25" s="26">
        <v>14.48</v>
      </c>
      <c r="I25" s="409"/>
      <c r="J25" s="211" t="s">
        <v>734</v>
      </c>
      <c r="K25" s="330">
        <v>2545</v>
      </c>
      <c r="L25" s="330">
        <v>329</v>
      </c>
      <c r="M25" s="330">
        <v>2178</v>
      </c>
      <c r="N25" s="330">
        <v>210</v>
      </c>
      <c r="O25" s="330">
        <v>1674</v>
      </c>
      <c r="P25" s="211">
        <v>7809</v>
      </c>
      <c r="R25" s="574"/>
      <c r="S25" s="7" t="s">
        <v>746</v>
      </c>
      <c r="T25" s="7">
        <v>42.32</v>
      </c>
      <c r="U25" s="7">
        <v>33.450000000000003</v>
      </c>
      <c r="V25" s="7">
        <v>44.2</v>
      </c>
      <c r="W25" s="7">
        <v>50.21</v>
      </c>
      <c r="X25" s="7">
        <v>44.3</v>
      </c>
      <c r="Y25" s="210">
        <v>42.36</v>
      </c>
    </row>
    <row r="26" spans="1:34" ht="16.2" thickBot="1" x14ac:dyDescent="0.35">
      <c r="A26" s="211" t="s">
        <v>713</v>
      </c>
      <c r="B26" s="330" t="s">
        <v>74</v>
      </c>
      <c r="I26" s="409"/>
      <c r="J26" s="211" t="s">
        <v>735</v>
      </c>
      <c r="K26" s="330">
        <v>3285</v>
      </c>
      <c r="L26" s="330">
        <v>434</v>
      </c>
      <c r="M26" s="330">
        <v>2228</v>
      </c>
      <c r="N26" s="330">
        <v>482</v>
      </c>
      <c r="O26" s="330">
        <v>2383</v>
      </c>
      <c r="P26" s="211">
        <v>9761</v>
      </c>
      <c r="R26" s="7">
        <v>6</v>
      </c>
      <c r="S26" s="7" t="s">
        <v>747</v>
      </c>
      <c r="T26" s="7">
        <v>2.1</v>
      </c>
      <c r="U26" s="7">
        <v>0.5</v>
      </c>
      <c r="V26" s="7">
        <v>1.1000000000000001</v>
      </c>
      <c r="W26" s="7">
        <v>0.75</v>
      </c>
      <c r="X26" s="7">
        <v>0.3</v>
      </c>
      <c r="Y26" s="210">
        <v>0.94</v>
      </c>
    </row>
    <row r="27" spans="1:34" ht="17.399999999999999" customHeight="1" thickBot="1" x14ac:dyDescent="0.35">
      <c r="A27" s="313" t="s">
        <v>703</v>
      </c>
      <c r="B27" s="330">
        <v>33.08</v>
      </c>
      <c r="I27" s="576"/>
      <c r="J27" s="211" t="s">
        <v>736</v>
      </c>
      <c r="K27" s="330">
        <v>740</v>
      </c>
      <c r="L27" s="330">
        <v>105</v>
      </c>
      <c r="M27" s="330">
        <v>126</v>
      </c>
      <c r="N27" s="330">
        <v>622</v>
      </c>
      <c r="O27" s="330">
        <v>709</v>
      </c>
      <c r="P27" s="211">
        <v>2302</v>
      </c>
      <c r="R27" s="7">
        <v>7</v>
      </c>
      <c r="S27" s="7" t="s">
        <v>748</v>
      </c>
      <c r="T27" s="7">
        <v>3.6</v>
      </c>
      <c r="U27" s="7">
        <v>6.3</v>
      </c>
      <c r="V27" s="7">
        <v>9.6</v>
      </c>
      <c r="W27" s="7">
        <v>5.6</v>
      </c>
      <c r="X27" s="7">
        <v>9.5</v>
      </c>
      <c r="Y27" s="210">
        <v>6.35</v>
      </c>
      <c r="AA27" s="401" t="s">
        <v>767</v>
      </c>
      <c r="AB27" s="569"/>
      <c r="AC27" s="569"/>
      <c r="AE27" s="401" t="s">
        <v>769</v>
      </c>
      <c r="AF27" s="401"/>
    </row>
    <row r="28" spans="1:34" ht="25.2" customHeight="1" thickBot="1" x14ac:dyDescent="0.35">
      <c r="A28" s="313" t="s">
        <v>714</v>
      </c>
      <c r="B28" s="344">
        <v>0.41049999999999998</v>
      </c>
      <c r="I28" s="570">
        <v>6</v>
      </c>
      <c r="J28" s="211" t="s">
        <v>737</v>
      </c>
      <c r="K28" s="330">
        <v>2035.37</v>
      </c>
      <c r="L28" s="330">
        <v>199.84</v>
      </c>
      <c r="M28" s="330">
        <v>834.75</v>
      </c>
      <c r="N28" s="330">
        <v>1614.05</v>
      </c>
      <c r="O28" s="330">
        <v>424.35</v>
      </c>
      <c r="P28" s="211">
        <v>5108.3599999999997</v>
      </c>
      <c r="AA28" s="475" t="s">
        <v>377</v>
      </c>
      <c r="AB28" s="475"/>
      <c r="AC28" s="333" t="s">
        <v>176</v>
      </c>
      <c r="AE28" s="333" t="s">
        <v>770</v>
      </c>
      <c r="AF28" s="333" t="s">
        <v>771</v>
      </c>
    </row>
    <row r="29" spans="1:34" ht="15.6" customHeight="1" thickBot="1" x14ac:dyDescent="0.35">
      <c r="I29" s="571"/>
      <c r="J29" s="211" t="s">
        <v>738</v>
      </c>
      <c r="K29" s="330">
        <v>1649.35</v>
      </c>
      <c r="L29" s="330">
        <v>164.23</v>
      </c>
      <c r="M29" s="330">
        <v>752.4</v>
      </c>
      <c r="N29" s="330">
        <v>1414</v>
      </c>
      <c r="O29" s="330">
        <v>367.9</v>
      </c>
      <c r="P29" s="211">
        <v>4347.88</v>
      </c>
      <c r="AA29" s="330">
        <v>1</v>
      </c>
      <c r="AB29" s="355" t="s">
        <v>757</v>
      </c>
      <c r="AC29" s="330">
        <v>5</v>
      </c>
      <c r="AE29" s="564" t="s">
        <v>772</v>
      </c>
      <c r="AF29" s="359" t="s">
        <v>361</v>
      </c>
    </row>
    <row r="30" spans="1:34" ht="16.8" customHeight="1" thickBot="1" x14ac:dyDescent="0.35">
      <c r="I30" s="572"/>
      <c r="J30" s="211" t="s">
        <v>739</v>
      </c>
      <c r="K30" s="330">
        <v>0</v>
      </c>
      <c r="L30" s="330">
        <v>0</v>
      </c>
      <c r="M30" s="330">
        <v>0</v>
      </c>
      <c r="N30" s="330">
        <v>0</v>
      </c>
      <c r="O30" s="330">
        <v>0</v>
      </c>
      <c r="P30" s="211">
        <v>0</v>
      </c>
      <c r="R30" s="401" t="s">
        <v>784</v>
      </c>
      <c r="S30" s="401"/>
      <c r="T30" s="401"/>
      <c r="U30" s="401"/>
      <c r="AA30" s="330">
        <v>2</v>
      </c>
      <c r="AB30" s="355" t="s">
        <v>758</v>
      </c>
      <c r="AC30" s="330" t="s">
        <v>759</v>
      </c>
      <c r="AE30" s="564"/>
      <c r="AF30" s="360" t="s">
        <v>773</v>
      </c>
    </row>
    <row r="31" spans="1:34" ht="47.4" thickBot="1" x14ac:dyDescent="0.35">
      <c r="R31" s="475" t="s">
        <v>785</v>
      </c>
      <c r="S31" s="475"/>
      <c r="T31" s="183" t="s">
        <v>786</v>
      </c>
      <c r="U31" s="183" t="s">
        <v>787</v>
      </c>
      <c r="AA31" s="330">
        <v>3</v>
      </c>
      <c r="AB31" s="355" t="s">
        <v>760</v>
      </c>
      <c r="AC31" s="330" t="s">
        <v>761</v>
      </c>
      <c r="AE31" s="564"/>
      <c r="AF31" s="360" t="s">
        <v>774</v>
      </c>
    </row>
    <row r="32" spans="1:34" ht="31.8" customHeight="1" thickBot="1" x14ac:dyDescent="0.35">
      <c r="R32" s="566" t="s">
        <v>788</v>
      </c>
      <c r="S32" s="422" t="s">
        <v>789</v>
      </c>
      <c r="T32" s="355" t="s">
        <v>790</v>
      </c>
      <c r="U32" s="338">
        <v>1</v>
      </c>
      <c r="AA32" s="330">
        <v>4</v>
      </c>
      <c r="AB32" s="357" t="s">
        <v>762</v>
      </c>
      <c r="AC32" s="330" t="s">
        <v>768</v>
      </c>
      <c r="AE32" s="564"/>
      <c r="AF32" s="360" t="s">
        <v>775</v>
      </c>
    </row>
    <row r="33" spans="1:32" ht="25.8" customHeight="1" thickBot="1" x14ac:dyDescent="0.35">
      <c r="G33">
        <v>8</v>
      </c>
      <c r="R33" s="567"/>
      <c r="S33" s="402"/>
      <c r="T33" s="355" t="s">
        <v>791</v>
      </c>
      <c r="U33" s="338">
        <v>2</v>
      </c>
      <c r="AA33" s="409">
        <v>5</v>
      </c>
      <c r="AB33" s="356" t="s">
        <v>763</v>
      </c>
      <c r="AC33" s="409" t="s">
        <v>764</v>
      </c>
      <c r="AE33" s="564"/>
      <c r="AF33" s="360" t="s">
        <v>776</v>
      </c>
    </row>
    <row r="34" spans="1:32" ht="24.6" customHeight="1" thickBot="1" x14ac:dyDescent="0.35">
      <c r="R34" s="567"/>
      <c r="S34" s="402"/>
      <c r="T34" s="355" t="s">
        <v>792</v>
      </c>
      <c r="U34" s="338">
        <v>3</v>
      </c>
      <c r="AA34" s="409"/>
      <c r="AB34" s="355" t="s">
        <v>765</v>
      </c>
      <c r="AC34" s="409"/>
      <c r="AE34" s="564"/>
      <c r="AF34" s="360" t="s">
        <v>777</v>
      </c>
    </row>
    <row r="35" spans="1:32" ht="19.2" customHeight="1" thickBot="1" x14ac:dyDescent="0.35">
      <c r="R35" s="567"/>
      <c r="S35" s="423"/>
      <c r="T35" s="355" t="s">
        <v>793</v>
      </c>
      <c r="U35" s="338">
        <v>4</v>
      </c>
      <c r="AA35" s="409"/>
      <c r="AB35" s="355" t="s">
        <v>766</v>
      </c>
      <c r="AC35" s="409"/>
      <c r="AE35" s="564"/>
      <c r="AF35" s="360" t="s">
        <v>366</v>
      </c>
    </row>
    <row r="36" spans="1:32" ht="63" thickBot="1" x14ac:dyDescent="0.35">
      <c r="A36" s="365"/>
      <c r="B36" s="365"/>
      <c r="R36" s="567"/>
      <c r="S36" s="422" t="s">
        <v>369</v>
      </c>
      <c r="T36" s="355" t="s">
        <v>794</v>
      </c>
      <c r="U36" s="338">
        <v>1</v>
      </c>
      <c r="AE36" s="565" t="s">
        <v>348</v>
      </c>
      <c r="AF36" s="361" t="s">
        <v>778</v>
      </c>
    </row>
    <row r="37" spans="1:32" ht="63" thickBot="1" x14ac:dyDescent="0.35">
      <c r="A37" s="365"/>
      <c r="B37" s="365"/>
      <c r="R37" s="567"/>
      <c r="S37" s="402"/>
      <c r="T37" s="355" t="s">
        <v>795</v>
      </c>
      <c r="U37" s="338">
        <v>2</v>
      </c>
      <c r="AE37" s="565"/>
      <c r="AF37" s="362" t="s">
        <v>779</v>
      </c>
    </row>
    <row r="38" spans="1:32" ht="94.2" thickBot="1" x14ac:dyDescent="0.35">
      <c r="A38" s="202"/>
      <c r="B38" s="202"/>
      <c r="R38" s="567"/>
      <c r="S38" s="402"/>
      <c r="T38" s="355" t="s">
        <v>390</v>
      </c>
      <c r="U38" s="338">
        <v>4</v>
      </c>
      <c r="AE38" s="564" t="s">
        <v>780</v>
      </c>
      <c r="AF38" s="360" t="s">
        <v>781</v>
      </c>
    </row>
    <row r="39" spans="1:32" ht="94.2" thickBot="1" x14ac:dyDescent="0.35">
      <c r="R39" s="568"/>
      <c r="S39" s="423"/>
      <c r="T39" s="355" t="s">
        <v>796</v>
      </c>
      <c r="U39" s="338">
        <v>6</v>
      </c>
      <c r="AE39" s="564"/>
      <c r="AF39" s="360" t="s">
        <v>782</v>
      </c>
    </row>
    <row r="40" spans="1:32" ht="16.2" customHeight="1" thickBot="1" x14ac:dyDescent="0.35">
      <c r="A40" s="401" t="s">
        <v>859</v>
      </c>
      <c r="B40" s="562"/>
      <c r="D40" s="401" t="s">
        <v>857</v>
      </c>
      <c r="E40" s="562"/>
      <c r="R40" s="566" t="s">
        <v>797</v>
      </c>
      <c r="S40" s="422" t="s">
        <v>798</v>
      </c>
      <c r="T40" s="355" t="s">
        <v>799</v>
      </c>
      <c r="U40" s="338">
        <v>2</v>
      </c>
      <c r="AE40" s="565" t="s">
        <v>350</v>
      </c>
      <c r="AF40" s="216" t="s">
        <v>351</v>
      </c>
    </row>
    <row r="41" spans="1:32" ht="40.799999999999997" customHeight="1" thickBot="1" x14ac:dyDescent="0.35">
      <c r="A41" s="370" t="s">
        <v>716</v>
      </c>
      <c r="B41" s="370" t="s">
        <v>717</v>
      </c>
      <c r="D41" s="364" t="s">
        <v>716</v>
      </c>
      <c r="E41" s="364" t="s">
        <v>717</v>
      </c>
      <c r="R41" s="567"/>
      <c r="S41" s="402"/>
      <c r="T41" s="355" t="s">
        <v>800</v>
      </c>
      <c r="U41" s="338">
        <v>4</v>
      </c>
      <c r="AE41" s="565"/>
      <c r="AF41" s="216" t="s">
        <v>783</v>
      </c>
    </row>
    <row r="42" spans="1:32" ht="16.2" thickBot="1" x14ac:dyDescent="0.35">
      <c r="A42" s="368" t="s">
        <v>718</v>
      </c>
      <c r="B42" s="368">
        <v>3</v>
      </c>
      <c r="D42" s="363" t="s">
        <v>718</v>
      </c>
      <c r="E42" s="363">
        <v>3</v>
      </c>
      <c r="R42" s="567"/>
      <c r="S42" s="402"/>
      <c r="T42" s="355" t="s">
        <v>801</v>
      </c>
      <c r="U42" s="338">
        <v>8</v>
      </c>
    </row>
    <row r="43" spans="1:32" ht="16.2" thickBot="1" x14ac:dyDescent="0.35">
      <c r="A43" s="368" t="s">
        <v>719</v>
      </c>
      <c r="B43" s="368">
        <v>7</v>
      </c>
      <c r="D43" s="363" t="s">
        <v>719</v>
      </c>
      <c r="E43" s="363">
        <v>7</v>
      </c>
      <c r="R43" s="567"/>
      <c r="S43" s="423"/>
      <c r="T43" s="355" t="s">
        <v>802</v>
      </c>
      <c r="U43" s="338">
        <v>12</v>
      </c>
    </row>
    <row r="44" spans="1:32" ht="16.2" thickBot="1" x14ac:dyDescent="0.35">
      <c r="A44" s="368" t="s">
        <v>720</v>
      </c>
      <c r="B44" s="371">
        <v>1325.64</v>
      </c>
      <c r="D44" s="363" t="s">
        <v>720</v>
      </c>
      <c r="E44" s="365">
        <v>1121.5999999999999</v>
      </c>
      <c r="R44" s="567"/>
      <c r="S44" s="422" t="s">
        <v>448</v>
      </c>
      <c r="T44" s="355" t="s">
        <v>803</v>
      </c>
      <c r="U44" s="338">
        <v>1</v>
      </c>
    </row>
    <row r="45" spans="1:32" ht="16.2" thickBot="1" x14ac:dyDescent="0.35">
      <c r="A45" s="368" t="s">
        <v>721</v>
      </c>
      <c r="B45" s="368">
        <v>28324</v>
      </c>
      <c r="D45" s="363" t="s">
        <v>721</v>
      </c>
      <c r="E45" s="363">
        <v>25103</v>
      </c>
      <c r="R45" s="567"/>
      <c r="S45" s="402"/>
      <c r="T45" s="355" t="s">
        <v>804</v>
      </c>
      <c r="U45" s="338">
        <v>2</v>
      </c>
    </row>
    <row r="46" spans="1:32" ht="16.2" thickBot="1" x14ac:dyDescent="0.35">
      <c r="A46" s="368" t="s">
        <v>722</v>
      </c>
      <c r="B46" s="368">
        <f>B45/4</f>
        <v>7081</v>
      </c>
      <c r="D46" s="363" t="s">
        <v>722</v>
      </c>
      <c r="E46" s="363">
        <v>6275</v>
      </c>
      <c r="R46" s="567"/>
      <c r="S46" s="402"/>
      <c r="T46" s="355" t="s">
        <v>805</v>
      </c>
      <c r="U46" s="338">
        <v>3</v>
      </c>
    </row>
    <row r="47" spans="1:32" ht="16.2" thickBot="1" x14ac:dyDescent="0.35">
      <c r="A47" s="368" t="s">
        <v>564</v>
      </c>
      <c r="B47" s="368">
        <v>14199</v>
      </c>
      <c r="D47" s="363" t="s">
        <v>564</v>
      </c>
      <c r="E47" s="363">
        <v>12654</v>
      </c>
      <c r="R47" s="568"/>
      <c r="S47" s="423"/>
      <c r="T47" s="355" t="s">
        <v>806</v>
      </c>
      <c r="U47" s="338">
        <v>4</v>
      </c>
    </row>
    <row r="48" spans="1:32" ht="16.2" thickBot="1" x14ac:dyDescent="0.35">
      <c r="A48" s="368" t="s">
        <v>565</v>
      </c>
      <c r="B48" s="368">
        <v>14125</v>
      </c>
      <c r="D48" s="363" t="s">
        <v>565</v>
      </c>
      <c r="E48" s="363">
        <v>12449</v>
      </c>
      <c r="R48" s="563" t="s">
        <v>807</v>
      </c>
      <c r="S48" s="409" t="s">
        <v>808</v>
      </c>
      <c r="T48" s="355" t="s">
        <v>809</v>
      </c>
      <c r="U48" s="330">
        <v>4</v>
      </c>
    </row>
    <row r="49" spans="1:39" ht="16.2" thickBot="1" x14ac:dyDescent="0.35">
      <c r="A49" s="368" t="s">
        <v>723</v>
      </c>
      <c r="B49" s="368">
        <v>9575</v>
      </c>
      <c r="D49" s="363" t="s">
        <v>723</v>
      </c>
      <c r="E49" s="363">
        <v>8574</v>
      </c>
      <c r="R49" s="563"/>
      <c r="S49" s="409"/>
      <c r="T49" s="355" t="s">
        <v>810</v>
      </c>
      <c r="U49" s="330">
        <v>2</v>
      </c>
    </row>
    <row r="50" spans="1:39" ht="16.2" thickBot="1" x14ac:dyDescent="0.35">
      <c r="A50" s="368" t="s">
        <v>724</v>
      </c>
      <c r="B50" s="368">
        <v>1801</v>
      </c>
      <c r="D50" s="363" t="s">
        <v>724</v>
      </c>
      <c r="E50" s="363">
        <v>1684</v>
      </c>
      <c r="R50" s="563"/>
      <c r="S50" s="409" t="s">
        <v>811</v>
      </c>
      <c r="T50" s="355" t="s">
        <v>812</v>
      </c>
      <c r="U50" s="330">
        <v>1</v>
      </c>
    </row>
    <row r="51" spans="1:39" ht="16.2" thickBot="1" x14ac:dyDescent="0.35">
      <c r="A51" s="368" t="s">
        <v>725</v>
      </c>
      <c r="B51" s="344">
        <v>0.58819999999999995</v>
      </c>
      <c r="D51" s="363" t="s">
        <v>725</v>
      </c>
      <c r="E51" s="344">
        <v>0.59699999999999998</v>
      </c>
      <c r="R51" s="563"/>
      <c r="S51" s="409"/>
      <c r="T51" s="355" t="s">
        <v>813</v>
      </c>
      <c r="U51" s="330">
        <v>2</v>
      </c>
    </row>
    <row r="52" spans="1:39" ht="16.2" thickBot="1" x14ac:dyDescent="0.35">
      <c r="A52" s="368" t="s">
        <v>726</v>
      </c>
      <c r="B52" s="368">
        <v>991</v>
      </c>
      <c r="D52" s="363" t="s">
        <v>726</v>
      </c>
      <c r="E52" s="363">
        <v>973</v>
      </c>
      <c r="R52" s="563"/>
      <c r="S52" s="409"/>
      <c r="T52" s="355" t="s">
        <v>814</v>
      </c>
      <c r="U52" s="330">
        <v>4</v>
      </c>
    </row>
    <row r="53" spans="1:39" ht="16.2" thickBot="1" x14ac:dyDescent="0.35">
      <c r="A53" s="368" t="s">
        <v>562</v>
      </c>
      <c r="B53" s="34">
        <v>13.25</v>
      </c>
      <c r="D53" s="363" t="s">
        <v>562</v>
      </c>
      <c r="E53" s="34">
        <v>12.03</v>
      </c>
    </row>
    <row r="54" spans="1:39" ht="16.2" thickBot="1" x14ac:dyDescent="0.35">
      <c r="A54" s="368" t="s">
        <v>727</v>
      </c>
      <c r="B54" s="368" t="s">
        <v>730</v>
      </c>
      <c r="D54" s="363" t="s">
        <v>727</v>
      </c>
      <c r="E54" s="363" t="s">
        <v>730</v>
      </c>
    </row>
    <row r="55" spans="1:39" ht="18" thickBot="1" x14ac:dyDescent="0.35">
      <c r="A55" s="409" t="s">
        <v>728</v>
      </c>
      <c r="B55" s="409" t="s">
        <v>860</v>
      </c>
      <c r="D55" s="409" t="s">
        <v>728</v>
      </c>
      <c r="E55" s="409" t="s">
        <v>858</v>
      </c>
      <c r="Q55" s="401" t="s">
        <v>815</v>
      </c>
      <c r="R55" s="401"/>
      <c r="S55" s="401"/>
      <c r="T55" s="401"/>
      <c r="U55" s="401"/>
      <c r="V55" s="401"/>
      <c r="W55" s="401"/>
      <c r="X55" s="401"/>
      <c r="Y55" s="401"/>
      <c r="Z55" s="401"/>
      <c r="AA55" s="401"/>
      <c r="AB55" s="401"/>
      <c r="AC55" s="401"/>
      <c r="AD55" s="401"/>
      <c r="AE55" s="401"/>
      <c r="AF55" s="401"/>
      <c r="AG55" s="401"/>
      <c r="AH55" s="401"/>
      <c r="AI55" s="401"/>
      <c r="AJ55" s="401"/>
      <c r="AK55" s="401"/>
      <c r="AL55" s="401"/>
      <c r="AM55" s="401"/>
    </row>
    <row r="56" spans="1:39" ht="15" customHeight="1" thickBot="1" x14ac:dyDescent="0.35">
      <c r="A56" s="409"/>
      <c r="B56" s="409"/>
      <c r="D56" s="409"/>
      <c r="E56" s="409"/>
      <c r="Q56" s="337"/>
      <c r="R56" s="401" t="s">
        <v>816</v>
      </c>
      <c r="S56" s="401"/>
      <c r="T56" s="401"/>
      <c r="U56" s="401"/>
      <c r="V56" s="401" t="s">
        <v>817</v>
      </c>
      <c r="W56" s="401"/>
      <c r="X56" s="401"/>
      <c r="Y56" s="401" t="s">
        <v>818</v>
      </c>
      <c r="Z56" s="401"/>
      <c r="AA56" s="401"/>
      <c r="AB56" s="401"/>
      <c r="AC56" s="401" t="s">
        <v>819</v>
      </c>
      <c r="AD56" s="401"/>
      <c r="AE56" s="401"/>
      <c r="AF56" s="401" t="s">
        <v>820</v>
      </c>
      <c r="AG56" s="401"/>
      <c r="AH56" s="401"/>
      <c r="AI56" s="401"/>
      <c r="AJ56" s="401" t="s">
        <v>821</v>
      </c>
      <c r="AK56" s="401"/>
      <c r="AL56" s="401"/>
      <c r="AM56" s="401"/>
    </row>
    <row r="57" spans="1:39" ht="141" hidden="1" thickBot="1" x14ac:dyDescent="0.35">
      <c r="A57" s="409"/>
      <c r="B57" s="409"/>
      <c r="D57" s="409"/>
      <c r="E57" s="409"/>
      <c r="Q57" s="366" t="s">
        <v>418</v>
      </c>
      <c r="R57" s="366" t="s">
        <v>822</v>
      </c>
      <c r="S57" s="366" t="s">
        <v>823</v>
      </c>
      <c r="T57" s="366" t="s">
        <v>824</v>
      </c>
      <c r="U57" s="366" t="s">
        <v>825</v>
      </c>
      <c r="V57" s="366" t="s">
        <v>826</v>
      </c>
      <c r="W57" s="366" t="s">
        <v>827</v>
      </c>
      <c r="X57" s="366" t="s">
        <v>828</v>
      </c>
      <c r="Y57" s="366" t="s">
        <v>829</v>
      </c>
      <c r="Z57" s="366" t="s">
        <v>830</v>
      </c>
      <c r="AA57" s="366" t="s">
        <v>831</v>
      </c>
      <c r="AB57" s="366" t="s">
        <v>832</v>
      </c>
      <c r="AC57" s="366" t="s">
        <v>833</v>
      </c>
      <c r="AD57" s="366" t="s">
        <v>834</v>
      </c>
      <c r="AE57" s="366" t="s">
        <v>835</v>
      </c>
      <c r="AF57" s="366" t="s">
        <v>836</v>
      </c>
      <c r="AG57" s="366" t="s">
        <v>837</v>
      </c>
      <c r="AH57" s="366" t="s">
        <v>838</v>
      </c>
      <c r="AI57" s="366" t="s">
        <v>839</v>
      </c>
      <c r="AJ57" s="366" t="s">
        <v>840</v>
      </c>
      <c r="AK57" s="366" t="s">
        <v>841</v>
      </c>
      <c r="AL57" s="366" t="s">
        <v>842</v>
      </c>
      <c r="AM57" s="366" t="s">
        <v>843</v>
      </c>
    </row>
    <row r="58" spans="1:39" ht="72.599999999999994" customHeight="1" thickBot="1" x14ac:dyDescent="0.35">
      <c r="D58" s="312"/>
      <c r="E58" s="312"/>
      <c r="Q58" s="56" t="s">
        <v>418</v>
      </c>
      <c r="R58" s="56" t="s">
        <v>822</v>
      </c>
      <c r="S58" s="56" t="s">
        <v>823</v>
      </c>
      <c r="T58" s="56" t="s">
        <v>824</v>
      </c>
      <c r="U58" s="56" t="s">
        <v>825</v>
      </c>
      <c r="V58" s="56" t="s">
        <v>826</v>
      </c>
      <c r="W58" s="56" t="s">
        <v>827</v>
      </c>
      <c r="X58" s="56" t="s">
        <v>828</v>
      </c>
      <c r="Y58" s="56" t="s">
        <v>829</v>
      </c>
      <c r="Z58" s="56" t="s">
        <v>830</v>
      </c>
      <c r="AA58" s="56" t="s">
        <v>831</v>
      </c>
      <c r="AB58" s="56" t="s">
        <v>832</v>
      </c>
      <c r="AC58" s="56" t="s">
        <v>833</v>
      </c>
      <c r="AD58" s="56" t="s">
        <v>834</v>
      </c>
      <c r="AE58" s="56" t="s">
        <v>835</v>
      </c>
      <c r="AF58" s="56" t="s">
        <v>836</v>
      </c>
      <c r="AG58" s="56" t="s">
        <v>837</v>
      </c>
      <c r="AH58" s="56" t="s">
        <v>838</v>
      </c>
      <c r="AI58" s="56" t="s">
        <v>839</v>
      </c>
      <c r="AJ58" s="56" t="s">
        <v>840</v>
      </c>
      <c r="AK58" s="56" t="s">
        <v>841</v>
      </c>
      <c r="AL58" s="56" t="s">
        <v>842</v>
      </c>
      <c r="AM58" s="56" t="s">
        <v>843</v>
      </c>
    </row>
    <row r="59" spans="1:39" ht="16.2" thickBot="1" x14ac:dyDescent="0.35">
      <c r="Q59" s="338" t="s">
        <v>844</v>
      </c>
      <c r="R59" s="338">
        <v>2</v>
      </c>
      <c r="S59" s="338">
        <v>6</v>
      </c>
      <c r="T59" s="338">
        <v>3</v>
      </c>
      <c r="U59" s="338">
        <v>4</v>
      </c>
      <c r="V59" s="338">
        <v>6</v>
      </c>
      <c r="W59" s="338">
        <v>4</v>
      </c>
      <c r="X59" s="338">
        <v>2</v>
      </c>
      <c r="Y59" s="338">
        <v>4</v>
      </c>
      <c r="Z59" s="338">
        <v>0</v>
      </c>
      <c r="AA59" s="338">
        <v>1</v>
      </c>
      <c r="AB59" s="338">
        <v>3</v>
      </c>
      <c r="AC59" s="338">
        <v>2</v>
      </c>
      <c r="AD59" s="338">
        <v>1</v>
      </c>
      <c r="AE59" s="338">
        <v>4</v>
      </c>
      <c r="AF59" s="338">
        <v>0</v>
      </c>
      <c r="AG59" s="338">
        <v>8</v>
      </c>
      <c r="AH59" s="338">
        <v>4</v>
      </c>
      <c r="AI59" s="338">
        <v>2</v>
      </c>
      <c r="AJ59" s="338">
        <v>4</v>
      </c>
      <c r="AK59" s="338">
        <v>2</v>
      </c>
      <c r="AL59" s="338">
        <v>62</v>
      </c>
      <c r="AM59" s="34">
        <v>9.1496708999999996E-2</v>
      </c>
    </row>
    <row r="60" spans="1:39" ht="18" thickBot="1" x14ac:dyDescent="0.35">
      <c r="A60" s="401" t="s">
        <v>856</v>
      </c>
      <c r="B60" s="562"/>
      <c r="Q60" s="338" t="s">
        <v>845</v>
      </c>
      <c r="R60" s="338">
        <v>2</v>
      </c>
      <c r="S60" s="338">
        <v>2</v>
      </c>
      <c r="T60" s="338">
        <v>3</v>
      </c>
      <c r="U60" s="338">
        <v>4</v>
      </c>
      <c r="V60" s="338">
        <v>6</v>
      </c>
      <c r="W60" s="338">
        <v>1</v>
      </c>
      <c r="X60" s="338">
        <v>2</v>
      </c>
      <c r="Y60" s="338">
        <v>4</v>
      </c>
      <c r="Z60" s="338">
        <v>2</v>
      </c>
      <c r="AA60" s="338">
        <v>1</v>
      </c>
      <c r="AB60" s="338">
        <v>3</v>
      </c>
      <c r="AC60" s="338">
        <v>2</v>
      </c>
      <c r="AD60" s="338">
        <v>1</v>
      </c>
      <c r="AE60" s="338">
        <v>4</v>
      </c>
      <c r="AF60" s="338">
        <v>0</v>
      </c>
      <c r="AG60" s="338">
        <v>8</v>
      </c>
      <c r="AH60" s="338">
        <v>4</v>
      </c>
      <c r="AI60" s="338">
        <v>2</v>
      </c>
      <c r="AJ60" s="338">
        <v>4</v>
      </c>
      <c r="AK60" s="338">
        <v>2</v>
      </c>
      <c r="AL60" s="338">
        <v>56</v>
      </c>
      <c r="AM60" s="34">
        <v>0.11</v>
      </c>
    </row>
    <row r="61" spans="1:39" ht="18" thickBot="1" x14ac:dyDescent="0.35">
      <c r="A61" s="333" t="s">
        <v>716</v>
      </c>
      <c r="B61" s="333" t="s">
        <v>717</v>
      </c>
      <c r="Q61" s="338" t="s">
        <v>846</v>
      </c>
      <c r="R61" s="338">
        <v>2</v>
      </c>
      <c r="S61" s="338">
        <v>2</v>
      </c>
      <c r="T61" s="338">
        <v>3</v>
      </c>
      <c r="U61" s="338">
        <v>4</v>
      </c>
      <c r="V61" s="338">
        <v>6</v>
      </c>
      <c r="W61" s="338">
        <v>1</v>
      </c>
      <c r="X61" s="338">
        <v>2</v>
      </c>
      <c r="Y61" s="338">
        <v>4</v>
      </c>
      <c r="Z61" s="338">
        <v>0</v>
      </c>
      <c r="AA61" s="338">
        <v>1</v>
      </c>
      <c r="AB61" s="338">
        <v>3</v>
      </c>
      <c r="AC61" s="338">
        <v>2</v>
      </c>
      <c r="AD61" s="338">
        <v>1</v>
      </c>
      <c r="AE61" s="338">
        <v>4</v>
      </c>
      <c r="AF61" s="338">
        <v>12</v>
      </c>
      <c r="AG61" s="338">
        <v>8</v>
      </c>
      <c r="AH61" s="338">
        <v>4</v>
      </c>
      <c r="AI61" s="338">
        <v>2</v>
      </c>
      <c r="AJ61" s="338">
        <v>4</v>
      </c>
      <c r="AK61" s="338">
        <v>2</v>
      </c>
      <c r="AL61" s="338">
        <v>54</v>
      </c>
      <c r="AM61" s="34">
        <v>9.7399722999999994E-2</v>
      </c>
    </row>
    <row r="62" spans="1:39" ht="16.2" thickBot="1" x14ac:dyDescent="0.35">
      <c r="A62" s="330" t="s">
        <v>718</v>
      </c>
      <c r="B62" s="330">
        <v>5</v>
      </c>
      <c r="Q62" s="338" t="s">
        <v>847</v>
      </c>
      <c r="R62" s="338">
        <v>2</v>
      </c>
      <c r="S62" s="338">
        <v>2</v>
      </c>
      <c r="T62" s="338">
        <v>3</v>
      </c>
      <c r="U62" s="338">
        <v>4</v>
      </c>
      <c r="V62" s="338">
        <v>6</v>
      </c>
      <c r="W62" s="338">
        <v>4</v>
      </c>
      <c r="X62" s="338">
        <v>2</v>
      </c>
      <c r="Y62" s="338">
        <v>4</v>
      </c>
      <c r="Z62" s="338">
        <v>0</v>
      </c>
      <c r="AA62" s="338">
        <v>1</v>
      </c>
      <c r="AB62" s="338">
        <v>3</v>
      </c>
      <c r="AC62" s="338">
        <v>2</v>
      </c>
      <c r="AD62" s="338">
        <v>1</v>
      </c>
      <c r="AE62" s="338">
        <v>4</v>
      </c>
      <c r="AF62" s="338">
        <v>0</v>
      </c>
      <c r="AG62" s="338">
        <v>8</v>
      </c>
      <c r="AH62" s="338">
        <v>4</v>
      </c>
      <c r="AI62" s="338">
        <v>2</v>
      </c>
      <c r="AJ62" s="338">
        <v>4</v>
      </c>
      <c r="AK62" s="338">
        <v>2</v>
      </c>
      <c r="AL62" s="338">
        <v>56</v>
      </c>
      <c r="AM62" s="34">
        <v>0.11</v>
      </c>
    </row>
    <row r="63" spans="1:39" ht="16.2" thickBot="1" x14ac:dyDescent="0.35">
      <c r="A63" s="330" t="s">
        <v>719</v>
      </c>
      <c r="B63" s="330">
        <v>8</v>
      </c>
      <c r="Q63" s="338" t="s">
        <v>848</v>
      </c>
      <c r="R63" s="338">
        <v>2</v>
      </c>
      <c r="S63" s="338">
        <v>2</v>
      </c>
      <c r="T63" s="338">
        <v>3</v>
      </c>
      <c r="U63" s="338">
        <v>4</v>
      </c>
      <c r="V63" s="338">
        <v>6</v>
      </c>
      <c r="W63" s="338">
        <v>1</v>
      </c>
      <c r="X63" s="338">
        <v>2</v>
      </c>
      <c r="Y63" s="338">
        <v>4</v>
      </c>
      <c r="Z63" s="338">
        <v>2</v>
      </c>
      <c r="AA63" s="338">
        <v>1</v>
      </c>
      <c r="AB63" s="338">
        <v>3</v>
      </c>
      <c r="AC63" s="338">
        <v>2</v>
      </c>
      <c r="AD63" s="338">
        <v>1</v>
      </c>
      <c r="AE63" s="338">
        <v>4</v>
      </c>
      <c r="AF63" s="338">
        <v>0</v>
      </c>
      <c r="AG63" s="338">
        <v>8</v>
      </c>
      <c r="AH63" s="338">
        <v>4</v>
      </c>
      <c r="AI63" s="338">
        <v>2</v>
      </c>
      <c r="AJ63" s="338">
        <v>4</v>
      </c>
      <c r="AK63" s="338">
        <v>2</v>
      </c>
      <c r="AL63" s="338">
        <v>56</v>
      </c>
      <c r="AM63" s="34">
        <v>0.11</v>
      </c>
    </row>
    <row r="64" spans="1:39" ht="16.2" thickBot="1" x14ac:dyDescent="0.35">
      <c r="A64" s="330" t="s">
        <v>720</v>
      </c>
      <c r="B64" s="26">
        <v>1289.4099999999999</v>
      </c>
      <c r="Q64" s="338" t="s">
        <v>849</v>
      </c>
      <c r="R64" s="338">
        <v>2</v>
      </c>
      <c r="S64" s="338">
        <v>2</v>
      </c>
      <c r="T64" s="338">
        <v>3</v>
      </c>
      <c r="U64" s="338">
        <v>4</v>
      </c>
      <c r="V64" s="338">
        <v>6</v>
      </c>
      <c r="W64" s="338">
        <v>4</v>
      </c>
      <c r="X64" s="338">
        <v>2</v>
      </c>
      <c r="Y64" s="338">
        <v>4</v>
      </c>
      <c r="Z64" s="338">
        <v>0</v>
      </c>
      <c r="AA64" s="338">
        <v>1</v>
      </c>
      <c r="AB64" s="338">
        <v>0</v>
      </c>
      <c r="AC64" s="338">
        <v>2</v>
      </c>
      <c r="AD64" s="338">
        <v>1</v>
      </c>
      <c r="AE64" s="338">
        <v>4</v>
      </c>
      <c r="AF64" s="338">
        <v>0</v>
      </c>
      <c r="AG64" s="338">
        <v>8</v>
      </c>
      <c r="AH64" s="338">
        <v>4</v>
      </c>
      <c r="AI64" s="338">
        <v>2</v>
      </c>
      <c r="AJ64" s="338">
        <v>4</v>
      </c>
      <c r="AK64" s="338">
        <v>2</v>
      </c>
      <c r="AL64" s="338">
        <v>60</v>
      </c>
      <c r="AM64" s="34">
        <v>0.13</v>
      </c>
    </row>
    <row r="65" spans="1:39" ht="16.2" thickBot="1" x14ac:dyDescent="0.35">
      <c r="A65" s="330" t="s">
        <v>721</v>
      </c>
      <c r="B65" s="6">
        <v>29521</v>
      </c>
      <c r="Q65" s="338" t="s">
        <v>850</v>
      </c>
      <c r="R65" s="338">
        <v>2</v>
      </c>
      <c r="S65" s="338">
        <v>4</v>
      </c>
      <c r="T65" s="338">
        <v>3</v>
      </c>
      <c r="U65" s="338">
        <v>4</v>
      </c>
      <c r="V65" s="338">
        <v>6</v>
      </c>
      <c r="W65" s="338">
        <v>4</v>
      </c>
      <c r="X65" s="338">
        <v>2</v>
      </c>
      <c r="Y65" s="338">
        <v>4</v>
      </c>
      <c r="Z65" s="338">
        <v>2</v>
      </c>
      <c r="AA65" s="338">
        <v>1</v>
      </c>
      <c r="AB65" s="338">
        <v>3</v>
      </c>
      <c r="AC65" s="338">
        <v>2</v>
      </c>
      <c r="AD65" s="338">
        <v>1</v>
      </c>
      <c r="AE65" s="338">
        <v>4</v>
      </c>
      <c r="AF65" s="338">
        <v>0</v>
      </c>
      <c r="AG65" s="338">
        <v>8</v>
      </c>
      <c r="AH65" s="338">
        <v>4</v>
      </c>
      <c r="AI65" s="338">
        <v>2</v>
      </c>
      <c r="AJ65" s="338">
        <v>4</v>
      </c>
      <c r="AK65" s="338">
        <v>2</v>
      </c>
      <c r="AL65" s="338">
        <v>56</v>
      </c>
      <c r="AM65" s="34">
        <v>0.11</v>
      </c>
    </row>
    <row r="66" spans="1:39" ht="16.2" thickBot="1" x14ac:dyDescent="0.35">
      <c r="A66" s="330" t="s">
        <v>722</v>
      </c>
      <c r="B66" s="330">
        <v>6880</v>
      </c>
      <c r="Q66" s="338" t="s">
        <v>851</v>
      </c>
      <c r="R66" s="338">
        <v>2</v>
      </c>
      <c r="S66" s="338">
        <v>8</v>
      </c>
      <c r="T66" s="338">
        <v>3</v>
      </c>
      <c r="U66" s="338">
        <v>4</v>
      </c>
      <c r="V66" s="338">
        <v>6</v>
      </c>
      <c r="W66" s="338">
        <v>4</v>
      </c>
      <c r="X66" s="338">
        <v>2</v>
      </c>
      <c r="Y66" s="338">
        <v>4</v>
      </c>
      <c r="Z66" s="338">
        <v>0</v>
      </c>
      <c r="AA66" s="338">
        <v>1</v>
      </c>
      <c r="AB66" s="338">
        <v>3</v>
      </c>
      <c r="AC66" s="338">
        <v>2</v>
      </c>
      <c r="AD66" s="338">
        <v>1</v>
      </c>
      <c r="AE66" s="338">
        <v>4</v>
      </c>
      <c r="AF66" s="338">
        <v>0</v>
      </c>
      <c r="AG66" s="338">
        <v>8</v>
      </c>
      <c r="AH66" s="338">
        <v>4</v>
      </c>
      <c r="AI66" s="338">
        <v>2</v>
      </c>
      <c r="AJ66" s="338">
        <v>4</v>
      </c>
      <c r="AK66" s="338">
        <v>2</v>
      </c>
      <c r="AL66" s="338">
        <v>58</v>
      </c>
      <c r="AM66" s="34">
        <v>0.12</v>
      </c>
    </row>
    <row r="67" spans="1:39" ht="16.2" thickBot="1" x14ac:dyDescent="0.35">
      <c r="A67" s="330" t="s">
        <v>564</v>
      </c>
      <c r="B67" s="6">
        <v>14798</v>
      </c>
    </row>
    <row r="68" spans="1:39" ht="16.2" thickBot="1" x14ac:dyDescent="0.35">
      <c r="A68" s="330" t="s">
        <v>565</v>
      </c>
      <c r="B68" s="6">
        <v>14723</v>
      </c>
    </row>
    <row r="69" spans="1:39" ht="16.2" thickBot="1" x14ac:dyDescent="0.35">
      <c r="A69" s="330" t="s">
        <v>723</v>
      </c>
      <c r="B69" s="330">
        <v>4443</v>
      </c>
    </row>
    <row r="70" spans="1:39" ht="16.2" thickBot="1" x14ac:dyDescent="0.35">
      <c r="A70" s="330" t="s">
        <v>724</v>
      </c>
      <c r="B70" s="330">
        <v>3365</v>
      </c>
    </row>
    <row r="71" spans="1:39" ht="16.2" thickBot="1" x14ac:dyDescent="0.35">
      <c r="A71" s="330" t="s">
        <v>725</v>
      </c>
      <c r="B71" s="344">
        <v>0.63019999999999998</v>
      </c>
    </row>
    <row r="72" spans="1:39" ht="16.2" thickBot="1" x14ac:dyDescent="0.35">
      <c r="A72" s="330" t="s">
        <v>726</v>
      </c>
      <c r="B72" s="330">
        <v>976</v>
      </c>
    </row>
    <row r="73" spans="1:39" ht="16.2" thickBot="1" x14ac:dyDescent="0.35">
      <c r="A73" s="330" t="s">
        <v>562</v>
      </c>
      <c r="B73" s="34">
        <v>14.48</v>
      </c>
    </row>
    <row r="74" spans="1:39" ht="16.2" thickBot="1" x14ac:dyDescent="0.35">
      <c r="A74" s="330" t="s">
        <v>727</v>
      </c>
      <c r="B74" s="330" t="s">
        <v>730</v>
      </c>
    </row>
    <row r="75" spans="1:39" ht="15" thickBot="1" x14ac:dyDescent="0.35">
      <c r="A75" s="409" t="s">
        <v>728</v>
      </c>
      <c r="B75" s="409" t="s">
        <v>729</v>
      </c>
    </row>
    <row r="76" spans="1:39" ht="5.4" customHeight="1" thickBot="1" x14ac:dyDescent="0.35">
      <c r="A76" s="409"/>
      <c r="B76" s="409"/>
    </row>
    <row r="77" spans="1:39" ht="9.6" customHeight="1" thickBot="1" x14ac:dyDescent="0.35">
      <c r="A77" s="409"/>
      <c r="B77" s="409"/>
    </row>
  </sheetData>
  <mergeCells count="63">
    <mergeCell ref="A15:B15"/>
    <mergeCell ref="A20:A22"/>
    <mergeCell ref="A24:B24"/>
    <mergeCell ref="A60:B60"/>
    <mergeCell ref="A75:A77"/>
    <mergeCell ref="B75:B77"/>
    <mergeCell ref="A55:A57"/>
    <mergeCell ref="B55:B57"/>
    <mergeCell ref="D8:D9"/>
    <mergeCell ref="B8:B9"/>
    <mergeCell ref="A4:A5"/>
    <mergeCell ref="A6:A7"/>
    <mergeCell ref="A8:A9"/>
    <mergeCell ref="A2:W2"/>
    <mergeCell ref="B4:B5"/>
    <mergeCell ref="D4:D5"/>
    <mergeCell ref="B6:B7"/>
    <mergeCell ref="D6:D7"/>
    <mergeCell ref="AA17:AH17"/>
    <mergeCell ref="AA27:AC27"/>
    <mergeCell ref="I28:I30"/>
    <mergeCell ref="K24:P24"/>
    <mergeCell ref="I17:P17"/>
    <mergeCell ref="R18:S18"/>
    <mergeCell ref="R22:R25"/>
    <mergeCell ref="R17:Y17"/>
    <mergeCell ref="I18:J18"/>
    <mergeCell ref="I21:I22"/>
    <mergeCell ref="J21:J22"/>
    <mergeCell ref="I24:I27"/>
    <mergeCell ref="AA28:AB28"/>
    <mergeCell ref="AE27:AF27"/>
    <mergeCell ref="AE29:AE35"/>
    <mergeCell ref="AE38:AE39"/>
    <mergeCell ref="AA18:AB18"/>
    <mergeCell ref="AA19:AA24"/>
    <mergeCell ref="AE40:AE41"/>
    <mergeCell ref="R30:U30"/>
    <mergeCell ref="R31:S31"/>
    <mergeCell ref="R32:R39"/>
    <mergeCell ref="S32:S35"/>
    <mergeCell ref="S36:S39"/>
    <mergeCell ref="R40:R47"/>
    <mergeCell ref="S40:S43"/>
    <mergeCell ref="AE36:AE37"/>
    <mergeCell ref="AA33:AA35"/>
    <mergeCell ref="AC33:AC35"/>
    <mergeCell ref="S44:S47"/>
    <mergeCell ref="D40:E40"/>
    <mergeCell ref="D55:D57"/>
    <mergeCell ref="E55:E57"/>
    <mergeCell ref="A40:B40"/>
    <mergeCell ref="AL56:AM56"/>
    <mergeCell ref="R48:R52"/>
    <mergeCell ref="S48:S49"/>
    <mergeCell ref="S50:S52"/>
    <mergeCell ref="Q55:AM55"/>
    <mergeCell ref="R56:U56"/>
    <mergeCell ref="V56:X56"/>
    <mergeCell ref="Y56:AB56"/>
    <mergeCell ref="AC56:AE56"/>
    <mergeCell ref="AF56:AI56"/>
    <mergeCell ref="AJ56:AK56"/>
  </mergeCells>
  <hyperlinks>
    <hyperlink ref="C5" r:id="rId1" tooltip="Ballenahalli Hunsur" display="https://villageinfo.in/karnataka/mysore/hunsur/ballenahalli.html" xr:uid="{E2B628D4-D921-4296-9E98-B3243484EFF4}"/>
    <hyperlink ref="C7" r:id="rId2" tooltip="Kottigekaval Hunsur" display="https://villageinfo.in/karnataka/mysore/hunsur/kottigekaval.html" xr:uid="{5396F79D-B9A9-431D-A2B1-F15F2D655AFC}"/>
    <hyperlink ref="C9" r:id="rId3" tooltip="Kudlur Hunsur" display="https://villageinfo.in/karnataka/mysore/hunsur/kudlur.html" xr:uid="{0AB6A848-4B26-4B1E-A0B8-2FE790DD850C}"/>
    <hyperlink ref="B10" r:id="rId4" tooltip="Uddurkaval Hunsur" display="https://villageinfo.in/karnataka/mysore/hunsur/uddurkaval.html" xr:uid="{11C2E77E-1C75-4ED1-9B99-06000DE40C9C}"/>
    <hyperlink ref="C10" r:id="rId5" tooltip="Uddurkaval Hunsur" display="https://villageinfo.in/karnataka/mysore/hunsur/uddurkaval.html" xr:uid="{38E61AB9-797C-45E8-8321-33600581CB24}"/>
    <hyperlink ref="B11" r:id="rId6" tooltip="Ummathur Hunsur" display="https://villageinfo.in/karnataka/mysore/hunsur/ummathur.html" xr:uid="{D3429D28-0100-4D31-964B-CD82AE813B44}"/>
    <hyperlink ref="C11" r:id="rId7" tooltip="Ummathur Hunsur" display="https://villageinfo.in/karnataka/mysore/hunsur/ummathur.html" xr:uid="{8A6AFF7F-ACFC-43DE-8E02-8399FD38709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t:lpstr>
      <vt:lpstr>water Supply</vt:lpstr>
      <vt:lpstr>stp</vt:lpstr>
      <vt:lpstr>SWM</vt:lpstr>
      <vt:lpstr>Electricity</vt:lpstr>
      <vt:lpstr>Road</vt:lpstr>
      <vt:lpstr>Mysore</vt:lpstr>
      <vt:lpstr>Rurban Cluster</vt:lpstr>
      <vt:lpstr>analysis RC</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MAHAM</dc:creator>
  <cp:lastModifiedBy>MAHAM</cp:lastModifiedBy>
  <dcterms:created xsi:type="dcterms:W3CDTF">2025-01-05T11:34:23Z</dcterms:created>
  <dcterms:modified xsi:type="dcterms:W3CDTF">2025-02-19T12:42:20Z</dcterms:modified>
</cp:coreProperties>
</file>