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js692/Buckler_lab/Hufford_lab/Inbreeding_Depression/data/commonGardenExperiment/"/>
    </mc:Choice>
  </mc:AlternateContent>
  <xr:revisionPtr revIDLastSave="0" documentId="13_ncr:1_{240B2D17-F81D-8347-9ACF-EFCBDCCEEDE9}" xr6:coauthVersionLast="47" xr6:coauthVersionMax="47" xr10:uidLastSave="{00000000-0000-0000-0000-000000000000}"/>
  <bookViews>
    <workbookView xWindow="5500" yWindow="2280" windowWidth="21940" windowHeight="8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Q3" i="1"/>
  <c r="Q4" i="1"/>
  <c r="Q5" i="1"/>
  <c r="Q6" i="1"/>
  <c r="J2" i="1"/>
  <c r="J3" i="1"/>
  <c r="J4" i="1"/>
  <c r="J5" i="1"/>
  <c r="J6" i="1"/>
  <c r="P3" i="1"/>
  <c r="P4" i="1"/>
  <c r="P6" i="1"/>
  <c r="P5" i="1"/>
  <c r="O6" i="1"/>
  <c r="O5" i="1"/>
  <c r="O4" i="1"/>
  <c r="M2" i="1"/>
  <c r="M3" i="1"/>
  <c r="M6" i="1"/>
  <c r="M5" i="1"/>
  <c r="M4" i="1"/>
  <c r="L2" i="1"/>
  <c r="L3" i="1"/>
  <c r="L4" i="1"/>
  <c r="L5" i="1"/>
  <c r="L6" i="1"/>
  <c r="I2" i="1"/>
  <c r="I3" i="1"/>
  <c r="I4" i="1"/>
  <c r="I5" i="1"/>
  <c r="I6" i="1"/>
  <c r="H3" i="1"/>
  <c r="H2" i="1"/>
  <c r="H6" i="1"/>
  <c r="H5" i="1"/>
  <c r="H4" i="1"/>
  <c r="G6" i="1"/>
  <c r="G5" i="1"/>
  <c r="G4" i="1"/>
  <c r="G2" i="1"/>
  <c r="G3" i="1"/>
  <c r="F6" i="1"/>
  <c r="F5" i="1"/>
  <c r="F2" i="1"/>
  <c r="F4" i="1"/>
  <c r="F3" i="1"/>
  <c r="E2" i="1"/>
  <c r="E3" i="1"/>
  <c r="E4" i="1"/>
  <c r="E5" i="1"/>
  <c r="E6" i="1"/>
  <c r="D2" i="1"/>
  <c r="D3" i="1"/>
  <c r="D4" i="1"/>
  <c r="D6" i="1"/>
  <c r="D5" i="1"/>
  <c r="C2" i="1"/>
  <c r="C3" i="1"/>
  <c r="C6" i="1"/>
  <c r="C5" i="1"/>
  <c r="C4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<sst xmlns="http://schemas.openxmlformats.org/spreadsheetml/2006/main" count="29" uniqueCount="29">
  <si>
    <t>Population</t>
  </si>
  <si>
    <t>Ave Heterozygosity</t>
  </si>
  <si>
    <t>San Lorenzo</t>
  </si>
  <si>
    <t>La Mesa</t>
  </si>
  <si>
    <t>Ejutla A</t>
  </si>
  <si>
    <t>Ejutla B</t>
  </si>
  <si>
    <t>El Grullo</t>
  </si>
  <si>
    <t>Ave PH60</t>
  </si>
  <si>
    <t>Ave Con</t>
  </si>
  <si>
    <t>Ave AGB</t>
  </si>
  <si>
    <t>Ave DTF</t>
  </si>
  <si>
    <t>Ave DTG</t>
  </si>
  <si>
    <t>Ave SW</t>
  </si>
  <si>
    <t>Ave NT</t>
  </si>
  <si>
    <t>Homozygosity</t>
  </si>
  <si>
    <t>Ave.DTF.NG</t>
  </si>
  <si>
    <t>Ave.PH15</t>
  </si>
  <si>
    <t>Ave.PH30</t>
  </si>
  <si>
    <t>Ave.CON.NG</t>
  </si>
  <si>
    <t>Ave.PV</t>
  </si>
  <si>
    <t>Ave.PV.NG</t>
  </si>
  <si>
    <t>Ave.DTG.NG</t>
  </si>
  <si>
    <t>Survival</t>
  </si>
  <si>
    <t>PopID</t>
  </si>
  <si>
    <t>ELG</t>
  </si>
  <si>
    <t>SLO</t>
  </si>
  <si>
    <t>MSA</t>
  </si>
  <si>
    <t>EJUB</t>
  </si>
  <si>
    <t>EJUA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</si>
</sst>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10.5" customWidth="1"/>
    <col min="2" max="2" width="17" customWidth="1"/>
    <col min="11" max="11" width="13.1640625" customWidth="1"/>
    <col min="15" max="15" width="10.6640625" customWidth="1"/>
  </cols>
  <sheetData>
    <row r="1" spans="1:19" x14ac:dyDescent="0.2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19</v>
      </c>
      <c r="K1" t="s">
        <v>14</v>
      </c>
      <c r="L1" s="1" t="s">
        <v>16</v>
      </c>
      <c r="M1" s="1" t="s">
        <v>17</v>
      </c>
      <c r="N1" t="s">
        <v>21</v>
      </c>
      <c r="O1" t="s">
        <v>15</v>
      </c>
      <c r="P1" t="s">
        <v>18</v>
      </c>
      <c r="Q1" t="s">
        <v>20</v>
      </c>
      <c r="R1" t="s">
        <v>22</v>
      </c>
      <c r="S1" t="s">
        <v>23</v>
      </c>
    </row>
    <row r="2" spans="1:19" x14ac:dyDescent="0.2">
      <c r="A2" t="s">
        <v>6</v>
      </c>
      <c r="B2">
        <v>0.2160098</v>
      </c>
      <c r="C2">
        <f>144.8826/179.8948</f>
        <v>0.8053740297106976</v>
      </c>
      <c r="D2">
        <f>114.56141/133.33027</f>
        <v>0.85923031581650577</v>
      </c>
      <c r="E2">
        <f>0.112/0.3142044</f>
        <v>0.35645586121645656</v>
      </c>
      <c r="F2">
        <f xml:space="preserve"> 1- 103.83416/117.02368</f>
        <v>0.11270812881632164</v>
      </c>
      <c r="G2">
        <f xml:space="preserve"> 1- 8.199868/8.462698</f>
        <v>3.1057471269800629E-2</v>
      </c>
      <c r="H2">
        <f>0.0528/0.06644</f>
        <v>0.79470198675496695</v>
      </c>
      <c r="I2">
        <f>5.689169/9.589744</f>
        <v>0.59325556552917369</v>
      </c>
      <c r="J2">
        <f>0.1792222/0.2238</f>
        <v>0.80081411974977657</v>
      </c>
      <c r="K2">
        <f>(1-B2)</f>
        <v>0.78399019999999997</v>
      </c>
      <c r="L2" s="1">
        <f>6.967355/9.088141</f>
        <v>0.76664248497024856</v>
      </c>
      <c r="M2" s="1">
        <f>35.51491/45.30992</f>
        <v>0.78382195333825355</v>
      </c>
      <c r="R2">
        <v>0.95</v>
      </c>
      <c r="S2" t="s">
        <v>24</v>
      </c>
    </row>
    <row r="3" spans="1:19" x14ac:dyDescent="0.2">
      <c r="A3" t="s">
        <v>2</v>
      </c>
      <c r="B3">
        <v>0.50210399999999999</v>
      </c>
      <c r="C3">
        <f>163.174/179.8948</f>
        <v>0.90705234392544976</v>
      </c>
      <c r="D3">
        <f>90.78399/133.33027</f>
        <v>0.680895568575688</v>
      </c>
      <c r="E3">
        <f>0.1705376/0.3142044</f>
        <v>0.54276006319453196</v>
      </c>
      <c r="F3">
        <f xml:space="preserve"> 1 - 117.02368/117.02368</f>
        <v>0</v>
      </c>
      <c r="G3">
        <f xml:space="preserve"> 1- 8.462698/8.462698</f>
        <v>0</v>
      </c>
      <c r="H3">
        <f>0.064196/0.06644</f>
        <v>0.96622516556291393</v>
      </c>
      <c r="I3">
        <f>7.05122/9.589744</f>
        <v>0.73528761560266886</v>
      </c>
      <c r="J3">
        <f>0.1086538/0.2238</f>
        <v>0.48549508489722965</v>
      </c>
      <c r="K3">
        <f>(1-B3)</f>
        <v>0.49789600000000001</v>
      </c>
      <c r="L3" s="1">
        <f>7.0625/9.088141</f>
        <v>0.77711162271800138</v>
      </c>
      <c r="M3" s="1">
        <f>38.74268/45.30992</f>
        <v>0.85505955428744962</v>
      </c>
      <c r="N3">
        <f xml:space="preserve"> 1- 8.462698/8.462698</f>
        <v>0</v>
      </c>
      <c r="O3">
        <v>0</v>
      </c>
      <c r="P3">
        <f>90.78399/133.33027</f>
        <v>0.680895568575688</v>
      </c>
      <c r="Q3">
        <f>0.1086538/0.2238</f>
        <v>0.48549508489722965</v>
      </c>
      <c r="R3">
        <v>0.97</v>
      </c>
      <c r="S3" t="s">
        <v>25</v>
      </c>
    </row>
    <row r="4" spans="1:19" x14ac:dyDescent="0.2">
      <c r="A4" t="s">
        <v>3</v>
      </c>
      <c r="B4" s="1">
        <v>0.60561779999999998</v>
      </c>
      <c r="C4">
        <f>179.8948/179.8948</f>
        <v>1</v>
      </c>
      <c r="D4">
        <f>107.36798/133.33027</f>
        <v>0.80527835127012037</v>
      </c>
      <c r="E4">
        <f>0.2863379/0.3142044</f>
        <v>0.9113109173518894</v>
      </c>
      <c r="F4">
        <f xml:space="preserve"> 1- 106.6785/117.02368</f>
        <v>8.840244982895773E-2</v>
      </c>
      <c r="G4">
        <f xml:space="preserve"> 1 - 7.736364/8.462698</f>
        <v>8.5827711209829238E-2</v>
      </c>
      <c r="H4">
        <f>0.06644/0.06644</f>
        <v>1</v>
      </c>
      <c r="I4">
        <f>8.169936/9.589744</f>
        <v>0.85194516141411081</v>
      </c>
      <c r="J4">
        <f>0.1612/0.2238</f>
        <v>0.72028596961572833</v>
      </c>
      <c r="K4">
        <f>(1-B4)</f>
        <v>0.39438220000000002</v>
      </c>
      <c r="L4" s="1">
        <f>8.88914/9.088141</f>
        <v>0.97810322265026473</v>
      </c>
      <c r="M4" s="1">
        <f>45.3099/45.30992</f>
        <v>0.999999558595557</v>
      </c>
      <c r="N4">
        <f xml:space="preserve"> 1 - 7.736364/8.462698</f>
        <v>8.5827711209829238E-2</v>
      </c>
      <c r="O4">
        <f>1 - (106.6785/117.02368)</f>
        <v>8.840244982895773E-2</v>
      </c>
      <c r="P4">
        <f>107.36798/133.33027</f>
        <v>0.80527835127012037</v>
      </c>
      <c r="Q4">
        <f>0.1612/0.2238</f>
        <v>0.72028596961572833</v>
      </c>
      <c r="R4">
        <v>0.97</v>
      </c>
      <c r="S4" t="s">
        <v>26</v>
      </c>
    </row>
    <row r="5" spans="1:19" x14ac:dyDescent="0.2">
      <c r="A5" t="s">
        <v>5</v>
      </c>
      <c r="B5" s="1">
        <v>0.65692280000000003</v>
      </c>
      <c r="C5" s="1">
        <f>170.9404/179.8948</f>
        <v>0.95022424216820056</v>
      </c>
      <c r="D5">
        <f>133.33027/133.33027</f>
        <v>1</v>
      </c>
      <c r="E5">
        <f>0.267439/0.3142044</f>
        <v>0.85116249167739211</v>
      </c>
      <c r="F5">
        <f xml:space="preserve"> 1- 99.53417/117.02368</f>
        <v>0.14945274323965885</v>
      </c>
      <c r="G5">
        <f xml:space="preserve"> 1 - 7.8325/8.462698</f>
        <v>7.4467740666156357E-2</v>
      </c>
      <c r="H5">
        <f>0.06066/0.06644</f>
        <v>0.91300421432871759</v>
      </c>
      <c r="I5">
        <f>8.359167/9.589744</f>
        <v>0.87167780495496017</v>
      </c>
      <c r="J5">
        <f xml:space="preserve"> 0.1912745/0.2238</f>
        <v>0.85466711349419122</v>
      </c>
      <c r="K5">
        <f>(1-B5)</f>
        <v>0.34307719999999997</v>
      </c>
      <c r="L5" s="1">
        <f>8.108767/9.088141</f>
        <v>0.89223604695393699</v>
      </c>
      <c r="M5" s="1">
        <f>40.06016/45.30992</f>
        <v>0.88413663056566871</v>
      </c>
      <c r="N5">
        <f xml:space="preserve"> 1 - 7.8325/8.462698</f>
        <v>7.4467740666156357E-2</v>
      </c>
      <c r="O5">
        <f xml:space="preserve"> 1 - (99.53417/117.02368)</f>
        <v>0.14945274323965885</v>
      </c>
      <c r="P5">
        <f xml:space="preserve"> 133.33027/133.33027</f>
        <v>1</v>
      </c>
      <c r="Q5">
        <f>0.1912745/0.2238</f>
        <v>0.85466711349419122</v>
      </c>
      <c r="R5">
        <v>0.99</v>
      </c>
      <c r="S5" t="s">
        <v>27</v>
      </c>
    </row>
    <row r="6" spans="1:19" x14ac:dyDescent="0.2">
      <c r="A6" t="s">
        <v>4</v>
      </c>
      <c r="B6" s="1">
        <v>0.6656126</v>
      </c>
      <c r="C6">
        <f>176.9435/179.8948</f>
        <v>0.98359430066905773</v>
      </c>
      <c r="D6">
        <f>131.58334/133.33027</f>
        <v>0.98689772397520814</v>
      </c>
      <c r="E6">
        <f>0.3142044/0.3142044</f>
        <v>1</v>
      </c>
      <c r="F6">
        <f xml:space="preserve"> 1- 98.31026/117.02368</f>
        <v>0.15991139571068014</v>
      </c>
      <c r="G6">
        <f xml:space="preserve"> 1- 6.719872/8.462698</f>
        <v>0.2059421238947674</v>
      </c>
      <c r="H6">
        <f>0.0613/0.06644</f>
        <v>0.92263696568332332</v>
      </c>
      <c r="I6">
        <f>9.589744/9.589744</f>
        <v>1</v>
      </c>
      <c r="J6">
        <f xml:space="preserve"> 0.2238/0.2238</f>
        <v>1</v>
      </c>
      <c r="K6">
        <f>1-B6</f>
        <v>0.3343874</v>
      </c>
      <c r="L6" s="1">
        <f>9.088141/9.088141</f>
        <v>1</v>
      </c>
      <c r="M6" s="1">
        <f>44.68622/45.30992</f>
        <v>0.98623480244502748</v>
      </c>
      <c r="N6">
        <f xml:space="preserve"> 1- 6.719872/8.462698</f>
        <v>0.2059421238947674</v>
      </c>
      <c r="O6">
        <f xml:space="preserve"> 1- (98.31026/117.02368)</f>
        <v>0.15991139571068014</v>
      </c>
      <c r="P6">
        <f>131.58334/133.33027</f>
        <v>0.98689772397520814</v>
      </c>
      <c r="Q6">
        <f>0.2238/0.2238</f>
        <v>1</v>
      </c>
      <c r="R6">
        <v>0.99</v>
      </c>
      <c r="S6" t="s">
        <v>28</v>
      </c>
    </row>
    <row r="8" spans="1:19" x14ac:dyDescent="0.2">
      <c r="B8" s="2"/>
    </row>
    <row r="9" spans="1:19" x14ac:dyDescent="0.2">
      <c r="B9" s="2"/>
    </row>
    <row r="10" spans="1:19" x14ac:dyDescent="0.2">
      <c r="B10" s="2"/>
    </row>
    <row r="11" spans="1:19" x14ac:dyDescent="0.2">
      <c r="B11" s="2"/>
    </row>
    <row r="12" spans="1:19" x14ac:dyDescent="0.2">
      <c r="B12" s="2"/>
    </row>
    <row r="13" spans="1:19" x14ac:dyDescent="0.2">
      <c r="B13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Schulz</dc:creator>
  <cp:lastModifiedBy>Aimee Schulz</cp:lastModifiedBy>
  <dcterms:created xsi:type="dcterms:W3CDTF">2018-03-22T08:03:47Z</dcterms:created>
  <dcterms:modified xsi:type="dcterms:W3CDTF">2024-03-24T15:25:50Z</dcterms:modified>
</cp:coreProperties>
</file>