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8C2736EC-25EA-4040-8873-F43BD8DAD9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ro" sheetId="7" r:id="rId1"/>
    <sheet name="MAD- Individual" sheetId="6" r:id="rId2"/>
    <sheet name="MAD- Large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<sst xmlns="http://schemas.openxmlformats.org/spreadsheetml/2006/main" count="36" uniqueCount="30">
  <si>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</si>
  <si>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</si>
  <si>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</si>
  <si>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</si>
  <si>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</si>
  <si>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</si>
  <si>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</si>
  <si>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</si>
  <si>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</si>
  <si>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</si>
  <si>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</si>
  <si>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</si>
  <si>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</si>
  <si>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</si>
  <si>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</si>
  <si>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</si>
  <si>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STEG 1: Skriv in gestationsålder* vid ultraljudsmätningen (veckor+dagar)</t>
  </si>
  <si>
    <t>* 22+0 - 42+0 veckor</t>
  </si>
  <si>
    <t>percentil</t>
  </si>
  <si>
    <t>Beräkning av medelabdominell diameter (MAD)</t>
  </si>
  <si>
    <t>STEG 2: Skriv in medelabdominell diameter (MAD) vid ultraljudsmätningen</t>
  </si>
  <si>
    <t>Använd flikarna nedan för att räkna ut avvikelsen i z-score och percentiler för skattad fostervikt (estimated fetal weight, EFW).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</si>
  <si>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</si>
  <si>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</si>
  <si>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</si>
  <si>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</si>
  <si>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</si>
  <si>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</si>
  <si>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</si>
  <si>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Detta är ett program för dig som vill räkna ut hur avvikande en skattad fostervikt är jämfört med skattad fostervikt i den svenska populationen.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</si>
</sst>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2CA4691B-B78C-4494-980F-05C94668167A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7349576" cy="342786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56B8160F-6256-4A57-93FD-98D2B3CA2A74}"/>
            </a:ext>
          </a:extLst>
        </xdr:cNvPr>
        <xdr:cNvSpPr txBox="1"/>
      </xdr:nvSpPr>
      <xdr:spPr>
        <a:xfrm>
          <a:off x="1663480" y="914402"/>
          <a:ext cx="734957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Estimated Fetal Weight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8" name="Bildobjekt 7">
          <a:extLst>
            <a:ext uri="{FF2B5EF4-FFF2-40B4-BE49-F238E27FC236}">
              <a16:creationId xmlns:a16="http://schemas.microsoft.com/office/drawing/2014/main" id="{615116BF-710C-43BD-BA2E-0B02918D74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9" name="Bildobjekt 8">
          <a:extLst>
            <a:ext uri="{FF2B5EF4-FFF2-40B4-BE49-F238E27FC236}">
              <a16:creationId xmlns:a16="http://schemas.microsoft.com/office/drawing/2014/main" id="{D5D69B25-0D5F-43E6-B59E-7ED36FCD9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1925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tabSelected="1" zoomScaleNormal="100" workbookViewId="0">
      <selection activeCell="C7" sqref="C7:S7"/>
    </sheetView>
  </sheetViews>
  <sheetFormatPr defaultColWidth="9.140625" defaultRowHeight="15" x14ac:dyDescent="0.25"/>
  <cols>
    <col min="1" max="1" width="4.5703125" style="14" customWidth="1"/>
    <col min="2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2:21" x14ac:dyDescent="0.25">
      <c r="C6" s="30"/>
    </row>
    <row r="7" spans="2:21" ht="18.75" customHeight="1" x14ac:dyDescent="0.25">
      <c r="C7" s="45" t="s">
        <v>29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</row>
    <row r="8" spans="2:21" x14ac:dyDescent="0.25">
      <c r="C8" s="30"/>
      <c r="D8" s="30"/>
    </row>
    <row r="9" spans="2:21" x14ac:dyDescent="0.25">
      <c r="C9" s="46" t="s">
        <v>21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22</v>
      </c>
      <c r="I11" s="47" t="s">
        <v>23</v>
      </c>
    </row>
    <row r="13" spans="2:21" x14ac:dyDescent="0.25">
      <c r="C13" s="46" t="s">
        <v>24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</row>
    <row r="15" spans="2:21" x14ac:dyDescent="0.25">
      <c r="C15" s="14" t="s">
        <v>25</v>
      </c>
      <c r="F15" s="16" t="s">
        <v>26</v>
      </c>
      <c r="H15" s="16"/>
    </row>
    <row r="17" spans="2:19" ht="13.5" customHeight="1" x14ac:dyDescent="0.25">
      <c r="B17" s="48" t="s">
        <v>27</v>
      </c>
      <c r="C17" s="49" t="s">
        <v>28</v>
      </c>
    </row>
    <row r="18" spans="2:19" ht="22.5" customHeigh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2:19" ht="15" customHeight="1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</row>
    <row r="20" spans="2:19" x14ac:dyDescent="0.25">
      <c r="B20" s="29"/>
    </row>
  </sheetData>
  <mergeCells count="6">
    <mergeCell ref="B5:R5"/>
    <mergeCell ref="B18:S18"/>
    <mergeCell ref="B19:S19"/>
    <mergeCell ref="C7:S7"/>
    <mergeCell ref="C9:N9"/>
    <mergeCell ref="C13:U13"/>
  </mergeCells>
  <hyperlinks>
    <hyperlink ref="I11" r:id="rId1" display="https://www.nature.com/articles/s41598-021-92032-2" xr:uid="{A7D55EAA-4280-44B8-83F9-FD5D9D6566F4}"/>
    <hyperlink ref="F15" r:id="rId2" xr:uid="{A18F628B-B0E9-4CD0-9180-7217D37890A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activeCell="A7" sqref="A7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33" t="s">
        <v>19</v>
      </c>
      <c r="B1" s="34"/>
      <c r="C1" s="28" t="s">
        <v>14</v>
      </c>
    </row>
    <row r="2" spans="1:3" ht="30" customHeight="1" thickBot="1" x14ac:dyDescent="0.3">
      <c r="A2" s="35"/>
      <c r="B2" s="36"/>
    </row>
    <row r="3" spans="1:3" ht="27" thickBot="1" x14ac:dyDescent="0.3">
      <c r="A3" s="40"/>
      <c r="B3" s="41"/>
      <c r="C3" s="3" t="s">
        <v>12</v>
      </c>
    </row>
    <row r="4" spans="1:3" ht="52.5" customHeight="1" thickBot="1" x14ac:dyDescent="0.45">
      <c r="A4" s="25" t="s">
        <v>16</v>
      </c>
      <c r="B4" s="42"/>
      <c r="C4" s="3" t="e">
        <f>LEFT(B4,2)+RIGHT(B4,1)/7</f>
        <v>#VALUE!</v>
      </c>
    </row>
    <row r="5" spans="1:3" ht="21.75" customHeight="1" x14ac:dyDescent="0.25">
      <c r="A5" s="43" t="s">
        <v>17</v>
      </c>
      <c r="B5" s="27"/>
    </row>
    <row r="6" spans="1:3" ht="27" thickBot="1" x14ac:dyDescent="0.3">
      <c r="A6" s="40"/>
      <c r="B6" s="27"/>
      <c r="C6" s="3" t="s">
        <v>0</v>
      </c>
    </row>
    <row r="7" spans="1:3" ht="79.5" thickBot="1" x14ac:dyDescent="0.45">
      <c r="A7" s="1" t="s">
        <v>20</v>
      </c>
      <c r="B7" s="1"/>
      <c r="C7" s="3" t="e">
        <f>6.71917556724576-41.0238617050324*POWER(C4,-2)-12.2892197474685*POWER(C4,-0.5)</f>
        <v>#VALUE!</v>
      </c>
    </row>
    <row r="8" spans="1:3" ht="27" thickBot="1" x14ac:dyDescent="0.3">
      <c r="A8" s="40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40"/>
      <c r="B10" s="44"/>
      <c r="C10" s="3" t="e">
        <f>EXP(-3.80347722817911+174.110999863761*POWER(C4,-2)-5.04388015236396*POWER(C4,-0.5))</f>
        <v>#VALUE!</v>
      </c>
    </row>
    <row r="11" spans="1:3" ht="27" thickBot="1" x14ac:dyDescent="0.45">
      <c r="A11" s="1" t="s">
        <v>18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22.3189503692698+1822.80948311882*POWER(C4,-2)-107.638385521008*POWER(C4,-0.5)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38" t="s">
        <v>9</v>
      </c>
      <c r="B1" s="38"/>
      <c r="C1" s="38"/>
      <c r="D1" s="38"/>
      <c r="E1" s="38"/>
      <c r="F1" s="17"/>
    </row>
    <row r="2" spans="1:10" ht="89.25" customHeight="1" x14ac:dyDescent="0.25">
      <c r="A2" s="39" t="s">
        <v>15</v>
      </c>
      <c r="B2" s="39"/>
      <c r="C2" s="39"/>
      <c r="D2" s="39"/>
      <c r="E2" s="39"/>
      <c r="F2" s="37" t="s">
        <v>14</v>
      </c>
      <c r="G2" s="37"/>
      <c r="H2" s="37"/>
      <c r="I2" s="37"/>
      <c r="J2" s="3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148.63997500353352</v>
      </c>
      <c r="E4" s="13">
        <f>_xlfn.NORM.DIST(D4,0,1,TRUE)*100</f>
        <v>100</v>
      </c>
      <c r="F4" s="19">
        <f>LEFT(B4,2)+RIGHT(B4,1)/7</f>
        <v>27.714285714285715</v>
      </c>
      <c r="G4" s="2">
        <f>6.71917556724576-41.0238617050324*POWER(F4,-2)-12.2892197474685*POWER(F4,-0.5)</f>
        <v>4.3313798590240484</v>
      </c>
      <c r="H4" s="2">
        <f>EXP(-3.80347722817911+174.110999863761*POWER(F4,-2)-5.04388015236396*POWER(F4,-0.5))</f>
        <v>1.0727992131436976E-2</v>
      </c>
      <c r="I4" s="2">
        <f>22.3189503692698+1822.80948311882*POWER(F4,-2)-107.638385521008*POWER(F4,-0.5)</f>
        <v>4.2458196490083715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6.71917556724576-41.0238617050324*POWER(F5,-2)-12.2892197474685*POWER(F5,-0.5)</f>
        <v>#VALUE!</v>
      </c>
      <c r="H5" s="2" t="e">
        <f t="shared" ref="H5:H36" si="4">EXP(-3.80347722817911+174.110999863761*POWER(F5,-2)-5.04388015236396*POWER(F5,-0.5))</f>
        <v>#VALUE!</v>
      </c>
      <c r="I5" s="2" t="e">
        <f t="shared" ref="I5:I36" si="5">22.3189503692698+1822.80948311882*POWER(F5,-2)-107.638385521008*POWER(F5,-0.5)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6.71917556724576-41.0238617050324*POWER(F37,-2)-12.2892197474685*POWER(F37,-0.5)</f>
        <v>#VALUE!</v>
      </c>
      <c r="H37" s="2" t="e">
        <f t="shared" ref="H37:H68" si="10">EXP(-3.80347722817911+174.110999863761*POWER(F37,-2)-5.04388015236396*POWER(F37,-0.5))</f>
        <v>#VALUE!</v>
      </c>
      <c r="I37" s="2" t="e">
        <f t="shared" ref="I37:I68" si="11">22.3189503692698+1822.80948311882*POWER(F37,-2)-107.638385521008*POWER(F37,-0.5)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6.71917556724576-41.0238617050324*POWER(F69,-2)-12.2892197474685*POWER(F69,-0.5)</f>
        <v>#VALUE!</v>
      </c>
      <c r="H69" s="2" t="e">
        <f t="shared" ref="H69:H100" si="17">EXP(-3.80347722817911+174.110999863761*POWER(F69,-2)-5.04388015236396*POWER(F69,-0.5))</f>
        <v>#VALUE!</v>
      </c>
      <c r="I69" s="2" t="e">
        <f t="shared" ref="I69:I100" si="18">22.3189503692698+1822.80948311882*POWER(F69,-2)-107.638385521008*POWER(F69,-0.5)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6.71917556724576-41.0238617050324*POWER(F101,-2)-12.2892197474685*POWER(F101,-0.5)</f>
        <v>#VALUE!</v>
      </c>
      <c r="H101" s="2" t="e">
        <f t="shared" ref="H101:H132" si="22">EXP(-3.80347722817911+174.110999863761*POWER(F101,-2)-5.04388015236396*POWER(F101,-0.5))</f>
        <v>#VALUE!</v>
      </c>
      <c r="I101" s="2" t="e">
        <f t="shared" ref="I101:I132" si="23">22.3189503692698+1822.80948311882*POWER(F101,-2)-107.638385521008*POWER(F101,-0.5)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6.71917556724576-41.0238617050324*POWER(F133,-2)-12.2892197474685*POWER(F133,-0.5)</f>
        <v>#VALUE!</v>
      </c>
      <c r="H133" s="2" t="e">
        <f t="shared" ref="H133:H164" si="29">EXP(-3.80347722817911+174.110999863761*POWER(F133,-2)-5.04388015236396*POWER(F133,-0.5))</f>
        <v>#VALUE!</v>
      </c>
      <c r="I133" s="2" t="e">
        <f t="shared" ref="I133:I164" si="30">22.3189503692698+1822.80948311882*POWER(F133,-2)-107.638385521008*POWER(F133,-0.5)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6.71917556724576-41.0238617050324*POWER(F165,-2)-12.2892197474685*POWER(F165,-0.5)</f>
        <v>#VALUE!</v>
      </c>
      <c r="H165" s="2" t="e">
        <f t="shared" ref="H165:H201" si="34">EXP(-3.80347722817911+174.110999863761*POWER(F165,-2)-5.04388015236396*POWER(F165,-0.5))</f>
        <v>#VALUE!</v>
      </c>
      <c r="I165" s="2" t="e">
        <f t="shared" ref="I165:I201" si="35">22.3189503692698+1822.80948311882*POWER(F165,-2)-107.638385521008*POWER(F165,-0.5)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6.71917556724576-41.0238617050324*POWER(F197,-2)-12.2892197474685*POWER(F197,-0.5)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MAD- Individual</vt:lpstr>
      <vt:lpstr>MAD- Large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2022-05-16T15:30:44Z</dcterms:modified>
</cp:coreProperties>
</file>