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3dd5ddc1e2bd78/Desktop/BAFE/2025 SEM1/FINM3422/Equity Research Assignment/FM_equity_research/Assignment/"/>
    </mc:Choice>
  </mc:AlternateContent>
  <xr:revisionPtr revIDLastSave="0" documentId="8_{EE4E8A0E-A8CC-4598-A2BE-87CBD8DCB13D}" xr6:coauthVersionLast="47" xr6:coauthVersionMax="47" xr10:uidLastSave="{00000000-0000-0000-0000-000000000000}"/>
  <bookViews>
    <workbookView xWindow="-98" yWindow="13403" windowWidth="21795" windowHeight="12975" xr2:uid="{C40C285E-7926-4BFA-A8EA-1C74888DBDA3}"/>
  </bookViews>
  <sheets>
    <sheet name="Dividend Discount Model" sheetId="1" r:id="rId1"/>
    <sheet name="Cost of Equity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J12" i="1" s="1"/>
  <c r="R35" i="1" s="1"/>
  <c r="J46" i="1"/>
  <c r="J42" i="1"/>
  <c r="E17" i="1"/>
  <c r="N35" i="1" l="1"/>
  <c r="P35" i="1"/>
  <c r="O35" i="1"/>
  <c r="Q35" i="1"/>
  <c r="N33" i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J43" i="1"/>
  <c r="J44" i="1" s="1"/>
  <c r="J45" i="1" s="1"/>
  <c r="J47" i="1" s="1"/>
  <c r="J37" i="1" l="1"/>
  <c r="J48" i="1" s="1"/>
  <c r="J49" i="1" s="1"/>
  <c r="O25" i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K29" i="1"/>
  <c r="L29" i="1"/>
  <c r="N30" i="1" l="1"/>
  <c r="O30" i="1"/>
  <c r="Q30" i="1"/>
  <c r="N31" i="1"/>
  <c r="P30" i="1"/>
  <c r="P29" i="1"/>
  <c r="O29" i="1"/>
  <c r="Q29" i="1"/>
  <c r="R29" i="1"/>
  <c r="R31" i="1" s="1"/>
  <c r="E18" i="1" l="1"/>
  <c r="E19" i="1" s="1"/>
  <c r="R27" i="1"/>
  <c r="Q31" i="1"/>
  <c r="P31" i="1"/>
  <c r="O31" i="1"/>
  <c r="Q27" i="1" l="1"/>
  <c r="P27" i="1"/>
  <c r="O27" i="1"/>
  <c r="N27" i="1"/>
</calcChain>
</file>

<file path=xl/sharedStrings.xml><?xml version="1.0" encoding="utf-8"?>
<sst xmlns="http://schemas.openxmlformats.org/spreadsheetml/2006/main" count="73" uniqueCount="50">
  <si>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</si>
  <si>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</si>
  <si>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</si>
  <si>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</si>
  <si>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</si>
  <si>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</si>
  <si>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</si>
  <si>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</si>
  <si>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</si>
  <si>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</si>
  <si>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</si>
  <si>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</si>
  <si>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</si>
  <si>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</si>
  <si>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</si>
  <si>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</si>
  <si>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</si>
  <si>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</si>
  <si>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</si>
  <si>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</si>
  <si>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</si>
  <si>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</si>
  <si>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</si>
  <si>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</si>
  <si>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</si>
  <si>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</si>
  <si>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</si>
  <si>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</si>
  <si>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</si>
  <si>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</si>
  <si>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</si>
  <si>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</si>
  <si>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</si>
  <si>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</si>
  <si>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</si>
  <si>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</si>
  <si>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</si>
  <si>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</si>
  <si>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</si>
  <si>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</si>
  <si>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</si>
  <si>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</si>
  <si>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</si>
  <si>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</si>
  <si>
    <t>Beta</t>
  </si>
  <si>
    <t>Risk Free Rate</t>
  </si>
  <si>
    <t>MRP</t>
  </si>
  <si>
    <t>&lt;--- KPMG MRP</t>
  </si>
  <si>
    <t>&lt;--- 28/0425 10yr Australian Gov Bond</t>
  </si>
  <si>
    <t>&lt;---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</si>
</sst>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  <numFmt numFmtId="168" formatCode="#,##0.00%_);\ \(#,##0.00%\);\ &quot;-&quot;;\ @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  <xf numFmtId="0" fontId="18" fillId="0" borderId="1" xfId="0" applyFont="1" applyBorder="1"/>
    <xf numFmtId="168" fontId="18" fillId="0" borderId="1" xfId="0" applyNumberFormat="1" applyFont="1" applyBorder="1"/>
    <xf numFmtId="0" fontId="19" fillId="0" borderId="0" xfId="0" applyFont="1"/>
    <xf numFmtId="10" fontId="19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C0A42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zoomScale="56" workbookViewId="0">
      <selection activeCell="W25" sqref="W25"/>
    </sheetView>
  </sheetViews>
  <sheetFormatPr defaultRowHeight="14.25" x14ac:dyDescent="0.45"/>
  <cols>
    <col min="1" max="1" width="1.73046875" customWidth="1"/>
    <col min="2" max="2" width="2.73046875" customWidth="1"/>
    <col min="3" max="3" width="3.1328125" customWidth="1"/>
    <col min="4" max="4" width="44.73046875" customWidth="1"/>
    <col min="5" max="5" width="12.1328125" customWidth="1"/>
    <col min="7" max="9" width="9.1328125" customWidth="1"/>
    <col min="10" max="10" width="10.59765625" bestFit="1" customWidth="1"/>
    <col min="11" max="18" width="15.73046875" customWidth="1"/>
  </cols>
  <sheetData>
    <row r="1" spans="1:19" ht="9.9499999999999993" customHeight="1" x14ac:dyDescent="0.45"/>
    <row r="2" spans="1:19" s="1" customFormat="1" ht="23.25" x14ac:dyDescent="0.7">
      <c r="A2"/>
      <c r="B2" s="5" t="s">
        <v>38</v>
      </c>
    </row>
    <row r="3" spans="1:19" s="1" customFormat="1" ht="15.75" x14ac:dyDescent="0.5">
      <c r="A3"/>
      <c r="B3" s="2" t="s">
        <v>11</v>
      </c>
    </row>
    <row r="4" spans="1:19" s="1" customFormat="1" x14ac:dyDescent="0.4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9" s="1" customFormat="1" x14ac:dyDescent="0.4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9" s="1" customFormat="1" x14ac:dyDescent="0.4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9" s="1" customFormat="1" x14ac:dyDescent="0.45">
      <c r="A7"/>
    </row>
    <row r="9" spans="1:19" x14ac:dyDescent="0.45">
      <c r="B9" s="6"/>
      <c r="C9" s="6"/>
      <c r="D9" s="31" t="s">
        <v>34</v>
      </c>
      <c r="E9" s="13" t="s">
        <v>20</v>
      </c>
      <c r="F9" s="6"/>
      <c r="G9" s="6"/>
      <c r="H9" s="6"/>
      <c r="I9" s="6"/>
      <c r="J9" s="44">
        <v>45772</v>
      </c>
      <c r="K9" s="6"/>
      <c r="L9" s="6"/>
      <c r="M9" s="6"/>
      <c r="N9" s="6"/>
      <c r="O9" s="6"/>
      <c r="P9" s="6"/>
      <c r="Q9" s="6"/>
      <c r="R9" s="6"/>
      <c r="S9" s="6"/>
    </row>
    <row r="10" spans="1:19" x14ac:dyDescent="0.45">
      <c r="B10" s="6"/>
      <c r="C10" s="6"/>
      <c r="D10" s="31" t="s">
        <v>35</v>
      </c>
      <c r="E10" s="37" t="s">
        <v>15</v>
      </c>
      <c r="F10" s="6"/>
      <c r="G10" s="6"/>
      <c r="H10" s="6"/>
      <c r="I10" s="6"/>
      <c r="J10" s="45">
        <v>10.88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45">
      <c r="B11" s="6"/>
      <c r="C11" s="6"/>
      <c r="D11" s="31" t="s">
        <v>36</v>
      </c>
      <c r="E11" s="37" t="s">
        <v>6</v>
      </c>
      <c r="F11" s="6"/>
      <c r="G11" s="6"/>
      <c r="H11" s="6"/>
      <c r="I11" s="6"/>
      <c r="J11" s="42">
        <v>566.54</v>
      </c>
      <c r="K11" s="6"/>
      <c r="L11" s="38"/>
      <c r="M11" s="6"/>
      <c r="N11" s="6"/>
      <c r="O11" s="6"/>
      <c r="P11" s="6"/>
      <c r="Q11" s="6"/>
      <c r="R11" s="6"/>
      <c r="S11" s="6"/>
    </row>
    <row r="12" spans="1:19" x14ac:dyDescent="0.45">
      <c r="B12" s="6"/>
      <c r="C12" s="6"/>
      <c r="D12" s="31" t="s">
        <v>37</v>
      </c>
      <c r="E12" s="37" t="s">
        <v>10</v>
      </c>
      <c r="F12" s="6"/>
      <c r="G12" s="6"/>
      <c r="H12" s="6"/>
      <c r="I12" s="6"/>
      <c r="J12" s="46">
        <f>'Cost of Equity'!E12</f>
        <v>8.6900000000000005E-2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45">
      <c r="B13" s="6"/>
      <c r="C13" s="6"/>
      <c r="D13" s="31" t="s">
        <v>27</v>
      </c>
      <c r="E13" s="37" t="s">
        <v>10</v>
      </c>
      <c r="F13" s="6"/>
      <c r="G13" s="6"/>
      <c r="H13" s="6"/>
      <c r="I13" s="6"/>
      <c r="J13" s="46">
        <v>2.5000000000000001E-2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4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s="1" customFormat="1" x14ac:dyDescent="0.45">
      <c r="A15"/>
      <c r="B15" s="39" t="s">
        <v>41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9" x14ac:dyDescent="0.4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45">
      <c r="B17" s="6"/>
      <c r="C17" s="6"/>
      <c r="D17" s="6" t="s">
        <v>35</v>
      </c>
      <c r="E17" s="22">
        <f>J10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45">
      <c r="B18" s="6"/>
      <c r="C18" s="6"/>
      <c r="D18" s="6" t="s">
        <v>42</v>
      </c>
      <c r="E18" s="34">
        <f>J49</f>
        <v>10.729244797114228</v>
      </c>
      <c r="F18" s="6"/>
      <c r="G18" s="6"/>
      <c r="H18" s="6"/>
      <c r="I18" s="6"/>
      <c r="J18" s="6"/>
      <c r="K18" s="6"/>
      <c r="L18" s="6"/>
      <c r="M18" s="6"/>
    </row>
    <row r="19" spans="1:19" x14ac:dyDescent="0.45">
      <c r="B19" s="6"/>
      <c r="C19" s="6"/>
      <c r="D19" s="25" t="s">
        <v>43</v>
      </c>
      <c r="E19" s="53">
        <f>E18/E17-1</f>
        <v>-1.3856176735824621E-2</v>
      </c>
      <c r="F19" s="6"/>
      <c r="G19" s="6"/>
      <c r="H19" s="6"/>
      <c r="I19" s="6"/>
      <c r="J19" s="6"/>
      <c r="K19" s="6"/>
      <c r="L19" s="6"/>
      <c r="M19" s="6"/>
    </row>
    <row r="20" spans="1:19" x14ac:dyDescent="0.4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45">
      <c r="A21"/>
      <c r="B21" s="39" t="s">
        <v>12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x14ac:dyDescent="0.4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4" customFormat="1" x14ac:dyDescent="0.4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4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4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3">
        <f>$J$11</f>
        <v>566.54</v>
      </c>
      <c r="L25" s="43">
        <f t="shared" ref="L25:M25" si="0">$J$11</f>
        <v>566.54</v>
      </c>
      <c r="M25" s="43">
        <f t="shared" si="0"/>
        <v>566.54</v>
      </c>
      <c r="N25" s="47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4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2">
        <v>488.1</v>
      </c>
      <c r="L26" s="42">
        <v>497</v>
      </c>
      <c r="M26" s="41">
        <v>545</v>
      </c>
      <c r="N26" s="42">
        <v>455.86</v>
      </c>
      <c r="O26" s="42">
        <v>491.76</v>
      </c>
      <c r="P26" s="42">
        <v>500.55</v>
      </c>
      <c r="Q26" s="42">
        <v>515.5</v>
      </c>
      <c r="R26" s="42">
        <v>611</v>
      </c>
      <c r="S26" s="7"/>
    </row>
    <row r="27" spans="1:19" x14ac:dyDescent="0.4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17">
        <f t="shared" ref="L27:M27" si="1">L25*L31</f>
        <v>345.58939999999996</v>
      </c>
      <c r="M27" s="15">
        <f t="shared" si="1"/>
        <v>356.92019999999997</v>
      </c>
      <c r="N27" s="17">
        <f>N31*N25</f>
        <v>298.65271073691014</v>
      </c>
      <c r="O27" s="17">
        <f t="shared" ref="O27:R27" si="2">O31*O25</f>
        <v>322.17228322726919</v>
      </c>
      <c r="P27" s="17">
        <f t="shared" si="2"/>
        <v>327.93097521028471</v>
      </c>
      <c r="Q27" s="17">
        <f t="shared" si="2"/>
        <v>337.72533757047592</v>
      </c>
      <c r="R27" s="17">
        <f t="shared" si="2"/>
        <v>400.29133124260096</v>
      </c>
      <c r="S27" s="7"/>
    </row>
    <row r="28" spans="1:19" x14ac:dyDescent="0.4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4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3">K26/K25</f>
        <v>0.86154552194019851</v>
      </c>
      <c r="L29" s="20">
        <f t="shared" si="3"/>
        <v>0.87725491580470938</v>
      </c>
      <c r="M29" s="21">
        <f t="shared" si="3"/>
        <v>0.9619797366470153</v>
      </c>
      <c r="N29" s="20">
        <f>N26/N25</f>
        <v>0.80463868394111637</v>
      </c>
      <c r="O29" s="20">
        <f t="shared" si="3"/>
        <v>0.86800578952942431</v>
      </c>
      <c r="P29" s="20">
        <f t="shared" si="3"/>
        <v>0.88352102234617158</v>
      </c>
      <c r="Q29" s="20">
        <f t="shared" si="3"/>
        <v>0.90990927383768139</v>
      </c>
      <c r="R29" s="20">
        <f t="shared" si="3"/>
        <v>1.0784763653051859</v>
      </c>
      <c r="S29" s="6"/>
    </row>
    <row r="30" spans="1:19" x14ac:dyDescent="0.4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50">
        <f>K27/K26</f>
        <v>0.61517353001434127</v>
      </c>
      <c r="L30" s="50">
        <f t="shared" ref="L30:M30" si="4">L27/L26</f>
        <v>0.69535090543259548</v>
      </c>
      <c r="M30" s="51">
        <f t="shared" si="4"/>
        <v>0.65489944954128432</v>
      </c>
      <c r="N30" s="50">
        <f>AVERAGE($K$30:$M$30)</f>
        <v>0.65514129499607365</v>
      </c>
      <c r="O30" s="50">
        <f t="shared" ref="O30:R30" si="5">AVERAGE($K$30:$M$30)</f>
        <v>0.65514129499607365</v>
      </c>
      <c r="P30" s="50">
        <f t="shared" si="5"/>
        <v>0.65514129499607365</v>
      </c>
      <c r="Q30" s="50">
        <f t="shared" si="5"/>
        <v>0.65514129499607365</v>
      </c>
      <c r="R30" s="50">
        <f t="shared" si="5"/>
        <v>0.65514129499607365</v>
      </c>
      <c r="S30" s="6"/>
    </row>
    <row r="31" spans="1:19" x14ac:dyDescent="0.4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8">
        <v>0.53</v>
      </c>
      <c r="L31" s="48">
        <v>0.61</v>
      </c>
      <c r="M31" s="49">
        <v>0.63</v>
      </c>
      <c r="N31" s="22">
        <f>N30*N29</f>
        <v>0.52715202940111938</v>
      </c>
      <c r="O31" s="22">
        <f t="shared" ref="O31:R31" si="6">O30*O29</f>
        <v>0.56866643701639641</v>
      </c>
      <c r="P31" s="22">
        <f t="shared" si="6"/>
        <v>0.57883110673612581</v>
      </c>
      <c r="Q31" s="22">
        <f t="shared" si="6"/>
        <v>0.59611913999095556</v>
      </c>
      <c r="R31" s="22">
        <f t="shared" si="6"/>
        <v>0.70655440258869806</v>
      </c>
      <c r="S31" s="6"/>
    </row>
    <row r="32" spans="1:19" x14ac:dyDescent="0.4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4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7">O5</f>
        <v>46203</v>
      </c>
      <c r="P33" s="23">
        <f t="shared" si="7"/>
        <v>46568</v>
      </c>
      <c r="Q33" s="23">
        <f t="shared" si="7"/>
        <v>46934</v>
      </c>
      <c r="R33" s="23">
        <f t="shared" si="7"/>
        <v>47299</v>
      </c>
      <c r="S33" s="6"/>
    </row>
    <row r="34" spans="1:19" x14ac:dyDescent="0.4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(N33-$J$9)/365</f>
        <v>0.18082191780821918</v>
      </c>
      <c r="O34" s="22">
        <f t="shared" ref="O34:R34" si="8">(O33-$J$9)/365</f>
        <v>1.1808219178082191</v>
      </c>
      <c r="P34" s="22">
        <f t="shared" si="8"/>
        <v>2.1808219178082191</v>
      </c>
      <c r="Q34" s="22">
        <f t="shared" si="8"/>
        <v>3.1835616438356165</v>
      </c>
      <c r="R34" s="22">
        <f t="shared" si="8"/>
        <v>4.183561643835616</v>
      </c>
      <c r="S34" s="6"/>
    </row>
    <row r="35" spans="1:19" x14ac:dyDescent="0.4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30">
        <f>N31/(1+$J$12)^N34</f>
        <v>0.51926854044587989</v>
      </c>
      <c r="O35" s="30">
        <f>O31/(1+$J$12)^O34</f>
        <v>0.51537593668224113</v>
      </c>
      <c r="P35" s="30">
        <f>P31/(1+$J$12)^P34</f>
        <v>0.48264611414623587</v>
      </c>
      <c r="Q35" s="30">
        <f>Q31/(1+$J$12)^Q34</f>
        <v>0.45721585230009781</v>
      </c>
      <c r="R35" s="30">
        <f>R31/(1+$J$12)^R34</f>
        <v>0.49859076647723988</v>
      </c>
      <c r="S35" s="27"/>
    </row>
    <row r="36" spans="1:19" x14ac:dyDescent="0.4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4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2.4730972100516948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4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4" customFormat="1" x14ac:dyDescent="0.4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4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45">
      <c r="B42" s="6"/>
      <c r="C42" s="6"/>
      <c r="D42" s="6" t="s">
        <v>26</v>
      </c>
      <c r="E42" s="13" t="s">
        <v>15</v>
      </c>
      <c r="F42" s="6"/>
      <c r="G42" s="6"/>
      <c r="H42" s="6"/>
      <c r="I42" s="6"/>
      <c r="J42" s="34">
        <f>R31</f>
        <v>0.70655440258869806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45">
      <c r="B43" s="6"/>
      <c r="C43" s="6"/>
      <c r="D43" s="6" t="s">
        <v>27</v>
      </c>
      <c r="E43" s="13" t="s">
        <v>10</v>
      </c>
      <c r="F43" s="6"/>
      <c r="G43" s="6"/>
      <c r="H43" s="6"/>
      <c r="I43" s="6"/>
      <c r="J43" s="35">
        <f>J13</f>
        <v>2.5000000000000001E-2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45">
      <c r="B44" s="6"/>
      <c r="C44" s="6"/>
      <c r="D44" s="6" t="s">
        <v>28</v>
      </c>
      <c r="E44" s="13" t="s">
        <v>15</v>
      </c>
      <c r="F44" s="6"/>
      <c r="G44" s="6"/>
      <c r="H44" s="6"/>
      <c r="I44" s="6"/>
      <c r="J44" s="34">
        <f>J42*(1+J43)</f>
        <v>0.72421826265341549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45">
      <c r="B45" s="6"/>
      <c r="C45" s="6"/>
      <c r="D45" s="6" t="s">
        <v>29</v>
      </c>
      <c r="E45" s="13" t="s">
        <v>15</v>
      </c>
      <c r="F45" s="6"/>
      <c r="G45" s="6"/>
      <c r="H45" s="6"/>
      <c r="I45" s="6"/>
      <c r="J45" s="34">
        <f>J44/(J12-J43)</f>
        <v>11.699810382123028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45">
      <c r="B46" s="6"/>
      <c r="C46" s="6"/>
      <c r="D46" s="6" t="s">
        <v>21</v>
      </c>
      <c r="E46" s="13" t="s">
        <v>22</v>
      </c>
      <c r="F46" s="6"/>
      <c r="G46" s="6"/>
      <c r="H46" s="6"/>
      <c r="I46" s="6"/>
      <c r="J46" s="34">
        <f>R34</f>
        <v>4.183561643835616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45">
      <c r="B47" s="6"/>
      <c r="C47" s="6"/>
      <c r="D47" s="27" t="s">
        <v>30</v>
      </c>
      <c r="E47" s="26" t="s">
        <v>15</v>
      </c>
      <c r="F47" s="27"/>
      <c r="G47" s="27"/>
      <c r="H47" s="27"/>
      <c r="I47" s="27"/>
      <c r="J47" s="30">
        <f>J45/(1+J12)^J46</f>
        <v>8.256147587062534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45">
      <c r="B48" s="6"/>
      <c r="C48" s="6"/>
      <c r="D48" s="6" t="s">
        <v>31</v>
      </c>
      <c r="E48" s="13" t="s">
        <v>32</v>
      </c>
      <c r="F48" s="6"/>
      <c r="G48" s="6"/>
      <c r="H48" s="6"/>
      <c r="I48" s="6"/>
      <c r="J48" s="34">
        <f>$J$37</f>
        <v>2.4730972100516948</v>
      </c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45">
      <c r="B49" s="6"/>
      <c r="C49" s="6"/>
      <c r="D49" s="25" t="s">
        <v>33</v>
      </c>
      <c r="E49" s="26" t="s">
        <v>15</v>
      </c>
      <c r="F49" s="27"/>
      <c r="G49" s="27"/>
      <c r="H49" s="27"/>
      <c r="I49" s="27"/>
      <c r="J49" s="36">
        <f>SUM(J47:J48)</f>
        <v>10.729244797114228</v>
      </c>
      <c r="K49" s="6"/>
      <c r="L49" s="6"/>
      <c r="M49" s="6"/>
      <c r="N49" s="6"/>
      <c r="O49" s="6"/>
      <c r="P49" s="6"/>
      <c r="Q49" s="6"/>
      <c r="R49" s="6"/>
      <c r="S49" s="6"/>
    </row>
    <row r="51" spans="1:19" s="1" customFormat="1" x14ac:dyDescent="0.45">
      <c r="A51"/>
      <c r="B51" s="39" t="s">
        <v>40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471B-DA51-46B0-897F-B3A7744DA7FF}">
  <dimension ref="A1:J12"/>
  <sheetViews>
    <sheetView showGridLines="0" workbookViewId="0">
      <selection activeCell="G13" sqref="G13"/>
    </sheetView>
  </sheetViews>
  <sheetFormatPr defaultRowHeight="14.25" x14ac:dyDescent="0.45"/>
  <cols>
    <col min="1" max="1" width="1.73046875" customWidth="1"/>
    <col min="3" max="3" width="28.59765625" customWidth="1"/>
    <col min="5" max="5" width="11.1328125" bestFit="1" customWidth="1"/>
  </cols>
  <sheetData>
    <row r="1" spans="1:10" ht="9.9499999999999993" customHeight="1" x14ac:dyDescent="0.45"/>
    <row r="2" spans="1:10" s="1" customFormat="1" ht="23.25" x14ac:dyDescent="0.7">
      <c r="A2"/>
      <c r="B2" s="5" t="s">
        <v>38</v>
      </c>
    </row>
    <row r="3" spans="1:10" s="1" customFormat="1" ht="15.75" x14ac:dyDescent="0.5">
      <c r="A3"/>
      <c r="B3" s="2" t="s">
        <v>37</v>
      </c>
    </row>
    <row r="4" spans="1:10" s="1" customFormat="1" x14ac:dyDescent="0.45">
      <c r="A4"/>
      <c r="G4" s="4"/>
      <c r="H4" s="4"/>
      <c r="I4" s="4"/>
      <c r="J4" s="4"/>
    </row>
    <row r="5" spans="1:10" s="1" customFormat="1" x14ac:dyDescent="0.45">
      <c r="A5"/>
      <c r="G5" s="4"/>
      <c r="H5" s="4"/>
      <c r="I5" s="4"/>
      <c r="J5" s="4"/>
    </row>
    <row r="6" spans="1:10" s="1" customFormat="1" x14ac:dyDescent="0.45">
      <c r="A6"/>
      <c r="G6" s="3"/>
      <c r="H6" s="3"/>
      <c r="I6" s="3"/>
      <c r="J6" s="3"/>
    </row>
    <row r="7" spans="1:10" s="1" customFormat="1" x14ac:dyDescent="0.45">
      <c r="A7"/>
    </row>
    <row r="9" spans="1:10" x14ac:dyDescent="0.45">
      <c r="C9" t="s">
        <v>44</v>
      </c>
      <c r="E9" s="57">
        <v>0.91</v>
      </c>
      <c r="G9" t="s">
        <v>49</v>
      </c>
    </row>
    <row r="10" spans="1:10" x14ac:dyDescent="0.45">
      <c r="C10" t="s">
        <v>45</v>
      </c>
      <c r="E10" s="58">
        <v>4.1399999999999999E-2</v>
      </c>
      <c r="G10" t="s">
        <v>48</v>
      </c>
    </row>
    <row r="11" spans="1:10" x14ac:dyDescent="0.45">
      <c r="C11" t="s">
        <v>46</v>
      </c>
      <c r="E11" s="58">
        <v>0.05</v>
      </c>
      <c r="G11" t="s">
        <v>47</v>
      </c>
    </row>
    <row r="12" spans="1:10" x14ac:dyDescent="0.45">
      <c r="C12" s="55" t="s">
        <v>37</v>
      </c>
      <c r="D12" s="55"/>
      <c r="E12" s="56">
        <f>E10+E11*E9</f>
        <v>8.6900000000000005E-2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 Discount Model</vt:lpstr>
      <vt:lpstr>Cost of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Miles Mizutani</cp:lastModifiedBy>
  <dcterms:created xsi:type="dcterms:W3CDTF">2025-04-25T03:27:01Z</dcterms:created>
  <dcterms:modified xsi:type="dcterms:W3CDTF">2025-04-29T15:17:38Z</dcterms:modified>
</cp:coreProperties>
</file>