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h\Documents\GITHUB\FM_equity_research\Assignment\"/>
    </mc:Choice>
  </mc:AlternateContent>
  <xr:revisionPtr revIDLastSave="0" documentId="13_ncr:1_{9E10344C-81BA-409C-91FB-E525CEB2B20D}" xr6:coauthVersionLast="47" xr6:coauthVersionMax="47" xr10:uidLastSave="{00000000-0000-0000-0000-000000000000}"/>
  <bookViews>
    <workbookView xWindow="28680" yWindow="-120" windowWidth="38640" windowHeight="21120" xr2:uid="{C40C285E-7926-4BFA-A8EA-1C74888DBDA3}"/>
  </bookViews>
  <sheets>
    <sheet name="Dividend Discount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N30" i="1" l="1"/>
  <c r="N31" i="1" s="1"/>
  <c r="L22" i="1"/>
  <c r="L24" i="1" s="1"/>
  <c r="L27" i="1" s="1"/>
  <c r="M22" i="1"/>
  <c r="N22" i="1" s="1"/>
  <c r="K22" i="1"/>
  <c r="K24" i="1" s="1"/>
  <c r="K27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0" i="1" s="1"/>
  <c r="R31" i="1" s="1"/>
  <c r="F40" i="1"/>
  <c r="O22" i="1" l="1"/>
  <c r="P22" i="1" s="1"/>
  <c r="Q22" i="1" s="1"/>
  <c r="R22" i="1" s="1"/>
  <c r="N26" i="1"/>
  <c r="O30" i="1"/>
  <c r="O31" i="1" s="1"/>
  <c r="Q30" i="1"/>
  <c r="Q31" i="1" s="1"/>
  <c r="P30" i="1"/>
  <c r="P31" i="1" s="1"/>
  <c r="M24" i="1"/>
  <c r="M27" i="1" s="1"/>
  <c r="R27" i="1" s="1"/>
  <c r="M26" i="1"/>
  <c r="F43" i="1"/>
  <c r="K26" i="1"/>
  <c r="L26" i="1"/>
  <c r="N27" i="1" l="1"/>
  <c r="N28" i="1" s="1"/>
  <c r="N32" i="1" s="1"/>
  <c r="O27" i="1"/>
  <c r="Q27" i="1"/>
  <c r="P27" i="1"/>
  <c r="P26" i="1"/>
  <c r="O26" i="1"/>
  <c r="Q26" i="1"/>
  <c r="R26" i="1"/>
  <c r="R28" i="1" s="1"/>
  <c r="F39" i="1" l="1"/>
  <c r="F41" i="1" s="1"/>
  <c r="F42" i="1" s="1"/>
  <c r="F44" i="1" s="1"/>
  <c r="R32" i="1"/>
  <c r="R24" i="1"/>
  <c r="Q28" i="1"/>
  <c r="P28" i="1"/>
  <c r="O28" i="1"/>
  <c r="Q32" i="1" l="1"/>
  <c r="Q24" i="1"/>
  <c r="P32" i="1"/>
  <c r="P24" i="1"/>
  <c r="O32" i="1"/>
  <c r="O24" i="1"/>
  <c r="N24" i="1"/>
  <c r="J34" i="1" l="1"/>
  <c r="F45" i="1" s="1"/>
  <c r="F46" i="1" s="1"/>
</calcChain>
</file>

<file path=xl/sharedStrings.xml><?xml version="1.0" encoding="utf-8"?>
<sst xmlns="http://schemas.openxmlformats.org/spreadsheetml/2006/main" count="63" uniqueCount="42">
  <si>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</si>
  <si>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</si>
  <si>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</si>
  <si>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</si>
  <si>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</si>
  <si>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</si>
  <si>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</si>
  <si>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</si>
  <si>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</si>
  <si>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</si>
  <si>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</si>
  <si>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</si>
  <si>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</si>
  <si>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</si>
  <si>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</si>
  <si>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</si>
  <si>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</si>
  <si>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</si>
  <si>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</si>
  <si>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</si>
  <si>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</si>
  <si>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</si>
  <si>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</si>
  <si>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</si>
  <si>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</si>
  <si>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</si>
  <si>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</si>
  <si>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</si>
  <si>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</si>
  <si>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</si>
  <si>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</si>
  <si>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</si>
  <si>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</si>
  <si>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</si>
  <si>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</si>
  <si>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</si>
  <si>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</si>
  <si>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</si>
  <si>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</si>
  <si>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</si>
  <si>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</si>
  <si>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Last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</si>
</sst>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</numFmts>
  <fonts count="1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0" fontId="14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0" fontId="0" fillId="4" borderId="0" xfId="0" applyFill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C0A42"/>
      <color rgb="FF0000FF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48"/>
  <sheetViews>
    <sheetView showGridLines="0" tabSelected="1" topLeftCell="A4" zoomScale="122" zoomScaleNormal="82" workbookViewId="0">
      <selection activeCell="F13" sqref="F13"/>
    </sheetView>
  </sheetViews>
  <sheetFormatPr defaultRowHeight="14.5" x14ac:dyDescent="0.35"/>
  <cols>
    <col min="1" max="1" width="1.7265625" customWidth="1"/>
    <col min="2" max="2" width="2.7265625" customWidth="1"/>
    <col min="3" max="3" width="3.1796875" customWidth="1"/>
    <col min="4" max="4" width="44.7265625" customWidth="1"/>
    <col min="5" max="5" width="12.26953125" customWidth="1"/>
    <col min="6" max="6" width="10.08984375" bestFit="1" customWidth="1"/>
    <col min="7" max="9" width="9.1796875" customWidth="1"/>
    <col min="10" max="10" width="10.54296875" bestFit="1" customWidth="1"/>
    <col min="11" max="18" width="15.7265625" customWidth="1"/>
  </cols>
  <sheetData>
    <row r="1" spans="1:18" ht="10" customHeight="1" x14ac:dyDescent="0.35"/>
    <row r="2" spans="1:18" s="1" customFormat="1" ht="23.5" x14ac:dyDescent="0.55000000000000004">
      <c r="A2"/>
      <c r="B2" s="5" t="s">
        <v>36</v>
      </c>
    </row>
    <row r="3" spans="1:18" s="1" customFormat="1" ht="16" x14ac:dyDescent="0.4">
      <c r="A3"/>
      <c r="B3" s="2" t="s">
        <v>11</v>
      </c>
    </row>
    <row r="4" spans="1:18" s="1" customFormat="1" x14ac:dyDescent="0.3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8" s="1" customFormat="1" x14ac:dyDescent="0.3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8" s="1" customFormat="1" x14ac:dyDescent="0.3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8" s="1" customFormat="1" x14ac:dyDescent="0.35">
      <c r="A7"/>
    </row>
    <row r="9" spans="1:18" s="1" customFormat="1" x14ac:dyDescent="0.35">
      <c r="A9"/>
      <c r="B9" s="39" t="s">
        <v>39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8" s="54" customFormat="1" x14ac:dyDescent="0.35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</row>
    <row r="11" spans="1:18" x14ac:dyDescent="0.35">
      <c r="B11" s="6"/>
      <c r="C11" s="6"/>
      <c r="D11" s="31" t="s">
        <v>34</v>
      </c>
      <c r="E11" s="13" t="s">
        <v>20</v>
      </c>
      <c r="F11" s="44">
        <v>45772</v>
      </c>
      <c r="G11" s="6"/>
      <c r="H11" s="6"/>
      <c r="I11" s="6"/>
      <c r="J11" s="6"/>
      <c r="K11" s="6"/>
      <c r="L11" s="6"/>
      <c r="M11" s="6"/>
      <c r="N11" s="6"/>
      <c r="O11" s="6"/>
    </row>
    <row r="12" spans="1:18" x14ac:dyDescent="0.35">
      <c r="B12" s="6"/>
      <c r="C12" s="6"/>
      <c r="D12" s="31" t="s">
        <v>41</v>
      </c>
      <c r="E12" s="37" t="s">
        <v>15</v>
      </c>
      <c r="F12" s="45">
        <v>10.88</v>
      </c>
      <c r="G12" s="6"/>
      <c r="H12" s="6"/>
      <c r="I12" s="6"/>
      <c r="J12" s="6"/>
      <c r="K12" s="6"/>
      <c r="L12" s="6"/>
      <c r="M12" s="6"/>
      <c r="N12" s="6"/>
      <c r="O12" s="6"/>
    </row>
    <row r="13" spans="1:18" x14ac:dyDescent="0.35">
      <c r="B13" s="6"/>
      <c r="C13" s="6"/>
      <c r="D13" s="31" t="s">
        <v>40</v>
      </c>
      <c r="E13" s="37" t="s">
        <v>15</v>
      </c>
      <c r="F13" s="45">
        <f>ROUND(F46,2)</f>
        <v>13.89</v>
      </c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35">
      <c r="B14" s="6"/>
      <c r="C14" s="6"/>
      <c r="D14" s="31" t="s">
        <v>14</v>
      </c>
      <c r="E14" s="37" t="s">
        <v>6</v>
      </c>
      <c r="F14" s="42">
        <v>566.54</v>
      </c>
      <c r="G14" s="6"/>
      <c r="H14" s="38"/>
      <c r="I14" s="6"/>
      <c r="J14" s="6"/>
      <c r="K14" s="6"/>
      <c r="L14" s="6"/>
      <c r="M14" s="6"/>
      <c r="N14" s="6"/>
      <c r="O14" s="6"/>
    </row>
    <row r="15" spans="1:18" x14ac:dyDescent="0.35">
      <c r="B15" s="6"/>
      <c r="C15" s="6"/>
      <c r="D15" s="31" t="s">
        <v>35</v>
      </c>
      <c r="E15" s="37" t="s">
        <v>10</v>
      </c>
      <c r="F15" s="46">
        <v>7.9000000000000001E-2</v>
      </c>
      <c r="G15" s="6"/>
      <c r="H15" s="6"/>
      <c r="I15" s="6"/>
      <c r="J15" s="6"/>
      <c r="K15" s="6"/>
      <c r="L15" s="6"/>
      <c r="M15" s="6"/>
      <c r="N15" s="6"/>
      <c r="O15" s="6"/>
    </row>
    <row r="16" spans="1:18" x14ac:dyDescent="0.35">
      <c r="B16" s="6"/>
      <c r="C16" s="6"/>
      <c r="D16" s="31" t="s">
        <v>27</v>
      </c>
      <c r="E16" s="37" t="s">
        <v>10</v>
      </c>
      <c r="F16" s="46">
        <v>2.1000000000000001E-2</v>
      </c>
      <c r="G16" s="6"/>
      <c r="H16" s="6"/>
      <c r="I16" s="6"/>
      <c r="J16" s="6"/>
      <c r="K16" s="6"/>
      <c r="L16" s="6"/>
      <c r="M16" s="6"/>
      <c r="N16" s="6"/>
      <c r="O16" s="6"/>
    </row>
    <row r="17" spans="1:19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9" s="1" customFormat="1" x14ac:dyDescent="0.35">
      <c r="A18"/>
      <c r="B18" s="39" t="s">
        <v>12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x14ac:dyDescent="0.3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53" customFormat="1" x14ac:dyDescent="0.35">
      <c r="A20"/>
      <c r="B20" s="7"/>
      <c r="C20" s="8" t="s">
        <v>13</v>
      </c>
      <c r="D20" s="9"/>
      <c r="E20" s="9"/>
      <c r="F20" s="9"/>
      <c r="G20" s="9"/>
      <c r="H20" s="9"/>
      <c r="I20" s="9"/>
      <c r="J20" s="8"/>
      <c r="K20" s="8"/>
      <c r="L20" s="10"/>
      <c r="M20" s="10"/>
      <c r="N20" s="10"/>
      <c r="O20" s="10"/>
      <c r="P20" s="10"/>
      <c r="Q20" s="10"/>
      <c r="R20" s="10"/>
      <c r="S20" s="10"/>
    </row>
    <row r="21" spans="1:19" x14ac:dyDescent="0.35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12"/>
      <c r="N21" s="7"/>
      <c r="O21" s="7"/>
      <c r="P21" s="7"/>
      <c r="Q21" s="7"/>
      <c r="R21" s="7"/>
      <c r="S21" s="7"/>
    </row>
    <row r="22" spans="1:19" x14ac:dyDescent="0.35">
      <c r="B22" s="11"/>
      <c r="C22" s="7"/>
      <c r="D22" s="6" t="s">
        <v>14</v>
      </c>
      <c r="E22" s="13" t="s">
        <v>6</v>
      </c>
      <c r="F22" s="7"/>
      <c r="G22" s="7"/>
      <c r="H22" s="7"/>
      <c r="I22" s="7"/>
      <c r="J22" s="14"/>
      <c r="K22" s="43">
        <f>$F$14</f>
        <v>566.54</v>
      </c>
      <c r="L22" s="43">
        <f>$F$14</f>
        <v>566.54</v>
      </c>
      <c r="M22" s="43">
        <f>$F$14</f>
        <v>566.54</v>
      </c>
      <c r="N22" s="47">
        <f>M22</f>
        <v>566.54</v>
      </c>
      <c r="O22" s="16">
        <f>N22</f>
        <v>566.54</v>
      </c>
      <c r="P22" s="16">
        <f>O22</f>
        <v>566.54</v>
      </c>
      <c r="Q22" s="16">
        <f>P22</f>
        <v>566.54</v>
      </c>
      <c r="R22" s="16">
        <f>Q22</f>
        <v>566.54</v>
      </c>
      <c r="S22" s="7"/>
    </row>
    <row r="23" spans="1:19" x14ac:dyDescent="0.35">
      <c r="B23" s="11"/>
      <c r="C23" s="7"/>
      <c r="D23" s="6" t="s">
        <v>5</v>
      </c>
      <c r="E23" s="13" t="s">
        <v>15</v>
      </c>
      <c r="F23" s="7"/>
      <c r="G23" s="7"/>
      <c r="H23" s="7"/>
      <c r="I23" s="7"/>
      <c r="J23" s="17"/>
      <c r="K23" s="42">
        <v>488.1</v>
      </c>
      <c r="L23" s="42">
        <v>497</v>
      </c>
      <c r="M23" s="41">
        <v>545</v>
      </c>
      <c r="N23" s="42">
        <v>455.86</v>
      </c>
      <c r="O23" s="42">
        <v>491.76</v>
      </c>
      <c r="P23" s="42">
        <v>500.55</v>
      </c>
      <c r="Q23" s="42">
        <v>515.5</v>
      </c>
      <c r="R23" s="42">
        <v>611</v>
      </c>
      <c r="S23" s="7"/>
    </row>
    <row r="24" spans="1:19" x14ac:dyDescent="0.35">
      <c r="B24" s="11"/>
      <c r="C24" s="7"/>
      <c r="D24" s="6" t="s">
        <v>16</v>
      </c>
      <c r="E24" s="13" t="s">
        <v>32</v>
      </c>
      <c r="F24" s="7"/>
      <c r="G24" s="7"/>
      <c r="H24" s="7"/>
      <c r="I24" s="7"/>
      <c r="J24" s="14"/>
      <c r="K24" s="17">
        <f>K22*K28</f>
        <v>300.26619999999997</v>
      </c>
      <c r="L24" s="17">
        <f t="shared" ref="L24:M24" si="0">L22*L28</f>
        <v>345.58939999999996</v>
      </c>
      <c r="M24" s="15">
        <f t="shared" si="0"/>
        <v>356.92019999999997</v>
      </c>
      <c r="N24" s="17">
        <f>N28*N22</f>
        <v>298.65271073691014</v>
      </c>
      <c r="O24" s="17">
        <f t="shared" ref="O24:R24" si="1">O28*O22</f>
        <v>322.17228322726919</v>
      </c>
      <c r="P24" s="17">
        <f t="shared" si="1"/>
        <v>327.93097521028471</v>
      </c>
      <c r="Q24" s="17">
        <f t="shared" si="1"/>
        <v>337.72533757047592</v>
      </c>
      <c r="R24" s="17">
        <f t="shared" si="1"/>
        <v>400.29133124260096</v>
      </c>
      <c r="S24" s="7"/>
    </row>
    <row r="25" spans="1:19" x14ac:dyDescent="0.35">
      <c r="B25" s="11"/>
      <c r="C25" s="7"/>
      <c r="D25" s="6"/>
      <c r="E25" s="13"/>
      <c r="F25" s="7"/>
      <c r="G25" s="7"/>
      <c r="H25" s="7"/>
      <c r="I25" s="7"/>
      <c r="J25" s="18"/>
      <c r="K25" s="18"/>
      <c r="L25" s="18"/>
      <c r="M25" s="19"/>
      <c r="N25" s="7"/>
      <c r="O25" s="7"/>
      <c r="P25" s="7"/>
      <c r="Q25" s="7"/>
      <c r="R25" s="7"/>
      <c r="S25" s="7"/>
    </row>
    <row r="26" spans="1:19" x14ac:dyDescent="0.35">
      <c r="B26" s="6"/>
      <c r="C26" s="6"/>
      <c r="D26" s="6" t="s">
        <v>17</v>
      </c>
      <c r="E26" s="13" t="s">
        <v>15</v>
      </c>
      <c r="F26" s="6"/>
      <c r="G26" s="6"/>
      <c r="H26" s="6"/>
      <c r="I26" s="6"/>
      <c r="J26" s="20"/>
      <c r="K26" s="20">
        <f t="shared" ref="K26:R26" si="2">K23/K22</f>
        <v>0.86154552194019851</v>
      </c>
      <c r="L26" s="20">
        <f t="shared" si="2"/>
        <v>0.87725491580470938</v>
      </c>
      <c r="M26" s="21">
        <f t="shared" si="2"/>
        <v>0.9619797366470153</v>
      </c>
      <c r="N26" s="20">
        <f>N23/N22</f>
        <v>0.80463868394111637</v>
      </c>
      <c r="O26" s="20">
        <f t="shared" si="2"/>
        <v>0.86800578952942431</v>
      </c>
      <c r="P26" s="20">
        <f t="shared" si="2"/>
        <v>0.88352102234617158</v>
      </c>
      <c r="Q26" s="20">
        <f t="shared" si="2"/>
        <v>0.90990927383768139</v>
      </c>
      <c r="R26" s="20">
        <f t="shared" si="2"/>
        <v>1.0784763653051859</v>
      </c>
      <c r="S26" s="6"/>
    </row>
    <row r="27" spans="1:19" x14ac:dyDescent="0.35">
      <c r="B27" s="6"/>
      <c r="C27" s="6"/>
      <c r="D27" s="6" t="s">
        <v>37</v>
      </c>
      <c r="E27" s="13" t="s">
        <v>10</v>
      </c>
      <c r="F27" s="6"/>
      <c r="G27" s="6"/>
      <c r="H27" s="6"/>
      <c r="I27" s="6"/>
      <c r="J27" s="20"/>
      <c r="K27" s="50">
        <f>K24/K23</f>
        <v>0.61517353001434127</v>
      </c>
      <c r="L27" s="50">
        <f t="shared" ref="L27:M27" si="3">L24/L23</f>
        <v>0.69535090543259548</v>
      </c>
      <c r="M27" s="51">
        <f t="shared" si="3"/>
        <v>0.65489944954128432</v>
      </c>
      <c r="N27" s="50">
        <f>AVERAGE($K$27:$M$27)</f>
        <v>0.65514129499607365</v>
      </c>
      <c r="O27" s="50">
        <f t="shared" ref="O27:R27" si="4">AVERAGE($K$27:$M$27)</f>
        <v>0.65514129499607365</v>
      </c>
      <c r="P27" s="50">
        <f t="shared" si="4"/>
        <v>0.65514129499607365</v>
      </c>
      <c r="Q27" s="50">
        <f t="shared" si="4"/>
        <v>0.65514129499607365</v>
      </c>
      <c r="R27" s="50">
        <f t="shared" si="4"/>
        <v>0.65514129499607365</v>
      </c>
      <c r="S27" s="6"/>
    </row>
    <row r="28" spans="1:19" x14ac:dyDescent="0.35">
      <c r="B28" s="6"/>
      <c r="C28" s="6"/>
      <c r="D28" s="6" t="s">
        <v>18</v>
      </c>
      <c r="E28" s="13" t="s">
        <v>15</v>
      </c>
      <c r="F28" s="6"/>
      <c r="G28" s="6"/>
      <c r="H28" s="6"/>
      <c r="I28" s="6"/>
      <c r="J28" s="20"/>
      <c r="K28" s="48">
        <v>0.53</v>
      </c>
      <c r="L28" s="48">
        <v>0.61</v>
      </c>
      <c r="M28" s="49">
        <v>0.63</v>
      </c>
      <c r="N28" s="22">
        <f>N27*N26</f>
        <v>0.52715202940111938</v>
      </c>
      <c r="O28" s="22">
        <f t="shared" ref="O28:R28" si="5">O27*O26</f>
        <v>0.56866643701639641</v>
      </c>
      <c r="P28" s="22">
        <f t="shared" si="5"/>
        <v>0.57883110673612581</v>
      </c>
      <c r="Q28" s="22">
        <f t="shared" si="5"/>
        <v>0.59611913999095556</v>
      </c>
      <c r="R28" s="22">
        <f t="shared" si="5"/>
        <v>0.70655440258869806</v>
      </c>
      <c r="S28" s="6"/>
    </row>
    <row r="29" spans="1:19" x14ac:dyDescent="0.35">
      <c r="B29" s="6"/>
      <c r="C29" s="6"/>
      <c r="D29" s="6"/>
      <c r="E29" s="6"/>
      <c r="F29" s="6"/>
      <c r="G29" s="6"/>
      <c r="H29" s="6"/>
      <c r="I29" s="6"/>
      <c r="J29" s="18"/>
      <c r="K29" s="18"/>
      <c r="L29" s="18"/>
      <c r="M29" s="19"/>
      <c r="N29" s="6"/>
      <c r="O29" s="6"/>
      <c r="P29" s="6"/>
      <c r="Q29" s="6"/>
      <c r="R29" s="6"/>
      <c r="S29" s="6"/>
    </row>
    <row r="30" spans="1:19" x14ac:dyDescent="0.35">
      <c r="B30" s="6"/>
      <c r="C30" s="6"/>
      <c r="D30" s="6" t="s">
        <v>19</v>
      </c>
      <c r="E30" s="13" t="s">
        <v>20</v>
      </c>
      <c r="F30" s="6"/>
      <c r="G30" s="6"/>
      <c r="H30" s="6"/>
      <c r="I30" s="6"/>
      <c r="J30" s="18"/>
      <c r="K30" s="23"/>
      <c r="L30" s="23"/>
      <c r="M30" s="24"/>
      <c r="N30" s="23">
        <f>N5</f>
        <v>45838</v>
      </c>
      <c r="O30" s="23">
        <f>O5</f>
        <v>46203</v>
      </c>
      <c r="P30" s="23">
        <f>P5</f>
        <v>46568</v>
      </c>
      <c r="Q30" s="23">
        <f>Q5</f>
        <v>46934</v>
      </c>
      <c r="R30" s="23">
        <f>R5</f>
        <v>47299</v>
      </c>
      <c r="S30" s="6"/>
    </row>
    <row r="31" spans="1:19" x14ac:dyDescent="0.35">
      <c r="B31" s="6"/>
      <c r="C31" s="6"/>
      <c r="D31" s="6" t="s">
        <v>21</v>
      </c>
      <c r="E31" s="13" t="s">
        <v>22</v>
      </c>
      <c r="F31" s="6"/>
      <c r="G31" s="6"/>
      <c r="H31" s="6"/>
      <c r="I31" s="6"/>
      <c r="J31" s="18"/>
      <c r="K31" s="18"/>
      <c r="L31" s="18"/>
      <c r="M31" s="19"/>
      <c r="N31" s="22">
        <f>(N30-$F$11)/365</f>
        <v>0.18082191780821918</v>
      </c>
      <c r="O31" s="22">
        <f t="shared" ref="O31:R31" si="6">(O30-$F$11)/365</f>
        <v>1.1808219178082191</v>
      </c>
      <c r="P31" s="22">
        <f t="shared" si="6"/>
        <v>2.1808219178082191</v>
      </c>
      <c r="Q31" s="22">
        <f t="shared" si="6"/>
        <v>3.1835616438356165</v>
      </c>
      <c r="R31" s="22">
        <f t="shared" si="6"/>
        <v>4.183561643835616</v>
      </c>
      <c r="S31" s="6"/>
    </row>
    <row r="32" spans="1:19" x14ac:dyDescent="0.35">
      <c r="B32" s="6"/>
      <c r="C32" s="6"/>
      <c r="D32" s="25" t="s">
        <v>23</v>
      </c>
      <c r="E32" s="26" t="s">
        <v>15</v>
      </c>
      <c r="F32" s="27"/>
      <c r="G32" s="27"/>
      <c r="H32" s="27"/>
      <c r="I32" s="27"/>
      <c r="J32" s="28"/>
      <c r="K32" s="28"/>
      <c r="L32" s="28"/>
      <c r="M32" s="29"/>
      <c r="N32" s="30">
        <f>N28/(1+F15)^N31</f>
        <v>0.51995395001129951</v>
      </c>
      <c r="O32" s="30">
        <f>O28/(1+G15)^O31</f>
        <v>0.56866643701639641</v>
      </c>
      <c r="P32" s="30">
        <f>P28/(1+H15)^P31</f>
        <v>0.57883110673612581</v>
      </c>
      <c r="Q32" s="30">
        <f>Q28/(1+I15)^Q31</f>
        <v>0.59611913999095556</v>
      </c>
      <c r="R32" s="30">
        <f>R28/(1+J15)^R31</f>
        <v>0.70655440258869806</v>
      </c>
      <c r="S32" s="27"/>
    </row>
    <row r="33" spans="1:19" x14ac:dyDescent="0.35">
      <c r="B33" s="6"/>
      <c r="C33" s="6"/>
      <c r="D33" s="6"/>
      <c r="E33" s="6"/>
      <c r="F33" s="6"/>
      <c r="G33" s="6"/>
      <c r="H33" s="6"/>
      <c r="I33" s="6"/>
      <c r="J33" s="18"/>
      <c r="K33" s="18"/>
      <c r="L33" s="18"/>
      <c r="M33" s="19"/>
      <c r="N33" s="6"/>
      <c r="O33" s="6"/>
      <c r="P33" s="6"/>
      <c r="Q33" s="6"/>
      <c r="R33" s="6"/>
      <c r="S33" s="6"/>
    </row>
    <row r="34" spans="1:19" x14ac:dyDescent="0.35">
      <c r="B34" s="6"/>
      <c r="C34" s="6"/>
      <c r="D34" s="31" t="s">
        <v>24</v>
      </c>
      <c r="E34" s="13" t="s">
        <v>15</v>
      </c>
      <c r="F34" s="6"/>
      <c r="G34" s="6"/>
      <c r="H34" s="6"/>
      <c r="I34" s="6"/>
      <c r="J34" s="32">
        <f>SUM(N32:R32)</f>
        <v>2.9701250363434752</v>
      </c>
      <c r="K34" s="18"/>
      <c r="L34" s="18"/>
      <c r="M34" s="19"/>
      <c r="N34" s="6"/>
      <c r="O34" s="6"/>
      <c r="P34" s="6"/>
      <c r="Q34" s="6"/>
      <c r="R34" s="6"/>
      <c r="S34" s="6"/>
    </row>
    <row r="35" spans="1:19" x14ac:dyDescent="0.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33"/>
      <c r="N35" s="6"/>
      <c r="O35" s="6"/>
      <c r="P35" s="6"/>
      <c r="Q35" s="6"/>
      <c r="R35" s="6"/>
      <c r="S35" s="6"/>
    </row>
    <row r="36" spans="1:19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33"/>
      <c r="N36" s="6"/>
      <c r="O36" s="6"/>
      <c r="P36" s="6"/>
      <c r="Q36" s="6"/>
      <c r="R36" s="6"/>
      <c r="S36" s="6"/>
    </row>
    <row r="37" spans="1:19" s="53" customFormat="1" x14ac:dyDescent="0.35">
      <c r="A37"/>
      <c r="B37" s="6"/>
      <c r="C37" s="8" t="s">
        <v>25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5">
      <c r="B39" s="6"/>
      <c r="C39" s="6"/>
      <c r="D39" s="6" t="s">
        <v>26</v>
      </c>
      <c r="E39" s="13" t="s">
        <v>15</v>
      </c>
      <c r="F39" s="34">
        <f>R28</f>
        <v>0.70655440258869806</v>
      </c>
      <c r="G39" s="6"/>
      <c r="H39" s="6"/>
      <c r="I39" s="6"/>
      <c r="J39" s="6"/>
      <c r="K39" s="6"/>
      <c r="L39" s="6"/>
      <c r="M39" s="6"/>
      <c r="N39" s="6"/>
      <c r="O39" s="6"/>
    </row>
    <row r="40" spans="1:19" x14ac:dyDescent="0.35">
      <c r="B40" s="6"/>
      <c r="C40" s="6"/>
      <c r="D40" s="6" t="s">
        <v>27</v>
      </c>
      <c r="E40" s="13" t="s">
        <v>10</v>
      </c>
      <c r="F40" s="35">
        <f>F16</f>
        <v>2.1000000000000001E-2</v>
      </c>
      <c r="G40" s="6"/>
      <c r="H40" s="6"/>
      <c r="I40" s="6"/>
      <c r="J40" s="6"/>
      <c r="K40" s="6"/>
      <c r="L40" s="6"/>
      <c r="M40" s="6"/>
      <c r="N40" s="6"/>
      <c r="O40" s="6"/>
    </row>
    <row r="41" spans="1:19" x14ac:dyDescent="0.35">
      <c r="B41" s="6"/>
      <c r="C41" s="6"/>
      <c r="D41" s="6" t="s">
        <v>28</v>
      </c>
      <c r="E41" s="13" t="s">
        <v>15</v>
      </c>
      <c r="F41" s="34">
        <f>F39*(1+F40)</f>
        <v>0.72139204504306065</v>
      </c>
      <c r="G41" s="6"/>
      <c r="H41" s="6"/>
      <c r="I41" s="6"/>
      <c r="J41" s="6"/>
      <c r="K41" s="6"/>
      <c r="L41" s="6"/>
      <c r="M41" s="6"/>
      <c r="N41" s="6"/>
      <c r="O41" s="6"/>
    </row>
    <row r="42" spans="1:19" x14ac:dyDescent="0.35">
      <c r="B42" s="6"/>
      <c r="C42" s="6"/>
      <c r="D42" s="6" t="s">
        <v>29</v>
      </c>
      <c r="E42" s="13" t="s">
        <v>15</v>
      </c>
      <c r="F42" s="34">
        <f>F41/(F15-F40)</f>
        <v>12.437793880052771</v>
      </c>
      <c r="G42" s="6"/>
      <c r="H42" s="6"/>
      <c r="I42" s="6"/>
      <c r="J42" s="6"/>
      <c r="K42" s="6"/>
      <c r="L42" s="6"/>
      <c r="M42" s="6"/>
      <c r="N42" s="6"/>
      <c r="O42" s="6"/>
    </row>
    <row r="43" spans="1:19" x14ac:dyDescent="0.35">
      <c r="B43" s="6"/>
      <c r="C43" s="6"/>
      <c r="D43" s="6" t="s">
        <v>21</v>
      </c>
      <c r="E43" s="13" t="s">
        <v>22</v>
      </c>
      <c r="F43" s="34">
        <f>R31</f>
        <v>4.183561643835616</v>
      </c>
      <c r="G43" s="6"/>
      <c r="H43" s="6"/>
      <c r="I43" s="6"/>
      <c r="J43" s="6"/>
      <c r="K43" s="6"/>
      <c r="L43" s="6"/>
      <c r="M43" s="6"/>
      <c r="N43" s="6"/>
      <c r="O43" s="6"/>
    </row>
    <row r="44" spans="1:19" x14ac:dyDescent="0.35">
      <c r="B44" s="6"/>
      <c r="C44" s="6"/>
      <c r="D44" s="27" t="s">
        <v>30</v>
      </c>
      <c r="E44" s="26" t="s">
        <v>15</v>
      </c>
      <c r="F44" s="30">
        <f>F42/(1+F43)^F15</f>
        <v>10.921636606380696</v>
      </c>
      <c r="G44" s="6"/>
      <c r="H44" s="6"/>
      <c r="I44" s="6"/>
      <c r="J44" s="6"/>
      <c r="K44" s="6"/>
      <c r="L44" s="6"/>
      <c r="M44" s="6"/>
      <c r="N44" s="6"/>
      <c r="O44" s="6"/>
    </row>
    <row r="45" spans="1:19" x14ac:dyDescent="0.35">
      <c r="B45" s="6"/>
      <c r="C45" s="6"/>
      <c r="D45" s="6" t="s">
        <v>31</v>
      </c>
      <c r="E45" s="13" t="s">
        <v>32</v>
      </c>
      <c r="F45" s="34">
        <f>$J$34</f>
        <v>2.9701250363434752</v>
      </c>
      <c r="G45" s="6"/>
      <c r="H45" s="6"/>
      <c r="I45" s="6"/>
      <c r="J45" s="6"/>
      <c r="K45" s="6"/>
      <c r="L45" s="6"/>
      <c r="M45" s="6"/>
      <c r="N45" s="6"/>
      <c r="O45" s="6"/>
    </row>
    <row r="46" spans="1:19" x14ac:dyDescent="0.35">
      <c r="B46" s="6"/>
      <c r="C46" s="6"/>
      <c r="D46" s="25" t="s">
        <v>33</v>
      </c>
      <c r="E46" s="26" t="s">
        <v>15</v>
      </c>
      <c r="F46" s="36">
        <f>SUM(F44:F45)</f>
        <v>13.891761642724171</v>
      </c>
      <c r="G46" s="6"/>
      <c r="H46" s="6"/>
      <c r="I46" s="6"/>
      <c r="J46" s="6"/>
      <c r="K46" s="6"/>
      <c r="L46" s="6"/>
      <c r="M46" s="6"/>
      <c r="N46" s="6"/>
      <c r="O46" s="6"/>
    </row>
    <row r="48" spans="1:19" s="1" customFormat="1" x14ac:dyDescent="0.35">
      <c r="A48"/>
      <c r="B48" s="39" t="s">
        <v>38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 Discount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Hugh O'Donnell</cp:lastModifiedBy>
  <dcterms:created xsi:type="dcterms:W3CDTF">2025-04-25T03:27:01Z</dcterms:created>
  <dcterms:modified xsi:type="dcterms:W3CDTF">2025-04-29T13:13:35Z</dcterms:modified>
</cp:coreProperties>
</file>