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gh\Documents\GITHUB\FM_equity_research\Assignment\"/>
    </mc:Choice>
  </mc:AlternateContent>
  <xr:revisionPtr revIDLastSave="0" documentId="13_ncr:1_{81FB68F1-9F55-437C-9375-61BE8DE2E6C4}" xr6:coauthVersionLast="47" xr6:coauthVersionMax="47" xr10:uidLastSave="{00000000-0000-0000-0000-000000000000}"/>
  <bookViews>
    <workbookView xWindow="-110" yWindow="-110" windowWidth="19420" windowHeight="10300" xr2:uid="{C40C285E-7926-4BFA-A8EA-1C74888DBDA3}"/>
  </bookViews>
  <sheets>
    <sheet name="Dividend Discount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J37" i="1"/>
  <c r="E17" i="1"/>
  <c r="N33" i="1" l="1"/>
  <c r="N34" i="1" s="1"/>
  <c r="L25" i="1"/>
  <c r="L27" i="1" s="1"/>
  <c r="L30" i="1" s="1"/>
  <c r="M25" i="1"/>
  <c r="N25" i="1" s="1"/>
  <c r="K25" i="1"/>
  <c r="K27" i="1" s="1"/>
  <c r="K30" i="1" s="1"/>
  <c r="L5" i="1"/>
  <c r="M5" i="1" s="1"/>
  <c r="L4" i="1"/>
  <c r="M4" i="1" s="1"/>
  <c r="O4" i="1"/>
  <c r="O5" i="1" s="1"/>
  <c r="P4" i="1" s="1"/>
  <c r="P5" i="1" s="1"/>
  <c r="Q4" i="1" s="1"/>
  <c r="Q5" i="1" s="1"/>
  <c r="R4" i="1" s="1"/>
  <c r="R5" i="1" s="1"/>
  <c r="R33" i="1" s="1"/>
  <c r="R34" i="1" s="1"/>
  <c r="J43" i="1"/>
  <c r="O25" i="1" l="1"/>
  <c r="P25" i="1" s="1"/>
  <c r="Q25" i="1" s="1"/>
  <c r="R25" i="1" s="1"/>
  <c r="N29" i="1"/>
  <c r="O33" i="1"/>
  <c r="O34" i="1" s="1"/>
  <c r="Q33" i="1"/>
  <c r="Q34" i="1" s="1"/>
  <c r="P33" i="1"/>
  <c r="P34" i="1" s="1"/>
  <c r="M27" i="1"/>
  <c r="M30" i="1" s="1"/>
  <c r="R30" i="1" s="1"/>
  <c r="M29" i="1"/>
  <c r="J46" i="1"/>
  <c r="K29" i="1"/>
  <c r="L29" i="1"/>
  <c r="N30" i="1" l="1"/>
  <c r="O30" i="1"/>
  <c r="Q30" i="1"/>
  <c r="N31" i="1"/>
  <c r="N35" i="1" s="1"/>
  <c r="P30" i="1"/>
  <c r="P29" i="1"/>
  <c r="O29" i="1"/>
  <c r="Q29" i="1"/>
  <c r="R29" i="1"/>
  <c r="R31" i="1" s="1"/>
  <c r="J42" i="1" l="1"/>
  <c r="J44" i="1" s="1"/>
  <c r="J45" i="1" s="1"/>
  <c r="J47" i="1" s="1"/>
  <c r="J49" i="1" s="1"/>
  <c r="E18" i="1" s="1"/>
  <c r="E19" i="1" s="1"/>
  <c r="R35" i="1"/>
  <c r="R27" i="1"/>
  <c r="Q31" i="1"/>
  <c r="P31" i="1"/>
  <c r="O31" i="1"/>
  <c r="Q35" i="1" l="1"/>
  <c r="Q27" i="1"/>
  <c r="P35" i="1"/>
  <c r="P27" i="1"/>
  <c r="O35" i="1"/>
  <c r="O27" i="1"/>
  <c r="N27" i="1"/>
</calcChain>
</file>

<file path=xl/sharedStrings.xml><?xml version="1.0" encoding="utf-8"?>
<sst xmlns="http://schemas.openxmlformats.org/spreadsheetml/2006/main" count="64" uniqueCount="44">
  <si>
    <t>FY2025</t>
  </si>
  <si>
    <t>FY2026</t>
  </si>
  <si>
    <t>FY2027</t>
  </si>
  <si>
    <t>FY2028</t>
  </si>
  <si>
    <t>FY2029</t>
  </si>
  <si>
    <t>Net Income</t>
  </si>
  <si>
    <t>[m]</t>
  </si>
  <si>
    <t>FY2024</t>
  </si>
  <si>
    <t>FY2022</t>
  </si>
  <si>
    <t>FY2023</t>
  </si>
  <si>
    <t>[%]</t>
  </si>
  <si>
    <t>Dividend Discount Model</t>
  </si>
  <si>
    <t>DDM Valuation</t>
  </si>
  <si>
    <t>Forecast Period Valuation</t>
  </si>
  <si>
    <t>Diluted Shares Outstanding</t>
  </si>
  <si>
    <t>[$]</t>
  </si>
  <si>
    <t>Common Dividends Paid</t>
  </si>
  <si>
    <t>Earnings Per Share (EPS)</t>
  </si>
  <si>
    <t>Dividends Per Share (DPS)</t>
  </si>
  <si>
    <t>Date For Dividend Payment</t>
  </si>
  <si>
    <t>[Date]</t>
  </si>
  <si>
    <t>Years Away From Present</t>
  </si>
  <si>
    <t>[Years]</t>
  </si>
  <si>
    <t>Discounted Dividend Payment</t>
  </si>
  <si>
    <t>Total Discounted Dividends</t>
  </si>
  <si>
    <t>Terminal Value - Perpetuity</t>
  </si>
  <si>
    <t>Terminal Year LTM DPS</t>
  </si>
  <si>
    <t>Terminal Growth Rate</t>
  </si>
  <si>
    <t>Terminal Year (1+g) LTM DPS</t>
  </si>
  <si>
    <t>Terminal Value</t>
  </si>
  <si>
    <t>Discounted Terminal Value</t>
  </si>
  <si>
    <t>Present Value of Dividends</t>
  </si>
  <si>
    <t>[$m]</t>
  </si>
  <si>
    <t>Implied Share Price</t>
  </si>
  <si>
    <t>Valuation Date</t>
  </si>
  <si>
    <t>Share Price</t>
  </si>
  <si>
    <t>DilutedShares Outstanding</t>
  </si>
  <si>
    <t>Cost of Equity</t>
  </si>
  <si>
    <t>Bendigo and Adelaide Bank Limited Valuation</t>
  </si>
  <si>
    <t>Dividend Payout Ratio</t>
  </si>
  <si>
    <t>End</t>
  </si>
  <si>
    <t>Summary</t>
  </si>
  <si>
    <t>Intrinsic Value</t>
  </si>
  <si>
    <t>Discount/(Premium)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</si>
</sst>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#,##0;\(#,##0\)"/>
    <numFmt numFmtId="165" formatCode="#,##0.00;\(#,##0.00\)"/>
    <numFmt numFmtId="166" formatCode="#,##0.00_);\(#,##0.00\);@_)"/>
    <numFmt numFmtId="167" formatCode="0.000000000"/>
  </numFmts>
  <fonts count="1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9"/>
      <color rgb="FF808080"/>
      <name val="Arial"/>
      <family val="2"/>
    </font>
    <font>
      <sz val="9"/>
      <color rgb="FF0000FF"/>
      <name val="Arial"/>
      <family val="2"/>
    </font>
    <font>
      <sz val="9"/>
      <color rgb="FF008000"/>
      <name val="Arial"/>
      <family val="2"/>
    </font>
    <font>
      <b/>
      <sz val="9"/>
      <color theme="1"/>
      <name val="Arial"/>
      <family val="2"/>
    </font>
    <font>
      <i/>
      <sz val="8"/>
      <color rgb="FF80808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C0A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4" fillId="2" borderId="0" xfId="0" applyFont="1" applyFill="1"/>
    <xf numFmtId="0" fontId="8" fillId="0" borderId="0" xfId="0" applyFont="1"/>
    <xf numFmtId="0" fontId="7" fillId="0" borderId="0" xfId="0" applyFont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6" fillId="0" borderId="0" xfId="0" applyFont="1"/>
    <xf numFmtId="0" fontId="7" fillId="0" borderId="2" xfId="0" applyFont="1" applyBorder="1"/>
    <xf numFmtId="0" fontId="12" fillId="0" borderId="0" xfId="0" applyFont="1" applyAlignment="1">
      <alignment horizontal="center"/>
    </xf>
    <xf numFmtId="164" fontId="13" fillId="0" borderId="0" xfId="0" applyNumberFormat="1" applyFont="1"/>
    <xf numFmtId="3" fontId="14" fillId="0" borderId="2" xfId="0" applyNumberFormat="1" applyFont="1" applyBorder="1"/>
    <xf numFmtId="3" fontId="8" fillId="0" borderId="0" xfId="0" applyNumberFormat="1" applyFont="1"/>
    <xf numFmtId="3" fontId="14" fillId="0" borderId="0" xfId="0" applyNumberFormat="1" applyFont="1"/>
    <xf numFmtId="164" fontId="8" fillId="0" borderId="0" xfId="0" applyNumberFormat="1" applyFont="1"/>
    <xf numFmtId="164" fontId="8" fillId="0" borderId="2" xfId="0" applyNumberFormat="1" applyFont="1" applyBorder="1"/>
    <xf numFmtId="165" fontId="8" fillId="0" borderId="0" xfId="1" applyNumberFormat="1" applyFont="1" applyFill="1" applyBorder="1"/>
    <xf numFmtId="165" fontId="8" fillId="0" borderId="2" xfId="1" applyNumberFormat="1" applyFont="1" applyFill="1" applyBorder="1"/>
    <xf numFmtId="2" fontId="8" fillId="0" borderId="0" xfId="0" applyNumberFormat="1" applyFont="1"/>
    <xf numFmtId="14" fontId="8" fillId="0" borderId="0" xfId="0" applyNumberFormat="1" applyFont="1"/>
    <xf numFmtId="14" fontId="8" fillId="0" borderId="2" xfId="0" applyNumberFormat="1" applyFont="1" applyBorder="1"/>
    <xf numFmtId="0" fontId="15" fillId="0" borderId="1" xfId="0" applyFont="1" applyBorder="1"/>
    <xf numFmtId="0" fontId="12" fillId="0" borderId="1" xfId="0" applyFont="1" applyBorder="1" applyAlignment="1">
      <alignment horizontal="center"/>
    </xf>
    <xf numFmtId="0" fontId="8" fillId="0" borderId="1" xfId="0" applyFont="1" applyBorder="1"/>
    <xf numFmtId="164" fontId="8" fillId="0" borderId="1" xfId="0" applyNumberFormat="1" applyFont="1" applyBorder="1"/>
    <xf numFmtId="164" fontId="8" fillId="0" borderId="3" xfId="0" applyNumberFormat="1" applyFont="1" applyBorder="1"/>
    <xf numFmtId="166" fontId="8" fillId="0" borderId="1" xfId="0" applyNumberFormat="1" applyFont="1" applyBorder="1"/>
    <xf numFmtId="0" fontId="15" fillId="0" borderId="0" xfId="0" applyFont="1"/>
    <xf numFmtId="165" fontId="8" fillId="0" borderId="0" xfId="0" applyNumberFormat="1" applyFont="1"/>
    <xf numFmtId="0" fontId="8" fillId="0" borderId="2" xfId="0" applyFont="1" applyBorder="1"/>
    <xf numFmtId="166" fontId="8" fillId="0" borderId="0" xfId="0" applyNumberFormat="1" applyFont="1"/>
    <xf numFmtId="10" fontId="14" fillId="0" borderId="0" xfId="0" applyNumberFormat="1" applyFont="1"/>
    <xf numFmtId="166" fontId="15" fillId="0" borderId="1" xfId="0" applyNumberFormat="1" applyFont="1" applyBorder="1"/>
    <xf numFmtId="0" fontId="16" fillId="0" borderId="0" xfId="0" applyFont="1" applyAlignment="1">
      <alignment horizontal="center"/>
    </xf>
    <xf numFmtId="167" fontId="8" fillId="0" borderId="0" xfId="0" applyNumberFormat="1" applyFont="1"/>
    <xf numFmtId="0" fontId="6" fillId="2" borderId="0" xfId="0" applyFont="1" applyFill="1"/>
    <xf numFmtId="0" fontId="7" fillId="2" borderId="0" xfId="0" applyFont="1" applyFill="1"/>
    <xf numFmtId="4" fontId="13" fillId="0" borderId="2" xfId="0" applyNumberFormat="1" applyFont="1" applyBorder="1"/>
    <xf numFmtId="4" fontId="13" fillId="0" borderId="0" xfId="0" applyNumberFormat="1" applyFont="1"/>
    <xf numFmtId="4" fontId="17" fillId="0" borderId="0" xfId="0" applyNumberFormat="1" applyFont="1"/>
    <xf numFmtId="14" fontId="13" fillId="0" borderId="0" xfId="0" applyNumberFormat="1" applyFont="1"/>
    <xf numFmtId="2" fontId="13" fillId="0" borderId="0" xfId="0" applyNumberFormat="1" applyFont="1"/>
    <xf numFmtId="10" fontId="13" fillId="0" borderId="0" xfId="0" applyNumberFormat="1" applyFont="1"/>
    <xf numFmtId="3" fontId="8" fillId="0" borderId="4" xfId="0" applyNumberFormat="1" applyFont="1" applyBorder="1"/>
    <xf numFmtId="165" fontId="13" fillId="0" borderId="0" xfId="1" applyNumberFormat="1" applyFont="1" applyFill="1" applyBorder="1"/>
    <xf numFmtId="165" fontId="13" fillId="0" borderId="2" xfId="1" applyNumberFormat="1" applyFont="1" applyFill="1" applyBorder="1"/>
    <xf numFmtId="10" fontId="8" fillId="0" borderId="0" xfId="1" applyNumberFormat="1" applyFont="1" applyFill="1" applyBorder="1"/>
    <xf numFmtId="10" fontId="8" fillId="0" borderId="2" xfId="1" applyNumberFormat="1" applyFont="1" applyFill="1" applyBorder="1"/>
    <xf numFmtId="0" fontId="8" fillId="2" borderId="0" xfId="0" applyFont="1" applyFill="1"/>
    <xf numFmtId="10" fontId="15" fillId="0" borderId="1" xfId="0" applyNumberFormat="1" applyFont="1" applyBorder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C0A42"/>
      <color rgb="FF0000FF"/>
      <color rgb="FFFF5357"/>
      <color rgb="FFAC0440"/>
      <color rgb="FFFF333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70D6-0A07-40D1-BF88-F5CE50014335}">
  <dimension ref="A1:S51"/>
  <sheetViews>
    <sheetView showGridLines="0" tabSelected="1" topLeftCell="A29" zoomScale="82" workbookViewId="0">
      <selection activeCell="J49" sqref="J49"/>
    </sheetView>
  </sheetViews>
  <sheetFormatPr defaultRowHeight="14.5" x14ac:dyDescent="0.35"/>
  <cols>
    <col min="1" max="1" width="1.7265625" customWidth="1"/>
    <col min="2" max="2" width="2.7265625" customWidth="1"/>
    <col min="3" max="3" width="3.1796875" customWidth="1"/>
    <col min="4" max="4" width="44.7265625" customWidth="1"/>
    <col min="5" max="5" width="12.1796875" customWidth="1"/>
    <col min="7" max="9" width="9.1796875" customWidth="1"/>
    <col min="10" max="10" width="10.54296875" bestFit="1" customWidth="1"/>
    <col min="11" max="18" width="15.7265625" customWidth="1"/>
  </cols>
  <sheetData>
    <row r="1" spans="1:19" ht="10" customHeight="1" x14ac:dyDescent="0.35"/>
    <row r="2" spans="1:19" s="1" customFormat="1" ht="23.5" x14ac:dyDescent="0.55000000000000004">
      <c r="A2"/>
      <c r="B2" s="5" t="s">
        <v>38</v>
      </c>
    </row>
    <row r="3" spans="1:19" s="1" customFormat="1" ht="16" x14ac:dyDescent="0.4">
      <c r="A3"/>
      <c r="B3" s="2" t="s">
        <v>11</v>
      </c>
    </row>
    <row r="4" spans="1:19" s="1" customFormat="1" x14ac:dyDescent="0.35">
      <c r="A4"/>
      <c r="G4" s="4"/>
      <c r="H4" s="4"/>
      <c r="I4" s="4"/>
      <c r="J4" s="4"/>
      <c r="K4" s="4">
        <v>44378</v>
      </c>
      <c r="L4" s="4">
        <f>K4+365</f>
        <v>44743</v>
      </c>
      <c r="M4" s="4">
        <f>L4+365</f>
        <v>45108</v>
      </c>
      <c r="N4" s="4">
        <v>45474</v>
      </c>
      <c r="O4" s="4">
        <f>N5+1</f>
        <v>45839</v>
      </c>
      <c r="P4" s="4">
        <f>O5+1</f>
        <v>46204</v>
      </c>
      <c r="Q4" s="4">
        <f>P5+1</f>
        <v>46569</v>
      </c>
      <c r="R4" s="4">
        <f>Q5+1</f>
        <v>46935</v>
      </c>
    </row>
    <row r="5" spans="1:19" s="1" customFormat="1" x14ac:dyDescent="0.35">
      <c r="A5"/>
      <c r="G5" s="4"/>
      <c r="H5" s="4"/>
      <c r="I5" s="4"/>
      <c r="J5" s="4"/>
      <c r="K5" s="4">
        <v>44742</v>
      </c>
      <c r="L5" s="4">
        <f>K5+365</f>
        <v>45107</v>
      </c>
      <c r="M5" s="4">
        <f>L5+366</f>
        <v>45473</v>
      </c>
      <c r="N5" s="4">
        <v>45838</v>
      </c>
      <c r="O5" s="4">
        <f>O4+364</f>
        <v>46203</v>
      </c>
      <c r="P5" s="4">
        <f>P4+364</f>
        <v>46568</v>
      </c>
      <c r="Q5" s="4">
        <f>Q4+365</f>
        <v>46934</v>
      </c>
      <c r="R5" s="4">
        <f>R4+364</f>
        <v>47299</v>
      </c>
    </row>
    <row r="6" spans="1:19" s="1" customFormat="1" x14ac:dyDescent="0.35">
      <c r="A6"/>
      <c r="G6" s="3"/>
      <c r="H6" s="3"/>
      <c r="I6" s="3"/>
      <c r="J6" s="3"/>
      <c r="K6" s="3" t="s">
        <v>8</v>
      </c>
      <c r="L6" s="3" t="s">
        <v>9</v>
      </c>
      <c r="M6" s="3" t="s">
        <v>7</v>
      </c>
      <c r="N6" s="3" t="s">
        <v>0</v>
      </c>
      <c r="O6" s="3" t="s">
        <v>1</v>
      </c>
      <c r="P6" s="3" t="s">
        <v>2</v>
      </c>
      <c r="Q6" s="3" t="s">
        <v>3</v>
      </c>
      <c r="R6" s="3" t="s">
        <v>4</v>
      </c>
    </row>
    <row r="7" spans="1:19" s="1" customFormat="1" x14ac:dyDescent="0.35">
      <c r="A7"/>
    </row>
    <row r="9" spans="1:19" x14ac:dyDescent="0.35">
      <c r="B9" s="6"/>
      <c r="C9" s="6"/>
      <c r="D9" s="31" t="s">
        <v>34</v>
      </c>
      <c r="E9" s="13" t="s">
        <v>20</v>
      </c>
      <c r="F9" s="6"/>
      <c r="G9" s="6"/>
      <c r="H9" s="6"/>
      <c r="I9" s="6"/>
      <c r="J9" s="44">
        <v>45772</v>
      </c>
      <c r="K9" s="6"/>
      <c r="L9" s="6"/>
      <c r="M9" s="6"/>
      <c r="N9" s="6"/>
      <c r="O9" s="6"/>
      <c r="P9" s="6"/>
      <c r="Q9" s="6"/>
      <c r="R9" s="6"/>
      <c r="S9" s="6"/>
    </row>
    <row r="10" spans="1:19" x14ac:dyDescent="0.35">
      <c r="B10" s="6"/>
      <c r="C10" s="6"/>
      <c r="D10" s="31" t="s">
        <v>35</v>
      </c>
      <c r="E10" s="37" t="s">
        <v>15</v>
      </c>
      <c r="F10" s="6"/>
      <c r="G10" s="6"/>
      <c r="H10" s="6"/>
      <c r="I10" s="6"/>
      <c r="J10" s="45">
        <v>10.88</v>
      </c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35">
      <c r="B11" s="6"/>
      <c r="C11" s="6"/>
      <c r="D11" s="31" t="s">
        <v>36</v>
      </c>
      <c r="E11" s="37" t="s">
        <v>6</v>
      </c>
      <c r="F11" s="6"/>
      <c r="G11" s="6"/>
      <c r="H11" s="6"/>
      <c r="I11" s="6"/>
      <c r="J11" s="42">
        <v>566.54</v>
      </c>
      <c r="K11" s="6"/>
      <c r="L11" s="38"/>
      <c r="M11" s="6"/>
      <c r="N11" s="6"/>
      <c r="O11" s="6"/>
      <c r="P11" s="6"/>
      <c r="Q11" s="6"/>
      <c r="R11" s="6"/>
      <c r="S11" s="6"/>
    </row>
    <row r="12" spans="1:19" x14ac:dyDescent="0.35">
      <c r="B12" s="6"/>
      <c r="C12" s="6"/>
      <c r="D12" s="31" t="s">
        <v>37</v>
      </c>
      <c r="E12" s="37" t="s">
        <v>10</v>
      </c>
      <c r="F12" s="6"/>
      <c r="G12" s="6"/>
      <c r="H12" s="6"/>
      <c r="I12" s="6"/>
      <c r="J12" s="46">
        <v>7.9000000000000001E-2</v>
      </c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35">
      <c r="B13" s="6"/>
      <c r="C13" s="6"/>
      <c r="D13" s="31" t="s">
        <v>27</v>
      </c>
      <c r="E13" s="37" t="s">
        <v>10</v>
      </c>
      <c r="F13" s="6"/>
      <c r="G13" s="6"/>
      <c r="H13" s="6"/>
      <c r="I13" s="6"/>
      <c r="J13" s="46">
        <v>2.1000000000000001E-2</v>
      </c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3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9" s="1" customFormat="1" x14ac:dyDescent="0.35">
      <c r="A15"/>
      <c r="B15" s="39" t="s">
        <v>41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</row>
    <row r="16" spans="1:19" x14ac:dyDescent="0.3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9" x14ac:dyDescent="0.35">
      <c r="B17" s="6"/>
      <c r="C17" s="6"/>
      <c r="D17" s="6" t="s">
        <v>35</v>
      </c>
      <c r="E17" s="22">
        <f>J10</f>
        <v>10.88</v>
      </c>
      <c r="F17" s="6"/>
      <c r="G17" s="6"/>
      <c r="H17" s="6"/>
      <c r="I17" s="6"/>
      <c r="J17" s="6"/>
      <c r="K17" s="6"/>
      <c r="L17" s="6"/>
      <c r="M17" s="6"/>
    </row>
    <row r="18" spans="1:19" x14ac:dyDescent="0.35">
      <c r="B18" s="6"/>
      <c r="C18" s="6"/>
      <c r="D18" s="6" t="s">
        <v>42</v>
      </c>
      <c r="E18" s="34">
        <f>J49</f>
        <v>13.891761642724171</v>
      </c>
      <c r="F18" s="6"/>
      <c r="G18" s="6"/>
      <c r="H18" s="6"/>
      <c r="I18" s="6"/>
      <c r="J18" s="6"/>
      <c r="K18" s="6"/>
      <c r="L18" s="6"/>
      <c r="M18" s="6"/>
    </row>
    <row r="19" spans="1:19" x14ac:dyDescent="0.35">
      <c r="B19" s="6"/>
      <c r="C19" s="6"/>
      <c r="D19" s="25" t="s">
        <v>43</v>
      </c>
      <c r="E19" s="53">
        <f>E18/E17-1</f>
        <v>0.27681632745626561</v>
      </c>
      <c r="F19" s="6"/>
      <c r="G19" s="6"/>
      <c r="H19" s="6"/>
      <c r="I19" s="6"/>
      <c r="J19" s="6"/>
      <c r="K19" s="6"/>
      <c r="L19" s="6"/>
      <c r="M19" s="6"/>
    </row>
    <row r="20" spans="1:19" x14ac:dyDescent="0.3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9" s="1" customFormat="1" x14ac:dyDescent="0.35">
      <c r="A21"/>
      <c r="B21" s="39" t="s">
        <v>12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x14ac:dyDescent="0.3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s="54" customFormat="1" x14ac:dyDescent="0.35">
      <c r="A23"/>
      <c r="B23" s="7"/>
      <c r="C23" s="8" t="s">
        <v>13</v>
      </c>
      <c r="D23" s="9"/>
      <c r="E23" s="9"/>
      <c r="F23" s="9"/>
      <c r="G23" s="9"/>
      <c r="H23" s="9"/>
      <c r="I23" s="9"/>
      <c r="J23" s="8"/>
      <c r="K23" s="8"/>
      <c r="L23" s="10"/>
      <c r="M23" s="10"/>
      <c r="N23" s="10"/>
      <c r="O23" s="10"/>
      <c r="P23" s="10"/>
      <c r="Q23" s="10"/>
      <c r="R23" s="10"/>
      <c r="S23" s="10"/>
    </row>
    <row r="24" spans="1:19" x14ac:dyDescent="0.35"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12"/>
      <c r="N24" s="7"/>
      <c r="O24" s="7"/>
      <c r="P24" s="7"/>
      <c r="Q24" s="7"/>
      <c r="R24" s="7"/>
      <c r="S24" s="7"/>
    </row>
    <row r="25" spans="1:19" x14ac:dyDescent="0.35">
      <c r="B25" s="11"/>
      <c r="C25" s="7"/>
      <c r="D25" s="6" t="s">
        <v>14</v>
      </c>
      <c r="E25" s="13" t="s">
        <v>6</v>
      </c>
      <c r="F25" s="7"/>
      <c r="G25" s="7"/>
      <c r="H25" s="7"/>
      <c r="I25" s="7"/>
      <c r="J25" s="14"/>
      <c r="K25" s="43">
        <f>$J$11</f>
        <v>566.54</v>
      </c>
      <c r="L25" s="43">
        <f t="shared" ref="L25:M25" si="0">$J$11</f>
        <v>566.54</v>
      </c>
      <c r="M25" s="43">
        <f t="shared" si="0"/>
        <v>566.54</v>
      </c>
      <c r="N25" s="47">
        <f>M25</f>
        <v>566.54</v>
      </c>
      <c r="O25" s="16">
        <f>N25</f>
        <v>566.54</v>
      </c>
      <c r="P25" s="16">
        <f>O25</f>
        <v>566.54</v>
      </c>
      <c r="Q25" s="16">
        <f>P25</f>
        <v>566.54</v>
      </c>
      <c r="R25" s="16">
        <f>Q25</f>
        <v>566.54</v>
      </c>
      <c r="S25" s="7"/>
    </row>
    <row r="26" spans="1:19" x14ac:dyDescent="0.35">
      <c r="B26" s="11"/>
      <c r="C26" s="7"/>
      <c r="D26" s="6" t="s">
        <v>5</v>
      </c>
      <c r="E26" s="13" t="s">
        <v>15</v>
      </c>
      <c r="F26" s="7"/>
      <c r="G26" s="7"/>
      <c r="H26" s="7"/>
      <c r="I26" s="7"/>
      <c r="J26" s="17"/>
      <c r="K26" s="42">
        <v>488.1</v>
      </c>
      <c r="L26" s="42">
        <v>497</v>
      </c>
      <c r="M26" s="41">
        <v>545</v>
      </c>
      <c r="N26" s="42">
        <v>455.86</v>
      </c>
      <c r="O26" s="42">
        <v>491.76</v>
      </c>
      <c r="P26" s="42">
        <v>500.55</v>
      </c>
      <c r="Q26" s="42">
        <v>515.5</v>
      </c>
      <c r="R26" s="42">
        <v>611</v>
      </c>
      <c r="S26" s="7"/>
    </row>
    <row r="27" spans="1:19" x14ac:dyDescent="0.35">
      <c r="B27" s="11"/>
      <c r="C27" s="7"/>
      <c r="D27" s="6" t="s">
        <v>16</v>
      </c>
      <c r="E27" s="13" t="s">
        <v>32</v>
      </c>
      <c r="F27" s="7"/>
      <c r="G27" s="7"/>
      <c r="H27" s="7"/>
      <c r="I27" s="7"/>
      <c r="J27" s="14"/>
      <c r="K27" s="17">
        <f>K25*K31</f>
        <v>300.26619999999997</v>
      </c>
      <c r="L27" s="17">
        <f t="shared" ref="L27:M27" si="1">L25*L31</f>
        <v>345.58939999999996</v>
      </c>
      <c r="M27" s="15">
        <f t="shared" si="1"/>
        <v>356.92019999999997</v>
      </c>
      <c r="N27" s="17">
        <f>N31*N25</f>
        <v>298.65271073691014</v>
      </c>
      <c r="O27" s="17">
        <f t="shared" ref="O27:R27" si="2">O31*O25</f>
        <v>322.17228322726919</v>
      </c>
      <c r="P27" s="17">
        <f t="shared" si="2"/>
        <v>327.93097521028471</v>
      </c>
      <c r="Q27" s="17">
        <f t="shared" si="2"/>
        <v>337.72533757047592</v>
      </c>
      <c r="R27" s="17">
        <f t="shared" si="2"/>
        <v>400.29133124260096</v>
      </c>
      <c r="S27" s="7"/>
    </row>
    <row r="28" spans="1:19" x14ac:dyDescent="0.35">
      <c r="B28" s="11"/>
      <c r="C28" s="7"/>
      <c r="D28" s="6"/>
      <c r="E28" s="13"/>
      <c r="F28" s="7"/>
      <c r="G28" s="7"/>
      <c r="H28" s="7"/>
      <c r="I28" s="7"/>
      <c r="J28" s="18"/>
      <c r="K28" s="18"/>
      <c r="L28" s="18"/>
      <c r="M28" s="19"/>
      <c r="N28" s="7"/>
      <c r="O28" s="7"/>
      <c r="P28" s="7"/>
      <c r="Q28" s="7"/>
      <c r="R28" s="7"/>
      <c r="S28" s="7"/>
    </row>
    <row r="29" spans="1:19" x14ac:dyDescent="0.35">
      <c r="B29" s="6"/>
      <c r="C29" s="6"/>
      <c r="D29" s="6" t="s">
        <v>17</v>
      </c>
      <c r="E29" s="13" t="s">
        <v>15</v>
      </c>
      <c r="F29" s="6"/>
      <c r="G29" s="6"/>
      <c r="H29" s="6"/>
      <c r="I29" s="6"/>
      <c r="J29" s="20"/>
      <c r="K29" s="20">
        <f t="shared" ref="K29:R29" si="3">K26/K25</f>
        <v>0.86154552194019851</v>
      </c>
      <c r="L29" s="20">
        <f t="shared" si="3"/>
        <v>0.87725491580470938</v>
      </c>
      <c r="M29" s="21">
        <f t="shared" si="3"/>
        <v>0.9619797366470153</v>
      </c>
      <c r="N29" s="20">
        <f>N26/N25</f>
        <v>0.80463868394111637</v>
      </c>
      <c r="O29" s="20">
        <f t="shared" si="3"/>
        <v>0.86800578952942431</v>
      </c>
      <c r="P29" s="20">
        <f t="shared" si="3"/>
        <v>0.88352102234617158</v>
      </c>
      <c r="Q29" s="20">
        <f t="shared" si="3"/>
        <v>0.90990927383768139</v>
      </c>
      <c r="R29" s="20">
        <f t="shared" si="3"/>
        <v>1.0784763653051859</v>
      </c>
      <c r="S29" s="6"/>
    </row>
    <row r="30" spans="1:19" x14ac:dyDescent="0.35">
      <c r="B30" s="6"/>
      <c r="C30" s="6"/>
      <c r="D30" s="6" t="s">
        <v>39</v>
      </c>
      <c r="E30" s="13" t="s">
        <v>10</v>
      </c>
      <c r="F30" s="6"/>
      <c r="G30" s="6"/>
      <c r="H30" s="6"/>
      <c r="I30" s="6"/>
      <c r="J30" s="20"/>
      <c r="K30" s="50">
        <f>K27/K26</f>
        <v>0.61517353001434127</v>
      </c>
      <c r="L30" s="50">
        <f t="shared" ref="L30:M30" si="4">L27/L26</f>
        <v>0.69535090543259548</v>
      </c>
      <c r="M30" s="51">
        <f t="shared" si="4"/>
        <v>0.65489944954128432</v>
      </c>
      <c r="N30" s="50">
        <f>AVERAGE($K$30:$M$30)</f>
        <v>0.65514129499607365</v>
      </c>
      <c r="O30" s="50">
        <f t="shared" ref="O30:R30" si="5">AVERAGE($K$30:$M$30)</f>
        <v>0.65514129499607365</v>
      </c>
      <c r="P30" s="50">
        <f t="shared" si="5"/>
        <v>0.65514129499607365</v>
      </c>
      <c r="Q30" s="50">
        <f t="shared" si="5"/>
        <v>0.65514129499607365</v>
      </c>
      <c r="R30" s="50">
        <f t="shared" si="5"/>
        <v>0.65514129499607365</v>
      </c>
      <c r="S30" s="6"/>
    </row>
    <row r="31" spans="1:19" x14ac:dyDescent="0.35">
      <c r="B31" s="6"/>
      <c r="C31" s="6"/>
      <c r="D31" s="6" t="s">
        <v>18</v>
      </c>
      <c r="E31" s="13" t="s">
        <v>15</v>
      </c>
      <c r="F31" s="6"/>
      <c r="G31" s="6"/>
      <c r="H31" s="6"/>
      <c r="I31" s="6"/>
      <c r="J31" s="20"/>
      <c r="K31" s="48">
        <v>0.53</v>
      </c>
      <c r="L31" s="48">
        <v>0.61</v>
      </c>
      <c r="M31" s="49">
        <v>0.63</v>
      </c>
      <c r="N31" s="22">
        <f>N30*N29</f>
        <v>0.52715202940111938</v>
      </c>
      <c r="O31" s="22">
        <f t="shared" ref="O31:R31" si="6">O30*O29</f>
        <v>0.56866643701639641</v>
      </c>
      <c r="P31" s="22">
        <f t="shared" si="6"/>
        <v>0.57883110673612581</v>
      </c>
      <c r="Q31" s="22">
        <f t="shared" si="6"/>
        <v>0.59611913999095556</v>
      </c>
      <c r="R31" s="22">
        <f t="shared" si="6"/>
        <v>0.70655440258869806</v>
      </c>
      <c r="S31" s="6"/>
    </row>
    <row r="32" spans="1:19" x14ac:dyDescent="0.35">
      <c r="B32" s="6"/>
      <c r="C32" s="6"/>
      <c r="D32" s="6"/>
      <c r="E32" s="6"/>
      <c r="F32" s="6"/>
      <c r="G32" s="6"/>
      <c r="H32" s="6"/>
      <c r="I32" s="6"/>
      <c r="J32" s="18"/>
      <c r="K32" s="18"/>
      <c r="L32" s="18"/>
      <c r="M32" s="19"/>
      <c r="N32" s="6"/>
      <c r="O32" s="6"/>
      <c r="P32" s="6"/>
      <c r="Q32" s="6"/>
      <c r="R32" s="6"/>
      <c r="S32" s="6"/>
    </row>
    <row r="33" spans="1:19" x14ac:dyDescent="0.35">
      <c r="B33" s="6"/>
      <c r="C33" s="6"/>
      <c r="D33" s="6" t="s">
        <v>19</v>
      </c>
      <c r="E33" s="13" t="s">
        <v>20</v>
      </c>
      <c r="F33" s="6"/>
      <c r="G33" s="6"/>
      <c r="H33" s="6"/>
      <c r="I33" s="6"/>
      <c r="J33" s="18"/>
      <c r="K33" s="23"/>
      <c r="L33" s="23"/>
      <c r="M33" s="24"/>
      <c r="N33" s="23">
        <f>N5</f>
        <v>45838</v>
      </c>
      <c r="O33" s="23">
        <f t="shared" ref="O33:R33" si="7">O5</f>
        <v>46203</v>
      </c>
      <c r="P33" s="23">
        <f t="shared" si="7"/>
        <v>46568</v>
      </c>
      <c r="Q33" s="23">
        <f t="shared" si="7"/>
        <v>46934</v>
      </c>
      <c r="R33" s="23">
        <f t="shared" si="7"/>
        <v>47299</v>
      </c>
      <c r="S33" s="6"/>
    </row>
    <row r="34" spans="1:19" x14ac:dyDescent="0.35">
      <c r="B34" s="6"/>
      <c r="C34" s="6"/>
      <c r="D34" s="6" t="s">
        <v>21</v>
      </c>
      <c r="E34" s="13" t="s">
        <v>22</v>
      </c>
      <c r="F34" s="6"/>
      <c r="G34" s="6"/>
      <c r="H34" s="6"/>
      <c r="I34" s="6"/>
      <c r="J34" s="18"/>
      <c r="K34" s="18"/>
      <c r="L34" s="18"/>
      <c r="M34" s="19"/>
      <c r="N34" s="22">
        <f>(N33-$J$9)/365</f>
        <v>0.18082191780821918</v>
      </c>
      <c r="O34" s="22">
        <f t="shared" ref="O34:R34" si="8">(O33-$J$9)/365</f>
        <v>1.1808219178082191</v>
      </c>
      <c r="P34" s="22">
        <f t="shared" si="8"/>
        <v>2.1808219178082191</v>
      </c>
      <c r="Q34" s="22">
        <f t="shared" si="8"/>
        <v>3.1835616438356165</v>
      </c>
      <c r="R34" s="22">
        <f t="shared" si="8"/>
        <v>4.183561643835616</v>
      </c>
      <c r="S34" s="6"/>
    </row>
    <row r="35" spans="1:19" x14ac:dyDescent="0.35">
      <c r="B35" s="6"/>
      <c r="C35" s="6"/>
      <c r="D35" s="25" t="s">
        <v>23</v>
      </c>
      <c r="E35" s="26" t="s">
        <v>15</v>
      </c>
      <c r="F35" s="27"/>
      <c r="G35" s="27"/>
      <c r="H35" s="27"/>
      <c r="I35" s="27"/>
      <c r="J35" s="28"/>
      <c r="K35" s="28"/>
      <c r="L35" s="28"/>
      <c r="M35" s="29"/>
      <c r="N35" s="30">
        <f>N31/(1+J12)^N34</f>
        <v>0.51995395001129951</v>
      </c>
      <c r="O35" s="30">
        <f t="shared" ref="O35:R35" si="9">O31/(1+K12)^O34</f>
        <v>0.56866643701639641</v>
      </c>
      <c r="P35" s="30">
        <f t="shared" si="9"/>
        <v>0.57883110673612581</v>
      </c>
      <c r="Q35" s="30">
        <f t="shared" si="9"/>
        <v>0.59611913999095556</v>
      </c>
      <c r="R35" s="30">
        <f t="shared" si="9"/>
        <v>0.70655440258869806</v>
      </c>
      <c r="S35" s="27"/>
    </row>
    <row r="36" spans="1:19" x14ac:dyDescent="0.35">
      <c r="B36" s="6"/>
      <c r="C36" s="6"/>
      <c r="D36" s="6"/>
      <c r="E36" s="6"/>
      <c r="F36" s="6"/>
      <c r="G36" s="6"/>
      <c r="H36" s="6"/>
      <c r="I36" s="6"/>
      <c r="J36" s="18"/>
      <c r="K36" s="18"/>
      <c r="L36" s="18"/>
      <c r="M36" s="19"/>
      <c r="N36" s="6"/>
      <c r="O36" s="6"/>
      <c r="P36" s="6"/>
      <c r="Q36" s="6"/>
      <c r="R36" s="6"/>
      <c r="S36" s="6"/>
    </row>
    <row r="37" spans="1:19" x14ac:dyDescent="0.35">
      <c r="B37" s="6"/>
      <c r="C37" s="6"/>
      <c r="D37" s="31" t="s">
        <v>24</v>
      </c>
      <c r="E37" s="13" t="s">
        <v>15</v>
      </c>
      <c r="F37" s="6"/>
      <c r="G37" s="6"/>
      <c r="H37" s="6"/>
      <c r="I37" s="6"/>
      <c r="J37" s="32">
        <f>SUM(N35:R35)</f>
        <v>2.9701250363434752</v>
      </c>
      <c r="K37" s="18"/>
      <c r="L37" s="18"/>
      <c r="M37" s="19"/>
      <c r="N37" s="6"/>
      <c r="O37" s="6"/>
      <c r="P37" s="6"/>
      <c r="Q37" s="6"/>
      <c r="R37" s="6"/>
      <c r="S37" s="6"/>
    </row>
    <row r="38" spans="1:19" x14ac:dyDescent="0.3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33"/>
      <c r="N38" s="6"/>
      <c r="O38" s="6"/>
      <c r="P38" s="6"/>
      <c r="Q38" s="6"/>
      <c r="R38" s="6"/>
      <c r="S38" s="6"/>
    </row>
    <row r="39" spans="1:19" x14ac:dyDescent="0.3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33"/>
      <c r="N39" s="6"/>
      <c r="O39" s="6"/>
      <c r="P39" s="6"/>
      <c r="Q39" s="6"/>
      <c r="R39" s="6"/>
      <c r="S39" s="6"/>
    </row>
    <row r="40" spans="1:19" s="54" customFormat="1" x14ac:dyDescent="0.35">
      <c r="A40"/>
      <c r="B40" s="6"/>
      <c r="C40" s="8" t="s">
        <v>25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3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5">
      <c r="B42" s="6"/>
      <c r="C42" s="6"/>
      <c r="D42" s="6" t="s">
        <v>26</v>
      </c>
      <c r="E42" s="13" t="s">
        <v>15</v>
      </c>
      <c r="F42" s="6"/>
      <c r="G42" s="6"/>
      <c r="H42" s="6"/>
      <c r="I42" s="6"/>
      <c r="J42" s="34">
        <f>R31</f>
        <v>0.70655440258869806</v>
      </c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35">
      <c r="B43" s="6"/>
      <c r="C43" s="6"/>
      <c r="D43" s="6" t="s">
        <v>27</v>
      </c>
      <c r="E43" s="13" t="s">
        <v>10</v>
      </c>
      <c r="F43" s="6"/>
      <c r="G43" s="6"/>
      <c r="H43" s="6"/>
      <c r="I43" s="6"/>
      <c r="J43" s="35">
        <f>J13</f>
        <v>2.1000000000000001E-2</v>
      </c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35">
      <c r="B44" s="6"/>
      <c r="C44" s="6"/>
      <c r="D44" s="6" t="s">
        <v>28</v>
      </c>
      <c r="E44" s="13" t="s">
        <v>15</v>
      </c>
      <c r="F44" s="6"/>
      <c r="G44" s="6"/>
      <c r="H44" s="6"/>
      <c r="I44" s="6"/>
      <c r="J44" s="34">
        <f>J42*(1+J43)</f>
        <v>0.72139204504306065</v>
      </c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35">
      <c r="B45" s="6"/>
      <c r="C45" s="6"/>
      <c r="D45" s="6" t="s">
        <v>29</v>
      </c>
      <c r="E45" s="13" t="s">
        <v>15</v>
      </c>
      <c r="F45" s="6"/>
      <c r="G45" s="6"/>
      <c r="H45" s="6"/>
      <c r="I45" s="6"/>
      <c r="J45" s="34">
        <f>J44/(J12-J43)</f>
        <v>12.437793880052771</v>
      </c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35">
      <c r="B46" s="6"/>
      <c r="C46" s="6"/>
      <c r="D46" s="6" t="s">
        <v>21</v>
      </c>
      <c r="E46" s="13" t="s">
        <v>22</v>
      </c>
      <c r="F46" s="6"/>
      <c r="G46" s="6"/>
      <c r="H46" s="6"/>
      <c r="I46" s="6"/>
      <c r="J46" s="34">
        <f>R34</f>
        <v>4.183561643835616</v>
      </c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35">
      <c r="B47" s="6"/>
      <c r="C47" s="6"/>
      <c r="D47" s="27" t="s">
        <v>30</v>
      </c>
      <c r="E47" s="26" t="s">
        <v>15</v>
      </c>
      <c r="F47" s="27"/>
      <c r="G47" s="27"/>
      <c r="H47" s="27"/>
      <c r="I47" s="27"/>
      <c r="J47" s="30">
        <f>J45/(1+J46)^J12</f>
        <v>10.921636606380696</v>
      </c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35">
      <c r="B48" s="6"/>
      <c r="C48" s="6"/>
      <c r="D48" s="6" t="s">
        <v>31</v>
      </c>
      <c r="E48" s="13" t="s">
        <v>32</v>
      </c>
      <c r="F48" s="6"/>
      <c r="G48" s="6"/>
      <c r="H48" s="6"/>
      <c r="I48" s="6"/>
      <c r="J48" s="34">
        <f>$J$37</f>
        <v>2.9701250363434752</v>
      </c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35">
      <c r="B49" s="6"/>
      <c r="C49" s="6"/>
      <c r="D49" s="25" t="s">
        <v>33</v>
      </c>
      <c r="E49" s="26" t="s">
        <v>15</v>
      </c>
      <c r="F49" s="27"/>
      <c r="G49" s="27"/>
      <c r="H49" s="27"/>
      <c r="I49" s="27"/>
      <c r="J49" s="36">
        <f>SUM(J47:J48)</f>
        <v>13.891761642724171</v>
      </c>
      <c r="K49" s="6"/>
      <c r="L49" s="6"/>
      <c r="M49" s="6"/>
      <c r="N49" s="6"/>
      <c r="O49" s="6"/>
      <c r="P49" s="6"/>
      <c r="Q49" s="6"/>
      <c r="R49" s="6"/>
      <c r="S49" s="6"/>
    </row>
    <row r="51" spans="1:19" s="1" customFormat="1" x14ac:dyDescent="0.35">
      <c r="A51"/>
      <c r="B51" s="39" t="s">
        <v>40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Dividend Discount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joshuastamatellos@hotmail.com</dc:creator>
  <cp:lastModifiedBy>Hugh O'Donnell</cp:lastModifiedBy>
  <dcterms:created xsi:type="dcterms:W3CDTF">2025-04-25T03:27:01Z</dcterms:created>
  <dcterms:modified xsi:type="dcterms:W3CDTF">2025-04-29T10:13:45Z</dcterms:modified>
</cp:coreProperties>
</file>