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3.png" ContentType="image/png"/>
  <Override PartName="/xl/media/image8.png" ContentType="image/png"/>
  <Override PartName="/xl/media/image12.png" ContentType="image/png"/>
  <Override PartName="/xl/media/image7.png" ContentType="image/png"/>
  <Override PartName="/xl/media/image22.jpeg" ContentType="image/jpeg"/>
  <Override PartName="/xl/media/image11.png" ContentType="image/png"/>
  <Override PartName="/xl/media/image6.png" ContentType="image/png"/>
  <Override PartName="/xl/media/image10.png" ContentType="image/png"/>
  <Override PartName="/xl/media/image27.jpeg" ContentType="image/jpeg"/>
  <Override PartName="/xl/media/image5.png" ContentType="image/png"/>
  <Override PartName="/xl/media/image4.png" ContentType="image/png"/>
  <Override PartName="/xl/media/image3.png" ContentType="image/png"/>
  <Override PartName="/xl/media/image26.png" ContentType="image/png"/>
  <Override PartName="/xl/media/image23.png" ContentType="image/png"/>
  <Override PartName="/xl/media/image21.jpeg" ContentType="image/jpeg"/>
  <Override PartName="/xl/media/image16.png" ContentType="image/png"/>
  <Override PartName="/xl/media/image19.png" ContentType="image/png"/>
  <Override PartName="/xl/media/image20.png" ContentType="image/png"/>
  <Override PartName="/xl/media/image18.png" ContentType="image/png"/>
  <Override PartName="/xl/media/image17.png" ContentType="image/png"/>
  <Override PartName="/xl/media/image15.png" ContentType="image/png"/>
  <Override PartName="/xl/media/image14.png" ContentType="image/png"/>
  <Override PartName="/xl/media/image1.png" ContentType="image/png"/>
  <Override PartName="/xl/media/image24.png" ContentType="image/png"/>
  <Override PartName="/xl/media/image25.png" ContentType="image/png"/>
  <Override PartName="/xl/media/image2.png" ContentType="image/png"/>
  <Override PartName="/xl/charts/chart1.xml" ContentType="application/vnd.openxmlformats-officedocument.drawingml.chart+xml"/>
  <Override PartName="/xl/drawings/_rels/drawing9.xml.rels" ContentType="application/vnd.openxmlformats-package.relationships+xml"/>
  <Override PartName="/xl/drawings/_rels/drawing3.xml.rels" ContentType="application/vnd.openxmlformats-package.relationships+xml"/>
  <Override PartName="/xl/drawings/_rels/drawing8.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3.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vmlDrawing3.vml" ContentType="application/vnd.openxmlformats-officedocument.vmlDrawing"/>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fill in for MCS " sheetId="2" state="visible" r:id="rId3"/>
    <sheet name="Heat Loss Calculator" sheetId="3" state="visible" r:id="rId4"/>
    <sheet name="Your System" sheetId="4" state="visible" r:id="rId5"/>
    <sheet name="Pricing" sheetId="5" state="hidden" r:id="rId6"/>
    <sheet name="to print and send with quote " sheetId="6" state="hidden" r:id="rId7"/>
    <sheet name="to print when you have order" sheetId="7" state="hidden" r:id="rId8"/>
    <sheet name="DNO ENA Form" sheetId="8" state="hidden" r:id="rId9"/>
    <sheet name="MCS020 sound test" sheetId="9" state="visible" r:id="rId10"/>
    <sheet name="performance estimate " sheetId="10" state="visible" r:id="rId11"/>
    <sheet name="for Vicky" sheetId="11" state="hidden" r:id="rId12"/>
    <sheet name="MCS certificate" sheetId="12" state="visible" r:id="rId13"/>
  </sheets>
  <definedNames>
    <definedName function="false" hidden="false" localSheetId="7" name="_xlnm.Print_Area" vbProcedure="false">'DNO ENA Form'!$A$1:$F$110</definedName>
    <definedName function="false" hidden="false" localSheetId="1" name="_xlnm.Print_Area" vbProcedure="false">'fill in for MCS '!$A$1:$C$94</definedName>
    <definedName function="false" hidden="false" localSheetId="2" name="_xlnm.Print_Area" vbProcedure="false">'Heat Loss Calculator'!$A$1:$F$523</definedName>
    <definedName function="false" hidden="false" localSheetId="0" name="_xlnm.Print_Area" vbProcedure="false">instructions!$A$1:$L$35</definedName>
    <definedName function="false" hidden="false" localSheetId="11" name="_xlnm.Print_Area" vbProcedure="false">'MCS certificate'!$A$1:$C$105</definedName>
    <definedName function="false" hidden="false" localSheetId="8" name="_xlnm.Print_Area" vbProcedure="false">'MCS020 sound test'!$A$1:$H$65</definedName>
    <definedName function="false" hidden="false" localSheetId="9" name="_xlnm.Print_Area" vbProcedure="false">'performance estimate '!$A$1:$I$172</definedName>
    <definedName function="false" hidden="false" localSheetId="4" name="_xlnm.Print_Area" vbProcedure="false">Pricing!$A$1:$D$49</definedName>
    <definedName function="false" hidden="false" localSheetId="5" name="_xlnm.Print_Area" vbProcedure="false">'to print and send with quote '!$A$1:$G$344</definedName>
    <definedName function="false" hidden="false" localSheetId="3" name="_xlnm.Print_Area" vbProcedure="false">'Your System'!$A$1:$E$154</definedName>
    <definedName function="false" hidden="false" name="ambient_temperature" vbProcedure="false">#REF!</definedName>
    <definedName function="false" hidden="false" name="data" vbProcedure="false">#ref!sheet2 #REF!:#REF!</definedName>
    <definedName function="false" hidden="false" name="h1_" vbProcedure="false">pricing #REF!</definedName>
    <definedName function="false" hidden="false" name="h2_" vbProcedure="false">pricing #REF!</definedName>
    <definedName function="false" hidden="false" name="h3_" vbProcedure="false">pricing #REF!</definedName>
    <definedName function="false" hidden="false" name="h4_" vbProcedure="false">pricing #REF!</definedName>
    <definedName function="false" hidden="false" name="h6_" vbProcedure="false">pricing #REF!</definedName>
    <definedName function="false" hidden="false" name="h7_" vbProcedure="false">pricing #REF!</definedName>
    <definedName function="false" hidden="false" name="h8_" vbProcedure="false">pricing #REF!</definedName>
    <definedName function="false" hidden="false" name="h9_" vbProcedure="false">pricing #REF!</definedName>
    <definedName function="false" hidden="false" name="LINEB" vbProcedure="false">#REF!</definedName>
    <definedName function="false" hidden="false" name="linec" vbProcedure="false">#REF!</definedName>
    <definedName function="false" hidden="false" name="LOGO" vbProcedure="false">INDIRECT(Pricing!$D$32)</definedName>
    <definedName function="false" hidden="false" name="m1_" vbProcedure="false">pricing #REF!</definedName>
    <definedName function="false" hidden="false" name="m2_" vbProcedure="false">pricing #REF!</definedName>
    <definedName function="false" hidden="false" name="m3_" vbProcedure="false">pricing #REF!</definedName>
    <definedName function="false" hidden="false" name="m4_" vbProcedure="false">pricing #REF!</definedName>
    <definedName function="false" hidden="false" name="m6_" vbProcedure="false">pricing #REF!</definedName>
    <definedName function="false" hidden="false" name="S1_" vbProcedure="false">pricing #REF!</definedName>
    <definedName function="false" hidden="false" name="S2_" vbProcedure="false">pricing #REF!</definedName>
    <definedName function="false" hidden="false" name="s3_" vbProcedure="false">pricing #REF!</definedName>
    <definedName function="false" hidden="false" name="s4_" vbProcedure="false">pricing #REF!</definedName>
    <definedName function="false" hidden="false" name="s5_" vbProcedure="false">pricing #REF!</definedName>
    <definedName function="false" hidden="false" name="s6_" vbProcedure="false">pricing #REF!</definedName>
    <definedName function="false" hidden="false" name="_12kW_mono" vbProcedure="false">#REF!</definedName>
    <definedName function="false" hidden="false" name="_14kW_mono" vbProcedure="false">#REF!</definedName>
    <definedName function="false" hidden="false" name="_16kW_Mono" vbProcedure="false">#REF!</definedName>
    <definedName function="false" hidden="false" name="_16kW_Mono_T_mode" vbProcedure="false">'[2]your system' #REF!</definedName>
    <definedName function="false" hidden="false" name="_2_x_16kW_mono" vbProcedure="false">'[2]your system' #REF!</definedName>
    <definedName function="false" hidden="false" name="_2_x_9kW_mono" vbProcedure="false">'[2]your system' #REF!</definedName>
    <definedName function="false" hidden="false" name="_3_x16kW_monos" vbProcedure="false">#REF!</definedName>
    <definedName function="false" hidden="false" name="_45_Degrees_C_Flow" vbProcedure="false">#REF!</definedName>
    <definedName function="false" hidden="false" name="_50_Degreees_C_Flow" vbProcedure="false">#REF!</definedName>
    <definedName function="false" hidden="false" name="_50_Degrees_C_Flow" vbProcedure="false">#REF!</definedName>
    <definedName function="false" hidden="false" name="_9kW_and_16kW" vbProcedure="false">#REF!</definedName>
    <definedName function="false" hidden="false" name="_9kW_Mono" vbProcedure="false">#REF!</definedName>
    <definedName function="false" hidden="false" name="_9kW_Mono_T_mode" vbProcedure="false">#REF!</definedName>
    <definedName function="false" hidden="false" name="_9kW___16kW__16kW" vbProcedure="false">'[2]your system' #REF!</definedName>
    <definedName function="false" hidden="false" name="_9kW___9kW___16kW" vbProcedure="false">#REF!</definedName>
    <definedName function="false" hidden="false" localSheetId="3" name="ambient_temperature" vbProcedure="false">'Your System'!$J$125:$M$131</definedName>
    <definedName function="false" hidden="false" localSheetId="3" name="LINEB" vbProcedure="false">'Your System'!$D$8:$I$18</definedName>
    <definedName function="false" hidden="false" localSheetId="3" name="linec" vbProcedure="false">'Your System'!$D$8:$I$18</definedName>
    <definedName function="false" hidden="false" localSheetId="3" name="_12kW_mono" vbProcedure="false">'your system' #REF!</definedName>
    <definedName function="false" hidden="false" localSheetId="3" name="_14kW_mono" vbProcedure="false">'your system' #REF!</definedName>
    <definedName function="false" hidden="false" localSheetId="3" name="_16kW_Mono" vbProcedure="false">'Your System'!$J$125:$J$131</definedName>
    <definedName function="false" hidden="false" localSheetId="3" name="_16kW_Mono_T_mode" vbProcedure="false">'your system' #REF!</definedName>
    <definedName function="false" hidden="false" localSheetId="3" name="_2_x_16kW_mono" vbProcedure="false">'your system' #REF!</definedName>
    <definedName function="false" hidden="false" localSheetId="3" name="_2_x_9kW_mono" vbProcedure="false">'your system' #REF!</definedName>
    <definedName function="false" hidden="false" localSheetId="3" name="_3_x16kW_monos" vbProcedure="false">'your system' #REF!</definedName>
    <definedName function="false" hidden="false" localSheetId="3" name="_45_Degrees_C_Flow" vbProcedure="false">'Your System'!$I$113:$V$121</definedName>
    <definedName function="false" hidden="false" localSheetId="3" name="_50_Degreees_C_Flow" vbProcedure="false">'Your System'!$I$123:$U$132</definedName>
    <definedName function="false" hidden="false" localSheetId="3" name="_50_Degrees_C_Flow" vbProcedure="false">'Your System'!$I$123:$U$132</definedName>
    <definedName function="false" hidden="false" localSheetId="3" name="_9kW_and_16kW" vbProcedure="false">'your system' #REF!</definedName>
    <definedName function="false" hidden="false" localSheetId="3" name="_9kW_Mono" vbProcedure="false">'Your System'!$K$125:$K$131</definedName>
    <definedName function="false" hidden="false" localSheetId="3" name="_9kW_Mono_T_mode" vbProcedure="false">'Your System'!$M$125:$M$131</definedName>
    <definedName function="false" hidden="false" localSheetId="3" name="_9kW___16kW__16kW" vbProcedure="false">'your system' #REF!</definedName>
    <definedName function="false" hidden="false" localSheetId="3" name="_9kW___9kW___16kW" vbProcedure="false">'your system' #REF!</definedName>
    <definedName function="false" hidden="false" localSheetId="4" name="_12kW_mono" vbProcedure="false">#REF!</definedName>
    <definedName function="false" hidden="false" localSheetId="4" name="_14kW_mono" vbProcedure="false">#REF!</definedName>
    <definedName function="false" hidden="false" localSheetId="8" name="_16kW_Mono_T_mode" vbProcedure="false">'[2]your system' #REF!</definedName>
    <definedName function="false" hidden="false" localSheetId="8" name="_2_x_16kW_mono" vbProcedure="false">'[2]your system' #REF!</definedName>
    <definedName function="false" hidden="false" localSheetId="8" name="_2_x_9kW_mono" vbProcedure="false">'[2]your system' #REF!</definedName>
    <definedName function="false" hidden="false" localSheetId="8" name="_9kW___16kW__16kW" vbProcedure="false">'[2]your system' #REF!</definedName>
    <definedName function="false" hidden="false" localSheetId="9" name="_12kW_mono" vbProcedure="false">'[1]your system' #REF!</definedName>
    <definedName function="false" hidden="false" localSheetId="9" name="_14kW_mono" vbProcedure="false">'[1]your system' #REF!</definedName>
    <definedName function="false" hidden="false" localSheetId="9" name="_16kW_Mono_T_mode" vbProcedure="false">'[1]your system' #REF!</definedName>
    <definedName function="false" hidden="false" localSheetId="9" name="_2_x_16kW_mono" vbProcedure="false">'[1]your system' #REF!</definedName>
    <definedName function="false" hidden="false" localSheetId="9" name="_2_x_9kW_mono" vbProcedure="false">'[1]your system' #REF!</definedName>
    <definedName function="false" hidden="false" localSheetId="9" name="_3_x16kW_monos" vbProcedure="false">'[1]your system' #REF!</definedName>
    <definedName function="false" hidden="false" localSheetId="9" name="_9kW_and_16kW" vbProcedure="false">'[1]your system' #REF!</definedName>
    <definedName function="false" hidden="false" localSheetId="9" name="_9kW___16kW__16kW" vbProcedure="false">'[1]your system' #REF!</definedName>
    <definedName function="false" hidden="false" localSheetId="9" name="_9kW___9kW___16kW" vbProcedure="false">'[1]your system' #REF!</definedName>
    <definedName function="false" hidden="false" localSheetId="10" name="OLE_LINK3" vbProcedure="false">'for Vicky'!$A$168</definedName>
    <definedName function="false" hidden="false" localSheetId="11" name="_12kW_mono" vbProcedure="false">'[1]your system' #REF!</definedName>
    <definedName function="false" hidden="false" localSheetId="11" name="_14kW_mono" vbProcedure="false">'[1]your system' #REF!</definedName>
    <definedName function="false" hidden="false" localSheetId="11" name="_16kW_Mono_T_mode" vbProcedure="false">'[1]your system' #REF!</definedName>
    <definedName function="false" hidden="false" localSheetId="11" name="_2_x_16kW_mono" vbProcedure="false">'[1]your system' #REF!</definedName>
    <definedName function="false" hidden="false" localSheetId="11" name="_2_x_9kW_mono" vbProcedure="false">'[1]your system' #REF!</definedName>
    <definedName function="false" hidden="false" localSheetId="11" name="_3_x16kW_monos" vbProcedure="false">'[1]your system' #REF!</definedName>
    <definedName function="false" hidden="false" localSheetId="11" name="_9kW_and_16kW" vbProcedure="false">'[1]your system' #REF!</definedName>
    <definedName function="false" hidden="false" localSheetId="11" name="_9kW___16kW__16kW" vbProcedure="false">'[1]your system' #REF!</definedName>
    <definedName function="false" hidden="false" localSheetId="11" name="_9kW___9kW___16kW" vbProcedure="false">'[1]your system' #REF!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B71" authorId="0">
      <text>
        <r>
          <rPr>
            <sz val="9"/>
            <color rgb="FF000000"/>
            <rFont val="Tahoma"/>
            <family val="2"/>
            <charset val="1"/>
          </rPr>
          <t xml:space="preserve">the design temperatures are set in MCS, this design temperature is altered 0.6C for every 100m above sea level.
</t>
        </r>
      </text>
    </comment>
  </commentList>
</comments>
</file>

<file path=xl/comments3.xml><?xml version="1.0" encoding="utf-8"?>
<comments xmlns="http://schemas.openxmlformats.org/spreadsheetml/2006/main" xmlns:xdr="http://schemas.openxmlformats.org/drawingml/2006/spreadsheetDrawing">
  <authors>
    <author> </author>
  </authors>
  <commentList>
    <comment ref="B9" authorId="0">
      <text>
        <r>
          <rPr>
            <sz val="9"/>
            <color rgb="FF000000"/>
            <rFont val="Tahoma"/>
            <family val="2"/>
            <charset val="1"/>
          </rPr>
          <t xml:space="preserve">the design temperatures are set in MCS, this design temperature is altered 0.6C for every 100m above sea level.
</t>
        </r>
      </text>
    </comment>
  </commentList>
</comments>
</file>

<file path=xl/comments9.xml><?xml version="1.0" encoding="utf-8"?>
<comments xmlns="http://schemas.openxmlformats.org/spreadsheetml/2006/main" xmlns:xdr="http://schemas.openxmlformats.org/drawingml/2006/spreadsheetDrawing">
  <authors>
    <author> </author>
  </authors>
  <commentList>
    <comment ref="A2" authorId="0">
      <text>
        <r>
          <rPr>
            <sz val="9"/>
            <color rgb="FF000000"/>
            <rFont val="Tahoma"/>
            <family val="2"/>
            <charset val="1"/>
          </rPr>
          <t xml:space="preserve">This tool is designed to allow installation companies to establish clearly whether an installation will comply with the MCS Planning Standard and includes a calculation procedure designed to confirm whether the permitted development noise limit of 42 dB LAeq,5 mins* would be met. The Standard, and the notes and calculations carried out by installation companies, will also be used by local planning authorities and the MCS to verify compliance.
</t>
        </r>
      </text>
    </comment>
    <comment ref="A60" authorId="0">
      <text>
        <r>
          <rPr>
            <sz val="9"/>
            <color rgb="FF000000"/>
            <rFont val="Tahoma"/>
            <family val="2"/>
            <charset val="1"/>
          </rPr>
          <t xml:space="preserve">4.4.1 Heat pumps should be located according to the manufacturer’s instructions. For air source heat pumps, these will include consideration of factors that may detrimentally affect the performance of the heat pump system such as recirculation of chilled air.
4.4.3 Heat pumps should not be located adjacent to sleeping areas or on floors that can transmit vibration.
4.4.4 Anti-vibration pads/mats/mounts and flexible hose connections should be installed according to the manufacturer’s instructions to reduce the effects of vibration on the building structure.
4.4.5 The location of external fans and heat pump compressors should be chosen to avoid nuisance to neighbours and comply with planning requirements.
4.4.7 For air source heat pumps, consideration should be given to the removal of condensate water produced during a defrost cycle from the outdoor coil. The installation should make provision to deal with this water transferring it to a suitable drain or soak away thus preventing ice build-up within the unit or its location during extreme winter conditions.
Don't forget to use pre-insulated pipe to take the heat from the heat pump to the house when installing the unit further away from the dwelling that is being heated by the heat pump.</t>
        </r>
      </text>
    </comment>
    <comment ref="B71" authorId="0">
      <text>
        <r>
          <rPr>
            <sz val="9"/>
            <color rgb="FF000000"/>
            <rFont val="Tahoma"/>
            <family val="2"/>
            <charset val="1"/>
          </rPr>
          <t xml:space="preserve">From MIS3005 v4.1: For installations where other heat sources are available to the same building, the heat sources shall be fully and correctly integrated into a single control system. A heat pump shall be selected such that the combined system will provide at least 100% of the calculated design space heating requirement at the selected internal and external temperatures. It shall be clearly stated by the Contractor what proportion of the building’s space heating and domestic hot water has been designed to be provided by the heat pump.
If the heat required by the building exceeds the heat available the calculator will show Not MCS and no value you need to select a bigger unit or a hybrid boiler backup system.
4.3.3 This estimate, when communicated to the client, shall be accompanied by the following disclaimer:
‘The performance of microgeneration heat pump systems is impossible to predict with certainty due to the variability of the climate and its subsequent effect on both heat supply and demand. This estimate is based upon the best available information but is given as guidance only and should not be considered as a guarantee.’
the RHI was launched on 9/4/14. RHI will be calculated from the figures in the energy performance certificate. The EPC calculation is completley different from this MCS calculation so these figures for RHI are only to be used as an estimation. Please tell your customer this. Ofgem states that "It will be misleading to quote these figures when estimating RHI" they also say "you may wish to use them to estimate savings for your customer.
</t>
        </r>
      </text>
    </comment>
  </commentList>
</comments>
</file>

<file path=xl/sharedStrings.xml><?xml version="1.0" encoding="utf-8"?>
<sst xmlns="http://schemas.openxmlformats.org/spreadsheetml/2006/main" count="3594" uniqueCount="1462">
  <si>
    <t xml:space="preserve">How to use this excel</t>
  </si>
  <si>
    <t xml:space="preserve">the excel has been written to not only carry out a heat loss and equipment it will also complete all of your MCS paperwork for you including</t>
  </si>
  <si>
    <t xml:space="preserve">Heat loss </t>
  </si>
  <si>
    <t xml:space="preserve">System selection</t>
  </si>
  <si>
    <t xml:space="preserve">RHI estimate</t>
  </si>
  <si>
    <t xml:space="preserve">run costs</t>
  </si>
  <si>
    <t xml:space="preserve">MIS020 sound calculation</t>
  </si>
  <si>
    <t xml:space="preserve">DNO form</t>
  </si>
  <si>
    <t xml:space="preserve">Radiator selection</t>
  </si>
  <si>
    <t xml:space="preserve">system volume estimation</t>
  </si>
  <si>
    <t xml:space="preserve">performance estimate</t>
  </si>
  <si>
    <t xml:space="preserve">MCS paperwork</t>
  </si>
  <si>
    <t xml:space="preserve">quotation template</t>
  </si>
  <si>
    <t xml:space="preserve">Green homes grant papaerwork</t>
  </si>
  <si>
    <t xml:space="preserve">mcs certificate</t>
  </si>
  <si>
    <r>
      <rPr>
        <sz val="11"/>
        <color rgb="FF000000"/>
        <rFont val="Arial"/>
        <family val="2"/>
        <charset val="1"/>
      </rPr>
      <t xml:space="preserve">if you fill in the </t>
    </r>
    <r>
      <rPr>
        <sz val="11"/>
        <color rgb="FFFF0000"/>
        <rFont val="Arial"/>
        <family val="2"/>
        <charset val="1"/>
      </rPr>
      <t xml:space="preserve">fill in for MCS section</t>
    </r>
    <r>
      <rPr>
        <sz val="11"/>
        <color rgb="FF000000"/>
        <rFont val="Arial"/>
        <family val="2"/>
        <charset val="1"/>
      </rPr>
      <t xml:space="preserve"> the form the software will autopopulate all the papaerwork. Send this back to us and we will carry out a heat loss and system selection for you and return it.</t>
    </r>
  </si>
  <si>
    <t xml:space="preserve">Once you place the order for the unit with Freedom Heat Pumps </t>
  </si>
  <si>
    <t xml:space="preserve">send it back to us, we will produce all of the paperwork filled in for you. </t>
  </si>
  <si>
    <t xml:space="preserve">all you need to do is print it all off, sign the sections in blue and you are done ready to send it off for MCS.</t>
  </si>
  <si>
    <t xml:space="preserve">This is the Auto fill form, if you fill it in, it will complete all the paperwork for you.</t>
  </si>
  <si>
    <t xml:space="preserve">Reference data table</t>
  </si>
  <si>
    <t xml:space="preserve">Date</t>
  </si>
  <si>
    <t xml:space="preserve">Project reference </t>
  </si>
  <si>
    <t xml:space="preserve">Tara’s house</t>
  </si>
  <si>
    <t xml:space="preserve">Installer Contact Details</t>
  </si>
  <si>
    <t xml:space="preserve">Name</t>
  </si>
  <si>
    <t xml:space="preserve">Hugh</t>
  </si>
  <si>
    <t xml:space="preserve">Company</t>
  </si>
  <si>
    <t xml:space="preserve">Window U-values</t>
  </si>
  <si>
    <t xml:space="preserve">Address line 1</t>
  </si>
  <si>
    <t xml:space="preserve">From Data Entry</t>
  </si>
  <si>
    <t xml:space="preserve">Plymouth</t>
  </si>
  <si>
    <t xml:space="preserve">Address line 2</t>
  </si>
  <si>
    <t xml:space="preserve">pre 1990 single glazed metal</t>
  </si>
  <si>
    <t xml:space="preserve">Belfast</t>
  </si>
  <si>
    <t xml:space="preserve">Town</t>
  </si>
  <si>
    <t xml:space="preserve">pre 1990 single glazed wood</t>
  </si>
  <si>
    <t xml:space="preserve">Cardiff</t>
  </si>
  <si>
    <t xml:space="preserve">Postcode</t>
  </si>
  <si>
    <t xml:space="preserve">1990-2010 Double glazed upvc</t>
  </si>
  <si>
    <t xml:space="preserve">London</t>
  </si>
  <si>
    <t xml:space="preserve">Contact Number</t>
  </si>
  <si>
    <t xml:space="preserve">2010 -2016 building regs</t>
  </si>
  <si>
    <t xml:space="preserve">Manchester</t>
  </si>
  <si>
    <t xml:space="preserve">Email</t>
  </si>
  <si>
    <t xml:space="preserve">2016-2020 building regs</t>
  </si>
  <si>
    <t xml:space="preserve">Birmingham</t>
  </si>
  <si>
    <t xml:space="preserve">2020 - predicted building regs</t>
  </si>
  <si>
    <t xml:space="preserve">Edinburgh</t>
  </si>
  <si>
    <t xml:space="preserve">Customer Contact Details</t>
  </si>
  <si>
    <t xml:space="preserve">secondary glazing</t>
  </si>
  <si>
    <t xml:space="preserve">Glasgow</t>
  </si>
  <si>
    <t xml:space="preserve">Double glazed wood/plastic</t>
  </si>
  <si>
    <t xml:space="preserve">Channel Islands</t>
  </si>
  <si>
    <t xml:space="preserve">custom</t>
  </si>
  <si>
    <t xml:space="preserve">Installation Location Address (if different from Customer Address)</t>
  </si>
  <si>
    <t xml:space="preserve">Wall U-values</t>
  </si>
  <si>
    <t xml:space="preserve">internal no loss</t>
  </si>
  <si>
    <t xml:space="preserve">pre 1918 no cavity 9 inch brick</t>
  </si>
  <si>
    <t xml:space="preserve">1918 - 1970 cavity wall no insulation </t>
  </si>
  <si>
    <t xml:space="preserve">how many bedrooms does the house have</t>
  </si>
  <si>
    <t xml:space="preserve">1970-1990 cavity wall 50mm insulation</t>
  </si>
  <si>
    <t xml:space="preserve">how many people live in the house</t>
  </si>
  <si>
    <t xml:space="preserve">1990- 2000 cavity wall 100mm insulation</t>
  </si>
  <si>
    <t xml:space="preserve">where is the outdoor unit going?</t>
  </si>
  <si>
    <t xml:space="preserve">2000-2010 cavity with 200mm insulation</t>
  </si>
  <si>
    <t xml:space="preserve">measure the shortest distance in metres from the middle of the heat pump to the nearest door or window of the neighbours property. We call this the assesment point. The measurement must be to a room other than a bathroom, shower room, toilet or kitchen.</t>
  </si>
  <si>
    <t xml:space="preserve">Type in distance metres, whole numbers rounded up </t>
  </si>
  <si>
    <r>
      <rPr>
        <sz val="11"/>
        <color rgb="FF000000"/>
        <rFont val="Arial"/>
        <family val="2"/>
        <charset val="1"/>
      </rPr>
      <t xml:space="preserve">answer</t>
    </r>
    <r>
      <rPr>
        <b val="true"/>
        <sz val="11"/>
        <color rgb="FF000000"/>
        <rFont val="Arial"/>
        <family val="2"/>
        <charset val="1"/>
      </rPr>
      <t xml:space="preserve"> yes to only one</t>
    </r>
    <r>
      <rPr>
        <sz val="11"/>
        <color rgb="FF000000"/>
        <rFont val="Arial"/>
        <family val="2"/>
        <charset val="1"/>
      </rPr>
      <t xml:space="preserve"> of the following</t>
    </r>
  </si>
  <si>
    <t xml:space="preserve">concrete 150mm plaster</t>
  </si>
  <si>
    <t xml:space="preserve">If you stand in front of the heat pump can you see the neighbours window/door </t>
  </si>
  <si>
    <t xml:space="preserve">no</t>
  </si>
  <si>
    <t xml:space="preserve">brick 100mm </t>
  </si>
  <si>
    <t xml:space="preserve">If you move 25cm from the unit can you see the neighbours window/ door</t>
  </si>
  <si>
    <t xml:space="preserve">stone 300mm</t>
  </si>
  <si>
    <t xml:space="preserve">Is there a solid wall or fence between the heat pump and the neighbours house</t>
  </si>
  <si>
    <t xml:space="preserve">yes</t>
  </si>
  <si>
    <t xml:space="preserve">stone 450mm</t>
  </si>
  <si>
    <t xml:space="preserve">brick 228mm </t>
  </si>
  <si>
    <t xml:space="preserve">take a photo of the front of the electric meter and enter the MPAN number</t>
  </si>
  <si>
    <t xml:space="preserve">_ _ – _ _ _ – _ _ _ - _ _ – _ _ _ _ – _ _ _ _ – _ _ _</t>
  </si>
  <si>
    <t xml:space="preserve">plasterboard studding plasterboard</t>
  </si>
  <si>
    <t xml:space="preserve">stone 600mm</t>
  </si>
  <si>
    <t xml:space="preserve">brick 343mm</t>
  </si>
  <si>
    <t xml:space="preserve">celotex 50mm</t>
  </si>
  <si>
    <t xml:space="preserve">celotex 100mm</t>
  </si>
  <si>
    <t xml:space="preserve">celotex 200mm</t>
  </si>
  <si>
    <t xml:space="preserve">celotex 300mm</t>
  </si>
  <si>
    <t xml:space="preserve">get a photo of the large electricty suppliers cutout</t>
  </si>
  <si>
    <t xml:space="preserve">we need this for the earthing information </t>
  </si>
  <si>
    <t xml:space="preserve">get a photo of the existing boiler and hot water cylinder</t>
  </si>
  <si>
    <t xml:space="preserve">Floor U-values</t>
  </si>
  <si>
    <t xml:space="preserve">EPC</t>
  </si>
  <si>
    <t xml:space="preserve">Please send us a photo of all 4 pages of the EPC</t>
  </si>
  <si>
    <t xml:space="preserve">pre 1918 wood floor vented </t>
  </si>
  <si>
    <t xml:space="preserve">it MUST be under 2 years old, if not you must have a new one done NOW. </t>
  </si>
  <si>
    <t xml:space="preserve">1918 - 1999 concrete no insulation </t>
  </si>
  <si>
    <t xml:space="preserve">if you have cavity walls and a loft you HAVE to have these insulated before you can get athe RHI grant and you epc must show this has been done</t>
  </si>
  <si>
    <t xml:space="preserve">2000 - 2010 concrete floor 50mm insulation</t>
  </si>
  <si>
    <t xml:space="preserve">Installer qualifications</t>
  </si>
  <si>
    <t xml:space="preserve">please send a photo of the following certificates:</t>
  </si>
  <si>
    <t xml:space="preserve">Oftec</t>
  </si>
  <si>
    <t xml:space="preserve">Gas safe</t>
  </si>
  <si>
    <t xml:space="preserve">Certificate of competance</t>
  </si>
  <si>
    <t xml:space="preserve">celotex 100mm </t>
  </si>
  <si>
    <t xml:space="preserve">G3 unvented</t>
  </si>
  <si>
    <t xml:space="preserve">part P eleltical certificate</t>
  </si>
  <si>
    <t xml:space="preserve">PLANS ideally we need a to scale drawing of the house but an estate agents drawing will be ok</t>
  </si>
  <si>
    <t xml:space="preserve">we also need to know </t>
  </si>
  <si>
    <t xml:space="preserve">where is the house </t>
  </si>
  <si>
    <t xml:space="preserve">when was the house built</t>
  </si>
  <si>
    <t xml:space="preserve">External Wall type</t>
  </si>
  <si>
    <t xml:space="preserve">Window type</t>
  </si>
  <si>
    <t xml:space="preserve">Roof / Ceiling type</t>
  </si>
  <si>
    <t xml:space="preserve">Floor type</t>
  </si>
  <si>
    <t xml:space="preserve">Roof U-values</t>
  </si>
  <si>
    <t xml:space="preserve">has the house got under floor heating?</t>
  </si>
  <si>
    <t xml:space="preserve">if it has ANY radiators they need measuring and you need to tell us what room they are in</t>
  </si>
  <si>
    <t xml:space="preserve">Internal no loss</t>
  </si>
  <si>
    <t xml:space="preserve">ideally draw where you would like the unit to go. A photo wouldn’t hurt. </t>
  </si>
  <si>
    <t xml:space="preserve">pre 1980 no insulation</t>
  </si>
  <si>
    <t xml:space="preserve">how  far is it from the heat pump to the hot water cylinder?</t>
  </si>
  <si>
    <t xml:space="preserve">1980-1990 50mm insulation</t>
  </si>
  <si>
    <t xml:space="preserve">Is the property Listed or in a Conservation Area?</t>
  </si>
  <si>
    <t xml:space="preserve">1990- 2000 100mm inulation</t>
  </si>
  <si>
    <t xml:space="preserve">Will the installation come under “Permitted Development”?</t>
  </si>
  <si>
    <t xml:space="preserve">2000-2010 200mm insulation</t>
  </si>
  <si>
    <t xml:space="preserve">Are there any other planning issues to be considered?</t>
  </si>
  <si>
    <t xml:space="preserve">Is the property new build, retrofit or self build                                                          </t>
  </si>
  <si>
    <t xml:space="preserve">new build</t>
  </si>
  <si>
    <t xml:space="preserve"> are you going to use the heat pump with a boiler (hybrid) </t>
  </si>
  <si>
    <t xml:space="preserve">will the heat pump do heating only, heating and hot water or hot water only</t>
  </si>
  <si>
    <t xml:space="preserve">heating and hot water</t>
  </si>
  <si>
    <t xml:space="preserve">Will the installation work result in non-compliance with the Building Regulations?</t>
  </si>
  <si>
    <t xml:space="preserve">Will any form of protected species be disturbed during the installation process?</t>
  </si>
  <si>
    <t xml:space="preserve">Pitched felt 200mm rockwool </t>
  </si>
  <si>
    <t xml:space="preserve">Is the property occupied for more than 50% of the year?</t>
  </si>
  <si>
    <t xml:space="preserve">thatch</t>
  </si>
  <si>
    <t xml:space="preserve">Existing heating fuel type: </t>
  </si>
  <si>
    <t xml:space="preserve">Make and model of existing boiler</t>
  </si>
  <si>
    <t xml:space="preserve"> a photo would be good</t>
  </si>
  <si>
    <t xml:space="preserve">send this back in this excel to your sales enginner </t>
  </si>
  <si>
    <t xml:space="preserve">flow temperature </t>
  </si>
  <si>
    <t xml:space="preserve">uplift factor</t>
  </si>
  <si>
    <t xml:space="preserve">MCS Heat loss In accordance with EN12831</t>
  </si>
  <si>
    <t xml:space="preserve">Results</t>
  </si>
  <si>
    <t xml:space="preserve">Total Heat loss </t>
  </si>
  <si>
    <t xml:space="preserve">W</t>
  </si>
  <si>
    <t xml:space="preserve">set print areas </t>
  </si>
  <si>
    <t xml:space="preserve">Heated floor area</t>
  </si>
  <si>
    <t xml:space="preserve">m^2</t>
  </si>
  <si>
    <t xml:space="preserve">add rooms</t>
  </si>
  <si>
    <t xml:space="preserve">Average W/m²</t>
  </si>
  <si>
    <t xml:space="preserve">design ambient temperatures</t>
  </si>
  <si>
    <t xml:space="preserve">air temp</t>
  </si>
  <si>
    <t xml:space="preserve">gnd temp</t>
  </si>
  <si>
    <t xml:space="preserve">altitude m</t>
  </si>
  <si>
    <t xml:space="preserve">Location</t>
  </si>
  <si>
    <t xml:space="preserve">location</t>
  </si>
  <si>
    <t xml:space="preserve">MCS Ambient temp</t>
  </si>
  <si>
    <t xml:space="preserve">MCS Ground temp </t>
  </si>
  <si>
    <t xml:space="preserve">height above sea level</t>
  </si>
  <si>
    <t xml:space="preserve">Corrected Amb temp</t>
  </si>
  <si>
    <t xml:space="preserve">Corrected Gnd temp</t>
  </si>
  <si>
    <t xml:space="preserve">Building Details</t>
  </si>
  <si>
    <t xml:space="preserve">U-value</t>
  </si>
  <si>
    <t xml:space="preserve">% of total heat lost</t>
  </si>
  <si>
    <t xml:space="preserve">Ventilation rate</t>
  </si>
  <si>
    <t xml:space="preserve">AC/hr</t>
  </si>
  <si>
    <t xml:space="preserve">m^3/hr per m^2 of xternal area at 50pa</t>
  </si>
  <si>
    <t xml:space="preserve">Heat recovery 66% efficent</t>
  </si>
  <si>
    <t xml:space="preserve">2016-2020 regs</t>
  </si>
  <si>
    <t xml:space="preserve">Ventilation loss </t>
  </si>
  <si>
    <t xml:space="preserve">Custom</t>
  </si>
  <si>
    <t xml:space="preserve">2006-2015 regs</t>
  </si>
  <si>
    <t xml:space="preserve">if your house is built using more than one material its possible to enter this data for each room.</t>
  </si>
  <si>
    <t xml:space="preserve">Living rooms/Hallways</t>
  </si>
  <si>
    <t xml:space="preserve">Dining rooms</t>
  </si>
  <si>
    <t xml:space="preserve">Room Name</t>
  </si>
  <si>
    <t xml:space="preserve">Front lounge</t>
  </si>
  <si>
    <t xml:space="preserve">Bedroom</t>
  </si>
  <si>
    <t xml:space="preserve">Desired Room Temperature C</t>
  </si>
  <si>
    <t xml:space="preserve">Kitchen</t>
  </si>
  <si>
    <t xml:space="preserve">Average Ceiling Height m</t>
  </si>
  <si>
    <t xml:space="preserve">Bathroom</t>
  </si>
  <si>
    <t xml:space="preserve">Total length Of All External Walls m</t>
  </si>
  <si>
    <t xml:space="preserve">U Values</t>
  </si>
  <si>
    <t xml:space="preserve">Toilet</t>
  </si>
  <si>
    <t xml:space="preserve">External Wall Type</t>
  </si>
  <si>
    <t xml:space="preserve">Total Window Area m^2</t>
  </si>
  <si>
    <t xml:space="preserve">Window Type</t>
  </si>
  <si>
    <t xml:space="preserve">Floor Area m^2</t>
  </si>
  <si>
    <t xml:space="preserve">Is there a heated room below</t>
  </si>
  <si>
    <t xml:space="preserve">Floor Construction</t>
  </si>
  <si>
    <t xml:space="preserve">Is there a heated room above</t>
  </si>
  <si>
    <t xml:space="preserve">External Roof Area * m^2</t>
  </si>
  <si>
    <t xml:space="preserve">Roof light Area m^2</t>
  </si>
  <si>
    <t xml:space="preserve">Roof / Ceiling Construction</t>
  </si>
  <si>
    <t xml:space="preserve">Air Ch/hr</t>
  </si>
  <si>
    <t xml:space="preserve">Ventilation loss Air change/hr </t>
  </si>
  <si>
    <t xml:space="preserve">Room Heat Loss </t>
  </si>
  <si>
    <t xml:space="preserve">Heat loss W/m^2</t>
  </si>
  <si>
    <t xml:space="preserve">Front bedroom</t>
  </si>
  <si>
    <t xml:space="preserve">Kids bedroom</t>
  </si>
  <si>
    <t xml:space="preserve">Back bedroom</t>
  </si>
  <si>
    <t xml:space="preserve">Double glazed glass UPVC</t>
  </si>
  <si>
    <t xml:space="preserve">Our attached budget proposal has been based upon information received, including u values, drawings, EPC certificates, Sap report or a heat loss figure. The heat loss, system design, system selection and run cost calculations are backed by our Indemnity insurance policy. </t>
  </si>
  <si>
    <t xml:space="preserve">In cases where the information we receive is not complete we can only estimate the U values and provide an guideline for the heat load, run costs and system configuration based on our assumptions, in this case you need to find the missing information to make sure it is correct before the unit is purchased and installed.</t>
  </si>
  <si>
    <t xml:space="preserve">spf</t>
  </si>
  <si>
    <t xml:space="preserve">n/a</t>
  </si>
  <si>
    <t xml:space="preserve">Back lounge</t>
  </si>
  <si>
    <t xml:space="preserve">Hallway</t>
  </si>
  <si>
    <t xml:space="preserve">Room 9</t>
  </si>
  <si>
    <t xml:space="preserve">Room 10</t>
  </si>
  <si>
    <t xml:space="preserve">Room 11</t>
  </si>
  <si>
    <t xml:space="preserve">Room 12</t>
  </si>
  <si>
    <t xml:space="preserve">Room 13</t>
  </si>
  <si>
    <t xml:space="preserve">Room 14</t>
  </si>
  <si>
    <t xml:space="preserve">Room 15</t>
  </si>
  <si>
    <t xml:space="preserve">Room 16</t>
  </si>
  <si>
    <t xml:space="preserve">Room 17</t>
  </si>
  <si>
    <t xml:space="preserve">Room 18</t>
  </si>
  <si>
    <t xml:space="preserve">Room 19</t>
  </si>
  <si>
    <t xml:space="preserve">Room 20</t>
  </si>
  <si>
    <t xml:space="preserve">Room 21</t>
  </si>
  <si>
    <t xml:space="preserve">Room 22</t>
  </si>
  <si>
    <t xml:space="preserve">Room 23</t>
  </si>
  <si>
    <t xml:space="preserve">Room 24</t>
  </si>
  <si>
    <t xml:space="preserve">Room 25</t>
  </si>
  <si>
    <t xml:space="preserve">Your Heat Pump</t>
  </si>
  <si>
    <t xml:space="preserve">you can only change blue cells</t>
  </si>
  <si>
    <t xml:space="preserve">Project</t>
  </si>
  <si>
    <t xml:space="preserve">Installer</t>
  </si>
  <si>
    <t xml:space="preserve">scops corrected june 2020</t>
  </si>
  <si>
    <t xml:space="preserve">Reference</t>
  </si>
  <si>
    <t xml:space="preserve">SCOP</t>
  </si>
  <si>
    <t xml:space="preserve">What is your heat loss kW</t>
  </si>
  <si>
    <t xml:space="preserve">Ambient design condition </t>
  </si>
  <si>
    <t xml:space="preserve">Cylinder Recovery</t>
  </si>
  <si>
    <t xml:space="preserve">list of units for drop down </t>
  </si>
  <si>
    <t xml:space="preserve">model </t>
  </si>
  <si>
    <t xml:space="preserve">mcs number </t>
  </si>
  <si>
    <t xml:space="preserve">rhi tarrif domestic</t>
  </si>
  <si>
    <t xml:space="preserve">eligable kwhrs for rhi after scop</t>
  </si>
  <si>
    <t xml:space="preserve">https://www.ofgem.gov.uk/environmental-programmes/domestic-rhi/contacts-guidance-and-resources/tariffs-and-payments-domestic-rhi/current-future-tariffs</t>
  </si>
  <si>
    <t xml:space="preserve">Heat loss if known kW</t>
  </si>
  <si>
    <t xml:space="preserve">Output of HP (50C flow and -2C amb)</t>
  </si>
  <si>
    <t xml:space="preserve">kW</t>
  </si>
  <si>
    <t xml:space="preserve">Midea 4kW</t>
  </si>
  <si>
    <t xml:space="preserve">https://www.ofgem.gov.uk/publications-and-updates/non-domestic-rhi-tariff-table</t>
  </si>
  <si>
    <t xml:space="preserve">Heat loss calculator figure kW</t>
  </si>
  <si>
    <t xml:space="preserve">Average coil heating capacity </t>
  </si>
  <si>
    <t xml:space="preserve">Midea 6kW</t>
  </si>
  <si>
    <t xml:space="preserve">Samsung 5kW mono</t>
  </si>
  <si>
    <t xml:space="preserve">011-1W0448(2)</t>
  </si>
  <si>
    <t xml:space="preserve">Heating Flow Temperature °C</t>
  </si>
  <si>
    <t xml:space="preserve">Water Cylinder Selection </t>
  </si>
  <si>
    <t xml:space="preserve">actual energy heat pump can put into coil</t>
  </si>
  <si>
    <t xml:space="preserve">Midea 8kW</t>
  </si>
  <si>
    <t xml:space="preserve">Samsung 8kW mono</t>
  </si>
  <si>
    <t xml:space="preserve">011-1W0450(3)</t>
  </si>
  <si>
    <t xml:space="preserve">Tier 1</t>
  </si>
  <si>
    <t xml:space="preserve">Is solar thermal being installed?</t>
  </si>
  <si>
    <t xml:space="preserve">No</t>
  </si>
  <si>
    <t xml:space="preserve">no of kJoules needed to heat whole tank from cold</t>
  </si>
  <si>
    <t xml:space="preserve">kJ</t>
  </si>
  <si>
    <t xml:space="preserve">Midea 10kW</t>
  </si>
  <si>
    <t xml:space="preserve">Samsung 12kW mono</t>
  </si>
  <si>
    <t xml:space="preserve">011-1W0447(3)</t>
  </si>
  <si>
    <t xml:space="preserve">The tier 1 tariff is applied to the ‘initial heat’. ‘Initial heat’ is the amount of heat, in kWh, that would be generated by the heat pump installation if running at capacity for 15% of the year (1,314 hours).</t>
  </si>
  <si>
    <t xml:space="preserve">Heat Pump Selection</t>
  </si>
  <si>
    <t xml:space="preserve">Number of bedrooms</t>
  </si>
  <si>
    <t xml:space="preserve">no of kJoules needed to heat tank after delay time</t>
  </si>
  <si>
    <t xml:space="preserve">Midea 12kW</t>
  </si>
  <si>
    <t xml:space="preserve">Samsung 16kW mono</t>
  </si>
  <si>
    <t xml:space="preserve">011-1W0446(4)</t>
  </si>
  <si>
    <t xml:space="preserve">Choose heat pump here</t>
  </si>
  <si>
    <t xml:space="preserve">Number of people in the house</t>
  </si>
  <si>
    <t xml:space="preserve">Midea 14kW</t>
  </si>
  <si>
    <t xml:space="preserve">Hitachi Split 2.0 R32</t>
  </si>
  <si>
    <t xml:space="preserve">041-K002-29 (1)</t>
  </si>
  <si>
    <t xml:space="preserve">Tier 2</t>
  </si>
  <si>
    <t xml:space="preserve">SCOP of unit at design temp</t>
  </si>
  <si>
    <t xml:space="preserve">MCS recommended cylinder size L</t>
  </si>
  <si>
    <t xml:space="preserve">time immersion runs for </t>
  </si>
  <si>
    <t xml:space="preserve">mins</t>
  </si>
  <si>
    <t xml:space="preserve">Midea 16kW</t>
  </si>
  <si>
    <t xml:space="preserve">Hitachi Combi 2.0 R32</t>
  </si>
  <si>
    <t xml:space="preserve">041-K002-30 (1)</t>
  </si>
  <si>
    <t xml:space="preserve">The tier 2 payment is paid on the rest of the output for the year.</t>
  </si>
  <si>
    <t xml:space="preserve">Number of units</t>
  </si>
  <si>
    <t xml:space="preserve">Cylinder size available choose from list</t>
  </si>
  <si>
    <t xml:space="preserve">170L</t>
  </si>
  <si>
    <t xml:space="preserve">imersion time calc figures </t>
  </si>
  <si>
    <t xml:space="preserve">Hitachi Mono 2.0 R32</t>
  </si>
  <si>
    <t xml:space="preserve">041-K002-38 (1)</t>
  </si>
  <si>
    <t xml:space="preserve">System Type</t>
  </si>
  <si>
    <t xml:space="preserve">Heat pump </t>
  </si>
  <si>
    <t xml:space="preserve">Hot water cylinder temperature °C</t>
  </si>
  <si>
    <t xml:space="preserve">time to heat with hp only</t>
  </si>
  <si>
    <t xml:space="preserve">Hitachi Split 3.0 R32</t>
  </si>
  <si>
    <t xml:space="preserve">041-K002-35 (1)</t>
  </si>
  <si>
    <t xml:space="preserve">WORKED EXAMPLE</t>
  </si>
  <si>
    <t xml:space="preserve">ambient temp backup is required °C</t>
  </si>
  <si>
    <t xml:space="preserve">Cylinder coil size m^2</t>
  </si>
  <si>
    <t xml:space="preserve">heat load we are using for calcs</t>
  </si>
  <si>
    <t xml:space="preserve">Hitachi Combi 3.0 R32</t>
  </si>
  <si>
    <t xml:space="preserve">041-K002-36 (1)</t>
  </si>
  <si>
    <t xml:space="preserve">Will the system qualify for MCS?</t>
  </si>
  <si>
    <t xml:space="preserve">Immersion delay before starting, mins</t>
  </si>
  <si>
    <t xml:space="preserve">no of kJoules immersion provides</t>
  </si>
  <si>
    <t xml:space="preserve">Hitachi Mono 3.0 R32</t>
  </si>
  <si>
    <t xml:space="preserve">041-K002-39 (1)</t>
  </si>
  <si>
    <t xml:space="preserve">Total space heating and hot water requirement - 50,000kWh per annum</t>
  </si>
  <si>
    <t xml:space="preserve">Recovery time NO Immersion mins</t>
  </si>
  <si>
    <t xml:space="preserve">% of heat provided by immersion</t>
  </si>
  <si>
    <t xml:space="preserve">Hitachi Split 4.0</t>
  </si>
  <si>
    <t xml:space="preserve">MCS HP0032/61</t>
  </si>
  <si>
    <t xml:space="preserve">click here to do heat loss from EPC</t>
  </si>
  <si>
    <t xml:space="preserve">EPC Heat loss</t>
  </si>
  <si>
    <t xml:space="preserve">Recovery time (Inc Immersion) mins</t>
  </si>
  <si>
    <t xml:space="preserve">P specific</t>
  </si>
  <si>
    <t xml:space="preserve">Hitachi Combi 4.0</t>
  </si>
  <si>
    <t xml:space="preserve">MCS HP0032/80/82</t>
  </si>
  <si>
    <t xml:space="preserve">Ground source heat pump system capacity - 30kW</t>
  </si>
  <si>
    <t xml:space="preserve">Immersion heater power kW</t>
  </si>
  <si>
    <t xml:space="preserve">P specific is the amount of heat lost when the ambient temperature is 1 degree lower than the room temp</t>
  </si>
  <si>
    <t xml:space="preserve">Hitachi Mono 4.0</t>
  </si>
  <si>
    <t xml:space="preserve">MCS HP0032/51</t>
  </si>
  <si>
    <t xml:space="preserve">blue graph for unit </t>
  </si>
  <si>
    <t xml:space="preserve">cylinder volume </t>
  </si>
  <si>
    <t xml:space="preserve">Hitachi Combi 6.0</t>
  </si>
  <si>
    <t xml:space="preserve">Hitachi S80 HT 4.0</t>
  </si>
  <si>
    <t xml:space="preserve">MCS HP0032/68</t>
  </si>
  <si>
    <t xml:space="preserve">Tier 1 kWh = 30 x 1,314 = 39,420kWh @ 9.56p/kWh = £3,769 per annum</t>
  </si>
  <si>
    <t xml:space="preserve">Ambient</t>
  </si>
  <si>
    <t xml:space="preserve">no cylinder</t>
  </si>
  <si>
    <t xml:space="preserve">Hitachi Split 6.0</t>
  </si>
  <si>
    <t xml:space="preserve">MCS HP0032/65</t>
  </si>
  <si>
    <t xml:space="preserve">MCS HP0032/88/90</t>
  </si>
  <si>
    <t xml:space="preserve">Tier 2 kWh = 50,000 - 39,420 = 10,580kWh @ 2.85p/kWh = £301 per annum</t>
  </si>
  <si>
    <t xml:space="preserve">200L</t>
  </si>
  <si>
    <t xml:space="preserve">Hitachi Mono 6.0</t>
  </si>
  <si>
    <t xml:space="preserve">MCS HP0032/55</t>
  </si>
  <si>
    <t xml:space="preserve">200L Pre-plumb Samsung</t>
  </si>
  <si>
    <t xml:space="preserve">Hitachi S80 HT 6.0</t>
  </si>
  <si>
    <t xml:space="preserve">MCS HP0032/73</t>
  </si>
  <si>
    <t xml:space="preserve">TOTAL ANNUAL NON-DOMESTIC RHI PAYMENT = £4070</t>
  </si>
  <si>
    <t xml:space="preserve">200L Hitachi Combi</t>
  </si>
  <si>
    <t xml:space="preserve">Hitachi Split 8.0</t>
  </si>
  <si>
    <t xml:space="preserve">MCS HP0032/66</t>
  </si>
  <si>
    <t xml:space="preserve">250L</t>
  </si>
  <si>
    <t xml:space="preserve">Hitachi Split 10.0</t>
  </si>
  <si>
    <t xml:space="preserve">MCS HP0032/67</t>
  </si>
  <si>
    <t xml:space="preserve">250L Pre-plumb Samsung</t>
  </si>
  <si>
    <t xml:space="preserve">Mitsi 5kW mono</t>
  </si>
  <si>
    <t xml:space="preserve">MCS HP0002/43</t>
  </si>
  <si>
    <t xml:space="preserve">260L Hitachi combi</t>
  </si>
  <si>
    <t xml:space="preserve">Mitsi 8.5kW mono</t>
  </si>
  <si>
    <t xml:space="preserve">MCS HP0002/46</t>
  </si>
  <si>
    <t xml:space="preserve">graph data points for H and DHW</t>
  </si>
  <si>
    <t xml:space="preserve">300L</t>
  </si>
  <si>
    <t xml:space="preserve">Mitsi 11.2kW mono</t>
  </si>
  <si>
    <t xml:space="preserve">MCS HP0002/48</t>
  </si>
  <si>
    <t xml:space="preserve">300L Pre-plumb Samsung</t>
  </si>
  <si>
    <t xml:space="preserve">Mitsi 14kW mono</t>
  </si>
  <si>
    <t xml:space="preserve">MCS HP0002/08</t>
  </si>
  <si>
    <t xml:space="preserve">400L</t>
  </si>
  <si>
    <t xml:space="preserve">Mitsi CO2</t>
  </si>
  <si>
    <t xml:space="preserve">MCS HP0002/40</t>
  </si>
  <si>
    <t xml:space="preserve">400L Pre-plumb Samsung</t>
  </si>
  <si>
    <t xml:space="preserve">Clausius 1-10</t>
  </si>
  <si>
    <t xml:space="preserve">BSI KM 668112/9</t>
  </si>
  <si>
    <t xml:space="preserve">500L</t>
  </si>
  <si>
    <t xml:space="preserve">RED 10kW</t>
  </si>
  <si>
    <t xml:space="preserve">Clausius 3-15</t>
  </si>
  <si>
    <t xml:space="preserve">BSI KM 668122/1</t>
  </si>
  <si>
    <t xml:space="preserve">RED 16kW</t>
  </si>
  <si>
    <t xml:space="preserve">Clausius 5-25</t>
  </si>
  <si>
    <t xml:space="preserve">BSI KM 668122/2</t>
  </si>
  <si>
    <t xml:space="preserve">Clausius 7-50</t>
  </si>
  <si>
    <t xml:space="preserve">BSI KM 668122/3</t>
  </si>
  <si>
    <t xml:space="preserve">Clausius 12-75</t>
  </si>
  <si>
    <t xml:space="preserve">BSI KM 668122/4</t>
  </si>
  <si>
    <t xml:space="preserve">MCS HP0270/03</t>
  </si>
  <si>
    <t xml:space="preserve">DON’T HIDE the Graphs or they wont show </t>
  </si>
  <si>
    <t xml:space="preserve">MCS HP0270/04</t>
  </si>
  <si>
    <t xml:space="preserve">MCS HP0270/11</t>
  </si>
  <si>
    <t xml:space="preserve">MCS HP0270/12</t>
  </si>
  <si>
    <t xml:space="preserve">MCS HP0270/23</t>
  </si>
  <si>
    <t xml:space="preserve">MCS HP0270/24</t>
  </si>
  <si>
    <t xml:space="preserve">MCS HP0270/25</t>
  </si>
  <si>
    <t xml:space="preserve">MCS HP0255/01</t>
  </si>
  <si>
    <t xml:space="preserve">MCS HP0255/02</t>
  </si>
  <si>
    <t xml:space="preserve">The rules of MCS state that the heat pump MUST be big enough for the job. MCS are the gatekeepers to the RHI (government grant) we have to use MCS approved calculations tif you want to recieve the grant. There is no flexibilty. You can see in the graph above that the heat we need, in red must lie below the heat pump outlet line in blue. The faint grey line shows how much heat we need for heating and hot water. The MCS calculation assumes you will heat EVERY room to the design temperature (typically 21C) 24 hours a day in heating season. All run costs and savings are based on this useage. </t>
  </si>
  <si>
    <t xml:space="preserve">Load statistics compared to output of heat pump</t>
  </si>
  <si>
    <t xml:space="preserve">Current Heating System </t>
  </si>
  <si>
    <t xml:space="preserve">estimated run cost /yr</t>
  </si>
  <si>
    <r>
      <rPr>
        <sz val="11"/>
        <color rgb="FF000000"/>
        <rFont val="Arial"/>
        <family val="2"/>
        <charset val="1"/>
      </rPr>
      <t xml:space="preserve">% of heat LOAD HP </t>
    </r>
    <r>
      <rPr>
        <sz val="11"/>
        <color rgb="FFFF0000"/>
        <rFont val="Arial"/>
        <family val="2"/>
        <charset val="1"/>
      </rPr>
      <t xml:space="preserve">can</t>
    </r>
    <r>
      <rPr>
        <sz val="11"/>
        <rFont val="Arial"/>
        <family val="2"/>
        <charset val="1"/>
      </rPr>
      <t xml:space="preserve"> provide </t>
    </r>
  </si>
  <si>
    <t xml:space="preserve">Natural Gas old boiler 10yr+</t>
  </si>
  <si>
    <t xml:space="preserve">hybrid calcs </t>
  </si>
  <si>
    <t xml:space="preserve">Oversize required for Hot water </t>
  </si>
  <si>
    <t xml:space="preserve">Energy Cost </t>
  </si>
  <si>
    <t xml:space="preserve">p/kWhr or litre</t>
  </si>
  <si>
    <t xml:space="preserve">Correct as of Novemeber 2021</t>
  </si>
  <si>
    <t xml:space="preserve">% of annual heating HP will provide</t>
  </si>
  <si>
    <t xml:space="preserve">Cost of Gas pence per kWhr</t>
  </si>
  <si>
    <t xml:space="preserve">system types </t>
  </si>
  <si>
    <t xml:space="preserve">% (hybrid) boiler will provide</t>
  </si>
  <si>
    <t xml:space="preserve">Cost of electricity pence per kWhr</t>
  </si>
  <si>
    <t xml:space="preserve">% of heat load system will meet</t>
  </si>
  <si>
    <t xml:space="preserve">Cost of oil pence per Litre</t>
  </si>
  <si>
    <t xml:space="preserve">Hybrid</t>
  </si>
  <si>
    <t xml:space="preserve">Cost of running single fuel heating system</t>
  </si>
  <si>
    <t xml:space="preserve">Cost of LPG, pence per litre</t>
  </si>
  <si>
    <t xml:space="preserve">Fuel</t>
  </si>
  <si>
    <t xml:space="preserve">Efficency % and SPF (seasonal COP)</t>
  </si>
  <si>
    <t xml:space="preserve">cost of heat per kWhr</t>
  </si>
  <si>
    <t xml:space="preserve">estimated heating and hw bill p/a</t>
  </si>
  <si>
    <t xml:space="preserve">Carbon Intensity kgCO2/kWhr</t>
  </si>
  <si>
    <t xml:space="preserve">Carbon Intensity kgCO2/kWhr heat</t>
  </si>
  <si>
    <t xml:space="preserve">co2 emmision from system kg/pa</t>
  </si>
  <si>
    <t xml:space="preserve">figures from</t>
  </si>
  <si>
    <t xml:space="preserve">Above you can see how much of the heat we can cover with the heat pump and an indication of how much your existing heating system would cost if it was run 24/7 in heating system . You can adjust the energy price you pay if its different from the figures we have used.</t>
  </si>
  <si>
    <t xml:space="preserve">amb temp backup is required</t>
  </si>
  <si>
    <t xml:space="preserve">HEAT PUMP</t>
  </si>
  <si>
    <t xml:space="preserve">https://www.benuk.net/GLA-Energy-Assessment-Guidance.html</t>
  </si>
  <si>
    <t xml:space="preserve">Temperature</t>
  </si>
  <si>
    <t xml:space="preserve">% of degree days</t>
  </si>
  <si>
    <t xml:space="preserve">Old heating oil boiler</t>
  </si>
  <si>
    <t xml:space="preserve">New heating oil boiler*</t>
  </si>
  <si>
    <t xml:space="preserve">New system estimated run cost per Year</t>
  </si>
  <si>
    <t xml:space="preserve">Run cost saving over old system</t>
  </si>
  <si>
    <t xml:space="preserve">CO2 saving kg p/a</t>
  </si>
  <si>
    <t xml:space="preserve">LPG**</t>
  </si>
  <si>
    <t xml:space="preserve">Natural gas OFGEM</t>
  </si>
  <si>
    <t xml:space="preserve">We have used the MCS calculation to work out the NEW run cost based on the heat pump and cylinder we slected above, we have shown this as a cost, a percentage saving and an indication of how much Carbon this system will save you. As an average citizen of the uk you produce 9000kgs or 9 tonnes of CO2 a year. </t>
  </si>
  <si>
    <t xml:space="preserve">Natural Gas new boiler</t>
  </si>
  <si>
    <t xml:space="preserve">Electricity - UK</t>
  </si>
  <si>
    <t xml:space="preserve">Economy 7 heating</t>
  </si>
  <si>
    <t xml:space="preserve">Run cost estimation per month of heat pump </t>
  </si>
  <si>
    <t xml:space="preserve"> cost / month</t>
  </si>
  <si>
    <t xml:space="preserve">heating and HW cost with old system</t>
  </si>
  <si>
    <t xml:space="preserve">Month</t>
  </si>
  <si>
    <t xml:space="preserve">%  energy used/ month</t>
  </si>
  <si>
    <t xml:space="preserve">x</t>
  </si>
  <si>
    <t xml:space="preserve">January</t>
  </si>
  <si>
    <t xml:space="preserve">February</t>
  </si>
  <si>
    <t xml:space="preserve">Output of SELECTED unit at 35 - 75 Degrees C</t>
  </si>
  <si>
    <t xml:space="preserve">degree days</t>
  </si>
  <si>
    <t xml:space="preserve">Degree Day data from CIBSE Guide A (base temperature 15.5 °C) 1976-1995</t>
  </si>
  <si>
    <t xml:space="preserve">March</t>
  </si>
  <si>
    <t xml:space="preserve">April</t>
  </si>
  <si>
    <t xml:space="preserve">annual space heating requirement for building</t>
  </si>
  <si>
    <t xml:space="preserve">May</t>
  </si>
  <si>
    <t xml:space="preserve">June</t>
  </si>
  <si>
    <t xml:space="preserve">annual hot water requirement for building not inc immersion</t>
  </si>
  <si>
    <t xml:space="preserve">July</t>
  </si>
  <si>
    <t xml:space="preserve">cardiff</t>
  </si>
  <si>
    <t xml:space="preserve">August</t>
  </si>
  <si>
    <t xml:space="preserve">london</t>
  </si>
  <si>
    <t xml:space="preserve">annual hot water requirement for building from immersion</t>
  </si>
  <si>
    <t xml:space="preserve">September</t>
  </si>
  <si>
    <t xml:space="preserve">glasgow</t>
  </si>
  <si>
    <t xml:space="preserve">October</t>
  </si>
  <si>
    <t xml:space="preserve">November</t>
  </si>
  <si>
    <t xml:space="preserve">total of above </t>
  </si>
  <si>
    <t xml:space="preserve">December</t>
  </si>
  <si>
    <t xml:space="preserve">% of heat LOAD HP can provide </t>
  </si>
  <si>
    <t xml:space="preserve">total</t>
  </si>
  <si>
    <t xml:space="preserve">do mitsi co2 figures and do run cost here </t>
  </si>
  <si>
    <t xml:space="preserve">above we have calculated how much of the run cost you will use per month. Not suprisiongly your heating bill is not the same every month, its much cheaper in summer when its warm and more expensive in winter. All heating systems are the same, we have given you your new run cost per month and worked out what you old system actually cost per month as well. note: this is the cost for the heating only IT DOES NOT include the bill for lights,internet, cooking, dishwashers, tumble driers etc.</t>
  </si>
  <si>
    <t xml:space="preserve">the midea figures are mostly made up gh had to average them </t>
  </si>
  <si>
    <t xml:space="preserve">the red figures need checking</t>
  </si>
  <si>
    <t xml:space="preserve">heat pump capacity tables </t>
  </si>
  <si>
    <t xml:space="preserve">35 Degrees C Flow</t>
  </si>
  <si>
    <t xml:space="preserve">Domestic RHI</t>
  </si>
  <si>
    <t xml:space="preserve">How much grant do I get?</t>
  </si>
  <si>
    <t xml:space="preserve">ambient temperature </t>
  </si>
  <si>
    <t xml:space="preserve">Is the house new build ?</t>
  </si>
  <si>
    <t xml:space="preserve">Total heat and DHW kWhrs for MCS calc</t>
  </si>
  <si>
    <t xml:space="preserve">Eligible heat kWhrs from RHI calc after SCOP</t>
  </si>
  <si>
    <t xml:space="preserve">Estimation of RHI Per year domestic</t>
  </si>
  <si>
    <t xml:space="preserve">Total RHI over 7 yrs, domestic </t>
  </si>
  <si>
    <t xml:space="preserve">above we have estimated your RHI (governmnet grant) we are only allowed to give you an estimation at this point. When the EPC data is entered into the calculations an exact figure will be calulcted. RHI is entirely based on the EPC figures. Remember you only get the grant in retrofit properites and self builds. You cannot claim the RHI in a new build house. </t>
  </si>
  <si>
    <t xml:space="preserve">% output provided </t>
  </si>
  <si>
    <t xml:space="preserve">40 Degrees C Flow</t>
  </si>
  <si>
    <t xml:space="preserve">we often get customers telling us they do not run a heating bill as high as that predicted above, this is normal most people don’t run their heating 24/7 but this is how MCS works. If you want to work out a predicted new run cost based on your current heating bill you can enter the figures below. </t>
  </si>
  <si>
    <t xml:space="preserve">my existing run cost per year is </t>
  </si>
  <si>
    <t xml:space="preserve">run cost with heat pump </t>
  </si>
  <si>
    <t xml:space="preserve">Installer info:</t>
  </si>
  <si>
    <t xml:space="preserve">System Volume</t>
  </si>
  <si>
    <t xml:space="preserve">Litres</t>
  </si>
  <si>
    <t xml:space="preserve">45 Degrees C Flow</t>
  </si>
  <si>
    <t xml:space="preserve">Buffer vessel volume if used</t>
  </si>
  <si>
    <t xml:space="preserve">distance from HP to Cylinder 1 way </t>
  </si>
  <si>
    <t xml:space="preserve">m</t>
  </si>
  <si>
    <t xml:space="preserve">No of tins of Glycol needed</t>
  </si>
  <si>
    <t xml:space="preserve">temperature settings for weather compensation</t>
  </si>
  <si>
    <t xml:space="preserve">ambinet (outdoor) temperature</t>
  </si>
  <si>
    <t xml:space="preserve">water temp in emitters</t>
  </si>
  <si>
    <t xml:space="preserve">50 Degrees C Flow</t>
  </si>
  <si>
    <t xml:space="preserve">55 degrees C Flow</t>
  </si>
  <si>
    <t xml:space="preserve">60 Degrees C Flow</t>
  </si>
  <si>
    <t xml:space="preserve">65 Degrees C Flow</t>
  </si>
  <si>
    <t xml:space="preserve">70 Degrees C Flow</t>
  </si>
  <si>
    <t xml:space="preserve">75 Degrees C Flow</t>
  </si>
  <si>
    <t xml:space="preserve">80 Degrees C Flow</t>
  </si>
  <si>
    <t xml:space="preserve">Quick Pricing tool </t>
  </si>
  <si>
    <t xml:space="preserve">No Cylinder</t>
  </si>
  <si>
    <t xml:space="preserve">This sheet prices the system  based on your selection in the your system tab</t>
  </si>
  <si>
    <t xml:space="preserve">I removed the mim price from here its in the unit price</t>
  </si>
  <si>
    <t xml:space="preserve">cost in unit</t>
  </si>
  <si>
    <t xml:space="preserve">heating only</t>
  </si>
  <si>
    <t xml:space="preserve">Unit selected</t>
  </si>
  <si>
    <t xml:space="preserve">If you select Hitachi Combi, make sure you select an Hitachi combi tank</t>
  </si>
  <si>
    <t xml:space="preserve">Cylinder selected</t>
  </si>
  <si>
    <t xml:space="preserve">You can ONLY use pre plumbed on Single Samsung Systems</t>
  </si>
  <si>
    <t xml:space="preserve">hot water only</t>
  </si>
  <si>
    <t xml:space="preserve">Hybrid or heat pump</t>
  </si>
  <si>
    <t xml:space="preserve">Hybrid units do not have a cylinder</t>
  </si>
  <si>
    <t xml:space="preserve">extra cost to go to 260l from 200</t>
  </si>
  <si>
    <t xml:space="preserve">multi unit heating and hot water</t>
  </si>
  <si>
    <t xml:space="preserve">Number of heat pumps </t>
  </si>
  <si>
    <t xml:space="preserve">pricing only works with 1 or 2 units</t>
  </si>
  <si>
    <t xml:space="preserve">pre plumbed</t>
  </si>
  <si>
    <t xml:space="preserve">Heat loss heating kW</t>
  </si>
  <si>
    <t xml:space="preserve">hybrid</t>
  </si>
  <si>
    <t xml:space="preserve">Will it qualify for MCS</t>
  </si>
  <si>
    <t xml:space="preserve">high temperature heat and hot water</t>
  </si>
  <si>
    <t xml:space="preserve">System type</t>
  </si>
  <si>
    <t xml:space="preserve">split combi heating and hot water</t>
  </si>
  <si>
    <t xml:space="preserve">Split Heating and hot water</t>
  </si>
  <si>
    <t xml:space="preserve">saving over old system p/a</t>
  </si>
  <si>
    <t xml:space="preserve">RHI p/a</t>
  </si>
  <si>
    <t xml:space="preserve">Units</t>
  </si>
  <si>
    <t xml:space="preserve">unit cost </t>
  </si>
  <si>
    <t xml:space="preserve">Extras</t>
  </si>
  <si>
    <t xml:space="preserve">MIM-E03CN</t>
  </si>
  <si>
    <t xml:space="preserve">Midea16kW</t>
  </si>
  <si>
    <t xml:space="preserve">cost</t>
  </si>
  <si>
    <t xml:space="preserve">heat meter</t>
  </si>
  <si>
    <t xml:space="preserve">column</t>
  </si>
  <si>
    <t xml:space="preserve">unit</t>
  </si>
  <si>
    <t xml:space="preserve">cylinder</t>
  </si>
  <si>
    <t xml:space="preserve">pack</t>
  </si>
  <si>
    <t xml:space="preserve">buffer</t>
  </si>
  <si>
    <t xml:space="preserve">plate</t>
  </si>
  <si>
    <t xml:space="preserve">total list price</t>
  </si>
  <si>
    <t xml:space="preserve">discount</t>
  </si>
  <si>
    <t xml:space="preserve">your buy price</t>
  </si>
  <si>
    <t xml:space="preserve">Vat</t>
  </si>
  <si>
    <t xml:space="preserve">please note prices are correct in January 2021</t>
  </si>
  <si>
    <t xml:space="preserve">pack no</t>
  </si>
  <si>
    <t xml:space="preserve">Freedom Hp will take no responsibilty for errors in system selection</t>
  </si>
  <si>
    <t xml:space="preserve">manufacturer</t>
  </si>
  <si>
    <t xml:space="preserve">These prices should be used only for budget purposes.</t>
  </si>
  <si>
    <t xml:space="preserve">Dear </t>
  </si>
  <si>
    <t xml:space="preserve">I am pleased to submit our quotation to supply and fit a renewable energy technology to your property.</t>
  </si>
  <si>
    <t xml:space="preserve">This quotation includes details on the equipment we propose to install, an estimate of the performance</t>
  </si>
  <si>
    <t xml:space="preserve">you can expect from the system details on the financial incentives you will be able to access and</t>
  </si>
  <si>
    <t xml:space="preserve">other information expect from the system,  that will enable you to make an informed decision on</t>
  </si>
  <si>
    <t xml:space="preserve">whether to proceed.</t>
  </si>
  <si>
    <t xml:space="preserve">Accompanying this quotation, you will find:</t>
  </si>
  <si>
    <r>
      <rPr>
        <sz val="10"/>
        <color rgb="FF000000"/>
        <rFont val="Symbol"/>
        <family val="1"/>
        <charset val="2"/>
      </rPr>
      <t xml:space="preserve">·</t>
    </r>
    <r>
      <rPr>
        <sz val="7"/>
        <color rgb="FF000000"/>
        <rFont val="Times New Roman"/>
        <family val="1"/>
        <charset val="1"/>
      </rPr>
      <t xml:space="preserve">         </t>
    </r>
    <r>
      <rPr>
        <sz val="10"/>
        <color rgb="FF000000"/>
        <rFont val="Arial"/>
        <family val="2"/>
        <charset val="1"/>
      </rPr>
      <t xml:space="preserve">The full Performance Estimate;</t>
    </r>
  </si>
  <si>
    <r>
      <rPr>
        <sz val="10"/>
        <color rgb="FF000000"/>
        <rFont val="Symbol"/>
        <family val="1"/>
        <charset val="2"/>
      </rPr>
      <t xml:space="preserve">·</t>
    </r>
    <r>
      <rPr>
        <sz val="7"/>
        <color rgb="FF000000"/>
        <rFont val="Times New Roman"/>
        <family val="1"/>
        <charset val="1"/>
      </rPr>
      <t xml:space="preserve">         </t>
    </r>
    <r>
      <rPr>
        <sz val="10"/>
        <color rgb="FF000000"/>
        <rFont val="Arial"/>
        <family val="2"/>
        <charset val="1"/>
      </rPr>
      <t xml:space="preserve">Information on the location of key components;</t>
    </r>
  </si>
  <si>
    <r>
      <rPr>
        <sz val="10"/>
        <color rgb="FF000000"/>
        <rFont val="Symbol"/>
        <family val="1"/>
        <charset val="2"/>
      </rPr>
      <t xml:space="preserve">·</t>
    </r>
    <r>
      <rPr>
        <sz val="7"/>
        <color rgb="FF000000"/>
        <rFont val="Times New Roman"/>
        <family val="1"/>
        <charset val="1"/>
      </rPr>
      <t xml:space="preserve">         </t>
    </r>
    <r>
      <rPr>
        <sz val="10"/>
        <color rgb="FF000000"/>
        <rFont val="Arial"/>
        <family val="2"/>
        <charset val="1"/>
      </rPr>
      <t xml:space="preserve">A Contract, detailing our terms of business;</t>
    </r>
  </si>
  <si>
    <r>
      <rPr>
        <sz val="10"/>
        <rFont val="Symbol"/>
        <family val="1"/>
        <charset val="2"/>
      </rPr>
      <t xml:space="preserve">·</t>
    </r>
    <r>
      <rPr>
        <sz val="7"/>
        <rFont val="Times New Roman"/>
        <family val="1"/>
        <charset val="1"/>
      </rPr>
      <t xml:space="preserve">         </t>
    </r>
    <r>
      <rPr>
        <sz val="10"/>
        <rFont val="Arial"/>
        <family val="2"/>
        <charset val="1"/>
      </rPr>
      <t xml:space="preserve">A link to the  leaflet describing the Renewable Energy Consumer Code (RECC)</t>
    </r>
  </si>
  <si>
    <r>
      <rPr>
        <sz val="10"/>
        <color rgb="FFFF0000"/>
        <rFont val="Symbol"/>
        <family val="1"/>
        <charset val="2"/>
      </rPr>
      <t xml:space="preserve">·</t>
    </r>
    <r>
      <rPr>
        <sz val="7"/>
        <color rgb="FFFF0000"/>
        <rFont val="Times New Roman"/>
        <family val="1"/>
        <charset val="1"/>
      </rPr>
      <t xml:space="preserve">         </t>
    </r>
    <r>
      <rPr>
        <sz val="10"/>
        <color rgb="FFFF0000"/>
        <rFont val="Arial"/>
        <family val="2"/>
        <charset val="1"/>
      </rPr>
      <t xml:space="preserve">Information on the &lt;Insurance Company Name&gt; and &lt;Insurance Backed Guarantee Provider</t>
    </r>
  </si>
  <si>
    <r>
      <rPr>
        <sz val="10"/>
        <color rgb="FF000000"/>
        <rFont val="Symbol"/>
        <family val="1"/>
        <charset val="2"/>
      </rPr>
      <t xml:space="preserve">·</t>
    </r>
    <r>
      <rPr>
        <sz val="7"/>
        <color rgb="FF000000"/>
        <rFont val="Times New Roman"/>
        <family val="1"/>
        <charset val="1"/>
      </rPr>
      <t xml:space="preserve">         </t>
    </r>
    <r>
      <rPr>
        <sz val="10"/>
        <color rgb="FF000000"/>
        <rFont val="Arial"/>
        <family val="2"/>
        <charset val="1"/>
      </rPr>
      <t xml:space="preserve">A Cancellation Form – in case you change your mind.</t>
    </r>
  </si>
  <si>
    <t xml:space="preserve">If you decide you wish to proceed with the installation you will need to return to us, signed and dated:</t>
  </si>
  <si>
    <r>
      <rPr>
        <sz val="10"/>
        <color rgb="FF000000"/>
        <rFont val="Symbol"/>
        <family val="1"/>
        <charset val="2"/>
      </rPr>
      <t xml:space="preserve">·</t>
    </r>
    <r>
      <rPr>
        <sz val="7"/>
        <color rgb="FF000000"/>
        <rFont val="Times New Roman"/>
        <family val="1"/>
        <charset val="1"/>
      </rPr>
      <t xml:space="preserve">         </t>
    </r>
    <r>
      <rPr>
        <sz val="10"/>
        <color rgb="FF000000"/>
        <rFont val="Arial"/>
        <family val="2"/>
        <charset val="1"/>
      </rPr>
      <t xml:space="preserve">The Contract;</t>
    </r>
  </si>
  <si>
    <r>
      <rPr>
        <sz val="10"/>
        <color rgb="FF000000"/>
        <rFont val="Symbol"/>
        <family val="1"/>
        <charset val="2"/>
      </rPr>
      <t xml:space="preserve">·</t>
    </r>
    <r>
      <rPr>
        <sz val="7"/>
        <color rgb="FF000000"/>
        <rFont val="Times New Roman"/>
        <family val="1"/>
        <charset val="1"/>
      </rPr>
      <t xml:space="preserve">         </t>
    </r>
    <r>
      <rPr>
        <sz val="10"/>
        <color rgb="FF000000"/>
        <rFont val="Arial"/>
        <family val="2"/>
        <charset val="1"/>
      </rPr>
      <t xml:space="preserve">The Customer Order Form. </t>
    </r>
  </si>
  <si>
    <t xml:space="preserve">This quotation will be valid for 30 days from the date of issue. </t>
  </si>
  <si>
    <t xml:space="preserve">If you require any further information, please do not hesitate to contact me. </t>
  </si>
  <si>
    <t xml:space="preserve">Kind Regards</t>
  </si>
  <si>
    <t xml:space="preserve">Heat pump Quotation</t>
  </si>
  <si>
    <t xml:space="preserve">Project Reference:</t>
  </si>
  <si>
    <t xml:space="preserve">Date issued: </t>
  </si>
  <si>
    <t xml:space="preserve">Customer Name: </t>
  </si>
  <si>
    <t xml:space="preserve">Installation Address:</t>
  </si>
  <si>
    <t xml:space="preserve">Quotation issued by:</t>
  </si>
  <si>
    <t xml:space="preserve">Description of Goods</t>
  </si>
  <si>
    <t xml:space="preserve">Qty.</t>
  </si>
  <si>
    <t xml:space="preserve">Unit Price</t>
  </si>
  <si>
    <t xml:space="preserve">Total Price</t>
  </si>
  <si>
    <t xml:space="preserve">heat pump </t>
  </si>
  <si>
    <t xml:space="preserve">Goods Total:</t>
  </si>
  <si>
    <t xml:space="preserve">Description of Services</t>
  </si>
  <si>
    <t xml:space="preserve">Goods &amp; Services Sub Total:</t>
  </si>
  <si>
    <t xml:space="preserve">VAT:</t>
  </si>
  <si>
    <t xml:space="preserve">Total: </t>
  </si>
  <si>
    <t xml:space="preserve">Our intention is to give you a full and clear cost for the installation of the system. Providing nothing unforeseen should occur the only additional costs would be those associated with the Energy Performance Certificate (if not included above) and any planning related issues should they be required.</t>
  </si>
  <si>
    <t xml:space="preserve">Guarantees and Warranties</t>
  </si>
  <si>
    <t xml:space="preserve">Years</t>
  </si>
  <si>
    <t xml:space="preserve">Your equipment is guaranteed by its manufacturer, but you should contact us in the first instance if anything appears to be operating incorrectly.</t>
  </si>
  <si>
    <t xml:space="preserve">In addition to the product guarantees, our work will be covered by a workmanship warranty. This workmanship warranty will be transferable to the new legal owner of the property if it is sold during the warranty period.</t>
  </si>
  <si>
    <t xml:space="preserve">As members of RECC we are required to ensure that should we cease trading, due to receivership, administration or bankruptcy, that the workmanship warranty that we have in place for your installation will still be honoured.</t>
  </si>
  <si>
    <t xml:space="preserve">When you confirm the order and we have received any requested deposit, we will register your name, address and the total value of the contract with the QANW Deposit and Workmanship Warranty Insurance Scheme (DAWWI).  A leaflet explaining the scheme is enclosed. If you are not content for us to register your details in this way, please let us know. The insurance provider will send the policy documents direct to you.  This policy will be at no additional cost to you.</t>
  </si>
  <si>
    <t xml:space="preserve">Should we cause any damage, either to installed equipment or to your property we will rectify such damage without charge to you.</t>
  </si>
  <si>
    <t xml:space="preserve">It is important that this quotation is read in conjunction with the full performance estimate that accompanies it. If you require clarification on any point please do not hesitate to contact us</t>
  </si>
  <si>
    <t xml:space="preserve">Important notes concerning this quotation</t>
  </si>
  <si>
    <t xml:space="preserve">Costing</t>
  </si>
  <si>
    <t xml:space="preserve">This quotation has been based on us being able to install your system as described without interruption. Should there be circumstances beyond our control which cause an interruption to the installation process we will discuss with you the implications of such a delay. </t>
  </si>
  <si>
    <t xml:space="preserve">Should you decide to make any changes to the agreed installation within your cancellation period, we will produce another full quotation which takes into account these changes. You will be given a further cancellation period to consider this quotation.</t>
  </si>
  <si>
    <t xml:space="preserve">Should you wish to make any changes to the agreed installation after your cancellation period has expired, again we will prepare a new quotation for you, but we reserve the right to charge for any reasonable costs we have incurred in working towards the original installation details.</t>
  </si>
  <si>
    <t xml:space="preserve">If, during the installation process, we come across any situation that we could not reasonably be expected to foresee, for example, remedial electrical or building work, we will discuss with you the implications and costs involved in rectifying the problem.</t>
  </si>
  <si>
    <r>
      <rPr>
        <sz val="10"/>
        <color rgb="FF000000"/>
        <rFont val="Calibri"/>
        <family val="2"/>
        <charset val="1"/>
      </rPr>
      <t xml:space="preserve">Should you request any changes after the installation process has begun that involve additional cost we will provide you with a quotation based on the daily or hourly rate of our installers. The rate that would apply would be £&lt;</t>
    </r>
    <r>
      <rPr>
        <sz val="10"/>
        <color rgb="FFFF0000"/>
        <rFont val="Calibri"/>
        <family val="2"/>
        <charset val="1"/>
      </rPr>
      <t xml:space="preserve">insert</t>
    </r>
    <r>
      <rPr>
        <sz val="10"/>
        <color rgb="FF000000"/>
        <rFont val="Calibri"/>
        <family val="2"/>
        <charset val="1"/>
      </rPr>
      <t xml:space="preserve">&gt; per hour or £&lt;</t>
    </r>
    <r>
      <rPr>
        <sz val="10"/>
        <color rgb="FFFF0000"/>
        <rFont val="Calibri"/>
        <family val="2"/>
        <charset val="1"/>
      </rPr>
      <t xml:space="preserve">insert</t>
    </r>
    <r>
      <rPr>
        <sz val="10"/>
        <color rgb="FF000000"/>
        <rFont val="Calibri"/>
        <family val="2"/>
        <charset val="1"/>
      </rPr>
      <t xml:space="preserve">&gt; per day.</t>
    </r>
  </si>
  <si>
    <t xml:space="preserve">The Renewable Heat Incentive (RHI) </t>
  </si>
  <si>
    <t xml:space="preserve">Under the Renewable Heat Incentive (RHI) scheme you will receive a regular “tariff” payment for seven years as an incentive to install and use a renewable heat technology.</t>
  </si>
  <si>
    <t xml:space="preserve">You will receive a quarterly payment based on a combination of the amount of heat your property uses and the efficiency of the system. The rates will change annually in line with the Consumer Price Index (CPI). You can find out more about the RHI on the Energy Saving Trust website. The amount of renewable heat that will be used to calculate the payments you will receive will be estimated. This is called a “deeming” calculation. </t>
  </si>
  <si>
    <t xml:space="preserve">All properties will require a valid Energy Performance Certificate when applying for the domestic RHI, a valid EPC must be the latest EPC for the property and issued within 2 years of application for the RHI. The property will need to meet the minimum energy efficiency requirements with regard to Loft and Cavity Wall insulation (unless exempt – see below) before it becomes eligible for domestic renewable heat incentive payments.</t>
  </si>
  <si>
    <r>
      <rPr>
        <sz val="10"/>
        <color rgb="FF000000"/>
        <rFont val="Calibri"/>
        <family val="2"/>
        <charset val="1"/>
      </rPr>
      <t xml:space="preserve">If a new EPC is required, we will arrange for an energy assessment on your home, of which the cost </t>
    </r>
    <r>
      <rPr>
        <sz val="10"/>
        <color rgb="FFFF0000"/>
        <rFont val="Calibri"/>
        <family val="2"/>
        <charset val="1"/>
      </rPr>
      <t xml:space="preserve">is/is not </t>
    </r>
    <r>
      <rPr>
        <sz val="10"/>
        <color rgb="FF000000"/>
        <rFont val="Calibri"/>
        <family val="2"/>
        <charset val="1"/>
      </rPr>
      <t xml:space="preserve">included in our quote </t>
    </r>
    <r>
      <rPr>
        <b val="true"/>
        <sz val="10"/>
        <color rgb="FF000000"/>
        <rFont val="Calibri"/>
        <family val="2"/>
        <charset val="1"/>
      </rPr>
      <t xml:space="preserve">OR </t>
    </r>
    <r>
      <rPr>
        <sz val="10"/>
        <color rgb="FF000000"/>
        <rFont val="Calibri"/>
        <family val="2"/>
        <charset val="1"/>
      </rPr>
      <t xml:space="preserve">You will need to arrange your own energy assessment if a new EPC is required on your home.  </t>
    </r>
  </si>
  <si>
    <t xml:space="preserve">Exemption - If your property is not suitable, for any reason, for the installation of Loft and/or Cavity Wall insulation, this will need to be confirmed by a suitably qualified person. We can advise you on how to proceed if this is the case but any costs will be borne by you. </t>
  </si>
  <si>
    <t xml:space="preserve">The installation must be registered on the MCS database within 10 working days from the date of commissioning to be eligible. We will register the installation following final commissioning. You can find more information on the Domestic RHI scheme on the OFGEM website: www.ofgem.gov.uk.</t>
  </si>
  <si>
    <t xml:space="preserve">Cancellation Rights</t>
  </si>
  <si>
    <t xml:space="preserve">Your cancellation rights will vary depending on whether the contract you agree with us is considered to have been agreed on or away from trade premises.</t>
  </si>
  <si>
    <t xml:space="preserve">For contracts considered to have been agreed on trade premises you will be given a fourteen day cancellation period from the day that the contract was signed.</t>
  </si>
  <si>
    <t xml:space="preserve">For contracts considered to have been agreed away from trade premises, your cancellation rights are as set out in the Consumer Contracts (Information, Cancellation and Additional Charges) Regulations. These regulations give you the right to cancel from the time that the contract is signed until fourteen days after the delivery of the last of the goods.</t>
  </si>
  <si>
    <t xml:space="preserve">If you wish us to begin work within the cancellation period you must give us express permission, in writing, to do so.</t>
  </si>
  <si>
    <t xml:space="preserve">You can find full details of your cancellation rights within the contract we will ask you to sign and also on the Cancellation Form we will issue to you.</t>
  </si>
  <si>
    <t xml:space="preserve">Contract Terms</t>
  </si>
  <si>
    <t xml:space="preserve">We have enclosed a copy of our contract with this quotation. Please read this carefully, and as always, please contact us if you require further clarification.</t>
  </si>
  <si>
    <t xml:space="preserve">Timetable for works and subcontracting</t>
  </si>
  <si>
    <t xml:space="preserve">If you decide to accept our quotation, we will contact you and arrange a mutually agreeable date to begin the installation. We will confirm this with you in writing.</t>
  </si>
  <si>
    <r>
      <rPr>
        <sz val="10"/>
        <color rgb="FF000000"/>
        <rFont val="Calibri"/>
        <family val="2"/>
        <charset val="1"/>
      </rPr>
      <t xml:space="preserve">It usually takes us &lt;</t>
    </r>
    <r>
      <rPr>
        <sz val="10"/>
        <color rgb="FFFF0000"/>
        <rFont val="Calibri"/>
        <family val="2"/>
        <charset val="1"/>
      </rPr>
      <t xml:space="preserve">insert</t>
    </r>
    <r>
      <rPr>
        <sz val="10"/>
        <color rgb="FF000000"/>
        <rFont val="Calibri"/>
        <family val="2"/>
        <charset val="1"/>
      </rPr>
      <t xml:space="preserve">&gt; days to carry out an installation. Your installation will usually take place within &lt;</t>
    </r>
    <r>
      <rPr>
        <sz val="10"/>
        <color rgb="FFFF0000"/>
        <rFont val="Calibri"/>
        <family val="2"/>
        <charset val="1"/>
      </rPr>
      <t xml:space="preserve">insert</t>
    </r>
    <r>
      <rPr>
        <sz val="10"/>
        <color rgb="FF000000"/>
        <rFont val="Calibri"/>
        <family val="2"/>
        <charset val="1"/>
      </rPr>
      <t xml:space="preserve">&gt; weeks of receiving your order, subject to workload and availability of materials. We will contact you at the earliest opportunity should there be any delay in obtaining the goods or services required.</t>
    </r>
  </si>
  <si>
    <r>
      <rPr>
        <sz val="10"/>
        <color rgb="FF000000"/>
        <rFont val="Calibri"/>
        <family val="2"/>
        <charset val="1"/>
      </rPr>
      <t xml:space="preserve">We will subcontract &lt;</t>
    </r>
    <r>
      <rPr>
        <sz val="10"/>
        <color rgb="FFFF0000"/>
        <rFont val="Calibri"/>
        <family val="2"/>
        <charset val="1"/>
      </rPr>
      <t xml:space="preserve">insert details of works</t>
    </r>
    <r>
      <rPr>
        <sz val="10"/>
        <color rgb="FF000000"/>
        <rFont val="Calibri"/>
        <family val="2"/>
        <charset val="1"/>
      </rPr>
      <t xml:space="preserve">&gt; to &lt;</t>
    </r>
    <r>
      <rPr>
        <sz val="10"/>
        <color rgb="FFFF0000"/>
        <rFont val="Calibri"/>
        <family val="2"/>
        <charset val="1"/>
      </rPr>
      <t xml:space="preserve">name of contractor</t>
    </r>
    <r>
      <rPr>
        <sz val="10"/>
        <color rgb="FF000000"/>
        <rFont val="Calibri"/>
        <family val="2"/>
        <charset val="1"/>
      </rPr>
      <t xml:space="preserve">&gt;.  We are responsible for ensuring that all subcontracted works are carried out to the standards required by MCS and RECC. </t>
    </r>
  </si>
  <si>
    <t xml:space="preserve">Planning permission </t>
  </si>
  <si>
    <t xml:space="preserve">If your property is a listed building or you are in a conservation area you may need planning permission. We will assist you in gaining any permission, but you are responsible for contacting your local planning authority to obtain confirmation that planning permission is not required.</t>
  </si>
  <si>
    <t xml:space="preserve">We cannot be held responsible for any installations carried out where planning permission was required but not obtained. No refunds will be given in such cases.</t>
  </si>
  <si>
    <t xml:space="preserve">Requirements regarding planning permission can vary from area to area.</t>
  </si>
  <si>
    <t xml:space="preserve">Domestic air source heat pumps sometimes need planning consent therefore you will need to check with your local authority to find out if you need this permission or not.</t>
  </si>
  <si>
    <t xml:space="preserve">In England, Scotland or Northern Ireland, the installation of a domestic air source heat pump may come under “Permitted Development”.  The requirements, however, vary widely from country to country.  We can advise you on how to proceed.  If your installation does not come under “Permitted Development”, we will assist you in gaining the required permissions.</t>
  </si>
  <si>
    <t xml:space="preserve">If the installation is to be carried out in Wales, you must obtain planning permission for your air source heat pump. Please consult with your local authority and we will assist you in gaining permission.</t>
  </si>
  <si>
    <t xml:space="preserve">By signing the contract, you are confirming that you have received Planning Permission or a Building Warrant for the proposed installation or ascertained that these are not required. We cannot be held responsible for any installations where Planning Permission or a Building Warrant was required but not obtained, and no refunds will be offered.</t>
  </si>
  <si>
    <t xml:space="preserve">By signing and returning the Order Form, you are confirming the order for the products and installation services specified on this Quotation. This order will become binding when we notify you of its acceptance and will be governed by our installation terms and conditions.</t>
  </si>
  <si>
    <t xml:space="preserve">It is a requirement of the MCS that you agree to supply feedback on the operation of the equipment if required to do so.</t>
  </si>
  <si>
    <t xml:space="preserve">We are a member of the RECC and this document is prepared in accordance with its Consumer Code, a copy of which is available on request. </t>
  </si>
  <si>
    <t xml:space="preserve">Deposits and advance payments</t>
  </si>
  <si>
    <t xml:space="preserve">We will never ask for more than a 25% deposit, including VAT, on signing of the contract. If we require you to make any advance payments, these will be communicated to you, in writing, with the dates that they are due to us. These advance payments will never, when added to the deposit, exceed 60% of the total agreed contracted price. We will not ask for any advance payments more than 21 days from the agreed delivery or installation date.</t>
  </si>
  <si>
    <t xml:space="preserve">Your deposit and any further advance payments requested will be insured with QANW under their Deposit, Advanced Payment and Warranty Insurance (DAAWI) scheme so that you can get the work completed or your money back if we cannot deliver your equipment because we have gone out of business. </t>
  </si>
  <si>
    <t xml:space="preserve">When you confirm the order and we receive any requested deposit, we will register your name, address and the total value of the contract with QANW. You will be sent your insurance policy documents directly from QANW. A leaflet explaining the scheme is enclosed. If you are not content for us to register your details in this way, please let us know.</t>
  </si>
  <si>
    <t xml:space="preserve">Metering</t>
  </si>
  <si>
    <t xml:space="preserve">If your property is occupied for more than 6 months of the year and the heat pump is able to provide all your heating needs, you are not required to have the system metered.</t>
  </si>
  <si>
    <t xml:space="preserve">However, if your heat pump is being combined with another heat source (such as a boiler) or if the property is not occupied for more than 6 months of the year, if it is a second home for example, then metering will be required.</t>
  </si>
  <si>
    <t xml:space="preserve">This compulsory metering will measure the renewable heat usage and your payments will be capped at the level of the expected renewable heat use as stated in your EPC. </t>
  </si>
  <si>
    <t xml:space="preserve">If metering is required, we will discuss this with you and if we have been made aware of the situation our quotation will include any costs involved.</t>
  </si>
  <si>
    <t xml:space="preserve">Insurance</t>
  </si>
  <si>
    <t xml:space="preserve">It is recommended that you inform your property insurers about the proposed installation to check if it will increase your buildings insurance premium.</t>
  </si>
  <si>
    <r>
      <rPr>
        <sz val="10"/>
        <color rgb="FF000000"/>
        <rFont val="Calibri"/>
        <family val="2"/>
        <charset val="1"/>
      </rPr>
      <t xml:space="preserve">As members of the Renewable Energy Consumer Code, we must have appropriate insurance to cover possible third-party damage, which may be caused by any of our activities. We are insured by &lt;</t>
    </r>
    <r>
      <rPr>
        <sz val="10"/>
        <color rgb="FFFF0000"/>
        <rFont val="Calibri"/>
        <family val="2"/>
        <charset val="1"/>
      </rPr>
      <t xml:space="preserve">insert name of public liability insurers</t>
    </r>
    <r>
      <rPr>
        <sz val="10"/>
        <color rgb="FF000000"/>
        <rFont val="Calibri"/>
        <family val="2"/>
        <charset val="1"/>
      </rPr>
      <t xml:space="preserve">&gt;.</t>
    </r>
  </si>
  <si>
    <t xml:space="preserve">Data protection</t>
  </si>
  <si>
    <t xml:space="preserve">We will keep information about individuals in accordance with data protection legislation. We will not pass information to any third party without your permission. Information about you may be passed to the Renewable Energy Consumer Code administrator and its auditors as part of the Code administrators monitoring of their compliance with the Code. The Code administrator may contact you directly.</t>
  </si>
  <si>
    <t xml:space="preserve">Commissioning the system</t>
  </si>
  <si>
    <t xml:space="preserve">The installation will be commissioned according to MCS installation standards to ensure that the system is safe, has been installed in accordance with documented procedures and manufacturer's requirements and is operating correctly in accordance with the system design.</t>
  </si>
  <si>
    <t xml:space="preserve">Following the testing and commissioning of the system, we will give you a Compliance Certificate. This certificate confirms that we have met the requirements of the MCS and it details key information about the installation. You will need this certificate for your application for the Renewable Heat Incentive (RHI) scheme.</t>
  </si>
  <si>
    <t xml:space="preserve">We will also, at this time, provide to you a Handover Pack containing information about the heat pump sizing, evidence for the choice of the hot water cylinder, emitter design, and system performance.</t>
  </si>
  <si>
    <t xml:space="preserve">We will also explain the operation and maintenance requirements of the system.</t>
  </si>
  <si>
    <t xml:space="preserve">A detailed operating manual will be provided to you within 7 days.</t>
  </si>
  <si>
    <t xml:space="preserve">We will register the installation on the MCS Installation Database (MID) and will provide to you, within 10 working days, the MCS Certificate. This certificate should be retained in your Handover Pack. </t>
  </si>
  <si>
    <t xml:space="preserve">After sales support and maintenance</t>
  </si>
  <si>
    <t xml:space="preserve">If, following installation, the system does not appear to be operating correctly please refer to the operating instructions. We will explain to you, at the handover stage, the safe operation of the system.</t>
  </si>
  <si>
    <t xml:space="preserve">If you are still in doubt as to any aspect of the systems operation, please contact us.</t>
  </si>
  <si>
    <t xml:space="preserve">We will issue to you at handover information as to any maintenance requirements.</t>
  </si>
  <si>
    <t xml:space="preserve">Note: It is a condition of the Renewable Heat Incentive scheme that you confirm annually that your system is being maintained according to the manufacturer's instructions.</t>
  </si>
  <si>
    <t xml:space="preserve">We can, should you require it, provide servicing and/or maintenance contracts at additional cost.</t>
  </si>
  <si>
    <t xml:space="preserve">RECC and the Renewable Energy Consumer Code</t>
  </si>
  <si>
    <r>
      <rPr>
        <sz val="10"/>
        <color rgb="FF000000"/>
        <rFont val="Calibri"/>
        <family val="2"/>
        <charset val="1"/>
      </rPr>
      <t xml:space="preserve">We are a member of RECC, membership number &lt;</t>
    </r>
    <r>
      <rPr>
        <sz val="10"/>
        <color rgb="FFFF0000"/>
        <rFont val="Calibri"/>
        <family val="2"/>
        <charset val="1"/>
      </rPr>
      <t xml:space="preserve">insert</t>
    </r>
    <r>
      <rPr>
        <sz val="10"/>
        <color rgb="FF000000"/>
        <rFont val="Calibri"/>
        <family val="2"/>
        <charset val="1"/>
      </rPr>
      <t xml:space="preserve">&gt;, and this document is prepared in accordance with the Renewable Energy Consumer Code.</t>
    </r>
  </si>
  <si>
    <t xml:space="preserve">A leaflet describing the Renewable Energy Consumer Code is enclosed with this quotation. The Code can be viewed in full at www.recc.org.uk/scheme/consumer-code.  </t>
  </si>
  <si>
    <t xml:space="preserve">Complaints</t>
  </si>
  <si>
    <t xml:space="preserve">We hope you won't have any reason to complain about any aspect of our service. But if you do, please contact us. </t>
  </si>
  <si>
    <t xml:space="preserve">You may contact us by telephone, letter or e mail, and you will find our contact details on this quotation. We will acknowledge and attempt to resolve your complaint promptly. Where we need to investigate the complaint, we will report to you our progress on any investigation within seven working days.</t>
  </si>
  <si>
    <t xml:space="preserve">If we are unable resolve your complaint, you may be able to complain to RECC. You can read about this here: </t>
  </si>
  <si>
    <t xml:space="preserve">http://www.recc.org.uk/consumers/how-to-complain.</t>
  </si>
  <si>
    <t xml:space="preserve">If you wish to accept the quotation </t>
  </si>
  <si>
    <t xml:space="preserve">If you wish to accept the quotation, please read the Contract carefully. If you are in agreement with our terms and conditions, please complete the Customer Order Form and return it to us together with the signed Contract and your deposit payment if we have requested one. We will then contact you to arrange the date for the installation.</t>
  </si>
  <si>
    <t xml:space="preserve">If you have any questions on any aspect of this quotation, the contract or any other related issue please do not hesitate to contact us. </t>
  </si>
  <si>
    <t xml:space="preserve">Order Form</t>
  </si>
  <si>
    <t xml:space="preserve">Project reference</t>
  </si>
  <si>
    <t xml:space="preserve">Our intention is to give you a full and clear cost for the installation of the system. Providing nothing unforeseen should occur the only additional costs, where not included above, would be those associated with the issue of an EPC (to claim DRHI payments) or for any structural or planning related issues should they be required.</t>
  </si>
  <si>
    <t xml:space="preserve">Deposit 25%</t>
  </si>
  <si>
    <t xml:space="preserve">Advance payment 35%</t>
  </si>
  <si>
    <t xml:space="preserve">Balance payable following final commissioning</t>
  </si>
  <si>
    <r>
      <rPr>
        <sz val="10"/>
        <color rgb="FF000000"/>
        <rFont val="Arial"/>
        <family val="2"/>
        <charset val="1"/>
      </rPr>
      <t xml:space="preserve">To accept our quotation, please sign and return this </t>
    </r>
    <r>
      <rPr>
        <b val="true"/>
        <sz val="10"/>
        <color rgb="FF000000"/>
        <rFont val="Arial"/>
        <family val="2"/>
        <charset val="1"/>
      </rPr>
      <t xml:space="preserve">Customer Order Form</t>
    </r>
    <r>
      <rPr>
        <sz val="10"/>
        <color rgb="FF000000"/>
        <rFont val="Arial"/>
        <family val="2"/>
        <charset val="1"/>
      </rPr>
      <t xml:space="preserve"> along with the signed and dated </t>
    </r>
    <r>
      <rPr>
        <b val="true"/>
        <sz val="10"/>
        <color rgb="FF000000"/>
        <rFont val="Arial"/>
        <family val="2"/>
        <charset val="1"/>
      </rPr>
      <t xml:space="preserve">Contract</t>
    </r>
    <r>
      <rPr>
        <sz val="10"/>
        <color rgb="FF000000"/>
        <rFont val="Arial"/>
        <family val="2"/>
        <charset val="1"/>
      </rPr>
      <t xml:space="preserve"> to the address above. Please retain the quotation for your records. </t>
    </r>
  </si>
  <si>
    <t xml:space="preserve">We/I agree to the Quotation and confirm the order for the products and installation services specified.</t>
  </si>
  <si>
    <t xml:space="preserve">We/I agree to the total cost and payment terms set out above.</t>
  </si>
  <si>
    <t xml:space="preserve">We/I have read and agree to abide by the Terms and Conditions of the Contract provided with the Quotation.</t>
  </si>
  <si>
    <r>
      <rPr>
        <sz val="10"/>
        <color rgb="FF000000"/>
        <rFont val="Arial"/>
        <family val="2"/>
        <charset val="1"/>
      </rPr>
      <t xml:space="preserve">Metering may be required to obtain any Renewable Heat Incentive payments; we will discuss with you the benefits of metering before any works are carried out. </t>
    </r>
    <r>
      <rPr>
        <sz val="10"/>
        <rFont val="Arial"/>
        <family val="2"/>
        <charset val="1"/>
      </rPr>
      <t xml:space="preserve">(Delete if not applicable)</t>
    </r>
  </si>
  <si>
    <t xml:space="preserve">Planning Permission Confirmation:</t>
  </si>
  <si>
    <t xml:space="preserve">By signing this Customer Order Form, you are confirming that you have received Planning Permission or a Building Warrant for the proposed installation or ascertained that these are not required. We cannot be held responsible for any installations where Planning Permission or a Building Warrant was required but not obtained, and no refunds will be offered.</t>
  </si>
  <si>
    <t xml:space="preserve">We can accept payment by Cheque, Credit Card or by Bank Transfer; payment can also be made by telephone. </t>
  </si>
  <si>
    <t xml:space="preserve">Please contact us for further details</t>
  </si>
  <si>
    <t xml:space="preserve">Customer Confirmation</t>
  </si>
  <si>
    <t xml:space="preserve">Signature</t>
  </si>
  <si>
    <t xml:space="preserve">date</t>
  </si>
  <si>
    <t xml:space="preserve">Instructions for Cancellation – for contracts agreed away from trade premises</t>
  </si>
  <si>
    <t xml:space="preserve">ISSUE DATE:</t>
  </si>
  <si>
    <t xml:space="preserve">Your contact with us for this contract is: </t>
  </si>
  <si>
    <t xml:space="preserve">Instructions for Cancellation</t>
  </si>
  <si>
    <t xml:space="preserve">Right to Cancel</t>
  </si>
  <si>
    <t xml:space="preserve">You have the right to cancel this contract during the 'cancellation period' without giving any reason.</t>
  </si>
  <si>
    <t xml:space="preserve">The cancellation period lasts 14 days and will start on the day the last part of the goods relating to the contract is delivered to you. You can also cancel the contract without penalty before any of the goods are delivered.   </t>
  </si>
  <si>
    <t xml:space="preserve">To exercise the right to cancel, you must inform us (you will find our full contact details at the head of this form) of your decision to cancel this contract by a clear statement (e.g. a letter sent by post, fax or e-mail). You may use the attached model cancellation form, but it is not obligatory.</t>
  </si>
  <si>
    <t xml:space="preserve">To meet the cancellation deadline, it is sufficient for you to send your communication concerning your exercise of the right to cancel before the cancellation period has expired.</t>
  </si>
  <si>
    <t xml:space="preserve">Effects of Cancellation</t>
  </si>
  <si>
    <t xml:space="preserve">If you cancel this contract, we will reimburse to you all payments received from you, including the costs of delivery (except for the supplementary costs arising if you chose a type of delivery other than the least expensive type of standard delivery offered by us).</t>
  </si>
  <si>
    <t xml:space="preserve">We may make a deduction from the reimbursement for loss in value of any goods supplied, if the loss is a result of unnecessary handling by you.</t>
  </si>
  <si>
    <t xml:space="preserve">We will make the reimbursement without undue delay, and not later than:</t>
  </si>
  <si>
    <r>
      <rPr>
        <sz val="10"/>
        <color rgb="FF000000"/>
        <rFont val="Calibri"/>
        <family val="2"/>
        <charset val="1"/>
      </rPr>
      <t xml:space="preserve">a)</t>
    </r>
    <r>
      <rPr>
        <sz val="7"/>
        <color rgb="FF000000"/>
        <rFont val="Times New Roman"/>
        <family val="1"/>
        <charset val="1"/>
      </rPr>
      <t xml:space="preserve">       </t>
    </r>
    <r>
      <rPr>
        <sz val="10"/>
        <color rgb="FF000000"/>
        <rFont val="Calibri"/>
        <family val="2"/>
        <charset val="1"/>
      </rPr>
      <t xml:space="preserve">14 days after the day we receive back from you any goods supplied, or</t>
    </r>
  </si>
  <si>
    <r>
      <rPr>
        <sz val="10"/>
        <color rgb="FF000000"/>
        <rFont val="Calibri"/>
        <family val="2"/>
        <charset val="1"/>
      </rPr>
      <t xml:space="preserve">b)</t>
    </r>
    <r>
      <rPr>
        <sz val="7"/>
        <color rgb="FF000000"/>
        <rFont val="Times New Roman"/>
        <family val="1"/>
        <charset val="1"/>
      </rPr>
      <t xml:space="preserve">       </t>
    </r>
    <r>
      <rPr>
        <sz val="10"/>
        <color rgb="FF000000"/>
        <rFont val="Calibri"/>
        <family val="2"/>
        <charset val="1"/>
      </rPr>
      <t xml:space="preserve">(if earlier) 14 days after the day you provide evidence that you have returned the goods, or</t>
    </r>
  </si>
  <si>
    <r>
      <rPr>
        <sz val="10"/>
        <color rgb="FF000000"/>
        <rFont val="Calibri"/>
        <family val="2"/>
        <charset val="1"/>
      </rPr>
      <t xml:space="preserve">c)</t>
    </r>
    <r>
      <rPr>
        <sz val="7"/>
        <color rgb="FF000000"/>
        <rFont val="Times New Roman"/>
        <family val="1"/>
        <charset val="1"/>
      </rPr>
      <t xml:space="preserve">       </t>
    </r>
    <r>
      <rPr>
        <sz val="10"/>
        <color rgb="FF000000"/>
        <rFont val="Calibri"/>
        <family val="2"/>
        <charset val="1"/>
      </rPr>
      <t xml:space="preserve">If there were no goods supplied, 14 days after the day on which we are informed about your decision to cancel this contract.</t>
    </r>
  </si>
  <si>
    <t xml:space="preserve">We will make the reimbursement using the same means of payment as you used for the initial transaction, unless you have expressly agreed otherwise; in any event, you will not incur any fees as a result of the reimbursement.</t>
  </si>
  <si>
    <t xml:space="preserve">If you have received goods in connection with the contract, we will collect the goods at our expense.</t>
  </si>
  <si>
    <t xml:space="preserve">You are only liable for any diminished value of the goods resulting from the handling other than what is necessary to establish the nature, characteristics and functioning of the goods. </t>
  </si>
  <si>
    <t xml:space="preserve">Work begun prior to the expiry of the Cancellation Period</t>
  </si>
  <si>
    <t xml:space="preserve">If you have agreed in writing that installation work will commence before the fourteen day cancellation period expires, and you subsequently cancel in accordance with your rights, you are advised that reasonable payment may be due for any work carried out. You must confirm in writing that work may commence before your cancellation period expires.</t>
  </si>
  <si>
    <t xml:space="preserve">Related Credit and Other Agreements</t>
  </si>
  <si>
    <t xml:space="preserve">If you decide to cancel your contract for our goods and services, then any credit agreement and any other ancillary contracts related to the main contract will be automatically cancelled.</t>
  </si>
  <si>
    <t xml:space="preserve">Cancellation Notice</t>
  </si>
  <si>
    <r>
      <rPr>
        <sz val="10"/>
        <color rgb="FF000000"/>
        <rFont val="Calibri"/>
        <family val="2"/>
        <charset val="1"/>
      </rPr>
      <t xml:space="preserve">(Complete, detach and return this portion </t>
    </r>
    <r>
      <rPr>
        <b val="true"/>
        <u val="single"/>
        <sz val="10"/>
        <color rgb="FF000000"/>
        <rFont val="Calibri"/>
        <family val="2"/>
        <charset val="1"/>
      </rPr>
      <t xml:space="preserve">ONLY IF YOU WISH TO CANCEL THE CONTRACT</t>
    </r>
    <r>
      <rPr>
        <sz val="10"/>
        <color rgb="FF000000"/>
        <rFont val="Calibri"/>
        <family val="2"/>
        <charset val="1"/>
      </rPr>
      <t xml:space="preserve">)</t>
    </r>
  </si>
  <si>
    <t xml:space="preserve">to</t>
  </si>
  <si>
    <t xml:space="preserve">Name of person dealing:</t>
  </si>
  <si>
    <t xml:space="preserve">Contract Reference or name and address of customer: </t>
  </si>
  <si>
    <t xml:space="preserve">I/We (delete as appropriate) hereby give notice that I/We wish to cancel my/our contract of sale of the following goods</t>
  </si>
  <si>
    <t xml:space="preserve">Ordered on:</t>
  </si>
  <si>
    <t xml:space="preserve">Received on (if applicable):</t>
  </si>
  <si>
    <t xml:space="preserve">Name:</t>
  </si>
  <si>
    <t xml:space="preserve">Address:</t>
  </si>
  <si>
    <t xml:space="preserve">Signed:</t>
  </si>
  <si>
    <t xml:space="preserve">Date: </t>
  </si>
  <si>
    <t xml:space="preserve">Express Request for Work to Commence</t>
  </si>
  <si>
    <t xml:space="preserve">End user to fill this in </t>
  </si>
  <si>
    <t xml:space="preserve">The Consumer Contracts (Information, Cancellation and Additional Charges) Regulations 2013 came into effect in June 2014 and are relevant to domestic/consumer contracts.</t>
  </si>
  <si>
    <t xml:space="preserve">Where contracts are considered to have been agreed away from trade premises or at distance the cancellation period begins when the customer signs the contract and ends 14 days after all of the goods relating to the contract are delivered to the customer's home.</t>
  </si>
  <si>
    <t xml:space="preserve">There can be occasions however, when both the company and the consumer want the work to start within the cancellation period. Under the regulations the consumer can make an “express request” confirming that they are happy for work to begin within the “cancellation period”.</t>
  </si>
  <si>
    <r>
      <rPr>
        <b val="true"/>
        <sz val="10"/>
        <color rgb="FF000000"/>
        <rFont val="Calibri"/>
        <family val="2"/>
        <charset val="1"/>
      </rPr>
      <t xml:space="preserve">Please Note:</t>
    </r>
    <r>
      <rPr>
        <sz val="10"/>
        <color rgb="FF000000"/>
        <rFont val="Calibri"/>
        <family val="2"/>
        <charset val="1"/>
      </rPr>
      <t xml:space="preserve"> If you make an “express request” for the work to start, you can still cancel within the cancellation period as long as the installation is not completely finished. However, if you do cancel after making the express request you will be liable for any work performed up to the point of cancellation.</t>
    </r>
  </si>
  <si>
    <t xml:space="preserve">By signing and returning this document you are providing your agreement in writing to enable us to commence work within the cancellation period which starts when the customer signs the contract and ends 14 days after all of the goods relating to the contract are delivered to the customer's home.</t>
  </si>
  <si>
    <t xml:space="preserve">Please Note: If you consent for work to begin within the cancellation period and you later exercise your right to cancel you will be liable for the cost of work performed up to the point of cancellation. You will also lose the right to cancel the contract within the cancellation period when the installation is completely finished. When this occurs the company can charge the full contract price. </t>
  </si>
  <si>
    <t xml:space="preserve">I/We understand that signing of this document does not affect my/our right to cancel the contract in the cancellation period which starts when I/we sign the contract and ends 14 days after all of the goods relating to the contract are delivered to my/our home. </t>
  </si>
  <si>
    <t xml:space="preserve">I/We hereby give express consent for ABC Heatpumps Limited  to commence work on the agreed installation date.</t>
  </si>
  <si>
    <t xml:space="preserve">Name(s):</t>
  </si>
  <si>
    <t xml:space="preserve">Signature(s):</t>
  </si>
  <si>
    <t xml:space="preserve">Date:</t>
  </si>
  <si>
    <t xml:space="preserve">Once you have your order you need to fill this form in and send it to Eco trades to start the MCS process. Eco trades will invoice for the MCS process on reciept of this information</t>
  </si>
  <si>
    <t xml:space="preserve">Subcontractor Agreement form </t>
  </si>
  <si>
    <t xml:space="preserve">Terms and Conditions:</t>
  </si>
  <si>
    <r>
      <rPr>
        <sz val="10"/>
        <color rgb="FF000000"/>
        <rFont val="Calibri"/>
        <family val="2"/>
        <charset val="1"/>
      </rPr>
      <t xml:space="preserve">1. All work will meet the requirements of the appropriate Microgeneration Installation Standard and to any publication referred to within that standard, and where appropriate will be carried out in full compliance with the Renewable Energy Consumer Code and where relevant, for Green Deal work, </t>
    </r>
    <r>
      <rPr>
        <u val="single"/>
        <sz val="10"/>
        <color rgb="FFFF0000"/>
        <rFont val="Calibri"/>
        <family val="2"/>
        <charset val="1"/>
      </rPr>
      <t xml:space="preserve">MCS 023</t>
    </r>
    <r>
      <rPr>
        <sz val="10"/>
        <color rgb="FF000000"/>
        <rFont val="Calibri"/>
        <family val="2"/>
        <charset val="1"/>
      </rPr>
      <t xml:space="preserve">;</t>
    </r>
  </si>
  <si>
    <t xml:space="preserve">2. The subcontractor will ensure that any necessary building or planning permissions have been obtained by the client before any work takes place, and where required, all notifiable work will be informed to Building Control in an appropriate manner for the area of work and the geographical location of such works;</t>
  </si>
  <si>
    <t xml:space="preserve">3. All persons involved will have the necessary qualifications and competences to carry out the tasks they are required to perform. All information and proof of qualifications will be supplied to us upon our request;</t>
  </si>
  <si>
    <t xml:space="preserve">4. The subcontractor is responsible for ensuring that a thorough and competent risk assessment is carried out for each installation by a person (s) qualified to do so, a copy of which should be supplied to us;</t>
  </si>
  <si>
    <t xml:space="preserve">5. The subcontractor must agree that whilst carrying out work for us they will be present at all Internal Review Meetings we hold if their attendance is required;</t>
  </si>
  <si>
    <t xml:space="preserve">6. The subcontractor is responsible for maintaining any measuring equipment used in a known state of calibration, information on such calibration will be forwarded to us;</t>
  </si>
  <si>
    <t xml:space="preserve">7. The subcontractor agrees that representatives of ABC Heatpumps Limited  may be present at the commissioning of installations;</t>
  </si>
  <si>
    <t xml:space="preserve">8. Work will be carried out to the timescale agreed when an instruction is placed;</t>
  </si>
  <si>
    <t xml:space="preserve">9. The subcontractor will comply with all applicable Health &amp; Safety legislation and ensure that each work activity is properly governed by qualified personnel;</t>
  </si>
  <si>
    <t xml:space="preserve">10. The subcontractor will, while carrying out work for us, be expected to do the following:</t>
  </si>
  <si>
    <t xml:space="preserve">Provide us and the client with all necessary paperwork as detailed in our policies and procedures;</t>
  </si>
  <si>
    <r>
      <rPr>
        <sz val="7"/>
        <color rgb="FF000000"/>
        <rFont val="Times New Roman"/>
        <family val="1"/>
        <charset val="1"/>
      </rPr>
      <t xml:space="preserve"> </t>
    </r>
    <r>
      <rPr>
        <sz val="10"/>
        <color rgb="FF000000"/>
        <rFont val="Calibri"/>
        <family val="2"/>
        <charset val="1"/>
      </rPr>
      <t xml:space="preserve">Accommodate any changes to the proposed installation where possible as per either our or the client's request;</t>
    </r>
  </si>
  <si>
    <t xml:space="preserve">Inform us immediately of any complaints received from the client along with details of what steps have been taken to rectify the said complaint.</t>
  </si>
  <si>
    <t xml:space="preserve">Subcontractor Agreement</t>
  </si>
  <si>
    <r>
      <rPr>
        <sz val="10"/>
        <color rgb="FF000000"/>
        <rFont val="Calibri"/>
        <family val="2"/>
        <charset val="1"/>
      </rPr>
      <t xml:space="preserve">I agree that any work undertaken on behalf of Eco Trades South West Limited  will be carried out to the above Terms and Conditions</t>
    </r>
    <r>
      <rPr>
        <sz val="10"/>
        <color rgb="FF000000"/>
        <rFont val="Times New Roman"/>
        <family val="1"/>
        <charset val="1"/>
      </rPr>
      <t xml:space="preserve">.</t>
    </r>
  </si>
  <si>
    <t xml:space="preserve">Print Name:</t>
  </si>
  <si>
    <t xml:space="preserve">On behalf of:</t>
  </si>
  <si>
    <t xml:space="preserve">For Eco Trades South West Limited </t>
  </si>
  <si>
    <t xml:space="preserve">Vicky Seiflow </t>
  </si>
  <si>
    <t xml:space="preserve">Position:</t>
  </si>
  <si>
    <t xml:space="preserve">MCS manager</t>
  </si>
  <si>
    <t xml:space="preserve">Contract of sale between MCS installer (eco trades) and homeowner</t>
  </si>
  <si>
    <t xml:space="preserve">This Contract has been prepared to comply with all our obligations under the Renewable Energy Consumer Code (RECC) and the Microgeneration Certification Scheme (MCS).</t>
  </si>
  <si>
    <t xml:space="preserve">This contract details our obligations to you, and your obligations to us, if there is any point that we can clarify for you, please contact us.</t>
  </si>
  <si>
    <r>
      <rPr>
        <b val="true"/>
        <sz val="10"/>
        <color rgb="FF000000"/>
        <rFont val="Calibri"/>
        <family val="2"/>
        <charset val="1"/>
      </rPr>
      <t xml:space="preserve">Our main obligation to you is to do the work with all reasonable skill and care according to the standards set by the Microgeneration Certification Scheme (MCS) and according to the timetable set out in the Quote. Under the MCS, only certified companies can enter into a contract with a customer for the sale and installation of a system. Our MCS Certification number is: </t>
    </r>
    <r>
      <rPr>
        <b val="true"/>
        <sz val="10"/>
        <color rgb="FFFF0000"/>
        <rFont val="Calibri"/>
        <family val="2"/>
        <charset val="1"/>
      </rPr>
      <t xml:space="preserve">Please State</t>
    </r>
  </si>
  <si>
    <t xml:space="preserve">1. The Quotation</t>
  </si>
  <si>
    <r>
      <rPr>
        <sz val="10"/>
        <color rgb="FF000000"/>
        <rFont val="Calibri"/>
        <family val="2"/>
        <charset val="1"/>
      </rPr>
      <t xml:space="preserve">The quotation we have given you (</t>
    </r>
    <r>
      <rPr>
        <b val="true"/>
        <sz val="10"/>
        <color rgb="FF000000"/>
        <rFont val="Calibri"/>
        <family val="2"/>
        <charset val="1"/>
      </rPr>
      <t xml:space="preserve">provided separately</t>
    </r>
    <r>
      <rPr>
        <sz val="10"/>
        <color rgb="FF000000"/>
        <rFont val="Calibri"/>
        <family val="2"/>
        <charset val="1"/>
      </rPr>
      <t xml:space="preserve">) is valid for 30 days from the date of issue. To confirm your order, you will need to sign both copies of this contract; you should keep one copy for your records and return the other copy to us at the address on the quotation. No contract will be in place until we confirm the order with you.</t>
    </r>
  </si>
  <si>
    <t xml:space="preserve">Please read these terms carefully before signing them. If you need any explanations about them, please contact us using the address or telephone number provided.</t>
  </si>
  <si>
    <t xml:space="preserve">The quotation will document all goods and services we propose to supply, along with the total price for these goods and services including VAT.</t>
  </si>
  <si>
    <t xml:space="preserve">We will provide you with a timetable for supplying the goods and carrying out the installation.</t>
  </si>
  <si>
    <t xml:space="preserve">The quotation will include information as to the performance of the technology we have proposed to install. These performance estimates will be calculated according to the requirements of the appropriate MCS Standard.</t>
  </si>
  <si>
    <t xml:space="preserve">We will discuss with you and provide you with information as to the location of key components. You will be given the opportunity to approve the site designs before work commences.</t>
  </si>
  <si>
    <t xml:space="preserve">Where we are unable to supply the main energy generator that was specified in the quotation, we will inform you of this in writing and you will have the right to cancel this contract.</t>
  </si>
  <si>
    <t xml:space="preserve">We will advise you on approvals and permissions that may be required for the work; however, it will be your responsibility to ensure that such approvals and permissions are in place. If we require evidence of those permissions (and related drawings and/or specifications) you must make those available.</t>
  </si>
  <si>
    <t xml:space="preserve">Additional Payments</t>
  </si>
  <si>
    <t xml:space="preserve">If there are additional payments that you may have to make, such as planning costs or if you need to consult a Structural Engineer, we will offer assistance and advice, but you will be responsible for these costs. </t>
  </si>
  <si>
    <t xml:space="preserve">If there is a particular service or item of equipment that would normally be considered as part of the installation and you have requested that this not be included, then we will have documented this on the quotation.</t>
  </si>
  <si>
    <t xml:space="preserve">Please take time to acquaint yourself with this contract, if there is anything you do not understand, or if you require clarification on any point, please contact us.</t>
  </si>
  <si>
    <t xml:space="preserve">2. Right to cancel</t>
  </si>
  <si>
    <t xml:space="preserve">Your rights under this contract</t>
  </si>
  <si>
    <t xml:space="preserve">To exercise the right to cancel, you must inform us of your decision to cancel this contract by a clear statement (e.g. a letter sent by post, fax or e-mail). You may use the Cancellation Form we have supplied but it is not obligatory.</t>
  </si>
  <si>
    <t xml:space="preserve">You may also cancel this contract if there is an unreasonable delay in the installation being carried out, if this has not been caused by you. You would also be entitled to a full refund if that delay has been caused by something outside of our direct control but not caused by you.</t>
  </si>
  <si>
    <t xml:space="preserve">If you cancel this contract outside the cancellation period you may have to pay to us reasonable costs for any losses we may have incurred. We will attempt to keep these costs to a minimum. If you have paid us a deposit or any advance payments we may retain all or part of these payments as a contribution.</t>
  </si>
  <si>
    <t xml:space="preserve">You will be entitled to cancel this contract if there is a serious delay in our ability to carry out the agreed work that is outside of your control, but within our control. You will be entitled to a full refund.</t>
  </si>
  <si>
    <t xml:space="preserve">If the final design or the main Energy Generator differs from what is outlined in the quotation, you are entitled to cancel the contract.</t>
  </si>
  <si>
    <t xml:space="preserve">If we are in serious breach of our obligations as detailed in this contract then you will be entitled to cancel this contract, request a repair or replacement or you may be entitled to request compensation.</t>
  </si>
  <si>
    <t xml:space="preserve">You can only recourse to these actions if the goods or services are incorrectly described or not fit for purpose. You will not be entitled to seek these remedies if you have changed your mind about the goods and services agreed to.</t>
  </si>
  <si>
    <t xml:space="preserve">3. Effects of cancellation</t>
  </si>
  <si>
    <t xml:space="preserve">If you cancel this contract, we will reimburse to you all payments received, including the costs of delivery (except for the supplementary costs arising if you chose a type of delivery other than the least expensive type of standard delivery offered by us).</t>
  </si>
  <si>
    <t xml:space="preserve">We will collect the goods at our expense. You are only liable for any diminished value of the goods resulting from the handling other than what is necessary to establish the nature, characteristics and functioning of the goods.</t>
  </si>
  <si>
    <t xml:space="preserve">4. Work begun prior to the expiry of the cancellation period</t>
  </si>
  <si>
    <t xml:space="preserve">If you have agreed in writing that installation work will commence before the cancellation period expires, and you subsequently cancel in accordance with your rights, you are advised that reasonable payment may be due for any work carried out. You must confirm in writing that work may commence before your cancellation period expires.</t>
  </si>
  <si>
    <t xml:space="preserve">You can only recourse to these actions if the goods or services are incorrectly described or not fit for purpose. You will not be entitled to seek these remedies if you have changed your mind about the goods and services agreed to outside of any required cancellation periods.</t>
  </si>
  <si>
    <t xml:space="preserve">5. Related credit and other agreements</t>
  </si>
  <si>
    <t xml:space="preserve">6. Our rights under this contract</t>
  </si>
  <si>
    <t xml:space="preserve">If, within fourteen days of us informing you in writing of a serious breach of your obligations to us you have failed to rectify this breach, we will have the right to cancel this contract.</t>
  </si>
  <si>
    <t xml:space="preserve">Should we suffer any losses due to a breach of this contract then we will be entitled to reasonable compensation to cover these losses. We are required to attempt to keep all losses to a minimum.</t>
  </si>
  <si>
    <t xml:space="preserve">7. Timetable for works</t>
  </si>
  <si>
    <t xml:space="preserve">We will have agreed with you a timetable for carrying out the installation. By signing this contract, you are confirming that you agree with this timetable.</t>
  </si>
  <si>
    <t xml:space="preserve">There can be occasions that this timetable may need to be varied, due to, for example, poor weather or unavailability of goods and services. We will inform you of any delay we become aware of at the earliest possible opportunity. We would then arrange a new mutually agreeable timetable.</t>
  </si>
  <si>
    <t xml:space="preserve">In the case of severe delays to the delivery of goods then you may be offered different products of equivalent specification, value and quality, so long as they are MCS certified. You can either accept that offer, wait for the products you ordered or choose to cancel the contract without penalty. </t>
  </si>
  <si>
    <t xml:space="preserve">Should the delay be caused by us, or by our suppliers, and that delay could be considered as severe by a reasonable person, you would be entitled to cancel this contract without penalty to you. </t>
  </si>
  <si>
    <t xml:space="preserve">Should the delay be caused by you, we will attempt to accommodate that delay without cost to you. However, if the delay incurs us in extra costs, for example scaffolding, we will require that you cover these costs.</t>
  </si>
  <si>
    <t xml:space="preserve">8. The Installation</t>
  </si>
  <si>
    <t xml:space="preserve">The installation will be carried out strictly in line with the MIS Standard relevant to the technology, and to any document referred to within that standard. In addition, we will ensure at all times that we meet all our obligations under the RECC Consumer Code.</t>
  </si>
  <si>
    <t xml:space="preserve">The goods we supply will be of satisfactory quality and fit for the purpose. They will operate as we have described to you.</t>
  </si>
  <si>
    <t xml:space="preserve">We will have insurances in place which will cover any loss or damage caused by us or our agents.</t>
  </si>
  <si>
    <t xml:space="preserve">You will be required to supply to us normal services free of charge; this would include toilet, washing, water facilities and electricity. You should also ensure we have safe and easy access to the installation area.</t>
  </si>
  <si>
    <t xml:space="preserve">Any work to prepare for the installation, carried out by you or a third party that you employ should be carried out in line with the agreed start date for the installation. If this work has not been completed and a consequent delay is caused you may be liable for any costs incurred by us for such a delay.</t>
  </si>
  <si>
    <t xml:space="preserve">The work will be carried out by personnel trained in each of the tasks they are assigned.</t>
  </si>
  <si>
    <t xml:space="preserve">You will be given warranties for both the installation itself and for the installed goods. The terms of these warranties will be given to you in writing and we will explain them to you verbally.</t>
  </si>
  <si>
    <t xml:space="preserve">Within seven days of the completion of the installation we will hand over to you all documentation required as set out within the appropriate Microgeneration Installation Standard.</t>
  </si>
  <si>
    <t xml:space="preserve">9. Deposits, advance payments and goods purchased with deposits and advance payments</t>
  </si>
  <si>
    <t xml:space="preserve">Any deposits and advance payments that you make to us can only be used to carry out work under this contract.</t>
  </si>
  <si>
    <t xml:space="preserve">We are required under the Renewable Energy Consumer Code to protect any deposits and advance payments you make to us, as well as the Workmanship Warranty, with an insurance policy. We will give to you the name and contact details of this insurance company with the quotation. You will be entitled to claim on this policy should we fall into receivership, bankruptcy or administration.</t>
  </si>
  <si>
    <t xml:space="preserve">When we purchase goods for use under this contract the legal title to those goods or the proportion of which you have paid us for will pass to you. We will either deliver them to you or we will store them for you and mark them as your property. They will be kept separate from other goods. We will ensure that these goods are insured until they are delivered to you. You may make arrangements to inspect the goods or to remove them from our premises if you wish.</t>
  </si>
  <si>
    <t xml:space="preserve">If we have requested a deposit, then this deposit will not exceed 25% of the total contract price set out in the quotation. Should you decide to cancel this contract within the cancellation period, then this deposit will be returned to you promptly.</t>
  </si>
  <si>
    <t xml:space="preserve">If we have requested advance payments in addition to a deposit, the total of all advance payments and deposits will not exceed 60% of the total contract price.</t>
  </si>
  <si>
    <t xml:space="preserve">We will not request advance payments to be made any more than 3 weeks from the agreed delivery or installation date.</t>
  </si>
  <si>
    <t xml:space="preserve">If we have requested a deposit before a full technical assessment of your property has been made, and we are unable to proceed because of something discovered during that technical inspection, then any deposits or advance payments will be returned.</t>
  </si>
  <si>
    <t xml:space="preserve">The quotation will set out in detail when invoices will be sent and the amounts due for each payment. </t>
  </si>
  <si>
    <t xml:space="preserve">10. Goods belonging to us</t>
  </si>
  <si>
    <t xml:space="preserve">Any goods belonging to us that have been delivered to you should remain clearly identifiable as our property. Until the title to the goods is transferred to you the goods should be stored in such a way as they are protected from damage. They should be kept in their original packaging. Should you fear for the safety of the goods in any way, or you feel that the goods are causing any form of hazard you should contact us.</t>
  </si>
  <si>
    <t xml:space="preserve">Should you terminate the contract for any reason, then we will make arrangements with you to collect the goods. If this happens then we will reimburse you if any of your money was used to purchase a proportion of the goods. If you do not make adequate and reasonable arrangements with us to allow the goods to be collected, we retain the right to take legal proceedings to recover the goods or their value. The amount of any reimbursement may be reduced by any reasonable costs we may have incurred.</t>
  </si>
  <si>
    <t xml:space="preserve">11. Changes to the planned work</t>
  </si>
  <si>
    <t xml:space="preserve">If you decide to make changes to any planned work after you have signed this contract you should contact us without delay. Wherever possible we will incorporate your changes and if we are not able to do so we will inform you as to why it is not possible for us to do so.</t>
  </si>
  <si>
    <t xml:space="preserve">Where we are able to agree to your changes, we will require that you set out, in writing and within fourteen days, confirmation of your request.</t>
  </si>
  <si>
    <t xml:space="preserve">You need to be aware that any changes to the original design may mean an adjustment to the cost of the installation. Any adjustment in the cost, either in addition or subtraction will be dealt with as a Variation of Contract and we will adjust the price by written agreement with you. You are also entitled to cancel the contract if there are changes in the original design or if the main Energy Generator differs to that in the quotation, as outlined in clause 2 of this contract. </t>
  </si>
  <si>
    <t xml:space="preserve">There can be occasions when we come across unexpected work. Should this arise, we will discuss this with you. If it is an area of work in which we are competent to operate, we will issue you with a quotation to complete that work. We will have documented on the quotation the normal rate for the work of our installers. If the work is outside our area of competence, we will assist you in finding a suitably qualified contractor to carry out the work. If this unexpected work causes a delay in the installation process, we may need to make reasonable charges for this delay.</t>
  </si>
  <si>
    <t xml:space="preserve">12. Late payment</t>
  </si>
  <si>
    <t xml:space="preserve">You should make the payments agreed on the quotation as they become due. The final payment will be due on completion of the installation. If you fail to make any agreed payment we may cease work. If you fail to pay the amount specified in an invoice sent to you by the agreed due date, then we reserve the right to charge you interest until you pay the amount due. The interest rate we will charge will be 3% above the Bank of England base rate.</t>
  </si>
  <si>
    <t xml:space="preserve">It is not permissible under this contract to withhold any more than a proportionate amount of the outstanding balance for any alleged defect. If you do withhold any amount after a payment has become due, you should give us notice of your </t>
  </si>
  <si>
    <t xml:space="preserve">intention before the final date on which payment is due. You should also, with that notice, state the reasons for withholding payment.</t>
  </si>
  <si>
    <t xml:space="preserve">If we intend to cease work, we will give you notice of this in writing.</t>
  </si>
  <si>
    <t xml:space="preserve">If you are in breach of this contract because you have not made a payment that was due to us and we have ceased work, you may have to compensate us for any additional costs we have incurred.</t>
  </si>
  <si>
    <t xml:space="preserve">Dependent on the circumstances, we may require that the goods are returned to us. If necessary, we will take legal proceedings to recover the goods or/and any outstanding amounts due to us.</t>
  </si>
  <si>
    <t xml:space="preserve">13. Mediation and arbitration</t>
  </si>
  <si>
    <t xml:space="preserve">Note: The RECC mediation and arbitration process only covers unresolved disputes arising from issues connected to the sale and installation of small scale renewable technologies.</t>
  </si>
  <si>
    <t xml:space="preserve">If at any time a dispute arises between you and us that cannot be resolved you can refer the matter to be handled through RECC's dispute resolution procedure, provided it falls within their remit. We must agree to follow this procedure if that is your wish. RECC is certified through the Chartered Trading Standards Institute as an Alternative Dispute Resolution provider. You can find further information on the RECC website:  www.recc.org.uk/consumers/how-to-complain.</t>
  </si>
  <si>
    <t xml:space="preserve">If you register a dispute with RECC it will be allocated to a RECC caseworker, who will mediate between both parties in order to resolve the dispute. Mediation aims to reach a non-legal solution to the dispute in a reasonable timescale.</t>
  </si>
  <si>
    <t xml:space="preserve">If an agreement is not reached through mediation for any reason, you can refer the matter to RECC's independent arbitration service and we must agree to arbitration if that is your wish. You would have to pay a small fee directly to the arbitration provider which may be refunded to you if the arbitrator finds in your favour.</t>
  </si>
  <si>
    <t xml:space="preserve">You can find more information on the RECC website: www.recc.org.uk/consumers/how-to-complain/independent-arbitration </t>
  </si>
  <si>
    <t xml:space="preserve">An award made under the independent arbitration service will be final and legally binding on you and us. You and we may only challenge the award on certain limited grounds under the Arbitration Act 1996.</t>
  </si>
  <si>
    <t xml:space="preserve">Disputes that relate to the MCS Installer Standards can be referred to our MCS Certification Body. We will supply their contact details to you on request.</t>
  </si>
  <si>
    <t xml:space="preserve">We recommend that you read the Renewable Energy Consumer Code, it is available at www.recc.org.uk</t>
  </si>
  <si>
    <t xml:space="preserve">This Contract is agreed between:</t>
  </si>
  <si>
    <t xml:space="preserve">Eco Trades South West Ltd</t>
  </si>
  <si>
    <t xml:space="preserve">Of:</t>
  </si>
  <si>
    <t xml:space="preserve">224 Torquay Road Paignton TQ3 2HN</t>
  </si>
  <si>
    <t xml:space="preserve">And:</t>
  </si>
  <si>
    <t xml:space="preserve">Customer Name:</t>
  </si>
  <si>
    <t xml:space="preserve">Signed on behalf of the Company:</t>
  </si>
  <si>
    <t xml:space="preserve">Signature of the Customer:</t>
  </si>
  <si>
    <t xml:space="preserve">Date of contract agreement:</t>
  </si>
  <si>
    <t xml:space="preserve">Unit being installed</t>
  </si>
  <si>
    <t xml:space="preserve">MCS Certified Product Number  </t>
  </si>
  <si>
    <t xml:space="preserve">MCS Certified Product Licence Holder</t>
  </si>
  <si>
    <t xml:space="preserve">MCS Certified Product name</t>
  </si>
  <si>
    <t xml:space="preserve">Application Form for the Installation of Low Carbon Technologies</t>
  </si>
  <si>
    <t xml:space="preserve">This application form must be completed and sent by the installer to the DNO directly when installing an Electric Vehicle Charge Point or Heat Pump. This form should be used for premises with an existing DNO connection. For new DNO connections, this form should be used in addition to a new electricity connection application. To ensure the safety and security of the Electricity Networks, depending on the size, type and location of the installation, you may need to apply for a connection with the DNO prior to installation of the device. To determine if you need to apply to the DNO for a connection prior to installation or not, please ensure you read and understand the connection processes for Electric Vehicles and Heat Pumps on the ENA website here: http://www.energynetworks.org/electricity/futures/electric-vehicles-and-heat-pumps.html</t>
  </si>
  <si>
    <t xml:space="preserve">Print these 3 pages and fill in the blue boxes. </t>
  </si>
  <si>
    <t xml:space="preserve">For help identifying the correct DNO and their contact details please visit: https://www.energynetworks.org/operating-the-networks/whos-my-network-operator</t>
  </si>
  <si>
    <t xml:space="preserve">Please note that:</t>
  </si>
  <si>
    <t xml:space="preserve">One form must be submitted per device per premises. For multiple devices (including multiple devices under one controller) or multiple properties, please use the multiple installations spreadsheet, also available on the ENA website here: http://www.energynetworks.org/electricity/futures/electric-vehicles-and-heat-pumps.html</t>
  </si>
  <si>
    <r>
      <rPr>
        <sz val="11"/>
        <color rgb="FF000000"/>
        <rFont val="Arial"/>
        <family val="2"/>
        <charset val="1"/>
      </rPr>
      <t xml:space="preserve">An</t>
    </r>
    <r>
      <rPr>
        <b val="true"/>
        <sz val="11"/>
        <color rgb="FF000000"/>
        <rFont val="Arial"/>
        <family val="2"/>
        <charset val="1"/>
      </rPr>
      <t xml:space="preserve"> </t>
    </r>
    <r>
      <rPr>
        <sz val="11"/>
        <color rgb="FF000000"/>
        <rFont val="Arial"/>
        <family val="2"/>
        <charset val="1"/>
      </rPr>
      <t xml:space="preserve">‘adequacy of the supply’ assessment is required prior to any Electric Vehicle Charge Point or Heat Pump installation.</t>
    </r>
    <r>
      <rPr>
        <b val="true"/>
        <sz val="11"/>
        <color rgb="FF000000"/>
        <rFont val="Arial"/>
        <family val="2"/>
        <charset val="1"/>
      </rPr>
      <t xml:space="preserve"> </t>
    </r>
    <r>
      <rPr>
        <sz val="11"/>
        <color rgb="FF000000"/>
        <rFont val="Arial"/>
        <family val="2"/>
        <charset val="1"/>
      </rPr>
      <t xml:space="preserve">This requires a load survey to calculate the </t>
    </r>
    <r>
      <rPr>
        <u val="single"/>
        <sz val="11"/>
        <color rgb="FF000000"/>
        <rFont val="Arial"/>
        <family val="2"/>
        <charset val="1"/>
      </rPr>
      <t xml:space="preserve">new</t>
    </r>
    <r>
      <rPr>
        <sz val="11"/>
        <color rgb="FF000000"/>
        <rFont val="Arial"/>
        <family val="2"/>
        <charset val="1"/>
      </rPr>
      <t xml:space="preserve"> </t>
    </r>
    <r>
      <rPr>
        <b val="true"/>
        <sz val="11"/>
        <color rgb="FF000000"/>
        <rFont val="Arial"/>
        <family val="2"/>
        <charset val="1"/>
      </rPr>
      <t xml:space="preserve">Maximum Demand (MD),</t>
    </r>
    <r>
      <rPr>
        <sz val="11"/>
        <color rgb="FF000000"/>
        <rFont val="Arial"/>
        <family val="2"/>
        <charset val="1"/>
      </rPr>
      <t xml:space="preserve"> including the device to be installed.</t>
    </r>
  </si>
  <si>
    <r>
      <rPr>
        <sz val="11"/>
        <color rgb="FF000000"/>
        <rFont val="Arial"/>
        <family val="2"/>
        <charset val="1"/>
      </rPr>
      <t xml:space="preserve">The DNO must be contacted </t>
    </r>
    <r>
      <rPr>
        <b val="true"/>
        <sz val="11"/>
        <color rgb="FF000000"/>
        <rFont val="Arial"/>
        <family val="2"/>
        <charset val="1"/>
      </rPr>
      <t xml:space="preserve">in advance of installation</t>
    </r>
    <r>
      <rPr>
        <sz val="11"/>
        <color rgb="FF000000"/>
        <rFont val="Arial"/>
        <family val="2"/>
        <charset val="1"/>
      </rPr>
      <t xml:space="preserve"> where there is an identified issue with adequacy or safety concern with the premises existing service equipment, where the new MD is greater than the cut-out rating, where the new MD is &gt;60A (13.8kVA single phase) for residential properties or the devices do not meet the required standards.* Depending on the size and/or number of devices being connected, the DNO may ask for additional information to be supplied.</t>
    </r>
  </si>
  <si>
    <t xml:space="preserve"> In certain circumstances, for example if the total MD of the premises is ≤60A and adequacy of the connection is known*, the DNO shall be notified within 28 days of the installation.</t>
  </si>
  <si>
    <t xml:space="preserve">Any reinforcement costs associated with this installation may be recharged to the customer.</t>
  </si>
  <si>
    <t xml:space="preserve">Providing that this form is fully and correctly completed, the following timeframes are applicable:</t>
  </si>
  <si>
    <r>
      <rPr>
        <sz val="11"/>
        <color rgb="FF000000"/>
        <rFont val="Arial"/>
        <family val="2"/>
        <charset val="1"/>
      </rPr>
      <t xml:space="preserve">Properties with </t>
    </r>
    <r>
      <rPr>
        <u val="single"/>
        <sz val="11"/>
        <color rgb="FF000000"/>
        <rFont val="Arial"/>
        <family val="2"/>
        <charset val="1"/>
      </rPr>
      <t xml:space="preserve">new</t>
    </r>
    <r>
      <rPr>
        <sz val="11"/>
        <color rgb="FF000000"/>
        <rFont val="Arial"/>
        <family val="2"/>
        <charset val="1"/>
      </rPr>
      <t xml:space="preserve"> MD ≤60A and meeting all other relevant requirements* - installers can connect their device(s) and shall notify the DNO by filling in this form within 28 days of the installation </t>
    </r>
  </si>
  <si>
    <r>
      <rPr>
        <sz val="11"/>
        <color rgb="FF000000"/>
        <rFont val="Arial"/>
        <family val="2"/>
        <charset val="1"/>
      </rPr>
      <t xml:space="preserve">Properties with </t>
    </r>
    <r>
      <rPr>
        <u val="single"/>
        <sz val="11"/>
        <color rgb="FF000000"/>
        <rFont val="Arial"/>
        <family val="2"/>
        <charset val="1"/>
      </rPr>
      <t xml:space="preserve">new</t>
    </r>
    <r>
      <rPr>
        <sz val="11"/>
        <color rgb="FF000000"/>
        <rFont val="Arial"/>
        <family val="2"/>
        <charset val="1"/>
      </rPr>
      <t xml:space="preserve"> MD between 60A and 100A inclusive (and not CT metered)  - the installer must apply for a connection prior to installation by filling in this form and the DNO will assess the supply capacity within 10 working days </t>
    </r>
  </si>
  <si>
    <t xml:space="preserve">Properties with new MD &gt;100A (and not CT metered) - the installer must apply for a connection prior to installation by filling in this form. Timescales as per the Electricity Distribution Licence, Electricity (Guaranteed Standards of Performance) Regulations 2010: https://www.ofgem.gov.uk/ofgem-publications/47616/connections-gsop-guidance-sept0809.pdf. See local DNO connections Guaranteed Standards of Service for specific response timescales in your area.</t>
  </si>
  <si>
    <t xml:space="preserve">* All devices must comply with the process described on the ENA website here: http://www.energynetworks.org/electricity/futures/electric-vehicles-and-heat-pumps.html</t>
  </si>
  <si>
    <t xml:space="preserve"> Town</t>
  </si>
  <si>
    <t xml:space="preserve">Electrical Installation Details</t>
  </si>
  <si>
    <t xml:space="preserve">Type of Installation </t>
  </si>
  <si>
    <t xml:space="preserve">☐ Electric Vehicle Charge Point</t>
  </si>
  <si>
    <t xml:space="preserve">Please note that one technology per form should be used</t>
  </si>
  <si>
    <t xml:space="preserve">☒ Heat Pump</t>
  </si>
  <si>
    <t xml:space="preserve">MPAN (11 digit MPRN if Northern Ireland)</t>
  </si>
  <si>
    <t xml:space="preserve">See http://www.energynetworks.org/electricity/futures/electric-vehicles-and-heat-pumps.html for details. If the supply is unmetered, the ‘Apply to Connect’ process is applicable and the local DNO must be contacted.</t>
  </si>
  <si>
    <t xml:space="preserve">Number of Phases</t>
  </si>
  <si>
    <t xml:space="preserve">x Single Phase</t>
  </si>
  <si>
    <t xml:space="preserve">☐ Split/two Phase</t>
  </si>
  <si>
    <t xml:space="preserve">☐ Three Phase</t>
  </si>
  <si>
    <t xml:space="preserve">Declared Voltage at Connection Point</t>
  </si>
  <si>
    <t xml:space="preserve">240 Volts</t>
  </si>
  <si>
    <t xml:space="preserve">Maximum Demand (MD) of premises</t>
  </si>
  <si>
    <t xml:space="preserve">………………. Amps (per phase)</t>
  </si>
  <si>
    <t xml:space="preserve">Including proposed installation, concluded from a Load Survey, as well as any import or load limiting devices.</t>
  </si>
  <si>
    <t xml:space="preserve">Does this premises include an import or load limiting device?</t>
  </si>
  <si>
    <t xml:space="preserve">☐ Yes</t>
  </si>
  <si>
    <t xml:space="preserve">☐ No</t>
  </si>
  <si>
    <t xml:space="preserve">Maximum Current Demand the proposed EV/HP can draw </t>
  </si>
  <si>
    <t xml:space="preserve">☒ Single Phase</t>
  </si>
  <si>
    <r>
      <rPr>
        <sz val="11"/>
        <color rgb="FFFFFFFF"/>
        <rFont val="Arial"/>
        <family val="2"/>
        <charset val="1"/>
      </rPr>
      <t xml:space="preserve">Include any associated immersion elements. The maximum simultaneous demand must be stated</t>
    </r>
    <r>
      <rPr>
        <b val="true"/>
        <vertAlign val="superscript"/>
        <sz val="11"/>
        <color rgb="FFFFFFFF"/>
        <rFont val="Arial"/>
        <family val="2"/>
        <charset val="1"/>
      </rPr>
      <t xml:space="preserve">†</t>
    </r>
    <r>
      <rPr>
        <sz val="11"/>
        <color rgb="FFFFFFFF"/>
        <rFont val="Arial"/>
        <family val="2"/>
        <charset val="1"/>
      </rPr>
      <t xml:space="preserve">. Additional equipment/reconfiguration not included in this application is not permitted after installation</t>
    </r>
  </si>
  <si>
    <t xml:space="preserve">Has the DNO been contacted about this installation and confirmed the Premises Supply Capacity? Call or E-mail DNO to do this</t>
  </si>
  <si>
    <t xml:space="preserve">☐Yes – Reference Number / Date, if applicable: .………………………………………</t>
  </si>
  <si>
    <r>
      <rPr>
        <sz val="11"/>
        <color rgb="FFFFFFFF"/>
        <rFont val="Arial"/>
        <family val="2"/>
        <charset val="1"/>
      </rPr>
      <t xml:space="preserve">Essential if </t>
    </r>
    <r>
      <rPr>
        <u val="single"/>
        <sz val="11"/>
        <color rgb="FFFFFFFF"/>
        <rFont val="Arial"/>
        <family val="2"/>
        <charset val="1"/>
      </rPr>
      <t xml:space="preserve">new</t>
    </r>
    <r>
      <rPr>
        <sz val="11"/>
        <color rgb="FFFFFFFF"/>
        <rFont val="Arial"/>
        <family val="2"/>
        <charset val="1"/>
      </rPr>
      <t xml:space="preserve"> MD &gt;60A. Tick one as appropriate</t>
    </r>
  </si>
  <si>
    <t xml:space="preserve">Supply Capacity: ……………………A</t>
  </si>
  <si>
    <t xml:space="preserve">Premises Cut-out Rating*</t>
  </si>
  <si>
    <t xml:space="preserve">………………. Amps</t>
  </si>
  <si>
    <t xml:space="preserve">If known. See ENA website for guidance.</t>
  </si>
  <si>
    <t xml:space="preserve">Final or Proposed Earthing Arrangements</t>
  </si>
  <si>
    <t xml:space="preserve">☐ TN-C-S (PME)</t>
  </si>
  <si>
    <t xml:space="preserve">as per BS 7671 and the IET Code of Practice: https://www.theiet.org/resources/standards/cop-electric.cfm</t>
  </si>
  <si>
    <t xml:space="preserve">☐ TN-S (SNE)</t>
  </si>
  <si>
    <t xml:space="preserve">☐ TT (Direct)</t>
  </si>
  <si>
    <t xml:space="preserve">Is the service looped?</t>
  </si>
  <si>
    <t xml:space="preserve">Tick one as appropriate</t>
  </si>
  <si>
    <t xml:space="preserve">☒ Don’t know</t>
  </si>
  <si>
    <t xml:space="preserve">Type of installation</t>
  </si>
  <si>
    <t xml:space="preserve"> X Domestic</t>
  </si>
  <si>
    <t xml:space="preserve">☐ Non-domestic</t>
  </si>
  <si>
    <t xml:space="preserve">☐ Other - Please detail: ………………………………………………………….</t>
  </si>
  <si>
    <t xml:space="preserve">Have you identified any issues with adequacy of the existing supply equipment?</t>
  </si>
  <si>
    <t xml:space="preserve">☐ Yes - Please detail: ……………………………….....................................</t>
  </si>
  <si>
    <t xml:space="preserve">................................................................................</t>
  </si>
  <si>
    <t xml:space="preserve">X No</t>
  </si>
  <si>
    <t xml:space="preserve">Date of Installation (if ‘connect and notify’ applicable)</t>
  </si>
  <si>
    <r>
      <rPr>
        <vertAlign val="superscript"/>
        <sz val="11"/>
        <color rgb="FF000000"/>
        <rFont val="Arial"/>
        <family val="2"/>
        <charset val="1"/>
      </rPr>
      <t xml:space="preserve">† </t>
    </r>
    <r>
      <rPr>
        <sz val="11"/>
        <color rgb="FF000000"/>
        <rFont val="Arial"/>
        <family val="2"/>
        <charset val="1"/>
      </rPr>
      <t xml:space="preserve">The installer must ensure no other parallel devices can run simultaneously. If the installation is one controller but multiple devices, please use the multiple installations spreadsheet</t>
    </r>
  </si>
  <si>
    <t xml:space="preserve">* If the cut-out rating is unknown or uncertain, it can be established by raising an enquiry with the DNO.  If the supply capacity still cannot be established, the ‘Apply to Connect’ process must be followed and the aforementioned timeframes are applicable. Please note that one should not open the cut out. Guidance on cut-out ratings is available on the ENA website. If the cut-out rating is unknown, a picture can be provided to the DNO.</t>
  </si>
  <si>
    <r>
      <rPr>
        <b val="true"/>
        <sz val="11"/>
        <color rgb="FF000000"/>
        <rFont val="Arial"/>
        <family val="2"/>
        <charset val="1"/>
      </rPr>
      <t xml:space="preserve">Power Quality Declaration - Heat Pumps Only</t>
    </r>
    <r>
      <rPr>
        <b val="true"/>
        <vertAlign val="superscript"/>
        <sz val="11"/>
        <color rgb="FF000000"/>
        <rFont val="Arial"/>
        <family val="2"/>
        <charset val="1"/>
      </rPr>
      <t xml:space="preserve">†</t>
    </r>
  </si>
  <si>
    <t xml:space="preserve">Heat Pump Manufacturer</t>
  </si>
  <si>
    <t xml:space="preserve">Heat Pump Model</t>
  </si>
  <si>
    <t xml:space="preserve">How will the Heat Pump be used?</t>
  </si>
  <si>
    <t xml:space="preserve">☒ The Heat Pump model stated will provide HEATING ONLY</t>
  </si>
  <si>
    <t xml:space="preserve">Please tick one of the following options </t>
  </si>
  <si>
    <t xml:space="preserve">☐ The Heat Pump model stated will provide HEATING &amp; COOLING</t>
  </si>
  <si>
    <t xml:space="preserve">Does the Heat Pump have a Backup, Boost or Immersion Element installed? </t>
  </si>
  <si>
    <t xml:space="preserve">☒Yes - Rating:  13.0 Amps       ☐ No</t>
  </si>
  <si>
    <t xml:space="preserve">If yes, please provide Immersion Element rating</t>
  </si>
  <si>
    <t xml:space="preserve">Is this model in the ENA Heat Pump Type Register Database and is the information in the Database correct? </t>
  </si>
  <si>
    <t xml:space="preserve">☒Yes - Register No:        ☐ No</t>
  </si>
  <si>
    <t xml:space="preserve">If no, please fill in the following additional Power Quality details required for non-registered Heat Pump Models</t>
  </si>
  <si>
    <t xml:space="preserve">Datasheet and other Power Quality documentation for the Heat Pump attached to this application? </t>
  </si>
  <si>
    <t xml:space="preserve">☐Yes          ☐ No</t>
  </si>
  <si>
    <r>
      <rPr>
        <b val="true"/>
        <u val="single"/>
        <sz val="11"/>
        <color rgb="FFFFFFFF"/>
        <rFont val="Arial"/>
        <family val="2"/>
        <charset val="1"/>
      </rPr>
      <t xml:space="preserve">Must be provided.</t>
    </r>
    <r>
      <rPr>
        <sz val="11"/>
        <color rgb="FFFFFFFF"/>
        <rFont val="Arial"/>
        <family val="2"/>
        <charset val="1"/>
      </rPr>
      <t xml:space="preserve"> It is the installer’s responsibility to ensure all information required to populate the Heat Pump Type Register Database is provided.</t>
    </r>
  </si>
  <si>
    <t xml:space="preserve">Does the installation meet the Microgeneration Certificate Scheme* Product Requirements?</t>
  </si>
  <si>
    <t xml:space="preserve">Harmonics</t>
  </si>
  <si>
    <r>
      <rPr>
        <sz val="11"/>
        <color rgb="FFFFFFFF"/>
        <rFont val="Arial"/>
        <family val="2"/>
        <charset val="1"/>
      </rPr>
      <t xml:space="preserve">Does the proposed installation comply with the technical requirements of BS EN/IEC </t>
    </r>
    <r>
      <rPr>
        <b val="true"/>
        <sz val="11"/>
        <color rgb="FFFFFFFF"/>
        <rFont val="Arial"/>
        <family val="2"/>
        <charset val="1"/>
      </rPr>
      <t xml:space="preserve">61000-3-2</t>
    </r>
    <r>
      <rPr>
        <sz val="11"/>
        <color rgb="FFFFFFFF"/>
        <rFont val="Arial"/>
        <family val="2"/>
        <charset val="1"/>
      </rPr>
      <t xml:space="preserve">?</t>
    </r>
  </si>
  <si>
    <r>
      <rPr>
        <sz val="11"/>
        <color rgb="FFFFFFFF"/>
        <rFont val="Arial"/>
        <family val="2"/>
        <charset val="1"/>
      </rPr>
      <t xml:space="preserve">Does the proposed installation comply with BS EN/IEC </t>
    </r>
    <r>
      <rPr>
        <b val="true"/>
        <sz val="11"/>
        <color rgb="FFFFFFFF"/>
        <rFont val="Arial"/>
        <family val="2"/>
        <charset val="1"/>
      </rPr>
      <t xml:space="preserve">61000-3-12</t>
    </r>
    <r>
      <rPr>
        <sz val="11"/>
        <color rgb="FFFFFFFF"/>
        <rFont val="Arial"/>
        <family val="2"/>
        <charset val="1"/>
      </rPr>
      <t xml:space="preserve">? </t>
    </r>
  </si>
  <si>
    <t xml:space="preserve">Flicker</t>
  </si>
  <si>
    <r>
      <rPr>
        <sz val="11"/>
        <color rgb="FFFFFFFF"/>
        <rFont val="Arial"/>
        <family val="2"/>
        <charset val="1"/>
      </rPr>
      <t xml:space="preserve">Does the proposed installation comply with the technical requirements of BS EN/IEC </t>
    </r>
    <r>
      <rPr>
        <b val="true"/>
        <sz val="11"/>
        <color rgb="FFFFFFFF"/>
        <rFont val="Arial"/>
        <family val="2"/>
        <charset val="1"/>
      </rPr>
      <t xml:space="preserve">61000-3-3</t>
    </r>
    <r>
      <rPr>
        <sz val="11"/>
        <color rgb="FFFFFFFF"/>
        <rFont val="Arial"/>
        <family val="2"/>
        <charset val="1"/>
      </rPr>
      <t xml:space="preserve">? </t>
    </r>
  </si>
  <si>
    <r>
      <rPr>
        <sz val="11"/>
        <color rgb="FFFFFFFF"/>
        <rFont val="Arial"/>
        <family val="2"/>
        <charset val="1"/>
      </rPr>
      <t xml:space="preserve">Does the proposed installation comply with BS EN/IEC </t>
    </r>
    <r>
      <rPr>
        <b val="true"/>
        <sz val="11"/>
        <color rgb="FFFFFFFF"/>
        <rFont val="Arial"/>
        <family val="2"/>
        <charset val="1"/>
      </rPr>
      <t xml:space="preserve">61000-3-11</t>
    </r>
    <r>
      <rPr>
        <sz val="11"/>
        <color rgb="FFFFFFFF"/>
        <rFont val="Arial"/>
        <family val="2"/>
        <charset val="1"/>
      </rPr>
      <t xml:space="preserve">? </t>
    </r>
  </si>
  <si>
    <t xml:space="preserve">† Please refer to the Manufacturers Declaration of Conformity, device type test certificate and datasheet. If using the multiple installations spreadsheet, the confirmation of standards compliance should refer to the whole installation, i.e. at the point of common coupling.  </t>
  </si>
  <si>
    <r>
      <rPr>
        <sz val="11"/>
        <color rgb="FF000000"/>
        <rFont val="Arial"/>
        <family val="2"/>
        <charset val="1"/>
      </rPr>
      <t xml:space="preserve">* </t>
    </r>
    <r>
      <rPr>
        <u val="single"/>
        <sz val="11"/>
        <color rgb="FF0000FF"/>
        <rFont val="Arial"/>
        <family val="2"/>
        <charset val="1"/>
      </rPr>
      <t xml:space="preserve">https://www.microgenerationcertification.org/mcs-standards/product-standards/heat-pumps/</t>
    </r>
  </si>
  <si>
    <t xml:space="preserve">Declaration</t>
  </si>
  <si>
    <t xml:space="preserve">I confirm that the information I have given in this form is true to the best of my knowledge for the electrical installation noted above. The customer at the above address has been advised that commissioning of the installation may only take place when the Network Operator has completed any reinforcement works the supply network requires.  </t>
  </si>
  <si>
    <t xml:space="preserve">Signed</t>
  </si>
  <si>
    <t xml:space="preserve">Heat pump sound checker MCS020</t>
  </si>
  <si>
    <t xml:space="preserve">note 2a</t>
  </si>
  <si>
    <t xml:space="preserve">no of walls </t>
  </si>
  <si>
    <t xml:space="preserve">directivity</t>
  </si>
  <si>
    <t xml:space="preserve">note 1 and 2 </t>
  </si>
  <si>
    <t xml:space="preserve">Note 4</t>
  </si>
  <si>
    <t xml:space="preserve">Q (STEP 2 RESULT)</t>
  </si>
  <si>
    <t xml:space="preserve">Distance from Heat Pump (metres) (STEP 3 RESULT)</t>
  </si>
  <si>
    <t xml:space="preserve">power dBa</t>
  </si>
  <si>
    <t xml:space="preserve">pressure dBa</t>
  </si>
  <si>
    <t xml:space="preserve">Planning permission, rules for air source heat pumps:</t>
  </si>
  <si>
    <t xml:space="preserve">fail sound test </t>
  </si>
  <si>
    <t xml:space="preserve">As part of Permitted Development Rights planning permission will </t>
  </si>
  <si>
    <t xml:space="preserve">note 7</t>
  </si>
  <si>
    <t xml:space="preserve">no longer be required as long as a few rules are adhered too. </t>
  </si>
  <si>
    <t xml:space="preserve">diff from note 8</t>
  </si>
  <si>
    <t xml:space="preserve">correction</t>
  </si>
  <si>
    <t xml:space="preserve">Only one heat pump can be installed without planning permission</t>
  </si>
  <si>
    <t xml:space="preserve">if you have 2 units you ALWAYS need planning permission</t>
  </si>
  <si>
    <t xml:space="preserve">The outdoor unit must be less than 0.6m^3 in size</t>
  </si>
  <si>
    <t xml:space="preserve">step 4</t>
  </si>
  <si>
    <t xml:space="preserve">It must not exceed 45dBa as measured at the nearest </t>
  </si>
  <si>
    <t xml:space="preserve">window of the next door neighbour’s property.</t>
  </si>
  <si>
    <r>
      <rPr>
        <sz val="11"/>
        <color rgb="FF000000"/>
        <rFont val="Arial"/>
        <family val="2"/>
        <charset val="1"/>
      </rPr>
      <t xml:space="preserve">It must be installed by MCS installer as part of the MCS scheme</t>
    </r>
    <r>
      <rPr>
        <sz val="11"/>
        <color rgb="FF4D4D4D"/>
        <rFont val="Arial"/>
        <family val="2"/>
        <charset val="1"/>
      </rPr>
      <t xml:space="preserve">.</t>
    </r>
  </si>
  <si>
    <t xml:space="preserve">all details are in the table here from MIS3005</t>
  </si>
  <si>
    <t xml:space="preserve">the maths </t>
  </si>
  <si>
    <t xml:space="preserve">results</t>
  </si>
  <si>
    <t xml:space="preserve">dBa</t>
  </si>
  <si>
    <t xml:space="preserve">TBC</t>
  </si>
  <si>
    <t xml:space="preserve">Step</t>
  </si>
  <si>
    <t xml:space="preserve">what unit are you installing taken from mcs run page</t>
  </si>
  <si>
    <r>
      <rPr>
        <sz val="11"/>
        <color rgb="FF000000"/>
        <rFont val="Arial"/>
        <family val="2"/>
        <charset val="1"/>
      </rPr>
      <t xml:space="preserve">sound </t>
    </r>
    <r>
      <rPr>
        <b val="true"/>
        <sz val="11"/>
        <color rgb="FF000000"/>
        <rFont val="Arial"/>
        <family val="2"/>
        <charset val="1"/>
      </rPr>
      <t xml:space="preserve">power </t>
    </r>
    <r>
      <rPr>
        <sz val="11"/>
        <color rgb="FF000000"/>
        <rFont val="Arial"/>
        <family val="2"/>
        <charset val="1"/>
      </rPr>
      <t xml:space="preserve">level from table above</t>
    </r>
  </si>
  <si>
    <r>
      <rPr>
        <sz val="11"/>
        <color rgb="FF000000"/>
        <rFont val="Arial"/>
        <family val="2"/>
        <charset val="1"/>
      </rPr>
      <t xml:space="preserve">databook sound </t>
    </r>
    <r>
      <rPr>
        <b val="true"/>
        <sz val="11"/>
        <color rgb="FF000000"/>
        <rFont val="Arial"/>
        <family val="2"/>
        <charset val="1"/>
      </rPr>
      <t xml:space="preserve">pressure</t>
    </r>
    <r>
      <rPr>
        <sz val="11"/>
        <color rgb="FF000000"/>
        <rFont val="Arial"/>
        <family val="2"/>
        <charset val="1"/>
      </rPr>
      <t xml:space="preserve"> level from table above</t>
    </r>
  </si>
  <si>
    <t xml:space="preserve">2a</t>
  </si>
  <si>
    <t xml:space="preserve">how many surfaces (walls, floor and roof) are within 1m of the unit </t>
  </si>
  <si>
    <t xml:space="preserve">measure the shortest distance in metres from the middle of the heat pump to the nearest door or window of the neighbours</t>
  </si>
  <si>
    <t xml:space="preserve">property.We call this the assesment point. The measurement must be to a room other than a bathroom, shower room, toilet or kitchen.</t>
  </si>
  <si>
    <t xml:space="preserve">3a</t>
  </si>
  <si>
    <t xml:space="preserve">type in distance metres, whole numbers rounded up please </t>
  </si>
  <si>
    <t xml:space="preserve">decibel reduction</t>
  </si>
  <si>
    <t xml:space="preserve">5a</t>
  </si>
  <si>
    <t xml:space="preserve">if you stand in front of the heat pump can you see the assesment point window / door </t>
  </si>
  <si>
    <t xml:space="preserve">5b</t>
  </si>
  <si>
    <t xml:space="preserve">if you move 25cm from the unit can you see the assesment point window / door from the heat pump</t>
  </si>
  <si>
    <t xml:space="preserve">5c</t>
  </si>
  <si>
    <t xml:space="preserve">is there a solid wall or fence between the heat pump and the neighbours house</t>
  </si>
  <si>
    <r>
      <rPr>
        <sz val="11"/>
        <color rgb="FF000000"/>
        <rFont val="Arial"/>
        <family val="2"/>
        <charset val="1"/>
      </rPr>
      <t xml:space="preserve">calculated Sound </t>
    </r>
    <r>
      <rPr>
        <b val="true"/>
        <sz val="11"/>
        <color rgb="FF000000"/>
        <rFont val="Arial"/>
        <family val="2"/>
        <charset val="1"/>
      </rPr>
      <t xml:space="preserve">pressure</t>
    </r>
    <r>
      <rPr>
        <sz val="11"/>
        <color rgb="FF000000"/>
        <rFont val="Arial"/>
        <family val="2"/>
        <charset val="1"/>
      </rPr>
      <t xml:space="preserve"> level of installation </t>
    </r>
  </si>
  <si>
    <t xml:space="preserve">mcs assumed background noise level </t>
  </si>
  <si>
    <t xml:space="preserve">difference between heat pump noise and background </t>
  </si>
  <si>
    <t xml:space="preserve">correction factor </t>
  </si>
  <si>
    <t xml:space="preserve">9a</t>
  </si>
  <si>
    <t xml:space="preserve">New corrected Sound pressure level </t>
  </si>
  <si>
    <t xml:space="preserve">the figure in step 9a MUST be below 42dBa to pass as permitted development</t>
  </si>
  <si>
    <t xml:space="preserve">Heat pump performance estimate </t>
  </si>
  <si>
    <t xml:space="preserve">Your heat pump is designed to provide 100% of your space heating needs for 99% of the hours in most years. This means you may need to use another form of space heating for the coldest 1% of hours. You may also need this supplementary heating if:</t>
  </si>
  <si>
    <t xml:space="preserve">·         The building is being heated from a cold state (for example, if you have had no heating on for a while); or,</t>
  </si>
  <si>
    <t xml:space="preserve">·         You frequently use large amounts of hot water during cold weather.</t>
  </si>
  <si>
    <t xml:space="preserve">Your heat pump is expected to provide  </t>
  </si>
  <si>
    <t xml:space="preserve">of your hot water.  You will need an additional heating source to heat the remainder of your hot water</t>
  </si>
  <si>
    <t xml:space="preserve">We will be combining the heat pump with other heating available. This combined system will be fully integrated, so it uses a single control system. The combined system will provide at least 100% of your space heating needs. </t>
  </si>
  <si>
    <t xml:space="preserve">The heat pump on its own will provide </t>
  </si>
  <si>
    <t xml:space="preserve">of the building's space heating +</t>
  </si>
  <si>
    <t xml:space="preserve"> of your hot water. </t>
  </si>
  <si>
    <t xml:space="preserve">You will need additional heating to provide </t>
  </si>
  <si>
    <t xml:space="preserve">of your hot water.</t>
  </si>
  <si>
    <r>
      <rPr>
        <b val="true"/>
        <sz val="11"/>
        <color rgb="FF000000"/>
        <rFont val="Arial"/>
        <family val="2"/>
        <charset val="1"/>
      </rPr>
      <t xml:space="preserve">Important: </t>
    </r>
    <r>
      <rPr>
        <sz val="11"/>
        <color rgb="FF000000"/>
        <rFont val="Arial"/>
        <family val="2"/>
        <charset val="1"/>
      </rPr>
      <t xml:space="preserve">We have based your performance estimate and your predicted RHI on your total heat demand as stated on your EPC for your property (after installation of compulsory energy efficiency requirements if applicable).</t>
    </r>
  </si>
  <si>
    <t xml:space="preserve">We have also designed your heating system using a 'heat loss' calculation. This is a detailed technical survey that gives us energy information for each room in the property where the heat pump will be installed. To do this, we have discussed with you the best method to heat each room (radiators or underfloor heating for example). Where relevant, we discussed with you the benefits of better insulation and draft-proofing. The results of this full survey are as detailed in the table on the next page.</t>
  </si>
  <si>
    <r>
      <rPr>
        <sz val="11"/>
        <color rgb="FF000000"/>
        <rFont val="Arial"/>
        <family val="2"/>
        <charset val="1"/>
      </rPr>
      <t xml:space="preserve">Please note that the method we use to carry out this heat loss calculation is different to the method used for the EPC and the results may not be exactly the same. </t>
    </r>
    <r>
      <rPr>
        <b val="true"/>
        <sz val="11"/>
        <color rgb="FF000000"/>
        <rFont val="Arial"/>
        <family val="2"/>
        <charset val="1"/>
      </rPr>
      <t xml:space="preserve">The RHI is based on your energy demand as stated in the EPC.</t>
    </r>
  </si>
  <si>
    <t xml:space="preserve">Emitter details </t>
  </si>
  <si>
    <t xml:space="preserve">-</t>
  </si>
  <si>
    <t xml:space="preserve">Room </t>
  </si>
  <si>
    <t xml:space="preserve">Total heat loss (W) </t>
  </si>
  <si>
    <t xml:space="preserve">Heat loss per metre (w/m^2)</t>
  </si>
  <si>
    <t xml:space="preserve">emitter type chosen </t>
  </si>
  <si>
    <t xml:space="preserve">rad sizes for drop downs</t>
  </si>
  <si>
    <t xml:space="preserve">rad maths</t>
  </si>
  <si>
    <t xml:space="preserve">w/m^2</t>
  </si>
  <si>
    <t xml:space="preserve">towel</t>
  </si>
  <si>
    <t xml:space="preserve">single panel</t>
  </si>
  <si>
    <t xml:space="preserve">single convector</t>
  </si>
  <si>
    <t xml:space="preserve">double Panel</t>
  </si>
  <si>
    <t xml:space="preserve">double convector</t>
  </si>
  <si>
    <t xml:space="preserve">System SCOP </t>
  </si>
  <si>
    <t xml:space="preserve">We have chosen the flow temperature based on the worst performing room in your property. We have calculated this to be  </t>
  </si>
  <si>
    <t xml:space="preserve">These calculations were carried out using a method that complies with British Standard BS EN 12831 as specified by the Microgeneration Certification Scheme.</t>
  </si>
  <si>
    <t xml:space="preserve">Heat Emitters</t>
  </si>
  <si>
    <t xml:space="preserve">put old rads in here, if the % goes red rad is too small.</t>
  </si>
  <si>
    <t xml:space="preserve">Put new rads here, until % goes green, green = OK</t>
  </si>
  <si>
    <t xml:space="preserve">Radiator Info</t>
  </si>
  <si>
    <t xml:space="preserve">Width (mm)</t>
  </si>
  <si>
    <t xml:space="preserve">Type</t>
  </si>
  <si>
    <t xml:space="preserve">% undersize</t>
  </si>
  <si>
    <t xml:space="preserve">new radiators size</t>
  </si>
  <si>
    <t xml:space="preserve">volume l</t>
  </si>
  <si>
    <t xml:space="preserve">load kW</t>
  </si>
  <si>
    <t xml:space="preserve">output W old rads</t>
  </si>
  <si>
    <t xml:space="preserve">output W new rads</t>
  </si>
  <si>
    <t xml:space="preserve">rads stelrad at 30 delta t</t>
  </si>
  <si>
    <t xml:space="preserve">outputs</t>
  </si>
  <si>
    <t xml:space="preserve">Height (mm)</t>
  </si>
  <si>
    <t xml:space="preserve">Height</t>
  </si>
  <si>
    <t xml:space="preserve">length</t>
  </si>
  <si>
    <t xml:space="preserve">Single Convector</t>
  </si>
  <si>
    <t xml:space="preserve">Double convector</t>
  </si>
  <si>
    <t xml:space="preserve">m^2 rad area</t>
  </si>
  <si>
    <t xml:space="preserve">w/m^2 single</t>
  </si>
  <si>
    <t xml:space="preserve">w/m^2 double</t>
  </si>
  <si>
    <t xml:space="preserve">Section 3 – Running Costs</t>
  </si>
  <si>
    <t xml:space="preserve">Your heat pump will need electricity to run. The cost of this electricity is detailed in your attached MCS Heat Pump System Performance Estimate. The unit rate we have used to forecast your running costs is included in the estimate document – see top right-hand section 'Electricity (p/kWh)'.</t>
  </si>
  <si>
    <t xml:space="preserve">Section 4 – The Renewable Heat Incentive (RHI)</t>
  </si>
  <si>
    <t xml:space="preserve">Under the Renewable Heat Incentive scheme, you will receive quarterly payments for seven years as an incentive to use renewable heat generation. The amount of money that is paid to you depends on:</t>
  </si>
  <si>
    <t xml:space="preserve">·         The type of heat pump you have chosen;</t>
  </si>
  <si>
    <t xml:space="preserve">·         The amount of heat your property requires; and</t>
  </si>
  <si>
    <t xml:space="preserve">·         How much of that heat is generated by your heat pump and how efficient your heat pump is.</t>
  </si>
  <si>
    <t xml:space="preserve">Under the RHI rules we cannot predict your RHI income unless:</t>
  </si>
  <si>
    <t xml:space="preserve">·         Your property has already had all compulsory energy efficiency requirements (such as cavity wall insulation and loft insulation) installed (unless exempt); and</t>
  </si>
  <si>
    <t xml:space="preserve">·         You have received an Energy Performance Certificate (EPC) for your property (after installation of compulsory energy efficiency requirements if applicable)</t>
  </si>
  <si>
    <t xml:space="preserve">You will receive a quarterly payment based on the amount of heat your property needs as stated in your EPC and your Heat Pump System Performance Estimate. The rate will change annually in line with the Consumer Price Index (CPI). You can find out more about the RHI on the Ofgem Website: https://www.ofgem.gov.uk/environmental-programmes/domestic-rhi</t>
  </si>
  <si>
    <t xml:space="preserve">The current RHI Tariff for your chosen heat pump is </t>
  </si>
  <si>
    <t xml:space="preserve">p/kWh (pence per kilowatt hour)</t>
  </si>
  <si>
    <t xml:space="preserve">The RHI will be paid on each kilowatt hour (kWh) of renewable heat the installation generates up to your system's demand limit for a period of seven years. The annual payment amount will be calculated by:</t>
  </si>
  <si>
    <r>
      <rPr>
        <sz val="11"/>
        <color rgb="FF000000"/>
        <rFont val="Arial"/>
        <family val="2"/>
        <charset val="1"/>
      </rPr>
      <t xml:space="preserve">·         Multiplying your property's expected annual heat usage in kWh by the tariff amount; </t>
    </r>
    <r>
      <rPr>
        <b val="true"/>
        <sz val="11"/>
        <color rgb="FF000000"/>
        <rFont val="Arial"/>
        <family val="2"/>
        <charset val="1"/>
      </rPr>
      <t xml:space="preserve">and</t>
    </r>
  </si>
  <si>
    <r>
      <rPr>
        <sz val="11"/>
        <color rgb="FF000000"/>
        <rFont val="Arial"/>
        <family val="2"/>
        <charset val="1"/>
      </rPr>
      <t xml:space="preserve">·         Combining this result with the heat pump's expected efficiency to estimate how much renewable heat is generated by the system. The system's 'expected efficiency' is the Seasonal Coefficient of Performance (SCOP). See </t>
    </r>
    <r>
      <rPr>
        <b val="true"/>
        <sz val="11"/>
        <color rgb="FF000000"/>
        <rFont val="Arial"/>
        <family val="2"/>
        <charset val="1"/>
      </rPr>
      <t xml:space="preserve">section 1 </t>
    </r>
    <r>
      <rPr>
        <sz val="11"/>
        <color rgb="FF000000"/>
        <rFont val="Arial"/>
        <family val="2"/>
        <charset val="1"/>
      </rPr>
      <t xml:space="preserve">above. Cell B36</t>
    </r>
  </si>
  <si>
    <t xml:space="preserve">Ofgem have set the heat demand limits as follows:</t>
  </si>
  <si>
    <t xml:space="preserve">·         20,000 kWh/yr Air Source Heat Pumps</t>
  </si>
  <si>
    <t xml:space="preserve">·         30,000 kWh/yr Ground Source Heat Pumps</t>
  </si>
  <si>
    <t xml:space="preserve">The RHI will be paid using the heat demand figures listed on your EPC or the relevant heat demand limit above, whichever is lower.</t>
  </si>
  <si>
    <r>
      <rPr>
        <b val="true"/>
        <sz val="11"/>
        <color rgb="FF000000"/>
        <rFont val="Arial"/>
        <family val="2"/>
        <charset val="1"/>
      </rPr>
      <t xml:space="preserve">IMPORTANT</t>
    </r>
    <r>
      <rPr>
        <sz val="11"/>
        <color rgb="FF000000"/>
        <rFont val="Arial"/>
        <family val="2"/>
        <charset val="1"/>
      </rPr>
      <t xml:space="preserve">: You can still apply if your annual heat demand on your EPC is higher than the heat demand limit above. However, your RHI payments will be capped in line with these limits.</t>
    </r>
  </si>
  <si>
    <t xml:space="preserve">Metering for Payment</t>
  </si>
  <si>
    <t xml:space="preserve">If you are using a hybrid heating system (boiler plus heat pump ) </t>
  </si>
  <si>
    <t xml:space="preserve">Your installation is eligible under the RHI only if the required metering is installed. This may be because your heat pump is being combined with another heat source (such as a boiler) or if the property is your second home. The compulsory metering will measure the renewable heat usage and your payments will be capped at the level of the expected renewable heat use as stated in your EPC. You can get more information about compulsory metering from Ofgem's factsheet: Do I need Metering for the Domestic RHI? Available here: https://www.ofgem.gov.uk/environmental-programmes/domestic-renewable-heat-incentive/applicants</t>
  </si>
  <si>
    <t xml:space="preserve">Section 5 – Income and Benefit</t>
  </si>
  <si>
    <t xml:space="preserve">We can estimate how long it will take for the system to pay for itself (payback). To do this, we compare the total cost of the system with our estimate of your total benefit which includes your RHI payments and the amount you will save on fuel. </t>
  </si>
  <si>
    <t xml:space="preserve">We have assumed there is no inflation and no increase in electricity prices.</t>
  </si>
  <si>
    <r>
      <rPr>
        <b val="true"/>
        <sz val="11"/>
        <color rgb="FF000000"/>
        <rFont val="Arial"/>
        <family val="2"/>
        <charset val="1"/>
      </rPr>
      <t xml:space="preserve">Important: </t>
    </r>
    <r>
      <rPr>
        <sz val="11"/>
        <color rgb="FF000000"/>
        <rFont val="Arial"/>
        <family val="2"/>
        <charset val="1"/>
      </rPr>
      <t xml:space="preserve">The following calculations are based on the heat use figures as stated in your EPC. We cannot predict your RHI income unless your EPC is available.</t>
    </r>
  </si>
  <si>
    <t xml:space="preserve">Your RHI Estimate is calculated as below:</t>
  </si>
  <si>
    <t xml:space="preserve">Energy eligible for RHI from HLC</t>
  </si>
  <si>
    <t xml:space="preserve">kWh </t>
  </si>
  <si>
    <t xml:space="preserve">Tariff:</t>
  </si>
  <si>
    <t xml:space="preserve">(p/kWh)</t>
  </si>
  <si>
    <r>
      <rPr>
        <sz val="11"/>
        <color rgb="FF000000"/>
        <rFont val="Arial"/>
        <family val="2"/>
        <charset val="1"/>
      </rPr>
      <t xml:space="preserve">Your </t>
    </r>
    <r>
      <rPr>
        <u val="single"/>
        <sz val="11"/>
        <color rgb="FF000000"/>
        <rFont val="Arial"/>
        <family val="2"/>
        <charset val="1"/>
      </rPr>
      <t xml:space="preserve">Estimated</t>
    </r>
    <r>
      <rPr>
        <sz val="11"/>
        <color rgb="FF000000"/>
        <rFont val="Arial"/>
        <family val="2"/>
        <charset val="1"/>
      </rPr>
      <t xml:space="preserve"> RHI Income based on HLC</t>
    </r>
  </si>
  <si>
    <t xml:space="preserve">£ / yr</t>
  </si>
  <si>
    <t xml:space="preserve">using the figures from the epc we can calculate your EPC exactly.</t>
  </si>
  <si>
    <t xml:space="preserve">EPC number </t>
  </si>
  <si>
    <t xml:space="preserve">A Annual Heat Demand From EPC space heating and hot water demand</t>
  </si>
  <si>
    <t xml:space="preserve">Space Heating:</t>
  </si>
  <si>
    <t xml:space="preserve">Hot Water:</t>
  </si>
  <si>
    <t xml:space="preserve">Total: capped at 20000</t>
  </si>
  <si>
    <t xml:space="preserve">B Seasonal Coefficient of Performance (SCOP)</t>
  </si>
  <si>
    <t xml:space="preserve">C Current RHI Tariff Rate</t>
  </si>
  <si>
    <t xml:space="preserve">D Total Annual Heat Demand Adjusted by SCOP:  Demand x (1-(1/SCOP))</t>
  </si>
  <si>
    <t xml:space="preserve">E Total Annual Income (Paid for 7 Years): C x D/100</t>
  </si>
  <si>
    <r>
      <rPr>
        <b val="true"/>
        <sz val="11"/>
        <color rgb="FF000000"/>
        <rFont val="Arial"/>
        <family val="2"/>
        <charset val="1"/>
      </rPr>
      <t xml:space="preserve">Important: </t>
    </r>
    <r>
      <rPr>
        <sz val="11"/>
        <color rgb="FF000000"/>
        <rFont val="Arial"/>
        <family val="2"/>
        <charset val="1"/>
      </rPr>
      <t xml:space="preserve">The RHI will be paid using the heat demand figures listed on your EPC or the relevant heat demand limit (detailed above) whichever is lower.</t>
    </r>
  </si>
  <si>
    <r>
      <rPr>
        <b val="true"/>
        <sz val="11"/>
        <color rgb="FF000000"/>
        <rFont val="Arial"/>
        <family val="2"/>
        <charset val="1"/>
      </rPr>
      <t xml:space="preserve">Please note: </t>
    </r>
    <r>
      <rPr>
        <sz val="11"/>
        <color rgb="FF000000"/>
        <rFont val="Arial"/>
        <family val="2"/>
        <charset val="1"/>
      </rPr>
      <t xml:space="preserve">Our RHI calculations above and the MCS Heat Pump Performance Estimate give you an estimate of your RHI. Actual RHI payments cannot be confirmed until heating systems are successfully accredited under the RHI Scheme</t>
    </r>
  </si>
  <si>
    <t xml:space="preserve">To calculate the total benefit compared to costs of this installation we need to consider the following values in your attached Heat Pump Performance Estimate:</t>
  </si>
  <si>
    <t xml:space="preserve">This is to be used in conjunction with MCS 031 – MCS Heat Pump Performance Estimate</t>
  </si>
  <si>
    <t xml:space="preserve">A Total Running Cost of Existing Heating System</t>
  </si>
  <si>
    <t xml:space="preserve">£/yr</t>
  </si>
  <si>
    <t xml:space="preserve">B Total Estimated Running Cost of Proposed Heating System</t>
  </si>
  <si>
    <t xml:space="preserve">C Annual Fuel Saving (A-B)</t>
  </si>
  <si>
    <t xml:space="preserve">D Forecast RHI Income Per Year</t>
  </si>
  <si>
    <t xml:space="preserve">E Total Financial Benefit Per Year (D+C)</t>
  </si>
  <si>
    <t xml:space="preserve">F Seven Year Benefit (Ex7)</t>
  </si>
  <si>
    <t xml:space="preserve">£</t>
  </si>
  <si>
    <t xml:space="preserve">G Full Installation Cost (Including VAT)</t>
  </si>
  <si>
    <t xml:space="preserve">Where G is less than F then the system will pay for itself within 7 years.</t>
  </si>
  <si>
    <t xml:space="preserve">H Total Number of Years to Payback (G/E)</t>
  </si>
  <si>
    <t xml:space="preserve">Where G is greater than F then it will take longer than 7 years for the system to pay for itself. To calculate the remaining payback:</t>
  </si>
  <si>
    <t xml:space="preserve">I Subtract 7-year total benefit from installation cost (G-F)</t>
  </si>
  <si>
    <t xml:space="preserve">J Divide by annual fuel saving (I/C)</t>
  </si>
  <si>
    <t xml:space="preserve">K Total Number of Years to Payback (J+7)</t>
  </si>
  <si>
    <t xml:space="preserve">More Information</t>
  </si>
  <si>
    <t xml:space="preserve">You can read more about the RHI on Ofgem's Website:</t>
  </si>
  <si>
    <t xml:space="preserve">www.ofgem.gov.uk/environmental-programmes/domestic-renewable-heat-incentive-domestic-rhi</t>
  </si>
  <si>
    <t xml:space="preserve">Cylinder reheat time, mins</t>
  </si>
  <si>
    <t xml:space="preserve">Heat pump chosen for project</t>
  </si>
  <si>
    <t xml:space="preserve">Ambient temperature boiler will take over heating</t>
  </si>
  <si>
    <t xml:space="preserve">Will the system qualify for MCS</t>
  </si>
  <si>
    <t xml:space="preserve">does the system pass the mcs noise test</t>
  </si>
  <si>
    <t xml:space="preserve">this must be filled after installation by eco trades the Mcs company</t>
  </si>
  <si>
    <t xml:space="preserve">Claim of Compliance</t>
  </si>
  <si>
    <t xml:space="preserve">The design and installation of the air sourrce heat pump</t>
  </si>
  <si>
    <t xml:space="preserve">at</t>
  </si>
  <si>
    <t xml:space="preserve">and handed over on</t>
  </si>
  <si>
    <t xml:space="preserve">has been undertaken by Eco trades SW ltd, using a process complying with MCS 023 Issue 2.0</t>
  </si>
  <si>
    <r>
      <rPr>
        <sz val="11"/>
        <color rgb="FF000000"/>
        <rFont val="Calibri"/>
        <family val="2"/>
        <charset val="1"/>
      </rPr>
      <t xml:space="preserve">including measure(es)</t>
    </r>
    <r>
      <rPr>
        <sz val="11"/>
        <color rgb="FFFF0000"/>
        <rFont val="Calibri"/>
        <family val="2"/>
        <charset val="1"/>
      </rPr>
      <t xml:space="preserve"> MIS3005 v2</t>
    </r>
  </si>
  <si>
    <r>
      <rPr>
        <sz val="11"/>
        <color rgb="FFFF0000"/>
        <rFont val="Calibri"/>
        <family val="2"/>
        <charset val="1"/>
      </rPr>
      <t xml:space="preserve">[Include name of Certification Body]</t>
    </r>
    <r>
      <rPr>
        <sz val="11"/>
        <color rgb="FF000000"/>
        <rFont val="Calibri"/>
        <family val="2"/>
        <charset val="1"/>
      </rPr>
      <t xml:space="preserve"> certified.</t>
    </r>
  </si>
  <si>
    <t xml:space="preserve">Design and installation by MCS Contractor</t>
  </si>
  <si>
    <t xml:space="preserve">[microgeneration efficiency measure(s)] at [location of installation] and handed over on [date of handover] has been undertaken by [name of MCS Contractor] using a process complying with MCS 023 Issue 2.0, . [Include name of Certification Body] certified.</t>
  </si>
  <si>
    <t xml:space="preserve">Design by Third Party Design Source and Install by MCS Contractor</t>
  </si>
  <si>
    <t xml:space="preserve">The installation of [microgeneration energy efficiency measure(s)] at [location of installation] and handed over on [date of handover] has been undertaken by [MCS Contractor] in accordance with a design provided by [name of designer] using a process complying with PAS 2030:2017, including Annex(es) [insert references to relevant MCS Installation Standards]. [Include name of Certification Body] certified.</t>
  </si>
  <si>
    <t xml:space="preserve">Customer name:</t>
  </si>
  <si>
    <t xml:space="preserve">Address of installation:</t>
  </si>
  <si>
    <t xml:space="preserve">Lead Installers Name:</t>
  </si>
  <si>
    <t xml:space="preserve">Product Type:</t>
  </si>
  <si>
    <t xml:space="preserve">Manufacturer:</t>
  </si>
  <si>
    <t xml:space="preserve">Model Number:</t>
  </si>
  <si>
    <t xml:space="preserve">Serial Number(s):</t>
  </si>
  <si>
    <t xml:space="preserve">Quality Representative:</t>
  </si>
  <si>
    <t xml:space="preserve">Eco trades SW ltd</t>
  </si>
  <si>
    <t xml:space="preserve">Customer Information Form</t>
  </si>
  <si>
    <t xml:space="preserve">to be signed by the homeowner</t>
  </si>
  <si>
    <t xml:space="preserve">This installation has been carried out in line with the requirements of the Microgeneration Certification Scheme.</t>
  </si>
  <si>
    <t xml:space="preserve">This scheme is designed to encourage the development of renewable and environmentally friendly technologies.</t>
  </si>
  <si>
    <t xml:space="preserve">To ensure that we continue to meet all aspects of the scheme, we are assessed annually. </t>
  </si>
  <si>
    <t xml:space="preserve">During that assessment, the assessor will choose one or more installations to examine. Should your installation be chosen, it is a requirement of the scheme that you allow access to a certified assessing body to ensure that the installation has been completed in a proper manner. Should such an inspection be required, we would liaise with you as to a suitable date and time.</t>
  </si>
  <si>
    <t xml:space="preserve">We hope that you would agree that this ensures that each and every installation will be carried out to the highest standards.</t>
  </si>
  <si>
    <t xml:space="preserve">Contract Management Sheet</t>
  </si>
  <si>
    <t xml:space="preserve">please tick each box to say you have completed this </t>
  </si>
  <si>
    <r>
      <rPr>
        <b val="true"/>
        <sz val="10"/>
        <color rgb="FFFF0000"/>
        <rFont val="Calibri"/>
        <family val="2"/>
        <charset val="1"/>
      </rPr>
      <t xml:space="preserve">Initial information issued to client – </t>
    </r>
    <r>
      <rPr>
        <b val="true"/>
        <u val="single"/>
        <sz val="10"/>
        <color rgb="FFFF0000"/>
        <rFont val="Calibri"/>
        <family val="2"/>
        <charset val="1"/>
      </rPr>
      <t xml:space="preserve">copies to be retained in Contract Folder</t>
    </r>
    <r>
      <rPr>
        <b val="true"/>
        <sz val="10"/>
        <color rgb="FFFF0000"/>
        <rFont val="Calibri"/>
        <family val="2"/>
        <charset val="1"/>
      </rPr>
      <t xml:space="preserve">    </t>
    </r>
  </si>
  <si>
    <t xml:space="preserve">Quotation (including performance calculations and disclaimer):</t>
  </si>
  <si>
    <t xml:space="preserve">Cancellation Form and cancellation instructions:</t>
  </si>
  <si>
    <t xml:space="preserve">Contract: </t>
  </si>
  <si>
    <t xml:space="preserve">Are all the above in accordance with the type of contract agreed/to be agreed (on trade premises/away from trade premises/commercial etc.)?</t>
  </si>
  <si>
    <t xml:space="preserve">Site and Installation Information – to be retained in Contract Folder</t>
  </si>
  <si>
    <t xml:space="preserve">Site Survey Form:</t>
  </si>
  <si>
    <t xml:space="preserve">Risk Assessment:</t>
  </si>
  <si>
    <t xml:space="preserve">Method Statement:</t>
  </si>
  <si>
    <t xml:space="preserve">Schematic Diagram(s):</t>
  </si>
  <si>
    <t xml:space="preserve">Purchasing Information</t>
  </si>
  <si>
    <r>
      <rPr>
        <b val="true"/>
        <sz val="10"/>
        <color rgb="FF000000"/>
        <rFont val="Calibri"/>
        <family val="2"/>
        <charset val="1"/>
      </rPr>
      <t xml:space="preserve">Purchase Orders (F09</t>
    </r>
    <r>
      <rPr>
        <b val="true"/>
        <sz val="10"/>
        <color rgb="FFFF0000"/>
        <rFont val="Calibri"/>
        <family val="2"/>
        <charset val="1"/>
      </rPr>
      <t xml:space="preserve">)</t>
    </r>
    <r>
      <rPr>
        <b val="true"/>
        <sz val="10"/>
        <color rgb="FF000000"/>
        <rFont val="Calibri"/>
        <family val="2"/>
        <charset val="1"/>
      </rPr>
      <t xml:space="preserve"> logged onto </t>
    </r>
    <r>
      <rPr>
        <b val="true"/>
        <u val="single"/>
        <sz val="10"/>
        <color rgb="FFFF0000"/>
        <rFont val="Calibri"/>
        <family val="2"/>
        <charset val="1"/>
      </rPr>
      <t xml:space="preserve">Purchase Order Log (R03)</t>
    </r>
    <r>
      <rPr>
        <b val="true"/>
        <sz val="10"/>
        <color rgb="FF000000"/>
        <rFont val="Calibri"/>
        <family val="2"/>
        <charset val="1"/>
      </rPr>
      <t xml:space="preserve">:</t>
    </r>
  </si>
  <si>
    <t xml:space="preserve">Copies of Delivery Notes:</t>
  </si>
  <si>
    <t xml:space="preserve">Training and Skill Information</t>
  </si>
  <si>
    <t xml:space="preserve">Are training records retained for operatives assigned to this installation?</t>
  </si>
  <si>
    <t xml:space="preserve">Did the operatives assigned have the required competence and training?</t>
  </si>
  <si>
    <t xml:space="preserve">Subcontractors</t>
  </si>
  <si>
    <t xml:space="preserve">Have training records been completed and retained for all ancillary personnel (Subcontractors etc.)?</t>
  </si>
  <si>
    <r>
      <rPr>
        <b val="true"/>
        <sz val="10"/>
        <color rgb="FF000000"/>
        <rFont val="Calibri"/>
        <family val="2"/>
        <charset val="1"/>
      </rPr>
      <t xml:space="preserve">Have </t>
    </r>
    <r>
      <rPr>
        <b val="true"/>
        <u val="single"/>
        <sz val="10"/>
        <color rgb="FFFF0000"/>
        <rFont val="Calibri"/>
        <family val="2"/>
        <charset val="1"/>
      </rPr>
      <t xml:space="preserve">F05 -Subcontractor Agreement Forms</t>
    </r>
    <r>
      <rPr>
        <b val="true"/>
        <sz val="10"/>
        <color rgb="FFFF0000"/>
        <rFont val="Calibri"/>
        <family val="2"/>
        <charset val="1"/>
      </rPr>
      <t xml:space="preserve"> </t>
    </r>
    <r>
      <rPr>
        <b val="true"/>
        <sz val="10"/>
        <color rgb="FF000000"/>
        <rFont val="Calibri"/>
        <family val="2"/>
        <charset val="1"/>
      </rPr>
      <t xml:space="preserve">been completed?</t>
    </r>
  </si>
  <si>
    <t xml:space="preserve">Final Commissioning – to be retained in Contract Folder</t>
  </si>
  <si>
    <t xml:space="preserve">Final Testing Information (Product Specific):</t>
  </si>
  <si>
    <t xml:space="preserve">Copies of any required Building Control notifications:</t>
  </si>
  <si>
    <t xml:space="preserve">Copy of Handover or Compliance Certificate:</t>
  </si>
  <si>
    <t xml:space="preserve">Handover Pack – issued to the customer – copies to be retained in Contract Folder</t>
  </si>
  <si>
    <t xml:space="preserve">Accepted Quotation/Copy of Contract:</t>
  </si>
  <si>
    <t xml:space="preserve">Instruction Manuals:</t>
  </si>
  <si>
    <t xml:space="preserve">Warranty Information:</t>
  </si>
  <si>
    <t xml:space="preserve">Schematic Diagram(s) of installation:</t>
  </si>
  <si>
    <t xml:space="preserve">A simple Start Up/Shut Down Procedure:</t>
  </si>
  <si>
    <t xml:space="preserve">Handover or Compliance Certificate:</t>
  </si>
  <si>
    <t xml:space="preserve">Building Control Certificates:</t>
  </si>
  <si>
    <t xml:space="preserve">MCS Certificate:</t>
  </si>
  <si>
    <t xml:space="preserve">Has the completed Handover Pack been issues to the customer?</t>
  </si>
  <si>
    <t xml:space="preserve">Contract Folder</t>
  </si>
  <si>
    <r>
      <rPr>
        <b val="true"/>
        <sz val="10"/>
        <color rgb="FF000000"/>
        <rFont val="Calibri"/>
        <family val="2"/>
        <charset val="1"/>
      </rPr>
      <t xml:space="preserve">Has this installation been added to the list within the </t>
    </r>
    <r>
      <rPr>
        <b val="true"/>
        <u val="single"/>
        <sz val="10"/>
        <color rgb="FFFF0000"/>
        <rFont val="Calibri"/>
        <family val="2"/>
        <charset val="1"/>
      </rPr>
      <t xml:space="preserve">R01 – Contract Folders</t>
    </r>
    <r>
      <rPr>
        <b val="true"/>
        <sz val="10"/>
        <color rgb="FF000000"/>
        <rFont val="Calibri"/>
        <family val="2"/>
        <charset val="1"/>
      </rPr>
      <t xml:space="preserve">?</t>
    </r>
  </si>
  <si>
    <r>
      <rPr>
        <b val="true"/>
        <sz val="10"/>
        <color rgb="FFFF0000"/>
        <rFont val="Calibri"/>
        <family val="2"/>
        <charset val="1"/>
      </rPr>
      <t xml:space="preserve">Have all documents related to this installation been uploaded to the </t>
    </r>
    <r>
      <rPr>
        <b val="true"/>
        <u val="single"/>
        <sz val="10"/>
        <color rgb="FFFF0000"/>
        <rFont val="Calibri"/>
        <family val="2"/>
        <charset val="1"/>
      </rPr>
      <t xml:space="preserve">R01 – Contract Folders</t>
    </r>
    <r>
      <rPr>
        <b val="true"/>
        <sz val="10"/>
        <color rgb="FF000000"/>
        <rFont val="Calibri"/>
        <family val="2"/>
        <charset val="1"/>
      </rPr>
      <t xml:space="preserve">?</t>
    </r>
  </si>
  <si>
    <t xml:space="preserve">Further Actions</t>
  </si>
  <si>
    <t xml:space="preserve">Has this installation been registered on the MCS Installation Database within 10 days of final commissioning?</t>
  </si>
  <si>
    <t xml:space="preserve">Has the MCS Certificate been issued to the customer?</t>
  </si>
  <si>
    <r>
      <rPr>
        <b val="true"/>
        <sz val="10"/>
        <color rgb="FF000000"/>
        <rFont val="Calibri"/>
        <family val="2"/>
        <charset val="1"/>
      </rPr>
      <t xml:space="preserve">Green Deal work only – Has the </t>
    </r>
    <r>
      <rPr>
        <b val="true"/>
        <u val="single"/>
        <sz val="10"/>
        <color rgb="FFFF0000"/>
        <rFont val="Calibri"/>
        <family val="2"/>
        <charset val="1"/>
      </rPr>
      <t xml:space="preserve">F01A – Project Information Collation Form</t>
    </r>
    <r>
      <rPr>
        <b val="true"/>
        <sz val="10"/>
        <color rgb="FFFF0000"/>
        <rFont val="Calibri"/>
        <family val="2"/>
        <charset val="1"/>
      </rPr>
      <t xml:space="preserve"> </t>
    </r>
    <r>
      <rPr>
        <b val="true"/>
        <sz val="10"/>
        <color rgb="FF000000"/>
        <rFont val="Calibri"/>
        <family val="2"/>
        <charset val="1"/>
      </rPr>
      <t xml:space="preserve">been completed and retained?</t>
    </r>
  </si>
  <si>
    <t xml:space="preserve">Green Deal work only – Has a copy of the Handover or Compliance Certificate been forwarded to the Green Deal Provider? </t>
  </si>
  <si>
    <t xml:space="preserve">To be signed by the MCS Nominee </t>
  </si>
  <si>
    <t xml:space="preserve">Vicky Seiflow</t>
  </si>
  <si>
    <t xml:space="preserve">I confirm that all aspects of this installation have been completed according to MCS standard.</t>
  </si>
  <si>
    <t xml:space="preserve">Workmanship Warranty Form</t>
  </si>
  <si>
    <t xml:space="preserve">Workmanship Warranty</t>
  </si>
  <si>
    <r>
      <rPr>
        <sz val="10"/>
        <color rgb="FF000000"/>
        <rFont val="Calibri"/>
        <family val="2"/>
        <charset val="1"/>
      </rPr>
      <t xml:space="preserve">1. We warrant to you that the installation will be carried out by appropriately qualified and trained personnel. They will use a level of reasonable care and skill as it is reasonable for you to expect. The warranty period for the installation services shall be &lt;</t>
    </r>
    <r>
      <rPr>
        <sz val="10"/>
        <color rgb="FFFF0000"/>
        <rFont val="Calibri"/>
        <family val="2"/>
        <charset val="1"/>
      </rPr>
      <t xml:space="preserve">insert</t>
    </r>
    <r>
      <rPr>
        <sz val="10"/>
        <color rgb="FF000000"/>
        <rFont val="Calibri"/>
        <family val="2"/>
        <charset val="1"/>
      </rPr>
      <t xml:space="preserve">&gt; years from completion of the installation services.</t>
    </r>
  </si>
  <si>
    <t xml:space="preserve">2. If you make a valid claim about our service in accordance with our terms and conditions, we may arrange for the relevant products to be reinstalled by any of our registered or approved installers, or refund to the customer the charge for the relevant part of the installation service (or a proportionate part of such charge).</t>
  </si>
  <si>
    <t xml:space="preserve">3. This warranty will only apply:</t>
  </si>
  <si>
    <r>
      <rPr>
        <sz val="10"/>
        <color rgb="FF000000"/>
        <rFont val="Symbol"/>
        <family val="1"/>
        <charset val="2"/>
      </rPr>
      <t xml:space="preserve">·</t>
    </r>
    <r>
      <rPr>
        <sz val="7"/>
        <color rgb="FF000000"/>
        <rFont val="Times New Roman"/>
        <family val="1"/>
        <charset val="1"/>
      </rPr>
      <t xml:space="preserve">         </t>
    </r>
    <r>
      <rPr>
        <sz val="10"/>
        <color rgb="FF000000"/>
        <rFont val="Calibri"/>
        <family val="2"/>
        <charset val="1"/>
      </rPr>
      <t xml:space="preserve">If the product has been installed by us and has been properly used and maintained throughout the warranty period;</t>
    </r>
  </si>
  <si>
    <r>
      <rPr>
        <sz val="10"/>
        <color rgb="FF000000"/>
        <rFont val="Symbol"/>
        <family val="1"/>
        <charset val="2"/>
      </rPr>
      <t xml:space="preserve">·</t>
    </r>
    <r>
      <rPr>
        <sz val="7"/>
        <color rgb="FF000000"/>
        <rFont val="Times New Roman"/>
        <family val="1"/>
        <charset val="1"/>
      </rPr>
      <t xml:space="preserve">         </t>
    </r>
    <r>
      <rPr>
        <sz val="10"/>
        <color rgb="FF000000"/>
        <rFont val="Calibri"/>
        <family val="2"/>
        <charset val="1"/>
      </rPr>
      <t xml:space="preserve">If you have informed us of the alleged defect within the warranty period and within a reasonable period of discovery.</t>
    </r>
  </si>
  <si>
    <t xml:space="preserve">4. You will promptly provide all information and support including access to site and services that are reasonably necessary to enable us to evaluate any alleged defect and to perform its obligations under this warranty.</t>
  </si>
  <si>
    <t xml:space="preserve">You will ensure that all premises, plant, power, fuel support services and other inputs that you provide for the installation and use of the products are reasonable, are fit for purpose and will be properly used and provided.</t>
  </si>
  <si>
    <t xml:space="preserve">5. Any dispute as to whether a defect is covered by this warranty can be handled by the Renewable Energy Consumer Code's Dispute Resolution Process as detailed in section 9.1 of the Renewable Energy Consumer Code.</t>
  </si>
  <si>
    <t xml:space="preserve">6. Where we have installed a system in a property that is sold within the warranty period the warranty will pass to the new legal owner of the property. It may not be transferred to or exercised by any third party.</t>
  </si>
  <si>
    <t xml:space="preserve">7. This warranty is governed by English law and the English courts or by the law and the courts governing where your property is, if this is outside England or Wales.</t>
  </si>
  <si>
    <t xml:space="preserve">8. Most products supplied by us come with the benefit of a manufacturer's product guarantee. Where a claim in respect of any of the products is notified to us by you in accordance with our terms and conditions, we will liaise with the manufacturer and use all reasonable endeavours to secure a replacement of the product (or the part in question), or a refund of the price of the product (or a proportionate part of the price). This warranty does not replace or limit your legal rights to bring a claim against us as the retailer of the goods supplied </t>
  </si>
  <si>
    <t xml:space="preserve">Date of Issue </t>
  </si>
  <si>
    <t xml:space="preserve">MCS compliance certificate and info for the RHI application </t>
  </si>
  <si>
    <t xml:space="preserve">model no</t>
  </si>
  <si>
    <t xml:space="preserve">mcs no</t>
  </si>
  <si>
    <t xml:space="preserve">Heat Pump Type Register Number</t>
  </si>
  <si>
    <t xml:space="preserve">Make</t>
  </si>
  <si>
    <t xml:space="preserve">Model</t>
  </si>
  <si>
    <t xml:space="preserve">Model Reference</t>
  </si>
  <si>
    <t xml:space="preserve">exp vessel needed</t>
  </si>
  <si>
    <t xml:space="preserve">exp vessel in unit</t>
  </si>
  <si>
    <t xml:space="preserve">extra exp vessel needed</t>
  </si>
  <si>
    <t xml:space="preserve">Maximum Current Demand the proposed HP can draw </t>
  </si>
  <si>
    <t xml:space="preserve">AE050JXYDEH/EU</t>
  </si>
  <si>
    <t xml:space="preserve">Samsung Electronics</t>
  </si>
  <si>
    <t xml:space="preserve">HP_0906</t>
  </si>
  <si>
    <t xml:space="preserve">Samsung</t>
  </si>
  <si>
    <t xml:space="preserve">EHS R32 Monobloc</t>
  </si>
  <si>
    <t xml:space="preserve">AE050RXYDEG/EU</t>
  </si>
  <si>
    <t xml:space="preserve">AE080JXYDEH/EU</t>
  </si>
  <si>
    <t xml:space="preserve">HP_0907</t>
  </si>
  <si>
    <t xml:space="preserve">AE080RXYDEG/EU</t>
  </si>
  <si>
    <t xml:space="preserve">AE120JXYDEH/EU</t>
  </si>
  <si>
    <t xml:space="preserve">HP_0908</t>
  </si>
  <si>
    <t xml:space="preserve">AE120RXYDEG/EU</t>
  </si>
  <si>
    <t xml:space="preserve">AE160JXYDEH/EU</t>
  </si>
  <si>
    <t xml:space="preserve">HP_0909</t>
  </si>
  <si>
    <t xml:space="preserve">AE160RXYDEG/EU</t>
  </si>
  <si>
    <t xml:space="preserve">RAS-2WHVRP RWM-2.0NRE </t>
  </si>
  <si>
    <t xml:space="preserve">Johnson Controls-Hitachi Air Conditioning Spain, S.A.U.</t>
  </si>
  <si>
    <t xml:space="preserve">HP_1501</t>
  </si>
  <si>
    <t xml:space="preserve">Hitachi</t>
  </si>
  <si>
    <t xml:space="preserve">Yutaki S 2 HP 410A</t>
  </si>
  <si>
    <t xml:space="preserve">RAS-2WHVNP / RWM-2.0NE</t>
  </si>
  <si>
    <t xml:space="preserve">RAS-2WHVRP RWD-2.0NRWE-200S-K </t>
  </si>
  <si>
    <t xml:space="preserve">HP_1518</t>
  </si>
  <si>
    <t xml:space="preserve">Yutaki S Combi 2 HP R32</t>
  </si>
  <si>
    <t xml:space="preserve">RAS-2WHVRP / RWD-2.0NRWE-(200/260)S-K</t>
  </si>
  <si>
    <t xml:space="preserve">GENERAL INFORMATION</t>
  </si>
  <si>
    <t xml:space="preserve">RASM-2VRE</t>
  </si>
  <si>
    <t xml:space="preserve">HP_1517</t>
  </si>
  <si>
    <t xml:space="preserve">Yutaki Monobloc 2 HP R32</t>
  </si>
  <si>
    <t xml:space="preserve">Name of owner</t>
  </si>
  <si>
    <t xml:space="preserve">RAS-3WHVRP RWM-3.0NRE</t>
  </si>
  <si>
    <t xml:space="preserve">HP_1503</t>
  </si>
  <si>
    <t xml:space="preserve">Yutaki S 3.0 HP 410A</t>
  </si>
  <si>
    <t xml:space="preserve">RAS-3WHVNP / RWM-3.0NE</t>
  </si>
  <si>
    <t xml:space="preserve">Address of installation</t>
  </si>
  <si>
    <t xml:space="preserve">RAS-3WHVRP RWD-3.0NRWE-200S-K </t>
  </si>
  <si>
    <t xml:space="preserve">HP_1522</t>
  </si>
  <si>
    <t xml:space="preserve">Yutaki S Combi 3 HP R32</t>
  </si>
  <si>
    <t xml:space="preserve">RAS-3WHVRP / RWD-3.0NRWE-(200/260)S-K</t>
  </si>
  <si>
    <t xml:space="preserve">Line 1</t>
  </si>
  <si>
    <t xml:space="preserve">RASM-3VRE</t>
  </si>
  <si>
    <t xml:space="preserve">HP_1529</t>
  </si>
  <si>
    <t xml:space="preserve">Yutaki Monobloc 3 HP R32</t>
  </si>
  <si>
    <t xml:space="preserve">RASM-3VRE </t>
  </si>
  <si>
    <t xml:space="preserve">Line 2</t>
  </si>
  <si>
    <t xml:space="preserve">RWM-4NE / RAS-4WHVNPE</t>
  </si>
  <si>
    <t xml:space="preserve">HP_1505</t>
  </si>
  <si>
    <t xml:space="preserve">Yutaki S 4.0 HP  3Ph</t>
  </si>
  <si>
    <t xml:space="preserve">RAS-4WHNPE / RWM-4.0NE</t>
  </si>
  <si>
    <t xml:space="preserve">Line 3</t>
  </si>
  <si>
    <t xml:space="preserve">RWD-4NWE-260S-K / RAS-4WHVNPE</t>
  </si>
  <si>
    <t xml:space="preserve">MCS HP0032/82</t>
  </si>
  <si>
    <t xml:space="preserve">HP_1524</t>
  </si>
  <si>
    <t xml:space="preserve">Yutaki S Combi 4 HP R410A</t>
  </si>
  <si>
    <t xml:space="preserve">RAS-4WHVNPE / RWD-4.0NWE-(200/260)S-K</t>
  </si>
  <si>
    <t xml:space="preserve">Line 4</t>
  </si>
  <si>
    <t xml:space="preserve">RASM-4NE</t>
  </si>
  <si>
    <t xml:space="preserve">HP_1513</t>
  </si>
  <si>
    <t xml:space="preserve">Yutaki Monobloc 4 HP (3P) R410A</t>
  </si>
  <si>
    <t xml:space="preserve">RWH-4NFE / RAS-4WHNPE</t>
  </si>
  <si>
    <t xml:space="preserve">MCS HP0032/71</t>
  </si>
  <si>
    <t xml:space="preserve">HP_TBC</t>
  </si>
  <si>
    <t xml:space="preserve">Yutaki S80 4.0HP R410A</t>
  </si>
  <si>
    <t xml:space="preserve">RWH-4.0VNFE / RAS-4WHVNPE</t>
  </si>
  <si>
    <t xml:space="preserve">tbc</t>
  </si>
  <si>
    <t xml:space="preserve">Address of owner (if different to address of installation otherwise enter N/A):</t>
  </si>
  <si>
    <t xml:space="preserve">RWM-6NE / RAS-6WHVNPE</t>
  </si>
  <si>
    <t xml:space="preserve">HP_1508</t>
  </si>
  <si>
    <t xml:space="preserve">Yutaki S 6.0 HP  1Ph</t>
  </si>
  <si>
    <t xml:space="preserve">RAS-6WHVNP / RWM-6.0NE</t>
  </si>
  <si>
    <t xml:space="preserve">RWD-6NWE-260S-K / RAS-6WHVNPE</t>
  </si>
  <si>
    <t xml:space="preserve">HP_1526</t>
  </si>
  <si>
    <t xml:space="preserve">Yutaki S Combi 6 HP </t>
  </si>
  <si>
    <t xml:space="preserve">RAS-6WHVNPE / RWD-6.0NWE-(200/260)S-K</t>
  </si>
  <si>
    <t xml:space="preserve">RASM-6NE</t>
  </si>
  <si>
    <t xml:space="preserve">HP_1511</t>
  </si>
  <si>
    <t xml:space="preserve">Yutaki Monobloc 6 HP (3P) R410A</t>
  </si>
  <si>
    <t xml:space="preserve">RWH-6NFE / RAS-6WHNPE</t>
  </si>
  <si>
    <t xml:space="preserve">Yutaki S80 6.0HP R410A</t>
  </si>
  <si>
    <t xml:space="preserve">RWH-6.0VNFE / RAS-6WHVNPE</t>
  </si>
  <si>
    <t xml:space="preserve">County</t>
  </si>
  <si>
    <t xml:space="preserve">RWM-8NE / RAS-8WHNPE</t>
  </si>
  <si>
    <t xml:space="preserve">HP_1527</t>
  </si>
  <si>
    <t xml:space="preserve">Yutaki S 8 HP 410A 3Ph</t>
  </si>
  <si>
    <t xml:space="preserve">RAS-8WHNPE / RWM-8.0NE</t>
  </si>
  <si>
    <t xml:space="preserve">RWM-10NE / RAS-10WHNPE</t>
  </si>
  <si>
    <t xml:space="preserve">HP_1528</t>
  </si>
  <si>
    <t xml:space="preserve">Yutaki S 10 HP 410A 3Ph</t>
  </si>
  <si>
    <t xml:space="preserve">RAS-10WHNPE / RWM-10.0NE</t>
  </si>
  <si>
    <t xml:space="preserve">DESIGN INFORMATION</t>
  </si>
  <si>
    <t xml:space="preserve">PUHZ-W50-VHA2</t>
  </si>
  <si>
    <t xml:space="preserve">Mitsubishi</t>
  </si>
  <si>
    <t xml:space="preserve">HP_0601</t>
  </si>
  <si>
    <t xml:space="preserve">Ecodan</t>
  </si>
  <si>
    <t xml:space="preserve">PUHZ-W50VHA(-BS)</t>
  </si>
  <si>
    <t xml:space="preserve">i) Intermittent or Continuous heating?</t>
  </si>
  <si>
    <t xml:space="preserve">Continuous Heating </t>
  </si>
  <si>
    <t xml:space="preserve">PUHZ-W85VAA-BS</t>
  </si>
  <si>
    <t xml:space="preserve">HP_0602</t>
  </si>
  <si>
    <t xml:space="preserve">PUHZ-W85VAA(-BS)</t>
  </si>
  <si>
    <t xml:space="preserve">ii) Design External Temperature  (°C)</t>
  </si>
  <si>
    <t xml:space="preserve">PUHZ-W112VAA-BS</t>
  </si>
  <si>
    <t xml:space="preserve">HP_0604</t>
  </si>
  <si>
    <t xml:space="preserve">PUHZ-W112VAA(-BS)</t>
  </si>
  <si>
    <t xml:space="preserve">iii) Total Building Heat Loss at Design Condition (kW)</t>
  </si>
  <si>
    <t xml:space="preserve">PUHZ-HW140VHA2-BS</t>
  </si>
  <si>
    <t xml:space="preserve">HP_0605</t>
  </si>
  <si>
    <t xml:space="preserve">PUHZ-W140VHA(-BS)</t>
  </si>
  <si>
    <t xml:space="preserve">HEAT EMITTER INFORMATION</t>
  </si>
  <si>
    <t xml:space="preserve">CLAUSIUS CLASSIC H 1-10</t>
  </si>
  <si>
    <t xml:space="preserve">CEO2 Green S.L.</t>
  </si>
  <si>
    <t xml:space="preserve">HP_1606</t>
  </si>
  <si>
    <t xml:space="preserve">Clausius</t>
  </si>
  <si>
    <t xml:space="preserve">H 1-10</t>
  </si>
  <si>
    <t xml:space="preserve">Clausius H 1-10</t>
  </si>
  <si>
    <t xml:space="preserve">i) What Heat Emitter types are installed?</t>
  </si>
  <si>
    <t xml:space="preserve">see performance estimate for full list and sizes </t>
  </si>
  <si>
    <t xml:space="preserve">CLAUSIUS CLASSIC H 3-10</t>
  </si>
  <si>
    <t xml:space="preserve">HP_1602</t>
  </si>
  <si>
    <t xml:space="preserve">H3-15</t>
  </si>
  <si>
    <t xml:space="preserve">Clausius H 3-15</t>
  </si>
  <si>
    <r>
      <rPr>
        <sz val="10"/>
        <color rgb="FF000000"/>
        <rFont val="Arial"/>
        <family val="2"/>
        <charset val="1"/>
      </rPr>
      <t xml:space="preserve">ii) What is the temperature of water (</t>
    </r>
    <r>
      <rPr>
        <sz val="10"/>
        <color rgb="FF000000"/>
        <rFont val="Calibri"/>
        <family val="2"/>
        <charset val="1"/>
      </rPr>
      <t xml:space="preserve">°C)</t>
    </r>
    <r>
      <rPr>
        <sz val="10"/>
        <color rgb="FF000000"/>
        <rFont val="Arial"/>
        <family val="2"/>
        <charset val="1"/>
      </rPr>
      <t xml:space="preserve"> leaving the heat pump when supplying space heating at the design day condition?</t>
    </r>
  </si>
  <si>
    <t xml:space="preserve">CLAUSIUS CLASSIC H 5-25</t>
  </si>
  <si>
    <t xml:space="preserve">HP_1604</t>
  </si>
  <si>
    <t xml:space="preserve">H 5-25</t>
  </si>
  <si>
    <t xml:space="preserve">Clausius H 5-25</t>
  </si>
  <si>
    <t xml:space="preserve">iii) Has a copy of the room by room calculations and heat emitter selections been given to the client?</t>
  </si>
  <si>
    <t xml:space="preserve">yes attached </t>
  </si>
  <si>
    <t xml:space="preserve">CLAUSIUS CLASSIC H 7-50</t>
  </si>
  <si>
    <t xml:space="preserve">H 7-50</t>
  </si>
  <si>
    <t xml:space="preserve">DOMESTIC HOT WATER </t>
  </si>
  <si>
    <t xml:space="preserve">CLAUSIUS CLASSIC H 12-75</t>
  </si>
  <si>
    <t xml:space="preserve">H 12-75</t>
  </si>
  <si>
    <t xml:space="preserve">i) What is the maximum design water temperature (°C) leaving the heat pump when in hot water heating mode?</t>
  </si>
  <si>
    <t xml:space="preserve">MHC-V4W/D2N8-B</t>
  </si>
  <si>
    <t xml:space="preserve">GD MIDEA Heating &amp; Ventilating Equipment Co., Ltd</t>
  </si>
  <si>
    <t xml:space="preserve">HP_2610</t>
  </si>
  <si>
    <t xml:space="preserve">Midea</t>
  </si>
  <si>
    <t xml:space="preserve">V4W/D2N8-B</t>
  </si>
  <si>
    <t xml:space="preserve">ii) Has the DHWS reheat time been estimated and agreed with the customer?</t>
  </si>
  <si>
    <t xml:space="preserve">MHC-V6W/D2N8</t>
  </si>
  <si>
    <t xml:space="preserve">HP_2609</t>
  </si>
  <si>
    <t xml:space="preserve">MHC-V6W/D2N8-B</t>
  </si>
  <si>
    <t xml:space="preserve">V6W/D2N8-B</t>
  </si>
  <si>
    <t xml:space="preserve">IF GROUND SOURCE HEAT PUMP</t>
  </si>
  <si>
    <t xml:space="preserve">MHC-V8W/D2N8-B</t>
  </si>
  <si>
    <t xml:space="preserve">HP_2608</t>
  </si>
  <si>
    <t xml:space="preserve">V8W/D2N8-B</t>
  </si>
  <si>
    <t xml:space="preserve">i) Type of ground heat exchanger: vertical/ horizontal/ slinky/ open loop
(if horizontal indicate minimum depth (m); if vertical indicate maximum depth (m))</t>
  </si>
  <si>
    <t xml:space="preserve">MHC-V10W/D2N8-B</t>
  </si>
  <si>
    <t xml:space="preserve">HP_2607</t>
  </si>
  <si>
    <t xml:space="preserve">V10W/D2N8-B</t>
  </si>
  <si>
    <t xml:space="preserve">ii) Ground conductivity factor used</t>
  </si>
  <si>
    <t xml:space="preserve">MHC-V12W/D2N8-B</t>
  </si>
  <si>
    <t xml:space="preserve">HP_2606</t>
  </si>
  <si>
    <t xml:space="preserve">V12W/D2N8-B</t>
  </si>
  <si>
    <t xml:space="preserve">MHC-V14W/D2N8-B</t>
  </si>
  <si>
    <t xml:space="preserve">HP_2605</t>
  </si>
  <si>
    <t xml:space="preserve">V14W/D2N8-B</t>
  </si>
  <si>
    <t xml:space="preserve">i) EPC Number</t>
  </si>
  <si>
    <t xml:space="preserve">MHC-V16W/D2N8-B</t>
  </si>
  <si>
    <t xml:space="preserve">HP_2604</t>
  </si>
  <si>
    <t xml:space="preserve">V16W/D2N8-B</t>
  </si>
  <si>
    <t xml:space="preserve">ii) EPC annual space heating (kWh/yr) </t>
  </si>
  <si>
    <t xml:space="preserve">A10-UHE</t>
  </si>
  <si>
    <t xml:space="preserve">Renewable Energy Devices</t>
  </si>
  <si>
    <t xml:space="preserve">iii) EPC annual hot water demand figure (kWh/yr) </t>
  </si>
  <si>
    <t xml:space="preserve">A16-UHE</t>
  </si>
  <si>
    <t xml:space="preserve">DECLARATIONS </t>
  </si>
  <si>
    <t xml:space="preserve">I CONFIRM THAT:</t>
  </si>
  <si>
    <t xml:space="preserve">i) I am authorised to complete this certificate on behalf of the MCS Contractor named below</t>
  </si>
  <si>
    <t xml:space="preserve">ii) the customer will receive an MCS Installation Certificate within 10 working days of the installation commissioning date</t>
  </si>
  <si>
    <t xml:space="preserve">iii) MIS 3005 scheme requirements have been met (state issue number of MIS 3005 used)</t>
  </si>
  <si>
    <t xml:space="preserve">iv) the installation complies with system design as per the contract agreement</t>
  </si>
  <si>
    <t xml:space="preserve">MCS CONTACTOR </t>
  </si>
  <si>
    <t xml:space="preserve">i) Full Name:</t>
  </si>
  <si>
    <t xml:space="preserve">ii) Job Title:</t>
  </si>
  <si>
    <t xml:space="preserve">Keep scrolling downfor page 2</t>
  </si>
  <si>
    <t xml:space="preserve">iii) Date:</t>
  </si>
  <si>
    <t xml:space="preserve">MCS info for Installer </t>
  </si>
  <si>
    <t xml:space="preserve">Heating</t>
  </si>
  <si>
    <t xml:space="preserve">annual space heating to be supplied by installed renewable heating technology</t>
  </si>
  <si>
    <t xml:space="preserve">SCOP of the unit at design temperature </t>
  </si>
  <si>
    <t xml:space="preserve">electrical energy input to heat pump from SCOP </t>
  </si>
  <si>
    <t xml:space="preserve">% of space heating  provided by the heat pump (exc aux heaters/ backup boiler)</t>
  </si>
  <si>
    <t xml:space="preserve">heat supplied by external backup heater (samsung don’t use backup electrical heaters)</t>
  </si>
  <si>
    <t xml:space="preserve">total electrical input for heating HP </t>
  </si>
  <si>
    <t xml:space="preserve">Hot water</t>
  </si>
  <si>
    <t xml:space="preserve">annual water heating DHW requirement for building</t>
  </si>
  <si>
    <t xml:space="preserve">annual water heating DHW to be supplied by the installed renewable technology</t>
  </si>
  <si>
    <t xml:space="preserve">electrical energy input to HP at 2.5 SPF (HW IS ALWAYS CALCULATED AT 2.5 SPF)</t>
  </si>
  <si>
    <t xml:space="preserve">% of hot water heating  DHW provided by the heat pump (exc aux heaters)</t>
  </si>
  <si>
    <t xml:space="preserve">how many times will legionella function be performed per week?</t>
  </si>
  <si>
    <t xml:space="preserve">heat supplied by immersion heater including 1hr for legionella/week kWhrs</t>
  </si>
  <si>
    <t xml:space="preserve">total electrical input for DHW HP + immersion</t>
  </si>
  <si>
    <t xml:space="preserve">For MCS paperwork</t>
  </si>
  <si>
    <t xml:space="preserve">MCS location</t>
  </si>
  <si>
    <r>
      <rPr>
        <sz val="10"/>
        <rFont val="Arial"/>
        <family val="2"/>
        <charset val="1"/>
      </rPr>
      <t xml:space="preserve">% of space </t>
    </r>
    <r>
      <rPr>
        <b val="true"/>
        <sz val="10"/>
        <rFont val="Arial"/>
        <family val="2"/>
        <charset val="1"/>
      </rPr>
      <t xml:space="preserve">heating and water</t>
    </r>
    <r>
      <rPr>
        <sz val="10"/>
        <rFont val="Arial"/>
        <family val="2"/>
        <charset val="1"/>
      </rPr>
      <t xml:space="preserve"> heating demand provided by the heat pump (exc aux heaters)</t>
    </r>
  </si>
  <si>
    <t xml:space="preserve">Total installed capacity kW</t>
  </si>
  <si>
    <t xml:space="preserve">Declared net capacity kW</t>
  </si>
  <si>
    <t xml:space="preserve">Total electrical input for heating and hot water (including aux heaters)</t>
  </si>
  <si>
    <r>
      <rPr>
        <sz val="10"/>
        <color rgb="FF000000"/>
        <rFont val="Arial"/>
        <family val="2"/>
        <charset val="1"/>
      </rPr>
      <t xml:space="preserve">total renewable energy provided by HP for heating and HW, </t>
    </r>
    <r>
      <rPr>
        <b val="true"/>
        <sz val="10"/>
        <color rgb="FF000000"/>
        <rFont val="Arial"/>
        <family val="2"/>
        <charset val="1"/>
      </rPr>
      <t xml:space="preserve">estimated annual generation</t>
    </r>
  </si>
  <si>
    <t xml:space="preserve">mcs number of unit installed </t>
  </si>
  <si>
    <t xml:space="preserve">MCS info for the installer to fill in MCS installation certificate</t>
  </si>
  <si>
    <t xml:space="preserve">Design Flow temperature </t>
  </si>
  <si>
    <t xml:space="preserve">C</t>
  </si>
  <si>
    <t xml:space="preserve">MCS info for the homeowner to apply for RHI</t>
  </si>
  <si>
    <t xml:space="preserve">you need to fill in a form here </t>
  </si>
  <si>
    <t xml:space="preserve">https://domesticrhi.ofgem.gov.uk/</t>
  </si>
  <si>
    <t xml:space="preserve">your installer will give you their MCS Installation Certificate Number and you will need your Energy Performance Certificate (EPC) reference number</t>
  </si>
  <si>
    <t xml:space="preserve">download this guide to help </t>
  </si>
  <si>
    <t xml:space="preserve">applying for RHI a guide</t>
  </si>
  <si>
    <t xml:space="preserve">Here are the questions you need to answer </t>
  </si>
  <si>
    <r>
      <rPr>
        <sz val="11"/>
        <rFont val="Arial"/>
        <family val="2"/>
        <charset val="1"/>
      </rPr>
      <t xml:space="preserve">Does the heat pump use heat purely from the home to defrost the evaporator?</t>
    </r>
    <r>
      <rPr>
        <b val="true"/>
        <sz val="11"/>
        <color rgb="FF000000"/>
        <rFont val="Arial"/>
        <family val="2"/>
        <charset val="1"/>
      </rPr>
      <t xml:space="preserve"> YES </t>
    </r>
  </si>
  <si>
    <r>
      <rPr>
        <sz val="11"/>
        <rFont val="Arial"/>
        <family val="2"/>
        <charset val="1"/>
      </rPr>
      <t xml:space="preserve">Can one or more meters be installed to measure heat output from the Domestic RHI heat pump installation alone?</t>
    </r>
    <r>
      <rPr>
        <b val="true"/>
        <sz val="11"/>
        <color rgb="FF000000"/>
        <rFont val="Arial"/>
        <family val="2"/>
        <charset val="1"/>
      </rPr>
      <t xml:space="preserve"> YES </t>
    </r>
  </si>
  <si>
    <t xml:space="preserve">It is a requirement for heat pumps to have electricity metering arrangements installed alongside the heating system to be eligible for the Domestic RHI. </t>
  </si>
  <si>
    <t xml:space="preserve">Electricity metering</t>
  </si>
  <si>
    <r>
      <rPr>
        <sz val="11"/>
        <rFont val="Arial"/>
        <family val="2"/>
        <charset val="1"/>
      </rPr>
      <t xml:space="preserve">Do you have electricity metering arrangements installed to monitor your heat pump's performance? </t>
    </r>
    <r>
      <rPr>
        <b val="true"/>
        <sz val="11"/>
        <color rgb="FF000000"/>
        <rFont val="Arial"/>
        <family val="2"/>
        <charset val="1"/>
      </rPr>
      <t xml:space="preserve">YES </t>
    </r>
  </si>
  <si>
    <r>
      <rPr>
        <sz val="11"/>
        <rFont val="Arial"/>
        <family val="2"/>
        <charset val="1"/>
      </rPr>
      <t xml:space="preserve">Do you have a Metering and Monitoring Service Package installed that you would like to register? </t>
    </r>
    <r>
      <rPr>
        <b val="true"/>
        <sz val="11"/>
        <color rgb="FF000000"/>
        <rFont val="Arial"/>
        <family val="2"/>
        <charset val="1"/>
      </rPr>
      <t xml:space="preserve">NO</t>
    </r>
  </si>
  <si>
    <t xml:space="preserve">DNO telling the electricity company you are installing a heat pump</t>
  </si>
  <si>
    <t xml:space="preserve">most of It is simple but there are a few tricky bits</t>
  </si>
  <si>
    <t xml:space="preserve">when you install the unit you need to fill in an EVHP application form </t>
  </si>
  <si>
    <t xml:space="preserve">download form</t>
  </si>
  <si>
    <t xml:space="preserve">IS this model in the ENA heat pump Type register Database </t>
  </si>
  <si>
    <t xml:space="preserve">say yes</t>
  </si>
  <si>
    <t xml:space="preserve">enter register number</t>
  </si>
  <si>
    <t xml:space="preserve">if you want to download a filled in DNO form click here </t>
  </si>
  <si>
    <t xml:space="preserve">freedom hp dno page </t>
  </si>
  <si>
    <t xml:space="preserve">max current </t>
  </si>
</sst>
</file>

<file path=xl/styles.xml><?xml version="1.0" encoding="utf-8"?>
<styleSheet xmlns="http://schemas.openxmlformats.org/spreadsheetml/2006/main">
  <numFmts count="10">
    <numFmt numFmtId="164" formatCode="General"/>
    <numFmt numFmtId="165" formatCode="&quot; £&quot;* #,##0.00\ ;&quot;-£&quot;* #,##0.00\ ;&quot; £&quot;* \-#\ ;@\ "/>
    <numFmt numFmtId="166" formatCode="0"/>
    <numFmt numFmtId="167" formatCode="0.0"/>
    <numFmt numFmtId="168" formatCode="0.00"/>
    <numFmt numFmtId="169" formatCode="0%"/>
    <numFmt numFmtId="170" formatCode="General"/>
    <numFmt numFmtId="171" formatCode="&quot; £&quot;* #,##0.000\ ;&quot;-£&quot;* #,##0.000\ ;&quot; £&quot;* \-#\ ;@\ "/>
    <numFmt numFmtId="172" formatCode="0.000"/>
    <numFmt numFmtId="173" formatCode="0.00%"/>
  </numFmts>
  <fonts count="101">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9C6500"/>
      <name val="Calibri"/>
      <family val="2"/>
      <charset val="1"/>
    </font>
    <font>
      <sz val="10"/>
      <name val="Verdana"/>
      <family val="2"/>
      <charset val="1"/>
    </font>
    <font>
      <sz val="12"/>
      <color rgb="FF000000"/>
      <name val="Calibri"/>
      <family val="2"/>
      <charset val="1"/>
    </font>
    <font>
      <sz val="10"/>
      <name val="Arial"/>
      <family val="2"/>
      <charset val="1"/>
    </font>
    <font>
      <sz val="20"/>
      <color rgb="FF000000"/>
      <name val="Arial"/>
      <family val="2"/>
      <charset val="1"/>
    </font>
    <font>
      <sz val="11"/>
      <color rgb="FF000000"/>
      <name val="Arial"/>
      <family val="2"/>
      <charset val="1"/>
    </font>
    <font>
      <sz val="11"/>
      <color rgb="FFFF0000"/>
      <name val="Arial"/>
      <family val="2"/>
      <charset val="1"/>
    </font>
    <font>
      <b val="true"/>
      <sz val="11"/>
      <color rgb="FF000000"/>
      <name val="Arial"/>
      <family val="2"/>
      <charset val="1"/>
    </font>
    <font>
      <sz val="10"/>
      <color rgb="FF000000"/>
      <name val="Arial"/>
      <family val="2"/>
      <charset val="1"/>
    </font>
    <font>
      <b val="true"/>
      <sz val="20"/>
      <color rgb="FF000000"/>
      <name val="Arial"/>
      <family val="2"/>
      <charset val="1"/>
    </font>
    <font>
      <b val="true"/>
      <sz val="12"/>
      <color rgb="FF000000"/>
      <name val="Arial"/>
      <family val="2"/>
      <charset val="1"/>
    </font>
    <font>
      <b val="true"/>
      <sz val="10"/>
      <color rgb="FFFFFFFF"/>
      <name val="Arial"/>
      <family val="2"/>
      <charset val="1"/>
    </font>
    <font>
      <sz val="9"/>
      <color rgb="FF000000"/>
      <name val="Tahoma"/>
      <family val="2"/>
      <charset val="1"/>
    </font>
    <font>
      <b val="true"/>
      <sz val="11"/>
      <color rgb="FFFFFFFF"/>
      <name val="Arial"/>
      <family val="2"/>
      <charset val="1"/>
    </font>
    <font>
      <sz val="11"/>
      <color rgb="FFFFFFFF"/>
      <name val="Arial"/>
      <family val="2"/>
      <charset val="1"/>
    </font>
    <font>
      <b val="true"/>
      <sz val="11"/>
      <name val="Arial"/>
      <family val="2"/>
      <charset val="1"/>
    </font>
    <font>
      <sz val="11"/>
      <name val="Arial"/>
      <family val="2"/>
      <charset val="1"/>
    </font>
    <font>
      <sz val="10"/>
      <color rgb="FFFF0000"/>
      <name val="Arial"/>
      <family val="2"/>
      <charset val="1"/>
    </font>
    <font>
      <b val="true"/>
      <sz val="11"/>
      <color rgb="FFFF0000"/>
      <name val="Arial"/>
      <family val="2"/>
      <charset val="1"/>
    </font>
    <font>
      <b val="true"/>
      <sz val="11"/>
      <color rgb="FF000080"/>
      <name val="Arial"/>
      <family val="2"/>
      <charset val="1"/>
    </font>
    <font>
      <sz val="11"/>
      <color rgb="FF4472C4"/>
      <name val="Arial"/>
      <family val="2"/>
      <charset val="1"/>
    </font>
    <font>
      <sz val="18"/>
      <color rgb="FF000000"/>
      <name val="Arial"/>
      <family val="2"/>
      <charset val="1"/>
    </font>
    <font>
      <sz val="10"/>
      <color rgb="FFFFFFFF"/>
      <name val="Arial"/>
      <family val="2"/>
      <charset val="1"/>
    </font>
    <font>
      <u val="single"/>
      <sz val="11"/>
      <color rgb="FF0563C1"/>
      <name val="Arial"/>
      <family val="2"/>
      <charset val="1"/>
    </font>
    <font>
      <u val="single"/>
      <sz val="11"/>
      <color rgb="FF0563C1"/>
      <name val="Calibri"/>
      <family val="2"/>
      <charset val="1"/>
    </font>
    <font>
      <sz val="14"/>
      <color rgb="FF39A0ED"/>
      <name val="Arial"/>
      <family val="2"/>
      <charset val="1"/>
    </font>
    <font>
      <b val="true"/>
      <u val="single"/>
      <sz val="14"/>
      <color rgb="FF0563C1"/>
      <name val="Calibri"/>
      <family val="2"/>
      <charset val="1"/>
    </font>
    <font>
      <sz val="11"/>
      <color rgb="FF9C0006"/>
      <name val="Arial"/>
      <family val="2"/>
      <charset val="1"/>
    </font>
    <font>
      <sz val="11"/>
      <color rgb="FF9C0006"/>
      <name val="Calibri"/>
      <family val="2"/>
      <charset val="1"/>
    </font>
    <font>
      <sz val="11"/>
      <color rgb="FFFF3300"/>
      <name val="Arial"/>
      <family val="2"/>
      <charset val="1"/>
    </font>
    <font>
      <b val="true"/>
      <sz val="18"/>
      <color rgb="FF00B050"/>
      <name val="Arial"/>
      <family val="2"/>
      <charset val="1"/>
    </font>
    <font>
      <sz val="11"/>
      <color rgb="FF2F5597"/>
      <name val="Arial"/>
      <family val="2"/>
      <charset val="1"/>
    </font>
    <font>
      <b val="true"/>
      <sz val="16"/>
      <color rgb="FF000000"/>
      <name val="Arial"/>
      <family val="2"/>
      <charset val="1"/>
    </font>
    <font>
      <sz val="11"/>
      <color rgb="FF00B0F0"/>
      <name val="Arial"/>
      <family val="2"/>
      <charset val="1"/>
    </font>
    <font>
      <i val="true"/>
      <sz val="11"/>
      <color rgb="FFFF0000"/>
      <name val="Arial"/>
      <family val="2"/>
      <charset val="1"/>
    </font>
    <font>
      <b val="true"/>
      <sz val="14"/>
      <color rgb="FF000000"/>
      <name val="Calibri"/>
      <family val="2"/>
    </font>
    <font>
      <sz val="9"/>
      <color rgb="FFF2F2F2"/>
      <name val="Calibri"/>
      <family val="2"/>
    </font>
    <font>
      <sz val="10"/>
      <color rgb="FF4472C4"/>
      <name val="Calibri"/>
      <family val="2"/>
    </font>
    <font>
      <sz val="9"/>
      <color rgb="FF000000"/>
      <name val="Calibri"/>
      <family val="2"/>
    </font>
    <font>
      <b val="true"/>
      <sz val="10"/>
      <color rgb="FF000000"/>
      <name val="Calibri"/>
      <family val="2"/>
    </font>
    <font>
      <sz val="10"/>
      <color rgb="FF000000"/>
      <name val="Calibri"/>
      <family val="2"/>
    </font>
    <font>
      <b val="true"/>
      <sz val="11"/>
      <color rgb="FF000000"/>
      <name val="Calibri"/>
      <family val="2"/>
      <charset val="1"/>
    </font>
    <font>
      <sz val="14"/>
      <color rgb="FF000000"/>
      <name val="Arial"/>
      <family val="2"/>
      <charset val="1"/>
    </font>
    <font>
      <sz val="11"/>
      <color rgb="FF9C5700"/>
      <name val="Calibri"/>
      <family val="2"/>
      <charset val="1"/>
    </font>
    <font>
      <sz val="11"/>
      <color rgb="FF006100"/>
      <name val="Calibri"/>
      <family val="2"/>
      <charset val="1"/>
    </font>
    <font>
      <sz val="18"/>
      <color rgb="FF000000"/>
      <name val="Calibri"/>
      <family val="2"/>
      <charset val="1"/>
    </font>
    <font>
      <b val="true"/>
      <sz val="10"/>
      <color rgb="FF000000"/>
      <name val="Arial"/>
      <family val="2"/>
      <charset val="1"/>
    </font>
    <font>
      <sz val="10"/>
      <color rgb="FF000000"/>
      <name val="Symbol"/>
      <family val="1"/>
      <charset val="2"/>
    </font>
    <font>
      <sz val="7"/>
      <color rgb="FF000000"/>
      <name val="Times New Roman"/>
      <family val="1"/>
      <charset val="1"/>
    </font>
    <font>
      <sz val="10"/>
      <name val="Symbol"/>
      <family val="1"/>
      <charset val="2"/>
    </font>
    <font>
      <sz val="7"/>
      <name val="Times New Roman"/>
      <family val="1"/>
      <charset val="1"/>
    </font>
    <font>
      <sz val="11"/>
      <color rgb="FFFF0000"/>
      <name val="Calibri"/>
      <family val="2"/>
      <charset val="1"/>
    </font>
    <font>
      <sz val="10"/>
      <color rgb="FFFF0000"/>
      <name val="Symbol"/>
      <family val="1"/>
      <charset val="2"/>
    </font>
    <font>
      <sz val="7"/>
      <color rgb="FFFF0000"/>
      <name val="Times New Roman"/>
      <family val="1"/>
      <charset val="1"/>
    </font>
    <font>
      <b val="true"/>
      <sz val="10"/>
      <color rgb="FF000000"/>
      <name val="Calibri"/>
      <family val="2"/>
      <charset val="1"/>
    </font>
    <font>
      <b val="true"/>
      <sz val="10"/>
      <color rgb="FF002060"/>
      <name val="Calibri"/>
      <family val="2"/>
      <charset val="1"/>
    </font>
    <font>
      <sz val="10"/>
      <color rgb="FF000000"/>
      <name val="Calibri"/>
      <family val="2"/>
      <charset val="1"/>
    </font>
    <font>
      <b val="true"/>
      <u val="single"/>
      <sz val="10"/>
      <color rgb="FF000000"/>
      <name val="Calibri"/>
      <family val="2"/>
      <charset val="1"/>
    </font>
    <font>
      <sz val="10"/>
      <color rgb="FFFF0000"/>
      <name val="Calibri"/>
      <family val="2"/>
      <charset val="1"/>
    </font>
    <font>
      <sz val="10"/>
      <color rgb="FF000000"/>
      <name val="Times New Roman"/>
      <family val="1"/>
      <charset val="1"/>
    </font>
    <font>
      <b val="true"/>
      <u val="single"/>
      <sz val="10"/>
      <color rgb="FF000000"/>
      <name val="Arial"/>
      <family val="2"/>
      <charset val="1"/>
    </font>
    <font>
      <sz val="20"/>
      <color rgb="FF000000"/>
      <name val="Calibri"/>
      <family val="2"/>
      <charset val="1"/>
    </font>
    <font>
      <b val="true"/>
      <sz val="12"/>
      <color rgb="FF000000"/>
      <name val="Calibri"/>
      <family val="2"/>
      <charset val="1"/>
    </font>
    <font>
      <u val="single"/>
      <sz val="10"/>
      <color rgb="FFFF0000"/>
      <name val="Calibri"/>
      <family val="2"/>
      <charset val="1"/>
    </font>
    <font>
      <b val="true"/>
      <u val="single"/>
      <sz val="10"/>
      <name val="Calibri"/>
      <family val="2"/>
      <charset val="1"/>
    </font>
    <font>
      <b val="true"/>
      <sz val="10"/>
      <color rgb="FFFF0000"/>
      <name val="Calibri"/>
      <family val="2"/>
      <charset val="1"/>
    </font>
    <font>
      <u val="single"/>
      <sz val="10"/>
      <color rgb="FF0563C1"/>
      <name val="Calibri"/>
      <family val="2"/>
      <charset val="1"/>
    </font>
    <font>
      <sz val="10"/>
      <name val="Calibri"/>
      <family val="2"/>
      <charset val="1"/>
    </font>
    <font>
      <sz val="11"/>
      <color rgb="FF0000FF"/>
      <name val="Arial"/>
      <family val="2"/>
      <charset val="1"/>
    </font>
    <font>
      <sz val="26"/>
      <color rgb="FF000000"/>
      <name val="Arial"/>
      <family val="2"/>
      <charset val="1"/>
    </font>
    <font>
      <u val="single"/>
      <sz val="11"/>
      <color rgb="FF000000"/>
      <name val="Arial"/>
      <family val="2"/>
      <charset val="1"/>
    </font>
    <font>
      <b val="true"/>
      <vertAlign val="superscript"/>
      <sz val="11"/>
      <color rgb="FFFFFFFF"/>
      <name val="Arial"/>
      <family val="2"/>
      <charset val="1"/>
    </font>
    <font>
      <u val="single"/>
      <sz val="11"/>
      <color rgb="FFFFFFFF"/>
      <name val="Arial"/>
      <family val="2"/>
      <charset val="1"/>
    </font>
    <font>
      <vertAlign val="superscript"/>
      <sz val="11"/>
      <color rgb="FF000000"/>
      <name val="Arial"/>
      <family val="2"/>
      <charset val="1"/>
    </font>
    <font>
      <b val="true"/>
      <vertAlign val="superscript"/>
      <sz val="11"/>
      <color rgb="FF000000"/>
      <name val="Arial"/>
      <family val="2"/>
      <charset val="1"/>
    </font>
    <font>
      <b val="true"/>
      <u val="single"/>
      <sz val="11"/>
      <color rgb="FFFFFFFF"/>
      <name val="Arial"/>
      <family val="2"/>
      <charset val="1"/>
    </font>
    <font>
      <u val="single"/>
      <sz val="11"/>
      <color rgb="FF0000FF"/>
      <name val="Arial"/>
      <family val="2"/>
      <charset val="1"/>
    </font>
    <font>
      <sz val="16"/>
      <color rgb="FF000000"/>
      <name val="Arial"/>
      <family val="2"/>
      <charset val="1"/>
    </font>
    <font>
      <sz val="11"/>
      <color rgb="FF4D4D4D"/>
      <name val="Arial"/>
      <family val="2"/>
      <charset val="1"/>
    </font>
    <font>
      <sz val="20"/>
      <name val="Arial"/>
      <family val="2"/>
      <charset val="1"/>
    </font>
    <font>
      <sz val="10"/>
      <color rgb="FF4472C4"/>
      <name val="Calibri"/>
      <family val="2"/>
      <charset val="1"/>
    </font>
    <font>
      <sz val="10"/>
      <color rgb="FF9C0006"/>
      <name val="Calibri"/>
      <family val="2"/>
      <charset val="1"/>
    </font>
    <font>
      <b val="true"/>
      <sz val="12"/>
      <color rgb="FFFF0000"/>
      <name val="Calibri"/>
      <family val="2"/>
      <charset val="1"/>
    </font>
    <font>
      <b val="true"/>
      <u val="single"/>
      <sz val="11"/>
      <color rgb="FF000000"/>
      <name val="Arial"/>
      <family val="2"/>
      <charset val="1"/>
    </font>
    <font>
      <u val="single"/>
      <sz val="11"/>
      <color rgb="FF000000"/>
      <name val="Calibri"/>
      <family val="2"/>
      <charset val="1"/>
    </font>
    <font>
      <b val="true"/>
      <u val="single"/>
      <sz val="11"/>
      <color rgb="FF000000"/>
      <name val="Calibri"/>
      <family val="2"/>
      <charset val="1"/>
    </font>
    <font>
      <b val="true"/>
      <u val="single"/>
      <sz val="10"/>
      <color rgb="FFFF0000"/>
      <name val="Calibri"/>
      <family val="2"/>
      <charset val="1"/>
    </font>
    <font>
      <b val="true"/>
      <sz val="10"/>
      <color rgb="FF000000"/>
      <name val="Times New Roman"/>
      <family val="1"/>
      <charset val="1"/>
    </font>
    <font>
      <b val="true"/>
      <sz val="12"/>
      <color rgb="FF333F50"/>
      <name val="Arial"/>
      <family val="2"/>
      <charset val="1"/>
    </font>
    <font>
      <b val="true"/>
      <sz val="12"/>
      <color rgb="FFFFFFFF"/>
      <name val="Arial"/>
      <family val="2"/>
      <charset val="1"/>
    </font>
    <font>
      <sz val="12"/>
      <color rgb="FF000000"/>
      <name val="Arial"/>
      <family val="2"/>
      <charset val="1"/>
    </font>
    <font>
      <sz val="13"/>
      <color rgb="FF000000"/>
      <name val="Arial"/>
      <family val="2"/>
      <charset val="1"/>
    </font>
    <font>
      <b val="true"/>
      <sz val="12"/>
      <name val="Arial"/>
      <family val="2"/>
      <charset val="1"/>
    </font>
    <font>
      <b val="true"/>
      <sz val="10"/>
      <name val="Arial"/>
      <family val="2"/>
      <charset val="1"/>
    </font>
    <font>
      <b val="true"/>
      <sz val="11"/>
      <color rgb="FF000000"/>
      <name val="Calibri"/>
      <family val="0"/>
    </font>
    <font>
      <sz val="11"/>
      <color rgb="FF000000"/>
      <name val="Calibri"/>
      <family val="0"/>
    </font>
  </fonts>
  <fills count="29">
    <fill>
      <patternFill patternType="none"/>
    </fill>
    <fill>
      <patternFill patternType="gray125"/>
    </fill>
    <fill>
      <patternFill patternType="solid">
        <fgColor rgb="FFF4B183"/>
        <bgColor rgb="FFFF9999"/>
      </patternFill>
    </fill>
    <fill>
      <patternFill patternType="solid">
        <fgColor rgb="FFC9C9C9"/>
        <bgColor rgb="FFBFBFBF"/>
      </patternFill>
    </fill>
    <fill>
      <patternFill patternType="solid">
        <fgColor rgb="FFFFEB9C"/>
        <bgColor rgb="FFFFD966"/>
      </patternFill>
    </fill>
    <fill>
      <patternFill patternType="solid">
        <fgColor rgb="FFED7D31"/>
        <bgColor rgb="FFFF9999"/>
      </patternFill>
    </fill>
    <fill>
      <patternFill patternType="solid">
        <fgColor rgb="FF4472C4"/>
        <bgColor rgb="FF2F5597"/>
      </patternFill>
    </fill>
    <fill>
      <patternFill patternType="solid">
        <fgColor rgb="FFF8CBAD"/>
        <bgColor rgb="FFFFC7CE"/>
      </patternFill>
    </fill>
    <fill>
      <patternFill patternType="solid">
        <fgColor rgb="FFFFD966"/>
        <bgColor rgb="FFFFEB9C"/>
      </patternFill>
    </fill>
    <fill>
      <patternFill patternType="solid">
        <fgColor rgb="FFFFC7CE"/>
        <bgColor rgb="FFF8CBAD"/>
      </patternFill>
    </fill>
    <fill>
      <patternFill patternType="solid">
        <fgColor rgb="FFC6EFCE"/>
        <bgColor rgb="FFC5E0B4"/>
      </patternFill>
    </fill>
    <fill>
      <patternFill patternType="solid">
        <fgColor rgb="FFD9D9D9"/>
        <bgColor rgb="FFD8D8D8"/>
      </patternFill>
    </fill>
    <fill>
      <patternFill patternType="solid">
        <fgColor rgb="FF85DFFF"/>
        <bgColor rgb="FFA7E8FF"/>
      </patternFill>
    </fill>
    <fill>
      <patternFill patternType="solid">
        <fgColor rgb="FF0070C0"/>
        <bgColor rgb="FF0563C1"/>
      </patternFill>
    </fill>
    <fill>
      <patternFill patternType="solid">
        <fgColor rgb="FF8FAADC"/>
        <bgColor rgb="FF94BBDE"/>
      </patternFill>
    </fill>
    <fill>
      <patternFill patternType="solid">
        <fgColor rgb="FFFFFFFF"/>
        <bgColor rgb="FFF2F2F2"/>
      </patternFill>
    </fill>
    <fill>
      <patternFill patternType="solid">
        <fgColor rgb="FFF2F2F2"/>
        <bgColor rgb="FFDEEBF7"/>
      </patternFill>
    </fill>
    <fill>
      <patternFill patternType="solid">
        <fgColor rgb="FFA7E8FF"/>
        <bgColor rgb="FF85DFFF"/>
      </patternFill>
    </fill>
    <fill>
      <patternFill patternType="solid">
        <fgColor rgb="FFBFBFBF"/>
        <bgColor rgb="FFC9C9C9"/>
      </patternFill>
    </fill>
    <fill>
      <patternFill patternType="solid">
        <fgColor rgb="FF94BBDE"/>
        <bgColor rgb="FF8FAADC"/>
      </patternFill>
    </fill>
    <fill>
      <patternFill patternType="solid">
        <fgColor rgb="FFFFFF00"/>
        <bgColor rgb="FFFFD966"/>
      </patternFill>
    </fill>
    <fill>
      <patternFill patternType="solid">
        <fgColor rgb="FFFF9999"/>
        <bgColor rgb="FFF4B183"/>
      </patternFill>
    </fill>
    <fill>
      <patternFill patternType="solid">
        <fgColor rgb="FFA6A6A6"/>
        <bgColor rgb="FFA5A5A5"/>
      </patternFill>
    </fill>
    <fill>
      <patternFill patternType="solid">
        <fgColor rgb="FFD8D8D8"/>
        <bgColor rgb="FFD9D9D9"/>
      </patternFill>
    </fill>
    <fill>
      <patternFill patternType="solid">
        <fgColor rgb="FF00B0F0"/>
        <bgColor rgb="FF39A0ED"/>
      </patternFill>
    </fill>
    <fill>
      <patternFill patternType="solid">
        <fgColor rgb="FFFF0000"/>
        <bgColor rgb="FFFF3300"/>
      </patternFill>
    </fill>
    <fill>
      <patternFill patternType="solid">
        <fgColor rgb="FFDEEBF7"/>
        <bgColor rgb="FFF2F2F2"/>
      </patternFill>
    </fill>
    <fill>
      <patternFill patternType="solid">
        <fgColor rgb="FF0D0D0D"/>
        <bgColor rgb="FF000000"/>
      </patternFill>
    </fill>
    <fill>
      <patternFill patternType="solid">
        <fgColor rgb="FF000000"/>
        <bgColor rgb="FF0D0D0D"/>
      </patternFill>
    </fill>
  </fills>
  <borders count="75">
    <border diagonalUp="false" diagonalDown="false">
      <left/>
      <right/>
      <top/>
      <bottom/>
      <diagonal/>
    </border>
    <border diagonalUp="false" diagonalDown="false">
      <left style="thin"/>
      <right style="medium"/>
      <top style="thin"/>
      <bottom style="thin"/>
      <diagonal/>
    </border>
    <border diagonalUp="false" diagonalDown="false">
      <left/>
      <right/>
      <top/>
      <bottom style="medium"/>
      <diagonal/>
    </border>
    <border diagonalUp="false" diagonalDown="false">
      <left/>
      <right/>
      <top style="medium"/>
      <bottom/>
      <diagonal/>
    </border>
    <border diagonalUp="false" diagonalDown="false">
      <left style="medium"/>
      <right style="medium"/>
      <top style="medium"/>
      <bottom style="thin"/>
      <diagonal/>
    </border>
    <border diagonalUp="false" diagonalDown="false">
      <left style="thin"/>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style="medium"/>
      <right style="thin"/>
      <top style="thin"/>
      <bottom style="mediu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style="medium"/>
      <right style="thin"/>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bottom/>
      <diagonal/>
    </border>
    <border diagonalUp="false" diagonalDown="false">
      <left style="medium"/>
      <right style="thin"/>
      <top/>
      <bottom style="hair"/>
      <diagonal/>
    </border>
    <border diagonalUp="false" diagonalDown="false">
      <left style="thin"/>
      <right style="medium"/>
      <top/>
      <bottom style="thin"/>
      <diagonal/>
    </border>
    <border diagonalUp="false" diagonalDown="false">
      <left style="medium"/>
      <right style="thin"/>
      <top style="hair"/>
      <bottom style="hair"/>
      <diagonal/>
    </border>
    <border diagonalUp="false" diagonalDown="false">
      <left style="medium"/>
      <right style="thin"/>
      <top style="hair"/>
      <bottom style="medium"/>
      <diagonal/>
    </border>
    <border diagonalUp="false" diagonalDown="false">
      <left style="thin"/>
      <right style="thin"/>
      <top style="medium"/>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style="medium"/>
      <diagonal/>
    </border>
    <border diagonalUp="false" diagonalDown="false">
      <left style="thin"/>
      <right style="thin"/>
      <top style="thin"/>
      <bottom style="medium"/>
      <diagonal/>
    </border>
    <border diagonalUp="false" diagonalDown="false">
      <left/>
      <right style="medium"/>
      <top/>
      <bottom style="medium"/>
      <diagonal/>
    </border>
    <border diagonalUp="false" diagonalDown="false">
      <left style="thin"/>
      <right style="thin"/>
      <top/>
      <bottom/>
      <diagonal/>
    </border>
    <border diagonalUp="false" diagonalDown="false">
      <left/>
      <right style="medium"/>
      <top style="medium"/>
      <bottom style="thin"/>
      <diagonal/>
    </border>
    <border diagonalUp="false" diagonalDown="false">
      <left/>
      <right style="medium"/>
      <top style="thin"/>
      <bottom style="thin"/>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bottom style="thin"/>
      <diagonal/>
    </border>
    <border diagonalUp="false" diagonalDown="false">
      <left style="medium"/>
      <right style="thin"/>
      <top/>
      <bottom style="medium"/>
      <diagonal/>
    </border>
    <border diagonalUp="false" diagonalDown="false">
      <left style="thin"/>
      <right style="medium"/>
      <top style="medium"/>
      <bottom style="mediu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style="thin"/>
      <bottom style="thin"/>
      <diagonal/>
    </border>
    <border diagonalUp="false" diagonalDown="false">
      <left style="thin"/>
      <right style="medium"/>
      <top/>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style="medium"/>
      <top style="medium"/>
      <bottom style="mediu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style="thin"/>
      <bottom/>
      <diagonal/>
    </border>
    <border diagonalUp="false" diagonalDown="false">
      <left style="thin"/>
      <right style="medium"/>
      <top/>
      <bottom style="medium"/>
      <diagonal/>
    </border>
    <border diagonalUp="false" diagonalDown="false">
      <left/>
      <right style="thin"/>
      <top/>
      <bottom style="thin"/>
      <diagonal/>
    </border>
    <border diagonalUp="false" diagonalDown="false">
      <left style="thin"/>
      <right style="thin"/>
      <top/>
      <bottom style="thin"/>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right style="thin"/>
      <top style="thin"/>
      <bottom style="thin"/>
      <diagonal/>
    </border>
    <border diagonalUp="false" diagonalDown="false">
      <left style="medium"/>
      <right/>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thin"/>
      <right style="thin"/>
      <top style="medium"/>
      <bottom/>
      <diagonal/>
    </border>
    <border diagonalUp="false" diagonalDown="false">
      <left style="thin"/>
      <right style="thin"/>
      <top style="medium"/>
      <bottom style="medium"/>
      <diagonal/>
    </border>
    <border diagonalUp="false" diagonalDown="false">
      <left style="hair"/>
      <right style="hair"/>
      <top style="thin"/>
      <bottom style="hair"/>
      <diagonal/>
    </border>
    <border diagonalUp="false" diagonalDown="false">
      <left style="hair"/>
      <right style="thin"/>
      <top style="thin"/>
      <bottom style="hair"/>
      <diagonal/>
    </border>
    <border diagonalUp="false" diagonalDown="false">
      <left style="medium"/>
      <right style="thin"/>
      <top style="medium"/>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hair"/>
      <right style="hair"/>
      <top style="hair"/>
      <bottom style="thin"/>
      <diagonal/>
    </border>
    <border diagonalUp="false" diagonalDown="false">
      <left style="hair"/>
      <right style="thin"/>
      <top style="hair"/>
      <bottom style="thin"/>
      <diagonal/>
    </border>
    <border diagonalUp="false" diagonalDown="false">
      <left style="thin"/>
      <right style="thin"/>
      <top/>
      <bottom style="mediu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33" fillId="9" borderId="0" applyFont="true" applyBorder="false" applyAlignment="true" applyProtection="false">
      <alignment horizontal="general" vertical="bottom" textRotation="0" wrapText="false" indent="0" shrinkToFit="false"/>
    </xf>
    <xf numFmtId="164" fontId="48" fillId="4" borderId="0" applyFont="true" applyBorder="false" applyAlignment="true" applyProtection="false">
      <alignment horizontal="general" vertical="bottom" textRotation="0" wrapText="false" indent="0" shrinkToFit="false"/>
    </xf>
    <xf numFmtId="164" fontId="49" fillId="10" borderId="0" applyFont="true" applyBorder="false" applyAlignment="true" applyProtection="false">
      <alignment horizontal="general" vertical="bottom" textRotation="0" wrapText="false" indent="0" shrinkToFit="false"/>
    </xf>
  </cellStyleXfs>
  <cellXfs count="892">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0" fillId="11" borderId="1" xfId="22" applyFont="true" applyBorder="true" applyAlignment="true" applyProtection="true">
      <alignment horizontal="left" vertical="bottom" textRotation="0" wrapText="false" indent="0" shrinkToFit="false"/>
      <protection locked="true" hidden="false"/>
    </xf>
    <xf numFmtId="167" fontId="10" fillId="12" borderId="1" xfId="0" applyFont="true" applyBorder="true" applyAlignment="true" applyProtection="true">
      <alignment horizontal="center" vertical="bottom" textRotation="0" wrapText="false" indent="0" shrinkToFit="false"/>
      <protection locked="fals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true">
      <alignment horizontal="general" vertical="center" textRotation="0" wrapText="true" indent="0" shrinkToFit="false"/>
      <protection locked="false" hidden="false"/>
    </xf>
    <xf numFmtId="164" fontId="16" fillId="13" borderId="0" xfId="29" applyFont="true" applyBorder="true" applyAlignment="true" applyProtection="true">
      <alignment horizontal="left" vertical="bottom" textRotation="0" wrapText="false" indent="0" shrinkToFit="false"/>
      <protection locked="true" hidden="false"/>
    </xf>
    <xf numFmtId="164" fontId="16" fillId="14" borderId="0" xfId="21" applyFont="true" applyBorder="true" applyAlignment="true" applyProtection="true">
      <alignment horizontal="left" vertical="bottom" textRotation="0" wrapText="false" indent="0" shrinkToFit="false"/>
      <protection locked="true" hidden="false"/>
    </xf>
    <xf numFmtId="168" fontId="16" fillId="14" borderId="0" xfId="21" applyFont="true" applyBorder="true" applyAlignment="true" applyProtection="true">
      <alignment horizontal="center" vertical="bottom" textRotation="0" wrapText="false" indent="0" shrinkToFit="false"/>
      <protection locked="true" hidden="false"/>
    </xf>
    <xf numFmtId="164" fontId="12" fillId="0" borderId="3"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true">
      <alignment horizontal="general" vertical="center" textRotation="0" wrapText="true" indent="0" shrinkToFit="false"/>
      <protection locked="false" hidden="false"/>
    </xf>
    <xf numFmtId="164" fontId="12" fillId="0" borderId="3" xfId="0" applyFont="true" applyBorder="true" applyAlignment="true" applyProtection="false">
      <alignment horizontal="general" vertical="center" textRotation="0" wrapText="true" indent="0" shrinkToFit="false"/>
      <protection locked="true" hidden="false"/>
    </xf>
    <xf numFmtId="166" fontId="10" fillId="11" borderId="4" xfId="22" applyFont="true" applyBorder="true" applyAlignment="true" applyProtection="true">
      <alignment horizontal="left" vertical="bottom" textRotation="0" wrapText="false" indent="0" shrinkToFit="false"/>
      <protection locked="true" hidden="false"/>
    </xf>
    <xf numFmtId="167" fontId="10" fillId="12" borderId="5" xfId="0" applyFont="true" applyBorder="true" applyAlignment="true" applyProtection="true">
      <alignment horizontal="center" vertical="bottom" textRotation="0" wrapText="false" indent="0" shrinkToFit="false"/>
      <protection locked="false" hidden="false"/>
    </xf>
    <xf numFmtId="166" fontId="10" fillId="11" borderId="6" xfId="22" applyFont="true" applyBorder="true" applyAlignment="true" applyProtection="true">
      <alignment horizontal="left" vertical="bottom" textRotation="0" wrapText="false" indent="0" shrinkToFit="false"/>
      <protection locked="true" hidden="false"/>
    </xf>
    <xf numFmtId="166" fontId="10" fillId="11" borderId="7" xfId="22" applyFont="true" applyBorder="true" applyAlignment="true" applyProtection="true">
      <alignment horizontal="left" vertical="bottom" textRotation="0" wrapText="false" indent="0" shrinkToFit="false"/>
      <protection locked="true" hidden="false"/>
    </xf>
    <xf numFmtId="167" fontId="10" fillId="12" borderId="8" xfId="0" applyFont="true" applyBorder="true" applyAlignment="true" applyProtection="true">
      <alignment horizontal="center"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6" fontId="10" fillId="11" borderId="9" xfId="22" applyFont="true" applyBorder="true" applyAlignment="true" applyProtection="true">
      <alignment horizontal="left" vertical="bottom" textRotation="0" wrapText="false" indent="0" shrinkToFit="false"/>
      <protection locked="true" hidden="false"/>
    </xf>
    <xf numFmtId="164" fontId="10" fillId="11" borderId="1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0" fillId="15" borderId="0" xfId="0" applyFont="true" applyBorder="true" applyAlignment="true" applyProtection="false">
      <alignment horizontal="left" vertical="bottom" textRotation="0" wrapText="true" indent="0" shrinkToFit="false"/>
      <protection locked="true" hidden="false"/>
    </xf>
    <xf numFmtId="164" fontId="10" fillId="15" borderId="0" xfId="0" applyFont="true" applyBorder="false" applyAlignment="false" applyProtection="false">
      <alignment horizontal="general" vertical="bottom" textRotation="0" wrapText="false" indent="0" shrinkToFit="false"/>
      <protection locked="true" hidden="false"/>
    </xf>
    <xf numFmtId="167" fontId="10" fillId="12" borderId="11" xfId="0" applyFont="true" applyBorder="true" applyAlignment="true" applyProtection="true">
      <alignment horizontal="center" vertical="bottom" textRotation="0" wrapText="false" indent="0" shrinkToFit="false"/>
      <protection locked="false" hidden="false"/>
    </xf>
    <xf numFmtId="164" fontId="10" fillId="15" borderId="0" xfId="0" applyFont="true" applyBorder="false" applyAlignment="false" applyProtection="true">
      <alignment horizontal="general" vertical="bottom" textRotation="0" wrapText="false" indent="0" shrinkToFit="false"/>
      <protection locked="false" hidden="false"/>
    </xf>
    <xf numFmtId="167" fontId="10" fillId="12" borderId="11" xfId="0" applyFont="true" applyBorder="true" applyAlignment="true" applyProtection="true">
      <alignment horizontal="center" vertical="center" textRotation="0" wrapText="false" indent="0" shrinkToFit="false"/>
      <protection locked="false" hidden="false"/>
    </xf>
    <xf numFmtId="164" fontId="12" fillId="0" borderId="0" xfId="0" applyFont="true" applyBorder="false" applyAlignment="true" applyProtection="false">
      <alignment horizontal="left" vertical="bottom" textRotation="0" wrapText="false" indent="0" shrinkToFit="false"/>
      <protection locked="true" hidden="false"/>
    </xf>
    <xf numFmtId="166" fontId="10" fillId="12" borderId="11" xfId="0" applyFont="true" applyBorder="true" applyAlignment="true" applyProtection="true">
      <alignment horizontal="center" vertical="bottom" textRotation="0" wrapText="false" indent="0" shrinkToFit="false"/>
      <protection locked="false" hidden="false"/>
    </xf>
    <xf numFmtId="164" fontId="13" fillId="15"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true">
      <alignment horizontal="general" vertical="bottom" textRotation="0" wrapText="false" indent="0" shrinkToFit="false"/>
      <protection locked="false" hidden="false"/>
    </xf>
    <xf numFmtId="164" fontId="13" fillId="16" borderId="0" xfId="0" applyFont="true" applyBorder="false" applyAlignment="false" applyProtection="false">
      <alignment horizontal="general" vertical="bottom" textRotation="0" wrapText="false" indent="0" shrinkToFit="false"/>
      <protection locked="true" hidden="false"/>
    </xf>
    <xf numFmtId="164" fontId="9" fillId="15" borderId="12" xfId="0" applyFont="true" applyBorder="true" applyAlignment="true" applyProtection="false">
      <alignment horizontal="left" vertical="bottom" textRotation="0" wrapText="false" indent="0" shrinkToFit="false"/>
      <protection locked="true" hidden="false"/>
    </xf>
    <xf numFmtId="164" fontId="18" fillId="15" borderId="3" xfId="30" applyFont="true" applyBorder="true" applyAlignment="true" applyProtection="true">
      <alignment horizontal="left" vertical="bottom" textRotation="0" wrapText="false" indent="0" shrinkToFit="false"/>
      <protection locked="true" hidden="false"/>
    </xf>
    <xf numFmtId="164" fontId="19" fillId="15" borderId="3" xfId="30" applyFont="true" applyBorder="true" applyAlignment="true" applyProtection="true">
      <alignment horizontal="left" vertical="bottom" textRotation="0" wrapText="false" indent="0" shrinkToFit="false"/>
      <protection locked="true" hidden="false"/>
    </xf>
    <xf numFmtId="164" fontId="20" fillId="11" borderId="9" xfId="28" applyFont="true" applyBorder="true" applyAlignment="true" applyProtection="false">
      <alignment horizontal="left" vertical="center" textRotation="0" wrapText="true" indent="0" shrinkToFit="false"/>
      <protection locked="true" hidden="false"/>
    </xf>
    <xf numFmtId="164" fontId="20" fillId="11" borderId="5" xfId="28" applyFont="true" applyBorder="true" applyAlignment="true" applyProtection="false">
      <alignment horizontal="left" vertical="center" textRotation="0" wrapText="true" indent="0" shrinkToFit="false"/>
      <protection locked="true" hidden="false"/>
    </xf>
    <xf numFmtId="164" fontId="11" fillId="15" borderId="0" xfId="0" applyFont="true" applyBorder="false" applyAlignment="true" applyProtection="true">
      <alignment horizontal="left" vertical="bottom" textRotation="0" wrapText="false" indent="0" shrinkToFit="false"/>
      <protection locked="true" hidden="false"/>
    </xf>
    <xf numFmtId="164" fontId="18" fillId="15" borderId="0" xfId="30" applyFont="true" applyBorder="true" applyAlignment="true" applyProtection="true">
      <alignment horizontal="left" vertical="bottom" textRotation="0" wrapText="false" indent="0" shrinkToFit="false"/>
      <protection locked="true" hidden="false"/>
    </xf>
    <xf numFmtId="164" fontId="19" fillId="15" borderId="0" xfId="30" applyFont="true" applyBorder="true" applyAlignment="true" applyProtection="true">
      <alignment horizontal="left" vertical="bottom" textRotation="0" wrapText="false" indent="0" shrinkToFit="false"/>
      <protection locked="true" hidden="false"/>
    </xf>
    <xf numFmtId="164" fontId="10" fillId="15" borderId="13" xfId="25" applyFont="true" applyBorder="true" applyAlignment="true" applyProtection="false">
      <alignment horizontal="left" vertical="top" textRotation="0" wrapText="true" indent="0" shrinkToFit="false"/>
      <protection locked="true" hidden="false"/>
    </xf>
    <xf numFmtId="166" fontId="10" fillId="11" borderId="1" xfId="22" applyFont="true" applyBorder="true" applyAlignment="true" applyProtection="true">
      <alignment horizontal="center" vertical="bottom" textRotation="0" wrapText="false" indent="0" shrinkToFit="false"/>
      <protection locked="true" hidden="false"/>
    </xf>
    <xf numFmtId="164" fontId="21" fillId="15" borderId="0" xfId="0" applyFont="true" applyBorder="false" applyAlignment="true" applyProtection="true">
      <alignment horizontal="left" vertical="bottom" textRotation="0" wrapText="false" indent="0" shrinkToFit="false"/>
      <protection locked="true" hidden="false"/>
    </xf>
    <xf numFmtId="164" fontId="22" fillId="16" borderId="0" xfId="0" applyFont="true" applyBorder="false" applyAlignment="false" applyProtection="false">
      <alignment horizontal="general" vertical="bottom" textRotation="0" wrapText="false" indent="0" shrinkToFit="false"/>
      <protection locked="true" hidden="false"/>
    </xf>
    <xf numFmtId="164" fontId="10" fillId="15" borderId="14" xfId="25" applyFont="true" applyBorder="true" applyAlignment="true" applyProtection="false">
      <alignment horizontal="left" vertical="top" textRotation="0" wrapText="true" indent="0" shrinkToFit="false"/>
      <protection locked="true" hidden="false"/>
    </xf>
    <xf numFmtId="167" fontId="10" fillId="11" borderId="15" xfId="22" applyFont="true" applyBorder="true" applyAlignment="true" applyProtection="true">
      <alignment horizontal="center" vertical="bottom" textRotation="0" wrapText="false" indent="0" shrinkToFit="false"/>
      <protection locked="true" hidden="false"/>
    </xf>
    <xf numFmtId="164" fontId="10" fillId="15" borderId="10" xfId="25" applyFont="true" applyBorder="true" applyAlignment="true" applyProtection="false">
      <alignment horizontal="left" vertical="top" textRotation="0" wrapText="true" indent="0" shrinkToFit="false"/>
      <protection locked="true" hidden="false"/>
    </xf>
    <xf numFmtId="166" fontId="10" fillId="11" borderId="8" xfId="22" applyFont="true" applyBorder="true" applyAlignment="true" applyProtection="true">
      <alignment horizontal="center" vertical="bottom" textRotation="0" wrapText="false" indent="0" shrinkToFit="false"/>
      <protection locked="true" hidden="false"/>
    </xf>
    <xf numFmtId="164" fontId="10" fillId="0" borderId="16" xfId="0" applyFont="true" applyBorder="true" applyAlignment="true" applyProtection="false">
      <alignment horizontal="left" vertical="bottom" textRotation="0" wrapText="false" indent="0" shrinkToFit="false"/>
      <protection locked="true" hidden="false"/>
    </xf>
    <xf numFmtId="164" fontId="23" fillId="15" borderId="0" xfId="0" applyFont="true" applyBorder="false" applyAlignment="true" applyProtection="false">
      <alignment horizontal="left" vertical="bottom" textRotation="0" wrapText="false" indent="0" shrinkToFit="false"/>
      <protection locked="true" hidden="false"/>
    </xf>
    <xf numFmtId="164" fontId="23" fillId="15" borderId="0" xfId="0" applyFont="true" applyBorder="false" applyAlignment="true" applyProtection="true">
      <alignment horizontal="left" vertical="bottom" textRotation="0" wrapText="false" indent="0" shrinkToFit="false"/>
      <protection locked="fals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0" fillId="15" borderId="16" xfId="0" applyFont="true" applyBorder="true" applyAlignment="true" applyProtection="false">
      <alignment horizontal="left" vertical="bottom" textRotation="0" wrapText="false" indent="0" shrinkToFit="false"/>
      <protection locked="true" hidden="false"/>
    </xf>
    <xf numFmtId="166" fontId="16" fillId="14" borderId="0" xfId="21" applyFont="true" applyBorder="true" applyAlignment="true" applyProtection="true">
      <alignment horizontal="center" vertical="bottom" textRotation="0" wrapText="false" indent="0" shrinkToFit="false"/>
      <protection locked="true" hidden="false"/>
    </xf>
    <xf numFmtId="164" fontId="24" fillId="11" borderId="5" xfId="25" applyFont="true" applyBorder="tru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true">
      <alignment horizontal="left" vertical="bottom" textRotation="0" wrapText="false" indent="0" shrinkToFit="false"/>
      <protection locked="false" hidden="false"/>
    </xf>
    <xf numFmtId="164" fontId="10" fillId="15" borderId="17" xfId="25" applyFont="true" applyBorder="true" applyAlignment="true" applyProtection="false">
      <alignment horizontal="left" vertical="top" textRotation="0" wrapText="true" indent="0" shrinkToFit="false"/>
      <protection locked="true" hidden="false"/>
    </xf>
    <xf numFmtId="167" fontId="10" fillId="11" borderId="18" xfId="22" applyFont="true" applyBorder="true" applyAlignment="true" applyProtection="true">
      <alignment horizontal="center" vertical="bottom" textRotation="0" wrapText="false" indent="0" shrinkToFit="false"/>
      <protection locked="true" hidden="false"/>
    </xf>
    <xf numFmtId="164" fontId="10" fillId="15" borderId="19" xfId="25" applyFont="true" applyBorder="true" applyAlignment="true" applyProtection="false">
      <alignment horizontal="left" vertical="top" textRotation="0" wrapText="true" indent="0" shrinkToFit="false"/>
      <protection locked="true" hidden="false"/>
    </xf>
    <xf numFmtId="167" fontId="10" fillId="11" borderId="1" xfId="22" applyFont="true" applyBorder="true" applyAlignment="true" applyProtection="true">
      <alignment horizontal="center" vertical="bottom" textRotation="0" wrapText="false" indent="0" shrinkToFit="false"/>
      <protection locked="true" hidden="false"/>
    </xf>
    <xf numFmtId="164" fontId="10" fillId="15" borderId="20" xfId="25" applyFont="true" applyBorder="true" applyAlignment="true" applyProtection="false">
      <alignment horizontal="left" vertical="top" textRotation="0" wrapText="true" indent="0" shrinkToFit="false"/>
      <protection locked="true" hidden="false"/>
    </xf>
    <xf numFmtId="167" fontId="10" fillId="11" borderId="8" xfId="22" applyFont="true" applyBorder="true" applyAlignment="true" applyProtection="true">
      <alignment horizontal="center" vertical="top" textRotation="0" wrapText="false" indent="0" shrinkToFit="false"/>
      <protection locked="true" hidden="false"/>
    </xf>
    <xf numFmtId="164" fontId="11" fillId="15" borderId="16" xfId="0" applyFont="true" applyBorder="true" applyAlignment="true" applyProtection="false">
      <alignment horizontal="left" vertical="bottom" textRotation="0" wrapText="false" indent="0" shrinkToFit="false"/>
      <protection locked="true" hidden="false"/>
    </xf>
    <xf numFmtId="164" fontId="13" fillId="15" borderId="0" xfId="0" applyFont="true" applyBorder="false" applyAlignment="true" applyProtection="false">
      <alignment horizontal="center" vertical="bottom" textRotation="0" wrapText="false" indent="0" shrinkToFit="false"/>
      <protection locked="true" hidden="false"/>
    </xf>
    <xf numFmtId="164" fontId="20" fillId="11" borderId="21" xfId="28" applyFont="true" applyBorder="true" applyAlignment="true" applyProtection="false">
      <alignment horizontal="left" vertical="center" textRotation="0" wrapText="true" indent="0" shrinkToFit="false"/>
      <protection locked="true" hidden="false"/>
    </xf>
    <xf numFmtId="164" fontId="20" fillId="11" borderId="21" xfId="28" applyFont="true" applyBorder="true" applyAlignment="true" applyProtection="true">
      <alignment horizontal="center" vertical="center" textRotation="0" wrapText="true" indent="0" shrinkToFit="false"/>
      <protection locked="false" hidden="false"/>
    </xf>
    <xf numFmtId="164" fontId="20" fillId="11" borderId="5" xfId="28" applyFont="true" applyBorder="true" applyAlignment="true" applyProtection="true">
      <alignment horizontal="center" vertical="center" textRotation="0" wrapText="true" indent="0" shrinkToFit="false"/>
      <protection locked="false" hidden="false"/>
    </xf>
    <xf numFmtId="164" fontId="10" fillId="15" borderId="0" xfId="0" applyFont="true" applyBorder="false" applyAlignment="true" applyProtection="false">
      <alignment horizontal="left" vertical="top" textRotation="0" wrapText="true" indent="0" shrinkToFit="false"/>
      <protection locked="true" hidden="false"/>
    </xf>
    <xf numFmtId="168" fontId="10" fillId="11" borderId="11" xfId="22" applyFont="true" applyBorder="true" applyAlignment="true" applyProtection="true">
      <alignment horizontal="center" vertical="bottom" textRotation="0" wrapText="false" indent="0" shrinkToFit="false"/>
      <protection locked="false" hidden="false"/>
    </xf>
    <xf numFmtId="169" fontId="10" fillId="11" borderId="1" xfId="19" applyFont="true" applyBorder="true" applyAlignment="true" applyProtection="true">
      <alignment horizontal="center"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9" fontId="10" fillId="11" borderId="8" xfId="19" applyFont="true" applyBorder="true" applyAlignment="true" applyProtection="true">
      <alignment horizontal="center" vertical="bottom" textRotation="0" wrapText="false" indent="0" shrinkToFit="false"/>
      <protection locked="true" hidden="false"/>
    </xf>
    <xf numFmtId="164" fontId="23" fillId="15" borderId="0" xfId="0" applyFont="true" applyBorder="true" applyAlignment="true" applyProtection="false">
      <alignment horizontal="left" vertical="bottom" textRotation="0" wrapText="false" indent="0" shrinkToFit="false"/>
      <protection locked="true" hidden="false"/>
    </xf>
    <xf numFmtId="164" fontId="23" fillId="15" borderId="0" xfId="0" applyFont="true" applyBorder="true" applyAlignment="true" applyProtection="true">
      <alignment horizontal="left" vertical="bottom" textRotation="0" wrapText="false" indent="0" shrinkToFit="false"/>
      <protection locked="false" hidden="false"/>
    </xf>
    <xf numFmtId="164" fontId="11" fillId="15" borderId="0" xfId="0" applyFont="true" applyBorder="true" applyAlignment="true" applyProtection="false">
      <alignment horizontal="left" vertical="bottom" textRotation="0" wrapText="false" indent="0" shrinkToFit="false"/>
      <protection locked="true" hidden="false"/>
    </xf>
    <xf numFmtId="164" fontId="10" fillId="15" borderId="0" xfId="0" applyFont="true" applyBorder="true" applyAlignment="true" applyProtection="false">
      <alignment horizontal="center" vertical="bottom" textRotation="0" wrapText="false" indent="0" shrinkToFit="false"/>
      <protection locked="true" hidden="false"/>
    </xf>
    <xf numFmtId="164" fontId="10" fillId="15" borderId="0" xfId="0" applyFont="true" applyBorder="true" applyAlignment="true" applyProtection="true">
      <alignment horizontal="center" vertical="bottom" textRotation="0" wrapText="false" indent="0" shrinkToFit="false"/>
      <protection locked="false" hidden="false"/>
    </xf>
    <xf numFmtId="164" fontId="10" fillId="15" borderId="0" xfId="0" applyFont="true" applyBorder="true" applyAlignment="true" applyProtection="false">
      <alignment horizontal="center" vertical="center" textRotation="0" wrapText="false" indent="0" shrinkToFit="false"/>
      <protection locked="true" hidden="false"/>
    </xf>
    <xf numFmtId="164" fontId="10" fillId="15" borderId="12" xfId="0" applyFont="true" applyBorder="true" applyAlignment="true" applyProtection="false">
      <alignment horizontal="left" vertical="bottom" textRotation="0" wrapText="false" indent="0" shrinkToFit="false"/>
      <protection locked="true" hidden="false"/>
    </xf>
    <xf numFmtId="167" fontId="10" fillId="12" borderId="21" xfId="0" applyFont="true" applyBorder="true" applyAlignment="true" applyProtection="true">
      <alignment horizontal="center" vertical="bottom" textRotation="0" wrapText="false" indent="0" shrinkToFit="false"/>
      <protection locked="false" hidden="false"/>
    </xf>
    <xf numFmtId="164" fontId="10" fillId="15" borderId="3" xfId="0" applyFont="true" applyBorder="true" applyAlignment="true" applyProtection="true">
      <alignment horizontal="center" vertical="bottom" textRotation="0" wrapText="false" indent="0" shrinkToFit="false"/>
      <protection locked="false" hidden="false"/>
    </xf>
    <xf numFmtId="164" fontId="10" fillId="15" borderId="3" xfId="0" applyFont="true" applyBorder="true" applyAlignment="true" applyProtection="false">
      <alignment horizontal="left" vertical="bottom" textRotation="0" wrapText="false" indent="0" shrinkToFit="false"/>
      <protection locked="true" hidden="false"/>
    </xf>
    <xf numFmtId="164" fontId="10" fillId="15" borderId="3" xfId="0" applyFont="true" applyBorder="true" applyAlignment="true" applyProtection="false">
      <alignment horizontal="center" vertical="bottom" textRotation="0" wrapText="false" indent="0" shrinkToFit="false"/>
      <protection locked="true" hidden="false"/>
    </xf>
    <xf numFmtId="164" fontId="10" fillId="15" borderId="22" xfId="0" applyFont="true" applyBorder="true" applyAlignment="true" applyProtection="false">
      <alignment horizontal="center" vertical="bottom" textRotation="0" wrapText="false" indent="0" shrinkToFit="false"/>
      <protection locked="true" hidden="false"/>
    </xf>
    <xf numFmtId="164" fontId="10" fillId="17" borderId="11" xfId="0" applyFont="true" applyBorder="true" applyAlignment="true" applyProtection="true">
      <alignment horizontal="center" vertical="bottom" textRotation="0" wrapText="false" indent="0" shrinkToFit="false"/>
      <protection locked="false" hidden="false"/>
    </xf>
    <xf numFmtId="164" fontId="10" fillId="15" borderId="0" xfId="0" applyFont="true" applyBorder="true" applyAlignment="true" applyProtection="true">
      <alignment horizontal="left" vertical="center" textRotation="0" wrapText="false" indent="0" shrinkToFit="false"/>
      <protection locked="false" hidden="false"/>
    </xf>
    <xf numFmtId="164" fontId="10" fillId="15" borderId="0" xfId="0" applyFont="true" applyBorder="true" applyAlignment="false" applyProtection="false">
      <alignment horizontal="general" vertical="bottom" textRotation="0" wrapText="false" indent="0" shrinkToFit="false"/>
      <protection locked="true" hidden="false"/>
    </xf>
    <xf numFmtId="164" fontId="10" fillId="15" borderId="23"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21" fillId="17" borderId="11" xfId="29" applyFont="true" applyBorder="true" applyAlignment="true" applyProtection="true">
      <alignment horizontal="center" vertical="bottom" textRotation="0" wrapText="false" indent="0" shrinkToFit="false"/>
      <protection locked="false" hidden="false"/>
    </xf>
    <xf numFmtId="166" fontId="10" fillId="11" borderId="11" xfId="22" applyFont="true" applyBorder="true" applyAlignment="true" applyProtection="true">
      <alignment horizontal="center" vertical="bottom" textRotation="0" wrapText="false" indent="0" shrinkToFit="false"/>
      <protection locked="true" hidden="false"/>
    </xf>
    <xf numFmtId="164" fontId="10" fillId="15" borderId="0" xfId="0" applyFont="true" applyBorder="true" applyAlignment="true" applyProtection="false">
      <alignment horizontal="left" vertical="bottom" textRotation="0" wrapText="false" indent="0" shrinkToFit="false"/>
      <protection locked="true" hidden="false"/>
    </xf>
    <xf numFmtId="164" fontId="10" fillId="15" borderId="0" xfId="0" applyFont="true" applyBorder="true" applyAlignment="false" applyProtection="true">
      <alignment horizontal="general" vertical="bottom" textRotation="0" wrapText="false" indent="0" shrinkToFit="false"/>
      <protection locked="false" hidden="false"/>
    </xf>
    <xf numFmtId="164" fontId="19" fillId="15" borderId="0" xfId="30" applyFont="true" applyBorder="true" applyAlignment="true" applyProtection="true">
      <alignment horizontal="left" vertical="bottom" textRotation="0" wrapText="false" indent="2"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false" hidden="false"/>
    </xf>
    <xf numFmtId="164" fontId="10" fillId="15" borderId="23" xfId="0" applyFont="true" applyBorder="true" applyAlignment="true" applyProtection="false">
      <alignment horizontal="right" vertical="center" textRotation="0" wrapText="false" indent="0" shrinkToFit="false"/>
      <protection locked="true" hidden="false"/>
    </xf>
    <xf numFmtId="167" fontId="10" fillId="11" borderId="11" xfId="22" applyFont="true" applyBorder="true" applyAlignment="true" applyProtection="true">
      <alignment horizontal="center" vertical="bottom" textRotation="0" wrapText="false" indent="0" shrinkToFit="false"/>
      <protection locked="true" hidden="false"/>
    </xf>
    <xf numFmtId="164" fontId="10" fillId="15" borderId="24" xfId="0" applyFont="true" applyBorder="true" applyAlignment="true" applyProtection="false">
      <alignment horizontal="left" vertical="center" textRotation="0" wrapText="false" indent="0" shrinkToFit="false"/>
      <protection locked="true" hidden="false"/>
    </xf>
    <xf numFmtId="166" fontId="21" fillId="11" borderId="25" xfId="22" applyFont="true" applyBorder="true" applyAlignment="true" applyProtection="true">
      <alignment horizontal="center" vertical="bottom" textRotation="0" wrapText="false" indent="0" shrinkToFit="false"/>
      <protection locked="true" hidden="false"/>
    </xf>
    <xf numFmtId="164" fontId="11" fillId="15" borderId="2" xfId="0" applyFont="true" applyBorder="true" applyAlignment="false" applyProtection="true">
      <alignment horizontal="general" vertical="bottom" textRotation="0" wrapText="false" indent="0" shrinkToFit="false"/>
      <protection locked="fals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0" fillId="15" borderId="2" xfId="0" applyFont="true" applyBorder="true" applyAlignment="false" applyProtection="false">
      <alignment horizontal="general" vertical="bottom" textRotation="0" wrapText="false" indent="0" shrinkToFit="false"/>
      <protection locked="true" hidden="false"/>
    </xf>
    <xf numFmtId="164" fontId="10" fillId="15" borderId="26"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false" applyAlignment="false" applyProtection="true">
      <alignment horizontal="general" vertical="bottom" textRotation="0" wrapText="false" indent="0" shrinkToFit="false"/>
      <protection locked="true" hidden="true"/>
    </xf>
    <xf numFmtId="164" fontId="13"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1" fillId="16" borderId="0" xfId="0" applyFont="true" applyBorder="false" applyAlignment="true" applyProtection="true">
      <alignment horizontal="right" vertical="bottom" textRotation="0" wrapText="false" indent="0" shrinkToFit="false"/>
      <protection locked="true" hidden="true"/>
    </xf>
    <xf numFmtId="164" fontId="13" fillId="15" borderId="0" xfId="0" applyFont="true" applyBorder="true" applyAlignment="true" applyProtection="false">
      <alignment horizontal="left" vertical="bottom" textRotation="0" wrapText="false" indent="0" shrinkToFit="false"/>
      <protection locked="true" hidden="false"/>
    </xf>
    <xf numFmtId="164" fontId="13" fillId="15" borderId="0" xfId="0" applyFont="true" applyBorder="true" applyAlignment="true" applyProtection="false">
      <alignment horizontal="center" vertical="bottom" textRotation="0" wrapText="false" indent="0" shrinkToFit="false"/>
      <protection locked="true" hidden="false"/>
    </xf>
    <xf numFmtId="164" fontId="13" fillId="15" borderId="0" xfId="0" applyFont="true" applyBorder="true" applyAlignment="true" applyProtection="true">
      <alignment horizontal="center" vertical="bottom" textRotation="0" wrapText="false" indent="0" shrinkToFit="false"/>
      <protection locked="false" hidden="false"/>
    </xf>
    <xf numFmtId="164" fontId="13" fillId="15" borderId="0" xfId="0" applyFont="true" applyBorder="true" applyAlignment="true" applyProtection="false">
      <alignment horizontal="center" vertical="center" textRotation="0" wrapText="false" indent="0" shrinkToFit="false"/>
      <protection locked="true" hidden="false"/>
    </xf>
    <xf numFmtId="164" fontId="13" fillId="15" borderId="0" xfId="0" applyFont="true" applyBorder="true" applyAlignment="false" applyProtection="false">
      <alignment horizontal="general" vertical="bottom" textRotation="0" wrapText="false" indent="0" shrinkToFit="false"/>
      <protection locked="true" hidden="false"/>
    </xf>
    <xf numFmtId="164" fontId="13" fillId="15" borderId="0" xfId="0" applyFont="true" applyBorder="true" applyAlignment="false" applyProtection="true">
      <alignment horizontal="general" vertical="bottom" textRotation="0" wrapText="false" indent="0" shrinkToFit="false"/>
      <protection locked="false" hidden="false"/>
    </xf>
    <xf numFmtId="164" fontId="8" fillId="15" borderId="0" xfId="29" applyFont="true" applyBorder="true" applyAlignment="true" applyProtection="true">
      <alignment horizontal="center" vertical="bottom" textRotation="0" wrapText="false" indent="0" shrinkToFit="false"/>
      <protection locked="false" hidden="false"/>
    </xf>
    <xf numFmtId="164" fontId="13" fillId="15" borderId="0" xfId="0" applyFont="true" applyBorder="true" applyAlignment="true" applyProtection="true">
      <alignment horizontal="left" vertical="center" textRotation="0" wrapText="false" indent="0" shrinkToFit="false"/>
      <protection locked="false" hidden="false"/>
    </xf>
    <xf numFmtId="164" fontId="8" fillId="15" borderId="0" xfId="25" applyFont="true" applyBorder="true" applyAlignment="true" applyProtection="false">
      <alignment horizontal="left" vertical="center" textRotation="0" wrapText="true" indent="0" shrinkToFit="false"/>
      <protection locked="true" hidden="false"/>
    </xf>
    <xf numFmtId="164" fontId="8" fillId="15" borderId="0" xfId="25" applyFont="true" applyBorder="true" applyAlignment="true" applyProtection="false">
      <alignment horizontal="center" vertical="center" textRotation="0" wrapText="true" indent="0" shrinkToFit="false"/>
      <protection locked="true" hidden="false"/>
    </xf>
    <xf numFmtId="164" fontId="8" fillId="15" borderId="0" xfId="25" applyFont="true" applyBorder="true" applyAlignment="true" applyProtection="true">
      <alignment horizontal="center" vertical="center" textRotation="0" wrapText="true" indent="0" shrinkToFit="false"/>
      <protection locked="false" hidden="false"/>
    </xf>
    <xf numFmtId="164" fontId="8" fillId="15" borderId="0" xfId="25" applyFont="true" applyBorder="true" applyAlignment="true" applyProtection="false">
      <alignment horizontal="center" vertical="center" textRotation="0" wrapText="false" indent="0" shrinkToFit="false"/>
      <protection locked="true" hidden="false"/>
    </xf>
    <xf numFmtId="164" fontId="26" fillId="15" borderId="0" xfId="0" applyFont="true" applyBorder="true" applyAlignment="true" applyProtection="false">
      <alignment horizontal="left" vertical="center" textRotation="0" wrapText="false" indent="0" shrinkToFit="false"/>
      <protection locked="true" hidden="false"/>
    </xf>
    <xf numFmtId="167" fontId="13" fillId="15" borderId="0" xfId="0" applyFont="true" applyBorder="true" applyAlignment="true" applyProtection="true">
      <alignment horizontal="center" vertical="bottom" textRotation="0" wrapText="false" indent="0" shrinkToFit="false"/>
      <protection locked="false" hidden="false"/>
    </xf>
    <xf numFmtId="164" fontId="27" fillId="15" borderId="0" xfId="0" applyFont="true" applyBorder="true" applyAlignment="true" applyProtection="false">
      <alignment horizontal="right" vertical="bottom" textRotation="0" wrapText="false" indent="0" shrinkToFit="false"/>
      <protection locked="true" hidden="false"/>
    </xf>
    <xf numFmtId="168" fontId="13" fillId="15" borderId="0" xfId="22" applyFont="true" applyBorder="true" applyAlignment="true" applyProtection="true">
      <alignment horizontal="center" vertical="bottom" textRotation="0" wrapText="false" indent="0" shrinkToFit="false"/>
      <protection locked="false" hidden="false"/>
    </xf>
    <xf numFmtId="166" fontId="13" fillId="15" borderId="0" xfId="22" applyFont="true" applyBorder="true" applyAlignment="true" applyProtection="true">
      <alignment horizontal="center" vertical="bottom" textRotation="0" wrapText="false" indent="0" shrinkToFit="false"/>
      <protection locked="true" hidden="false"/>
    </xf>
    <xf numFmtId="164" fontId="10" fillId="15" borderId="16" xfId="0" applyFont="true" applyBorder="true" applyAlignment="true" applyProtection="false">
      <alignment horizontal="left" vertical="center" textRotation="0" wrapText="false" indent="0" shrinkToFit="false"/>
      <protection locked="true" hidden="false"/>
    </xf>
    <xf numFmtId="166" fontId="21" fillId="11" borderId="27" xfId="22" applyFont="true" applyBorder="true" applyAlignment="true" applyProtection="true">
      <alignment horizontal="center" vertical="bottom" textRotation="0" wrapText="false" indent="0" shrinkToFit="false"/>
      <protection locked="true" hidden="false"/>
    </xf>
    <xf numFmtId="164" fontId="11" fillId="15" borderId="0" xfId="0" applyFont="true" applyBorder="true" applyAlignment="false" applyProtection="true">
      <alignment horizontal="general" vertical="bottom" textRotation="0" wrapText="false" indent="0" shrinkToFit="false"/>
      <protection locked="false" hidden="false"/>
    </xf>
    <xf numFmtId="167" fontId="13" fillId="15" borderId="0" xfId="22" applyFont="true" applyBorder="true" applyAlignment="true" applyProtection="true">
      <alignment horizontal="center" vertical="bottom" textRotation="0" wrapText="false" indent="0" shrinkToFit="false"/>
      <protection locked="true" hidden="false"/>
    </xf>
    <xf numFmtId="169" fontId="13" fillId="15" borderId="0" xfId="19" applyFont="true" applyBorder="true" applyAlignment="true" applyProtection="true">
      <alignment horizontal="center" vertical="bottom" textRotation="0" wrapText="false" indent="0" shrinkToFit="false"/>
      <protection locked="true" hidden="false"/>
    </xf>
    <xf numFmtId="164" fontId="27" fillId="15" borderId="0" xfId="30" applyFont="true" applyBorder="true" applyAlignment="true" applyProtection="true">
      <alignment horizontal="left" vertical="bottom" textRotation="0" wrapText="false" indent="2" shrinkToFit="false"/>
      <protection locked="true" hidden="false"/>
    </xf>
    <xf numFmtId="167" fontId="8" fillId="15" borderId="0" xfId="29" applyFont="true" applyBorder="true" applyAlignment="true" applyProtection="true">
      <alignment horizontal="center" vertical="center" textRotation="0" wrapText="false" indent="0" shrinkToFit="false"/>
      <protection locked="false" hidden="false"/>
    </xf>
    <xf numFmtId="166" fontId="8" fillId="15" borderId="0" xfId="29" applyFont="true" applyBorder="true" applyAlignment="true" applyProtection="true">
      <alignment horizontal="center" vertical="bottom" textRotation="0" wrapText="false" indent="0" shrinkToFit="false"/>
      <protection locked="false" hidden="false"/>
    </xf>
    <xf numFmtId="164" fontId="13" fillId="15" borderId="0" xfId="0" applyFont="true" applyBorder="true" applyAlignment="true" applyProtection="false">
      <alignment horizontal="left" vertical="center" textRotation="0" wrapText="false" indent="0" shrinkToFit="false"/>
      <protection locked="true" hidden="false"/>
    </xf>
    <xf numFmtId="164" fontId="26" fillId="15" borderId="0" xfId="0" applyFont="true" applyBorder="true" applyAlignment="true" applyProtection="false">
      <alignment horizontal="left" vertical="bottom" textRotation="0" wrapText="false" indent="0" shrinkToFit="false"/>
      <protection locked="true" hidden="false"/>
    </xf>
    <xf numFmtId="164" fontId="13" fillId="15" borderId="0" xfId="0" applyFont="true" applyBorder="true" applyAlignment="true" applyProtection="false">
      <alignment horizontal="right" vertical="center" textRotation="0" wrapText="false" indent="0" shrinkToFit="false"/>
      <protection locked="true" hidden="false"/>
    </xf>
    <xf numFmtId="164" fontId="13" fillId="15" borderId="0" xfId="0" applyFont="true" applyBorder="true" applyAlignment="true" applyProtection="false">
      <alignment horizontal="left" vertical="top" textRotation="0" wrapText="false" indent="0" shrinkToFit="false"/>
      <protection locked="true" hidden="false"/>
    </xf>
    <xf numFmtId="164" fontId="13" fillId="15" borderId="23"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15"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9" fillId="15" borderId="12" xfId="0" applyFont="true" applyBorder="true" applyAlignment="true" applyProtection="false">
      <alignment horizontal="left" vertical="center" textRotation="0" wrapText="false" indent="0" shrinkToFit="false"/>
      <protection locked="true" hidden="false"/>
    </xf>
    <xf numFmtId="164" fontId="13" fillId="15" borderId="3" xfId="0" applyFont="true" applyBorder="true" applyAlignment="true" applyProtection="false">
      <alignment horizontal="general" vertical="center" textRotation="0" wrapText="false" indent="0" shrinkToFit="false"/>
      <protection locked="true" hidden="false"/>
    </xf>
    <xf numFmtId="164" fontId="10" fillId="15" borderId="3" xfId="0" applyFont="true" applyBorder="true" applyAlignment="true" applyProtection="false">
      <alignment horizontal="left" vertical="center" textRotation="0" wrapText="false" indent="0" shrinkToFit="false"/>
      <protection locked="true" hidden="false"/>
    </xf>
    <xf numFmtId="164" fontId="23" fillId="15" borderId="3" xfId="0" applyFont="true" applyBorder="true" applyAlignment="true" applyProtection="false">
      <alignment horizontal="center" vertical="center" textRotation="0" wrapText="false" indent="0" shrinkToFit="false"/>
      <protection locked="true" hidden="false"/>
    </xf>
    <xf numFmtId="164" fontId="26" fillId="15" borderId="3" xfId="0" applyFont="true" applyBorder="true" applyAlignment="true" applyProtection="false">
      <alignment horizontal="general" vertical="center" textRotation="0" wrapText="false" indent="0" shrinkToFit="false"/>
      <protection locked="true" hidden="false"/>
    </xf>
    <xf numFmtId="167" fontId="10" fillId="12" borderId="28" xfId="0" applyFont="true" applyBorder="true" applyAlignment="true" applyProtection="true">
      <alignment horizontal="center" vertical="bottom" textRotation="0" wrapText="false" indent="0" shrinkToFit="false"/>
      <protection locked="false" hidden="false"/>
    </xf>
    <xf numFmtId="164" fontId="10" fillId="15" borderId="0" xfId="0" applyFont="true" applyBorder="false" applyAlignment="true" applyProtection="false">
      <alignment horizontal="center" vertical="center" textRotation="0" wrapText="false" indent="0" shrinkToFit="false"/>
      <protection locked="true" hidden="false"/>
    </xf>
    <xf numFmtId="164" fontId="20" fillId="11" borderId="13" xfId="28" applyFont="true" applyBorder="true" applyAlignment="true" applyProtection="false">
      <alignment horizontal="left" vertical="center" textRotation="0" wrapText="true" indent="0" shrinkToFit="false"/>
      <protection locked="true" hidden="false"/>
    </xf>
    <xf numFmtId="167" fontId="10" fillId="12" borderId="29" xfId="0" applyFont="true" applyBorder="true" applyAlignment="true" applyProtection="true">
      <alignment horizontal="center" vertical="bottom" textRotation="0" wrapText="false" indent="0" shrinkToFit="false"/>
      <protection locked="false" hidden="false"/>
    </xf>
    <xf numFmtId="164" fontId="20" fillId="11" borderId="10" xfId="28" applyFont="true" applyBorder="true" applyAlignment="true" applyProtection="false">
      <alignment horizontal="left" vertical="center" textRotation="0" wrapText="true" indent="0" shrinkToFit="false"/>
      <protection locked="true" hidden="false"/>
    </xf>
    <xf numFmtId="167" fontId="10" fillId="12" borderId="30" xfId="0" applyFont="true" applyBorder="true" applyAlignment="true" applyProtection="true">
      <alignment horizontal="center" vertical="bottom" textRotation="0" wrapText="false" indent="0" shrinkToFit="false"/>
      <protection locked="false" hidden="false"/>
    </xf>
    <xf numFmtId="164" fontId="10" fillId="15" borderId="0" xfId="0" applyFont="true" applyBorder="false" applyAlignment="true" applyProtection="false">
      <alignment horizontal="left" vertical="center" textRotation="0" wrapText="false" indent="0" shrinkToFit="false"/>
      <protection locked="true" hidden="false"/>
    </xf>
    <xf numFmtId="164" fontId="20" fillId="11" borderId="31" xfId="28" applyFont="true" applyBorder="true" applyAlignment="true" applyProtection="false">
      <alignment horizontal="left" vertical="center" textRotation="0" wrapText="true" indent="0" shrinkToFit="false"/>
      <protection locked="true" hidden="false"/>
    </xf>
    <xf numFmtId="164" fontId="20" fillId="11" borderId="32" xfId="28" applyFont="true" applyBorder="true" applyAlignment="true" applyProtection="false">
      <alignment horizontal="left" vertical="center" textRotation="0" wrapText="true" indent="0" shrinkToFit="false"/>
      <protection locked="true" hidden="false"/>
    </xf>
    <xf numFmtId="164" fontId="11" fillId="15" borderId="0" xfId="0" applyFont="true" applyBorder="false" applyAlignment="true" applyProtection="false">
      <alignment horizontal="center" vertical="center" textRotation="0" wrapText="false" indent="0" shrinkToFit="false"/>
      <protection locked="true" hidden="false"/>
    </xf>
    <xf numFmtId="164" fontId="20" fillId="18" borderId="9" xfId="28" applyFont="true" applyBorder="true" applyAlignment="true" applyProtection="false">
      <alignment horizontal="left" vertical="center" textRotation="0" wrapText="false" indent="0" shrinkToFit="false"/>
      <protection locked="true" hidden="false"/>
    </xf>
    <xf numFmtId="164" fontId="20" fillId="18" borderId="5" xfId="28" applyFont="true" applyBorder="true" applyAlignment="true" applyProtection="false">
      <alignment horizontal="left" vertical="center" textRotation="0" wrapText="true" indent="0" shrinkToFit="false"/>
      <protection locked="true" hidden="false"/>
    </xf>
    <xf numFmtId="164" fontId="11" fillId="0" borderId="11" xfId="0" applyFont="true" applyBorder="true" applyAlignment="true" applyProtection="false">
      <alignment horizontal="general" vertical="center" textRotation="0" wrapText="false" indent="0" shrinkToFit="false"/>
      <protection locked="true" hidden="false"/>
    </xf>
    <xf numFmtId="164" fontId="23" fillId="0" borderId="11" xfId="0" applyFont="true" applyBorder="true" applyAlignment="true" applyProtection="false">
      <alignment horizontal="center" vertical="bottom" textRotation="0" wrapText="false" indent="0" shrinkToFit="false"/>
      <protection locked="true" hidden="false"/>
    </xf>
    <xf numFmtId="164" fontId="11" fillId="0" borderId="11" xfId="0" applyFont="true" applyBorder="true" applyAlignment="true" applyProtection="false">
      <alignment horizontal="center"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10" fillId="15" borderId="33" xfId="0" applyFont="true" applyBorder="true" applyAlignment="true" applyProtection="false">
      <alignment horizontal="left" vertical="center" textRotation="0" wrapText="false" indent="0" shrinkToFit="false"/>
      <protection locked="true" hidden="false"/>
    </xf>
    <xf numFmtId="167" fontId="10" fillId="12" borderId="18" xfId="31" applyFont="true" applyBorder="true" applyAlignment="true" applyProtection="true">
      <alignment horizontal="center" vertical="center" textRotation="0" wrapText="false" indent="0" shrinkToFit="false"/>
      <protection locked="false" hidden="false"/>
    </xf>
    <xf numFmtId="164" fontId="21" fillId="12" borderId="10" xfId="29" applyFont="true" applyBorder="true" applyAlignment="true" applyProtection="true">
      <alignment horizontal="center" vertical="center" textRotation="0" wrapText="false" indent="0" shrinkToFit="false"/>
      <protection locked="false" hidden="false"/>
    </xf>
    <xf numFmtId="167" fontId="10" fillId="11" borderId="8" xfId="22" applyFont="true" applyBorder="true" applyAlignment="true" applyProtection="true">
      <alignment horizontal="center" vertical="center" textRotation="0" wrapText="false" indent="0" shrinkToFit="false"/>
      <protection locked="true" hidden="false"/>
    </xf>
    <xf numFmtId="164" fontId="10" fillId="15" borderId="13" xfId="0" applyFont="true" applyBorder="true" applyAlignment="true" applyProtection="false">
      <alignment horizontal="left" vertical="center" textRotation="0" wrapText="false" indent="0" shrinkToFit="false"/>
      <protection locked="true" hidden="false"/>
    </xf>
    <xf numFmtId="167" fontId="10" fillId="19" borderId="1" xfId="22" applyFont="true" applyBorder="true" applyAlignment="true" applyProtection="true">
      <alignment horizontal="center" vertical="center" textRotation="0" wrapText="false" indent="0" shrinkToFit="false"/>
      <protection locked="true" hidden="false"/>
    </xf>
    <xf numFmtId="164" fontId="10" fillId="15" borderId="11" xfId="0" applyFont="true" applyBorder="true" applyAlignment="true" applyProtection="false">
      <alignment horizontal="left" vertical="center" textRotation="0" wrapText="false" indent="0" shrinkToFit="false"/>
      <protection locked="true" hidden="false"/>
    </xf>
    <xf numFmtId="167" fontId="10" fillId="11" borderId="29" xfId="31" applyFont="true" applyBorder="true" applyAlignment="true" applyProtection="true">
      <alignment horizontal="center" vertical="center" textRotation="0" wrapText="false" indent="0" shrinkToFit="false"/>
      <protection locked="true" hidden="false"/>
    </xf>
    <xf numFmtId="164" fontId="11" fillId="0" borderId="11" xfId="0" applyFont="true" applyBorder="true" applyAlignment="true" applyProtection="false">
      <alignment horizontal="left" vertical="bottom" textRotation="0" wrapText="false" indent="0" shrinkToFit="false"/>
      <protection locked="true" hidden="false"/>
    </xf>
    <xf numFmtId="168" fontId="10" fillId="0" borderId="11" xfId="0" applyFont="true" applyBorder="true" applyAlignment="true" applyProtection="false">
      <alignment horizontal="center" vertical="center" textRotation="0" wrapText="false" indent="0" shrinkToFit="false"/>
      <protection locked="true" hidden="false"/>
    </xf>
    <xf numFmtId="164" fontId="10" fillId="0" borderId="11" xfId="0" applyFont="true" applyBorder="true" applyAlignment="true" applyProtection="false">
      <alignment horizontal="center" vertical="bottom" textRotation="0" wrapText="false" indent="0" shrinkToFit="false"/>
      <protection locked="true" hidden="false"/>
    </xf>
    <xf numFmtId="166" fontId="10" fillId="0" borderId="11" xfId="0" applyFont="true" applyBorder="true" applyAlignment="true" applyProtection="false">
      <alignment horizontal="center" vertical="bottom" textRotation="0" wrapText="false" indent="0" shrinkToFit="false"/>
      <protection locked="true" hidden="false"/>
    </xf>
    <xf numFmtId="164" fontId="10" fillId="15" borderId="34" xfId="0" applyFont="true" applyBorder="true" applyAlignment="true" applyProtection="false">
      <alignment horizontal="left" vertical="center" textRotation="0" wrapText="false" indent="0" shrinkToFit="false"/>
      <protection locked="true" hidden="false"/>
    </xf>
    <xf numFmtId="164" fontId="21" fillId="12" borderId="8" xfId="29" applyFont="true" applyBorder="true" applyAlignment="true" applyProtection="true">
      <alignment horizontal="center" vertical="center" textRotation="0" wrapText="false" indent="0" shrinkToFit="false"/>
      <protection locked="false" hidden="false"/>
    </xf>
    <xf numFmtId="164" fontId="20" fillId="11" borderId="12" xfId="28" applyFont="true" applyBorder="true" applyAlignment="true" applyProtection="false">
      <alignment horizontal="left" vertical="center" textRotation="0" wrapText="true" indent="0" shrinkToFit="false"/>
      <protection locked="true" hidden="false"/>
    </xf>
    <xf numFmtId="164" fontId="20" fillId="11" borderId="22" xfId="28"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0" fillId="15" borderId="9" xfId="0" applyFont="true" applyBorder="true" applyAlignment="true" applyProtection="false">
      <alignment horizontal="left" vertical="center" textRotation="0" wrapText="false" indent="0" shrinkToFit="false"/>
      <protection locked="true" hidden="false"/>
    </xf>
    <xf numFmtId="164" fontId="21" fillId="12" borderId="5" xfId="29" applyFont="true" applyBorder="true" applyAlignment="true" applyProtection="true">
      <alignment horizontal="center" vertical="center" textRotation="0" wrapText="false" indent="0" shrinkToFit="false"/>
      <protection locked="false" hidden="false"/>
    </xf>
    <xf numFmtId="164" fontId="21" fillId="12" borderId="1" xfId="29" applyFont="true" applyBorder="true" applyAlignment="true" applyProtection="true">
      <alignment horizontal="center" vertical="center" textRotation="0" wrapText="false" indent="0" shrinkToFit="false"/>
      <protection locked="false" hidden="false"/>
    </xf>
    <xf numFmtId="164" fontId="21" fillId="15"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8" fontId="21" fillId="12" borderId="5" xfId="29" applyFont="true" applyBorder="true" applyAlignment="true" applyProtection="true">
      <alignment horizontal="center" vertical="center" textRotation="0" wrapText="false" indent="0" shrinkToFit="false"/>
      <protection locked="false" hidden="false"/>
    </xf>
    <xf numFmtId="166" fontId="10" fillId="11" borderId="1" xfId="22" applyFont="true" applyBorder="true" applyAlignment="true" applyProtection="true">
      <alignment horizontal="center" vertical="center" textRotation="0" wrapText="false" indent="0" shrinkToFit="false"/>
      <protection locked="true" hidden="false"/>
    </xf>
    <xf numFmtId="164" fontId="10" fillId="0" borderId="13" xfId="0" applyFont="true" applyBorder="true" applyAlignment="true" applyProtection="false">
      <alignment horizontal="general" vertical="center" textRotation="0" wrapText="false" indent="0" shrinkToFit="false"/>
      <protection locked="true" hidden="false"/>
    </xf>
    <xf numFmtId="168" fontId="10" fillId="11" borderId="1" xfId="31" applyFont="true" applyBorder="true" applyAlignment="true" applyProtection="true">
      <alignment horizontal="center" vertical="center" textRotation="0" wrapText="false" indent="0" shrinkToFit="false"/>
      <protection locked="true" hidden="false"/>
    </xf>
    <xf numFmtId="164" fontId="10" fillId="12" borderId="1" xfId="32" applyFont="true" applyBorder="true" applyAlignment="true" applyProtection="true">
      <alignment horizontal="center" vertical="center" textRotation="0" wrapText="false" indent="0" shrinkToFit="false"/>
      <protection locked="false" hidden="false"/>
    </xf>
    <xf numFmtId="168" fontId="25" fillId="0" borderId="11"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7" fontId="10" fillId="11" borderId="1" xfId="31" applyFont="true" applyBorder="true" applyAlignment="true" applyProtection="true">
      <alignment horizontal="center" vertical="center" textRotation="0" wrapText="false" indent="0" shrinkToFit="false"/>
      <protection locked="true" hidden="false"/>
    </xf>
    <xf numFmtId="164" fontId="10" fillId="12" borderId="1" xfId="0" applyFont="true" applyBorder="true" applyAlignment="true" applyProtection="true">
      <alignment horizontal="center" vertical="center" textRotation="0" wrapText="false" indent="0" shrinkToFit="false"/>
      <protection locked="false" hidden="false"/>
    </xf>
    <xf numFmtId="164" fontId="10" fillId="15" borderId="10" xfId="0" applyFont="true" applyBorder="true" applyAlignment="true" applyProtection="false">
      <alignment horizontal="left" vertical="center" textRotation="0" wrapText="false" indent="0" shrinkToFit="false"/>
      <protection locked="true" hidden="false"/>
    </xf>
    <xf numFmtId="167" fontId="10" fillId="19" borderId="8" xfId="22" applyFont="true" applyBorder="true" applyAlignment="true" applyProtection="true">
      <alignment horizontal="center" vertical="center" textRotation="0" wrapText="false" indent="0" shrinkToFit="false"/>
      <protection locked="true" hidden="false"/>
    </xf>
    <xf numFmtId="169" fontId="21" fillId="12" borderId="8" xfId="19" applyFont="true" applyBorder="true" applyAlignment="true" applyProtection="true">
      <alignment horizontal="center" vertical="center" textRotation="0" wrapText="false" indent="0" shrinkToFit="false"/>
      <protection locked="false" hidden="false"/>
    </xf>
    <xf numFmtId="164" fontId="19" fillId="15" borderId="0" xfId="0" applyFont="true" applyBorder="false" applyAlignment="true" applyProtection="false">
      <alignment horizontal="left" vertical="center" textRotation="0" wrapText="false" indent="0" shrinkToFit="false"/>
      <protection locked="true" hidden="false"/>
    </xf>
    <xf numFmtId="166" fontId="11" fillId="0" borderId="0" xfId="0" applyFont="true" applyBorder="false" applyAlignment="true" applyProtection="false">
      <alignment horizontal="general" vertical="center" textRotation="0" wrapText="false" indent="0" shrinkToFit="false"/>
      <protection locked="true" hidden="false"/>
    </xf>
    <xf numFmtId="169" fontId="11" fillId="15" borderId="0" xfId="19" applyFont="true" applyBorder="true" applyAlignment="true" applyProtection="true">
      <alignment horizontal="general" vertical="center" textRotation="0" wrapText="false" indent="0" shrinkToFit="false"/>
      <protection locked="true" hidden="false"/>
    </xf>
    <xf numFmtId="164" fontId="10" fillId="0" borderId="31" xfId="0" applyFont="true" applyBorder="true" applyAlignment="true" applyProtection="false">
      <alignment horizontal="general" vertical="center" textRotation="0" wrapText="false" indent="0" shrinkToFit="false"/>
      <protection locked="true" hidden="false"/>
    </xf>
    <xf numFmtId="164" fontId="31" fillId="20" borderId="35" xfId="20" applyFont="true" applyBorder="true" applyAlignment="true" applyProtection="true">
      <alignment horizontal="center" vertical="bottom" textRotation="0" wrapText="false" indent="0" shrinkToFit="false"/>
      <protection locked="false" hidden="false"/>
    </xf>
    <xf numFmtId="164" fontId="32" fillId="15" borderId="12" xfId="33" applyFont="true" applyBorder="true" applyAlignment="true" applyProtection="true">
      <alignment horizontal="general" vertical="center" textRotation="0" wrapText="false" indent="0" shrinkToFit="false"/>
      <protection locked="true" hidden="false"/>
    </xf>
    <xf numFmtId="168" fontId="11" fillId="0" borderId="22" xfId="0" applyFont="true" applyBorder="true" applyAlignment="true" applyProtection="false">
      <alignment horizontal="general" vertical="center" textRotation="0" wrapText="false" indent="0" shrinkToFit="false"/>
      <protection locked="true" hidden="false"/>
    </xf>
    <xf numFmtId="164" fontId="10" fillId="12" borderId="8" xfId="0" applyFont="true" applyBorder="true" applyAlignment="true" applyProtection="true">
      <alignment horizontal="center" vertical="center" textRotation="0" wrapText="false" indent="0" shrinkToFit="false"/>
      <protection locked="false" hidden="false"/>
    </xf>
    <xf numFmtId="164" fontId="19" fillId="15" borderId="0" xfId="0" applyFont="true" applyBorder="false" applyAlignment="true" applyProtection="false">
      <alignment horizontal="center" vertical="center" textRotation="0" wrapText="false" indent="0" shrinkToFit="false"/>
      <protection locked="true" hidden="false"/>
    </xf>
    <xf numFmtId="164" fontId="21" fillId="15" borderId="36" xfId="0" applyFont="true" applyBorder="true" applyAlignment="true" applyProtection="false">
      <alignment horizontal="general" vertical="center" textRotation="0" wrapText="false" indent="0" shrinkToFit="false"/>
      <protection locked="true" hidden="false"/>
    </xf>
    <xf numFmtId="164" fontId="11" fillId="0" borderId="37" xfId="0" applyFont="true" applyBorder="true" applyAlignment="true" applyProtection="false">
      <alignment horizontal="general" vertical="center" textRotation="0" wrapText="false" indent="0" shrinkToFit="false"/>
      <protection locked="true" hidden="false"/>
    </xf>
    <xf numFmtId="164" fontId="32" fillId="15" borderId="16" xfId="33" applyFont="true" applyBorder="true" applyAlignment="true" applyProtection="true">
      <alignment horizontal="general" vertical="center" textRotation="0" wrapText="false" indent="0" shrinkToFit="false"/>
      <protection locked="true" hidden="false"/>
    </xf>
    <xf numFmtId="170" fontId="11" fillId="0" borderId="23"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general" vertical="center" textRotation="0" wrapText="false" indent="0" shrinkToFit="false"/>
      <protection locked="true" hidden="false"/>
    </xf>
    <xf numFmtId="168" fontId="11" fillId="0" borderId="11" xfId="0" applyFont="true" applyBorder="true" applyAlignment="true" applyProtection="false">
      <alignment horizontal="center" vertical="center" textRotation="0" wrapText="false" indent="0" shrinkToFit="false"/>
      <protection locked="true" hidden="false"/>
    </xf>
    <xf numFmtId="166" fontId="11" fillId="0" borderId="1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7" fontId="19" fillId="15" borderId="0" xfId="0" applyFont="true" applyBorder="false" applyAlignment="true" applyProtection="false">
      <alignment horizontal="center" vertical="center" textRotation="0" wrapText="false" indent="0" shrinkToFit="false"/>
      <protection locked="true" hidden="false"/>
    </xf>
    <xf numFmtId="164" fontId="34" fillId="0" borderId="11" xfId="0" applyFont="true" applyBorder="true" applyAlignment="true" applyProtection="false">
      <alignment horizontal="left" vertical="bottom" textRotation="0" wrapText="false" indent="0" shrinkToFit="false"/>
      <protection locked="true" hidden="false"/>
    </xf>
    <xf numFmtId="164" fontId="10" fillId="20" borderId="11" xfId="0" applyFont="true" applyBorder="true" applyAlignment="true" applyProtection="false">
      <alignment horizontal="center" vertical="bottom" textRotation="0" wrapText="false" indent="0" shrinkToFit="false"/>
      <protection locked="true" hidden="false"/>
    </xf>
    <xf numFmtId="166" fontId="10" fillId="20" borderId="11" xfId="0" applyFont="true" applyBorder="true" applyAlignment="true" applyProtection="false">
      <alignment horizontal="center" vertical="bottom" textRotation="0" wrapText="false" indent="0" shrinkToFit="false"/>
      <protection locked="true" hidden="false"/>
    </xf>
    <xf numFmtId="164" fontId="34" fillId="20" borderId="11" xfId="0" applyFont="true" applyBorder="true" applyAlignment="true" applyProtection="false">
      <alignment horizontal="left" vertical="bottom" textRotation="0" wrapText="false" indent="0" shrinkToFit="false"/>
      <protection locked="true" hidden="false"/>
    </xf>
    <xf numFmtId="168" fontId="10" fillId="20" borderId="11" xfId="0" applyFont="true" applyBorder="true" applyAlignment="true" applyProtection="false">
      <alignment horizontal="center" vertical="center" textRotation="0" wrapText="false" indent="0" shrinkToFit="false"/>
      <protection locked="true" hidden="false"/>
    </xf>
    <xf numFmtId="164" fontId="11" fillId="15" borderId="0" xfId="0" applyFont="true" applyBorder="true" applyAlignment="true" applyProtection="false">
      <alignment horizontal="general" vertical="center" textRotation="0" wrapText="false" indent="0" shrinkToFit="false"/>
      <protection locked="true" hidden="false"/>
    </xf>
    <xf numFmtId="164" fontId="35" fillId="0" borderId="2" xfId="0" applyFont="true" applyBorder="true" applyAlignment="true" applyProtection="false">
      <alignment horizontal="center" vertical="center" textRotation="0" wrapText="false" indent="0" shrinkToFit="false"/>
      <protection locked="true" hidden="false"/>
    </xf>
    <xf numFmtId="164" fontId="36" fillId="0" borderId="11" xfId="0" applyFont="true" applyBorder="true" applyAlignment="true" applyProtection="false">
      <alignment horizontal="left" vertical="bottom" textRotation="0" wrapText="false" indent="0" shrinkToFit="false"/>
      <protection locked="true" hidden="false"/>
    </xf>
    <xf numFmtId="168" fontId="36" fillId="0" borderId="11" xfId="0" applyFont="true" applyBorder="true" applyAlignment="true" applyProtection="false">
      <alignment horizontal="center" vertical="center" textRotation="0" wrapText="false" indent="0" shrinkToFit="false"/>
      <protection locked="true" hidden="false"/>
    </xf>
    <xf numFmtId="164" fontId="10" fillId="15" borderId="0" xfId="0" applyFont="true" applyBorder="true" applyAlignment="true" applyProtection="false">
      <alignment horizontal="center" vertical="top" textRotation="0" wrapText="true" indent="0" shrinkToFit="false"/>
      <protection locked="true" hidden="false"/>
    </xf>
    <xf numFmtId="164" fontId="20" fillId="11" borderId="4" xfId="28" applyFont="true" applyBorder="true" applyAlignment="true" applyProtection="false">
      <alignment horizontal="left" vertical="center" textRotation="0" wrapText="true" indent="0" shrinkToFit="false"/>
      <protection locked="true" hidden="false"/>
    </xf>
    <xf numFmtId="164" fontId="20" fillId="11" borderId="9" xfId="28" applyFont="true" applyBorder="true" applyAlignment="true" applyProtection="false">
      <alignment horizontal="left" vertical="center" textRotation="0" wrapText="false" indent="0" shrinkToFit="false"/>
      <protection locked="true" hidden="false"/>
    </xf>
    <xf numFmtId="164" fontId="20" fillId="11" borderId="5" xfId="28" applyFont="true" applyBorder="true" applyAlignment="true" applyProtection="false">
      <alignment horizontal="center" vertical="center" textRotation="0" wrapText="true" indent="0" shrinkToFit="false"/>
      <protection locked="true" hidden="false"/>
    </xf>
    <xf numFmtId="169" fontId="21" fillId="12" borderId="1" xfId="19" applyFont="true" applyBorder="true" applyAlignment="true" applyProtection="true">
      <alignment horizontal="center" vertical="center" textRotation="0" wrapText="false" indent="0" shrinkToFit="false"/>
      <protection locked="false" hidden="false"/>
    </xf>
    <xf numFmtId="164" fontId="10" fillId="12" borderId="13" xfId="0" applyFont="true" applyBorder="true" applyAlignment="true" applyProtection="true">
      <alignment horizontal="general" vertical="center" textRotation="0" wrapText="false" indent="0" shrinkToFit="false"/>
      <protection locked="false" hidden="false"/>
    </xf>
    <xf numFmtId="165" fontId="10" fillId="8" borderId="8" xfId="17" applyFont="true" applyBorder="true" applyAlignment="true" applyProtection="true">
      <alignment horizontal="center" vertical="center" textRotation="0" wrapText="false" indent="0" shrinkToFit="false"/>
      <protection locked="false" hidden="false"/>
    </xf>
    <xf numFmtId="164" fontId="11" fillId="0" borderId="12" xfId="0" applyFont="true" applyBorder="true" applyAlignment="true" applyProtection="false">
      <alignment horizontal="general" vertical="center" textRotation="0" wrapText="false" indent="0" shrinkToFit="false"/>
      <protection locked="true" hidden="false"/>
    </xf>
    <xf numFmtId="164" fontId="11" fillId="0" borderId="22" xfId="0" applyFont="true" applyBorder="true" applyAlignment="true" applyProtection="false">
      <alignment horizontal="general"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false" indent="0" shrinkToFit="false"/>
      <protection locked="true" hidden="false"/>
    </xf>
    <xf numFmtId="164" fontId="21" fillId="15" borderId="0" xfId="28" applyFont="true" applyBorder="false" applyAlignment="true" applyProtection="false">
      <alignment horizontal="general" vertical="center" textRotation="0" wrapText="false" indent="0" shrinkToFit="false"/>
      <protection locked="true" hidden="false"/>
    </xf>
    <xf numFmtId="168" fontId="11" fillId="0" borderId="23" xfId="0" applyFont="true" applyBorder="true" applyAlignment="true" applyProtection="false">
      <alignment horizontal="general" vertical="center" textRotation="0" wrapText="false" indent="0" shrinkToFit="false"/>
      <protection locked="true" hidden="false"/>
    </xf>
    <xf numFmtId="167" fontId="10" fillId="11" borderId="1" xfId="22" applyFont="true" applyBorder="true" applyAlignment="true" applyProtection="true">
      <alignment horizontal="center" vertical="center" textRotation="0" wrapText="false" indent="0" shrinkToFit="false"/>
      <protection locked="false" hidden="false"/>
    </xf>
    <xf numFmtId="164" fontId="32" fillId="9" borderId="38" xfId="33" applyFont="true" applyBorder="true" applyAlignment="true" applyProtection="true">
      <alignment horizontal="general" vertical="center" textRotation="0" wrapText="false" indent="0" shrinkToFit="false"/>
      <protection locked="true" hidden="false"/>
    </xf>
    <xf numFmtId="170" fontId="32" fillId="9" borderId="1" xfId="33"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9" fontId="10" fillId="21" borderId="1" xfId="19" applyFont="true" applyBorder="true" applyAlignment="true" applyProtection="true">
      <alignment horizontal="center" vertical="center" textRotation="0" wrapText="false" indent="0" shrinkToFit="false"/>
      <protection locked="true" hidden="false"/>
    </xf>
    <xf numFmtId="164" fontId="32" fillId="9" borderId="16" xfId="33" applyFont="true" applyBorder="true" applyAlignment="true" applyProtection="true">
      <alignment horizontal="general" vertical="center" textRotation="0" wrapText="false" indent="0" shrinkToFit="false"/>
      <protection locked="true" hidden="false"/>
    </xf>
    <xf numFmtId="164" fontId="32" fillId="9" borderId="39" xfId="33" applyFont="true" applyBorder="true" applyAlignment="true" applyProtection="true">
      <alignment horizontal="general" vertical="center" textRotation="0" wrapText="false" indent="0" shrinkToFit="false"/>
      <protection locked="true" hidden="false"/>
    </xf>
    <xf numFmtId="169" fontId="21" fillId="11" borderId="1" xfId="19" applyFont="true" applyBorder="true" applyAlignment="true" applyProtection="true">
      <alignment horizontal="center" vertical="center" textRotation="0" wrapText="false" indent="0" shrinkToFit="false"/>
      <protection locked="true" hidden="false"/>
    </xf>
    <xf numFmtId="167" fontId="10" fillId="11" borderId="8" xfId="22" applyFont="true" applyBorder="true" applyAlignment="true" applyProtection="true">
      <alignment horizontal="center" vertical="center" textRotation="0" wrapText="false" indent="0" shrinkToFit="false"/>
      <protection locked="false" hidden="false"/>
    </xf>
    <xf numFmtId="164" fontId="21" fillId="18" borderId="13" xfId="28" applyFont="true" applyBorder="true" applyAlignment="true" applyProtection="false">
      <alignment horizontal="center" vertical="center" textRotation="0" wrapText="true" indent="0" shrinkToFit="false"/>
      <protection locked="true" hidden="false"/>
    </xf>
    <xf numFmtId="164" fontId="21" fillId="18" borderId="11" xfId="28" applyFont="true" applyBorder="true" applyAlignment="true" applyProtection="false">
      <alignment horizontal="center" vertical="center" textRotation="0" wrapText="true" indent="0" shrinkToFit="false"/>
      <protection locked="true" hidden="false"/>
    </xf>
    <xf numFmtId="164" fontId="10" fillId="15" borderId="0" xfId="0" applyFont="true" applyBorder="true" applyAlignment="true" applyProtection="false">
      <alignment horizontal="left" vertical="center" textRotation="0" wrapText="false" indent="0" shrinkToFit="false"/>
      <protection locked="true" hidden="false"/>
    </xf>
    <xf numFmtId="167" fontId="11" fillId="0" borderId="23" xfId="0" applyFont="true" applyBorder="true" applyAlignment="true" applyProtection="false">
      <alignment horizontal="general" vertical="center" textRotation="0" wrapText="false" indent="0" shrinkToFit="false"/>
      <protection locked="true" hidden="false"/>
    </xf>
    <xf numFmtId="164" fontId="28" fillId="0" borderId="0" xfId="20" applyFont="true" applyBorder="true" applyAlignment="true" applyProtection="true">
      <alignment horizontal="general" vertical="bottom" textRotation="0" wrapText="true" indent="0" shrinkToFit="false"/>
      <protection locked="true" hidden="false"/>
    </xf>
    <xf numFmtId="164" fontId="10" fillId="15" borderId="0" xfId="0" applyFont="true" applyBorder="true" applyAlignment="true" applyProtection="false">
      <alignment horizontal="left" vertical="top" textRotation="0" wrapText="true" indent="0" shrinkToFit="false"/>
      <protection locked="true" hidden="false"/>
    </xf>
    <xf numFmtId="167" fontId="32" fillId="9" borderId="29" xfId="33" applyFont="true" applyBorder="true" applyAlignment="true" applyProtection="true">
      <alignment horizontal="general" vertical="center" textRotation="0" wrapText="false" indent="0" shrinkToFit="false"/>
      <protection locked="true" hidden="false"/>
    </xf>
    <xf numFmtId="164" fontId="12" fillId="19" borderId="13" xfId="0" applyFont="true" applyBorder="true" applyAlignment="true" applyProtection="false">
      <alignment horizontal="left" vertical="bottom" textRotation="0" wrapText="false" indent="0" shrinkToFit="false"/>
      <protection locked="true" hidden="false"/>
    </xf>
    <xf numFmtId="169" fontId="20" fillId="19" borderId="11" xfId="19" applyFont="true" applyBorder="true" applyAlignment="true" applyProtection="true">
      <alignment horizontal="center" vertical="bottom" textRotation="0" wrapText="false" indent="0" shrinkToFit="false"/>
      <protection locked="true" hidden="false"/>
    </xf>
    <xf numFmtId="171" fontId="20" fillId="19" borderId="11" xfId="17" applyFont="true" applyBorder="true" applyAlignment="true" applyProtection="true">
      <alignment horizontal="center" vertical="bottom" textRotation="0" wrapText="false" indent="0" shrinkToFit="false"/>
      <protection locked="true" hidden="false"/>
    </xf>
    <xf numFmtId="165" fontId="20" fillId="19" borderId="11" xfId="17" applyFont="true" applyBorder="true" applyAlignment="true" applyProtection="true">
      <alignment horizontal="center" vertical="bottom" textRotation="0" wrapText="false" indent="0" shrinkToFit="false"/>
      <protection locked="true" hidden="false"/>
    </xf>
    <xf numFmtId="172" fontId="21" fillId="22" borderId="11" xfId="28" applyFont="true" applyBorder="true" applyAlignment="true" applyProtection="false">
      <alignment horizontal="center" vertical="bottom" textRotation="0" wrapText="false" indent="0" shrinkToFit="false"/>
      <protection locked="true" hidden="false"/>
    </xf>
    <xf numFmtId="166" fontId="21" fillId="22" borderId="11" xfId="28" applyFont="true" applyBorder="true" applyAlignment="true" applyProtection="false">
      <alignment horizontal="center" vertical="bottom" textRotation="0" wrapText="false" indent="0" shrinkToFit="false"/>
      <protection locked="true" hidden="false"/>
    </xf>
    <xf numFmtId="164" fontId="29" fillId="0" borderId="0" xfId="20" applyFont="true" applyBorder="true" applyAlignment="true" applyProtection="true">
      <alignment horizontal="general" vertical="bottom" textRotation="0" wrapText="false" indent="0" shrinkToFit="false"/>
      <protection locked="true" hidden="false"/>
    </xf>
    <xf numFmtId="164" fontId="32" fillId="9" borderId="40" xfId="33" applyFont="true" applyBorder="true" applyAlignment="true" applyProtection="true">
      <alignment horizontal="general" vertical="center" textRotation="0" wrapText="false" indent="0" shrinkToFit="false"/>
      <protection locked="true" hidden="false"/>
    </xf>
    <xf numFmtId="164" fontId="32" fillId="9" borderId="41" xfId="33" applyFont="true" applyBorder="true" applyAlignment="true" applyProtection="true">
      <alignment horizontal="general" vertical="center" textRotation="0" wrapText="false" indent="0" shrinkToFit="false"/>
      <protection locked="true" hidden="false"/>
    </xf>
    <xf numFmtId="164" fontId="21" fillId="22" borderId="13" xfId="28" applyFont="true" applyBorder="true" applyAlignment="false" applyProtection="false">
      <alignment horizontal="general" vertical="bottom" textRotation="0" wrapText="false" indent="0" shrinkToFit="false"/>
      <protection locked="true" hidden="false"/>
    </xf>
    <xf numFmtId="169" fontId="21" fillId="22" borderId="11" xfId="19" applyFont="true" applyBorder="true" applyAlignment="true" applyProtection="true">
      <alignment horizontal="center" vertical="bottom" textRotation="0" wrapText="false" indent="0" shrinkToFit="false"/>
      <protection locked="true" hidden="false"/>
    </xf>
    <xf numFmtId="164" fontId="32" fillId="9" borderId="23" xfId="33" applyFont="true" applyBorder="true" applyAlignment="true" applyProtection="true">
      <alignment horizontal="general" vertical="center" textRotation="0" wrapText="false" indent="0" shrinkToFit="false"/>
      <protection locked="true" hidden="false"/>
    </xf>
    <xf numFmtId="164" fontId="20" fillId="18" borderId="4" xfId="28" applyFont="true" applyBorder="true" applyAlignment="true" applyProtection="false">
      <alignment horizontal="left" vertical="center" textRotation="0" wrapText="true" indent="0" shrinkToFit="false"/>
      <protection locked="true" hidden="false"/>
    </xf>
    <xf numFmtId="164" fontId="20" fillId="18" borderId="9" xfId="28" applyFont="true" applyBorder="true" applyAlignment="true" applyProtection="false">
      <alignment horizontal="center" vertical="center" textRotation="0" wrapText="true" indent="0" shrinkToFit="false"/>
      <protection locked="true" hidden="false"/>
    </xf>
    <xf numFmtId="164" fontId="20" fillId="18" borderId="5" xfId="28" applyFont="true" applyBorder="true" applyAlignment="true" applyProtection="false">
      <alignment horizontal="center" vertical="center" textRotation="0" wrapText="true" indent="0" shrinkToFit="false"/>
      <protection locked="true" hidden="false"/>
    </xf>
    <xf numFmtId="164" fontId="21" fillId="15" borderId="10" xfId="28" applyFont="true" applyBorder="true" applyAlignment="true" applyProtection="false">
      <alignment horizontal="general" vertical="center" textRotation="0" wrapText="false" indent="0" shrinkToFit="false"/>
      <protection locked="true" hidden="false"/>
    </xf>
    <xf numFmtId="169" fontId="10" fillId="8" borderId="10" xfId="19" applyFont="true" applyBorder="true" applyAlignment="true" applyProtection="true">
      <alignment horizontal="center" vertical="center" textRotation="0" wrapText="false" indent="0" shrinkToFit="false"/>
      <protection locked="false" hidden="false"/>
    </xf>
    <xf numFmtId="166" fontId="10" fillId="8" borderId="8" xfId="32" applyFont="true" applyBorder="true" applyAlignment="true" applyProtection="true">
      <alignment horizontal="center" vertical="center" textRotation="0" wrapText="false" indent="0" shrinkToFit="false"/>
      <protection locked="false" hidden="false"/>
    </xf>
    <xf numFmtId="164" fontId="21" fillId="15" borderId="0" xfId="28" applyFont="true" applyBorder="true" applyAlignment="true" applyProtection="false">
      <alignment horizontal="left" vertical="center" textRotation="0" wrapText="true" indent="0" shrinkToFit="false"/>
      <protection locked="true" hidden="false"/>
    </xf>
    <xf numFmtId="164" fontId="20" fillId="18" borderId="42" xfId="28" applyFont="true" applyBorder="true" applyAlignment="true" applyProtection="false">
      <alignment horizontal="center" vertical="center" textRotation="0" wrapText="false" indent="0" shrinkToFit="false"/>
      <protection locked="true" hidden="false"/>
    </xf>
    <xf numFmtId="164" fontId="20" fillId="18" borderId="42" xfId="28" applyFont="true" applyBorder="true" applyAlignment="true" applyProtection="false">
      <alignment horizontal="center" vertical="center" textRotation="0" wrapText="true" indent="0" shrinkToFit="false"/>
      <protection locked="true" hidden="false"/>
    </xf>
    <xf numFmtId="164" fontId="21" fillId="11" borderId="43" xfId="28" applyFont="true" applyBorder="true" applyAlignment="true" applyProtection="false">
      <alignment horizontal="left" vertical="center" textRotation="0" wrapText="false" indent="0" shrinkToFit="false"/>
      <protection locked="true" hidden="false"/>
    </xf>
    <xf numFmtId="164" fontId="21" fillId="11" borderId="44" xfId="28" applyFont="true" applyBorder="true" applyAlignment="true" applyProtection="false">
      <alignment horizontal="center" vertical="center" textRotation="0" wrapText="true" indent="0" shrinkToFit="false"/>
      <protection locked="true" hidden="false"/>
    </xf>
    <xf numFmtId="164" fontId="32" fillId="9" borderId="24" xfId="33" applyFont="true" applyBorder="true" applyAlignment="true" applyProtection="true">
      <alignment horizontal="general" vertical="center" textRotation="0" wrapText="false" indent="0" shrinkToFit="false"/>
      <protection locked="true" hidden="false"/>
    </xf>
    <xf numFmtId="164" fontId="32" fillId="9" borderId="26" xfId="33" applyFont="true" applyBorder="true" applyAlignment="true" applyProtection="true">
      <alignment horizontal="general" vertical="center" textRotation="0" wrapText="false" indent="0" shrinkToFit="false"/>
      <protection locked="true" hidden="false"/>
    </xf>
    <xf numFmtId="164" fontId="21" fillId="11" borderId="13" xfId="28" applyFont="true" applyBorder="true" applyAlignment="true" applyProtection="false">
      <alignment horizontal="left" vertical="center" textRotation="0" wrapText="false" indent="0" shrinkToFit="false"/>
      <protection locked="true" hidden="false"/>
    </xf>
    <xf numFmtId="165" fontId="21" fillId="11" borderId="33" xfId="17" applyFont="true" applyBorder="true" applyAlignment="true" applyProtection="true">
      <alignment horizontal="center" vertical="center" textRotation="0" wrapText="false" indent="0" shrinkToFit="false"/>
      <protection locked="true" hidden="false"/>
    </xf>
    <xf numFmtId="165" fontId="21" fillId="11" borderId="18" xfId="17" applyFont="true" applyBorder="true" applyAlignment="true" applyProtection="true">
      <alignment horizontal="center" vertical="center" textRotation="0" wrapText="false" indent="0" shrinkToFit="false"/>
      <protection locked="true" hidden="false"/>
    </xf>
    <xf numFmtId="165" fontId="21" fillId="11" borderId="13" xfId="17" applyFont="true" applyBorder="true" applyAlignment="true" applyProtection="true">
      <alignment horizontal="center" vertical="center" textRotation="0" wrapText="false" indent="0" shrinkToFit="false"/>
      <protection locked="true" hidden="false"/>
    </xf>
    <xf numFmtId="165" fontId="21" fillId="11" borderId="1" xfId="17" applyFont="true" applyBorder="true" applyAlignment="true" applyProtection="true">
      <alignment horizontal="center" vertical="center" textRotation="0" wrapText="false" indent="0" shrinkToFit="false"/>
      <protection locked="true" hidden="false"/>
    </xf>
    <xf numFmtId="164" fontId="10" fillId="0" borderId="45" xfId="0" applyFont="true" applyBorder="true" applyAlignment="true" applyProtection="false">
      <alignment horizontal="general" vertical="center" textRotation="0" wrapText="false" indent="0" shrinkToFit="false"/>
      <protection locked="true" hidden="false"/>
    </xf>
    <xf numFmtId="164" fontId="11" fillId="0" borderId="46" xfId="0" applyFont="true" applyBorder="true" applyAlignment="true" applyProtection="false">
      <alignment horizontal="general" vertical="center" textRotation="0" wrapText="false" indent="0" shrinkToFit="false"/>
      <protection locked="true" hidden="false"/>
    </xf>
    <xf numFmtId="164" fontId="11" fillId="0" borderId="47" xfId="0" applyFont="true" applyBorder="true" applyAlignment="true" applyProtection="false">
      <alignment horizontal="general" vertical="center" textRotation="0" wrapText="false" indent="0" shrinkToFit="false"/>
      <protection locked="true" hidden="false"/>
    </xf>
    <xf numFmtId="164" fontId="10" fillId="0" borderId="12" xfId="0" applyFont="true" applyBorder="true" applyAlignment="false" applyProtection="false">
      <alignment horizontal="general" vertical="bottom" textRotation="0" wrapText="false" indent="0" shrinkToFit="false"/>
      <protection locked="true" hidden="false"/>
    </xf>
    <xf numFmtId="164" fontId="10" fillId="0" borderId="22" xfId="0" applyFont="true" applyBorder="true" applyAlignment="true" applyProtection="false">
      <alignment horizontal="left" vertical="top" textRotation="0" wrapText="false" indent="0" shrinkToFit="false"/>
      <protection locked="true" hidden="false"/>
    </xf>
    <xf numFmtId="164" fontId="12" fillId="0" borderId="48"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2" fillId="0" borderId="49" xfId="0" applyFont="true" applyBorder="true" applyAlignment="true" applyProtection="false">
      <alignment horizontal="center" vertical="center" textRotation="0" wrapText="false" indent="0" shrinkToFit="false"/>
      <protection locked="true" hidden="false"/>
    </xf>
    <xf numFmtId="164" fontId="10" fillId="20" borderId="22" xfId="0" applyFont="true" applyBorder="true" applyAlignment="false" applyProtection="false">
      <alignment horizontal="general" vertical="bottom" textRotation="0" wrapText="false" indent="0" shrinkToFit="false"/>
      <protection locked="true" hidden="false"/>
    </xf>
    <xf numFmtId="164" fontId="10" fillId="0" borderId="48"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49" xfId="0" applyFont="true" applyBorder="true" applyAlignment="true" applyProtection="false">
      <alignment horizontal="center" vertical="center" textRotation="0" wrapText="false" indent="0" shrinkToFit="false"/>
      <protection locked="true" hidden="false"/>
    </xf>
    <xf numFmtId="164" fontId="10" fillId="0" borderId="16" xfId="0" applyFont="true" applyBorder="true" applyAlignment="false" applyProtection="false">
      <alignment horizontal="general" vertical="bottom" textRotation="0" wrapText="false" indent="0" shrinkToFit="false"/>
      <protection locked="true" hidden="false"/>
    </xf>
    <xf numFmtId="164" fontId="10" fillId="20" borderId="23" xfId="0" applyFont="true" applyBorder="true" applyAlignment="false" applyProtection="false">
      <alignment horizontal="general" vertical="bottom" textRotation="0" wrapText="false" indent="0" shrinkToFit="false"/>
      <protection locked="true" hidden="false"/>
    </xf>
    <xf numFmtId="164" fontId="19" fillId="0" borderId="22" xfId="0" applyFont="true" applyBorder="true" applyAlignment="true" applyProtection="false">
      <alignment horizontal="general" vertical="center" textRotation="0" wrapText="false" indent="0" shrinkToFit="false"/>
      <protection locked="true" hidden="false"/>
    </xf>
    <xf numFmtId="170" fontId="25" fillId="0" borderId="0" xfId="0" applyFont="true" applyBorder="true" applyAlignment="true" applyProtection="false">
      <alignment horizontal="center" vertical="center" textRotation="0" wrapText="false" indent="0" shrinkToFit="false"/>
      <protection locked="true" hidden="false"/>
    </xf>
    <xf numFmtId="170" fontId="25" fillId="0" borderId="49" xfId="0" applyFont="true" applyBorder="true" applyAlignment="true" applyProtection="false">
      <alignment horizontal="center" vertical="center" textRotation="0" wrapText="false" indent="0" shrinkToFit="false"/>
      <protection locked="true" hidden="false"/>
    </xf>
    <xf numFmtId="167" fontId="11" fillId="0" borderId="24" xfId="0" applyFont="true" applyBorder="true" applyAlignment="true" applyProtection="false">
      <alignment horizontal="general" vertical="center" textRotation="0" wrapText="false" indent="0" shrinkToFit="false"/>
      <protection locked="true" hidden="false"/>
    </xf>
    <xf numFmtId="164" fontId="19" fillId="0" borderId="26" xfId="0" applyFont="true" applyBorder="true" applyAlignment="true" applyProtection="false">
      <alignment horizontal="general" vertical="center" textRotation="0" wrapText="false" indent="0" shrinkToFit="false"/>
      <protection locked="true" hidden="false"/>
    </xf>
    <xf numFmtId="169" fontId="11" fillId="0" borderId="0" xfId="19" applyFont="true" applyBorder="true" applyAlignment="true" applyProtection="true">
      <alignment horizontal="general" vertical="center" textRotation="0" wrapText="false" indent="0" shrinkToFit="false"/>
      <protection locked="true" hidden="false"/>
    </xf>
    <xf numFmtId="164" fontId="11" fillId="0" borderId="26" xfId="0" applyFont="true" applyBorder="true" applyAlignment="true" applyProtection="false">
      <alignment horizontal="general" vertical="center" textRotation="0" wrapText="false" indent="0" shrinkToFit="false"/>
      <protection locked="true" hidden="false"/>
    </xf>
    <xf numFmtId="169" fontId="19" fillId="0" borderId="0" xfId="19" applyFont="true" applyBorder="true" applyAlignment="true" applyProtection="true">
      <alignment horizontal="general" vertical="center" textRotation="0" wrapText="false" indent="0" shrinkToFit="false"/>
      <protection locked="true" hidden="false"/>
    </xf>
    <xf numFmtId="169" fontId="21" fillId="11" borderId="13" xfId="19" applyFont="true" applyBorder="true" applyAlignment="true" applyProtection="true">
      <alignment horizontal="left" vertical="center" textRotation="0" wrapText="false" indent="0" shrinkToFit="false"/>
      <protection locked="true" hidden="false"/>
    </xf>
    <xf numFmtId="164" fontId="19" fillId="15" borderId="0" xfId="0" applyFont="true" applyBorder="false" applyAlignment="true" applyProtection="false">
      <alignment horizontal="general" vertical="center" textRotation="0" wrapText="false" indent="0" shrinkToFit="false"/>
      <protection locked="true" hidden="false"/>
    </xf>
    <xf numFmtId="164" fontId="10" fillId="0" borderId="24" xfId="0" applyFont="true" applyBorder="true" applyAlignment="false" applyProtection="false">
      <alignment horizontal="general" vertical="bottom" textRotation="0" wrapText="false" indent="0" shrinkToFit="false"/>
      <protection locked="true" hidden="false"/>
    </xf>
    <xf numFmtId="164" fontId="10" fillId="20" borderId="26" xfId="0" applyFont="true" applyBorder="true" applyAlignment="false" applyProtection="false">
      <alignment horizontal="general" vertical="bottom" textRotation="0" wrapText="false" indent="0" shrinkToFit="false"/>
      <protection locked="true" hidden="false"/>
    </xf>
    <xf numFmtId="164" fontId="10" fillId="0" borderId="50" xfId="0" applyFont="true" applyBorder="true" applyAlignment="true" applyProtection="false">
      <alignment horizontal="center" vertical="center" textRotation="0" wrapText="false" indent="0" shrinkToFit="false"/>
      <protection locked="true" hidden="false"/>
    </xf>
    <xf numFmtId="169" fontId="11" fillId="0" borderId="51" xfId="0" applyFont="true" applyBorder="true" applyAlignment="true" applyProtection="false">
      <alignment horizontal="center" vertical="center" textRotation="0" wrapText="false" indent="0" shrinkToFit="false"/>
      <protection locked="true" hidden="false"/>
    </xf>
    <xf numFmtId="164" fontId="20" fillId="11" borderId="10" xfId="28" applyFont="true" applyBorder="true" applyAlignment="true" applyProtection="false">
      <alignment horizontal="left" vertical="center" textRotation="0" wrapText="false" indent="0" shrinkToFit="false"/>
      <protection locked="true" hidden="false"/>
    </xf>
    <xf numFmtId="173" fontId="20" fillId="11" borderId="8" xfId="19" applyFont="true" applyBorder="true" applyAlignment="true" applyProtection="true">
      <alignment horizontal="center" vertical="center" textRotation="0" wrapText="false" indent="0" shrinkToFit="false"/>
      <protection locked="true" hidden="false"/>
    </xf>
    <xf numFmtId="165" fontId="20" fillId="11" borderId="10" xfId="17" applyFont="true" applyBorder="true" applyAlignment="true" applyProtection="true">
      <alignment horizontal="center" vertical="center" textRotation="0" wrapText="false" indent="0" shrinkToFit="false"/>
      <protection locked="true" hidden="false"/>
    </xf>
    <xf numFmtId="165" fontId="20" fillId="11" borderId="8" xfId="17" applyFont="true" applyBorder="true" applyAlignment="true" applyProtection="true">
      <alignment horizontal="center" vertical="center" textRotation="0" wrapText="false" indent="0" shrinkToFit="false"/>
      <protection locked="true" hidden="false"/>
    </xf>
    <xf numFmtId="164" fontId="23" fillId="15" borderId="0" xfId="0" applyFont="true" applyBorder="false" applyAlignment="true" applyProtection="false">
      <alignment horizontal="center" vertical="center" textRotation="0" wrapText="false" indent="0" shrinkToFit="false"/>
      <protection locked="true" hidden="false"/>
    </xf>
    <xf numFmtId="164" fontId="21" fillId="15" borderId="0" xfId="28" applyFont="true" applyBorder="true" applyAlignment="true" applyProtection="false">
      <alignment horizontal="left" vertical="top" textRotation="0" wrapText="true" indent="0" shrinkToFit="false"/>
      <protection locked="true" hidden="false"/>
    </xf>
    <xf numFmtId="164" fontId="37" fillId="0" borderId="45" xfId="0" applyFont="true" applyBorder="true" applyAlignment="true" applyProtection="false">
      <alignment horizontal="general" vertical="center" textRotation="0" wrapText="false" indent="0" shrinkToFit="false"/>
      <protection locked="true" hidden="false"/>
    </xf>
    <xf numFmtId="169" fontId="19" fillId="15" borderId="0" xfId="19" applyFont="true" applyBorder="true" applyAlignment="true" applyProtection="true">
      <alignment horizontal="general" vertical="center" textRotation="0" wrapText="false" indent="0" shrinkToFit="false"/>
      <protection locked="true" hidden="false"/>
    </xf>
    <xf numFmtId="164" fontId="19" fillId="0" borderId="48" xfId="0" applyFont="true" applyBorder="true" applyAlignment="true" applyProtection="false">
      <alignment horizontal="general" vertical="center" textRotation="0" wrapText="false" indent="0" shrinkToFit="false"/>
      <protection locked="true" hidden="false"/>
    </xf>
    <xf numFmtId="164" fontId="19" fillId="0" borderId="49" xfId="0" applyFont="true" applyBorder="true" applyAlignment="true" applyProtection="false">
      <alignment horizontal="general" vertical="center" textRotation="0" wrapText="false" indent="0" shrinkToFit="false"/>
      <protection locked="true" hidden="false"/>
    </xf>
    <xf numFmtId="164" fontId="19" fillId="15" borderId="0" xfId="0" applyFont="true" applyBorder="false" applyAlignment="true" applyProtection="false">
      <alignment horizontal="center" vertical="center" textRotation="0" wrapText="true" indent="0" shrinkToFit="false"/>
      <protection locked="true" hidden="false"/>
    </xf>
    <xf numFmtId="164" fontId="10" fillId="0" borderId="45" xfId="0" applyFont="true" applyBorder="true" applyAlignment="true" applyProtection="false">
      <alignment horizontal="general" vertical="center" textRotation="0" wrapText="true" indent="0" shrinkToFit="false"/>
      <protection locked="true" hidden="false"/>
    </xf>
    <xf numFmtId="164" fontId="10" fillId="0" borderId="52" xfId="0" applyFont="true" applyBorder="true" applyAlignment="tru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general" vertical="center" textRotation="0" wrapText="false" indent="0" shrinkToFit="false"/>
      <protection locked="true" hidden="false"/>
    </xf>
    <xf numFmtId="164" fontId="20" fillId="18" borderId="4" xfId="28" applyFont="true" applyBorder="true" applyAlignment="true" applyProtection="false">
      <alignment horizontal="left" vertical="center" textRotation="0" wrapText="false" indent="0" shrinkToFit="false"/>
      <protection locked="true" hidden="false"/>
    </xf>
    <xf numFmtId="164" fontId="11" fillId="0" borderId="48"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1" fillId="0" borderId="49" xfId="0" applyFont="true" applyBorder="true" applyAlignment="true" applyProtection="false">
      <alignment horizontal="general" vertical="center" textRotation="0" wrapText="false" indent="0" shrinkToFit="false"/>
      <protection locked="true" hidden="false"/>
    </xf>
    <xf numFmtId="164" fontId="10" fillId="15" borderId="10" xfId="0" applyFont="true" applyBorder="true" applyAlignment="true" applyProtection="false">
      <alignment horizontal="left" vertical="center" textRotation="0" wrapText="true" indent="0" shrinkToFit="false"/>
      <protection locked="true" hidden="false"/>
    </xf>
    <xf numFmtId="164" fontId="10" fillId="15" borderId="13" xfId="0" applyFont="true" applyBorder="true" applyAlignment="true" applyProtection="false">
      <alignment horizontal="left" vertical="center" textRotation="0" wrapText="true" indent="0" shrinkToFit="false"/>
      <protection locked="true" hidden="false"/>
    </xf>
    <xf numFmtId="167" fontId="10" fillId="11" borderId="1" xfId="22"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38" fillId="15" borderId="0" xfId="0" applyFont="true" applyBorder="false" applyAlignment="true" applyProtection="false">
      <alignment horizontal="general" vertical="center" textRotation="0" wrapText="false" indent="0" shrinkToFit="false"/>
      <protection locked="true" hidden="false"/>
    </xf>
    <xf numFmtId="164" fontId="25" fillId="0" borderId="49" xfId="0" applyFont="true" applyBorder="true" applyAlignment="true" applyProtection="false">
      <alignment horizontal="general" vertical="center" textRotation="0" wrapText="false" indent="0" shrinkToFit="false"/>
      <protection locked="true" hidden="false"/>
    </xf>
    <xf numFmtId="165" fontId="10" fillId="8" borderId="1" xfId="17" applyFont="true" applyBorder="true" applyAlignment="true" applyProtection="true">
      <alignment horizontal="center" vertical="center" textRotation="0" wrapText="false" indent="0" shrinkToFit="false"/>
      <protection locked="false" hidden="false"/>
    </xf>
    <xf numFmtId="164" fontId="10" fillId="15" borderId="34" xfId="0" applyFont="true" applyBorder="true" applyAlignment="true" applyProtection="false">
      <alignment horizontal="left" vertical="center" textRotation="0" wrapText="true" indent="0" shrinkToFit="false"/>
      <protection locked="true" hidden="false"/>
    </xf>
    <xf numFmtId="165" fontId="10" fillId="8" borderId="53" xfId="17" applyFont="true" applyBorder="true" applyAlignment="true" applyProtection="true">
      <alignment horizontal="center" vertical="center" textRotation="0" wrapText="false" indent="0" shrinkToFit="false"/>
      <protection locked="fals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9" fontId="11" fillId="0" borderId="50" xfId="19" applyFont="true" applyBorder="true" applyAlignment="true" applyProtection="true">
      <alignment horizontal="general" vertical="center" textRotation="0" wrapText="false" indent="0" shrinkToFit="false"/>
      <protection locked="true" hidden="false"/>
    </xf>
    <xf numFmtId="169" fontId="11" fillId="0" borderId="51" xfId="19" applyFont="true" applyBorder="true" applyAlignment="true" applyProtection="true">
      <alignment horizontal="general" vertical="center" textRotation="0" wrapText="false" indent="0" shrinkToFit="false"/>
      <protection locked="true" hidden="false"/>
    </xf>
    <xf numFmtId="169" fontId="11" fillId="0" borderId="54" xfId="19" applyFont="true" applyBorder="true" applyAlignment="true" applyProtection="true">
      <alignment horizontal="general" vertical="center" textRotation="0" wrapText="false" indent="0" shrinkToFit="false"/>
      <protection locked="true" hidden="false"/>
    </xf>
    <xf numFmtId="169" fontId="25" fillId="0" borderId="54" xfId="19" applyFont="true" applyBorder="true" applyAlignment="true" applyProtection="true">
      <alignment horizontal="general" vertical="center" textRotation="0" wrapText="false" indent="0" shrinkToFit="false"/>
      <protection locked="true" hidden="false"/>
    </xf>
    <xf numFmtId="169" fontId="10" fillId="0" borderId="54" xfId="19" applyFont="true" applyBorder="true" applyAlignment="true" applyProtection="true">
      <alignment horizontal="general" vertical="center" textRotation="0" wrapText="false" indent="0" shrinkToFit="false"/>
      <protection locked="true" hidden="false"/>
    </xf>
    <xf numFmtId="164" fontId="10" fillId="0" borderId="48" xfId="0" applyFont="true" applyBorder="true" applyAlignment="true" applyProtection="false">
      <alignment horizontal="general" vertical="center" textRotation="0" wrapText="false" indent="0" shrinkToFit="false"/>
      <protection locked="true" hidden="false"/>
    </xf>
    <xf numFmtId="164" fontId="10" fillId="0" borderId="48" xfId="0" applyFont="true" applyBorder="true" applyAlignment="true" applyProtection="false">
      <alignment horizontal="general" vertical="center" textRotation="0" wrapText="true" indent="0" shrinkToFit="false"/>
      <protection locked="true" hidden="false"/>
    </xf>
    <xf numFmtId="164" fontId="10" fillId="15" borderId="0" xfId="0" applyFont="true" applyBorder="false" applyAlignment="true" applyProtection="false">
      <alignment horizontal="left" vertical="bottom" textRotation="0" wrapText="tru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false" indent="0" shrinkToFit="false"/>
      <protection locked="true" hidden="false"/>
    </xf>
    <xf numFmtId="164" fontId="26" fillId="15" borderId="16" xfId="0" applyFont="true" applyBorder="true" applyAlignment="true" applyProtection="false">
      <alignment horizontal="general" vertical="center" textRotation="0" wrapText="false" indent="0" shrinkToFit="false"/>
      <protection locked="true" hidden="false"/>
    </xf>
    <xf numFmtId="164" fontId="8" fillId="15" borderId="0" xfId="28" applyFont="true" applyBorder="false" applyAlignment="true" applyProtection="false">
      <alignment horizontal="general" vertical="center" textRotation="0" wrapText="false" indent="0" shrinkToFit="false"/>
      <protection locked="true" hidden="false"/>
    </xf>
    <xf numFmtId="169" fontId="11" fillId="0" borderId="51" xfId="19" applyFont="true" applyBorder="true" applyAlignment="true" applyProtection="true">
      <alignment horizontal="general" vertical="center" textRotation="0" wrapText="true" indent="0" shrinkToFit="false"/>
      <protection locked="true" hidden="false"/>
    </xf>
    <xf numFmtId="169" fontId="11" fillId="0" borderId="49" xfId="19" applyFont="true" applyBorder="true" applyAlignment="true" applyProtection="true">
      <alignment horizontal="general" vertical="center" textRotation="0" wrapText="false" indent="0" shrinkToFit="false"/>
      <protection locked="true" hidden="false"/>
    </xf>
    <xf numFmtId="169" fontId="25" fillId="0" borderId="49" xfId="19" applyFont="true" applyBorder="true" applyAlignment="true" applyProtection="true">
      <alignment horizontal="general" vertical="center" textRotation="0" wrapText="false" indent="0" shrinkToFit="false"/>
      <protection locked="true" hidden="false"/>
    </xf>
    <xf numFmtId="169" fontId="10" fillId="0" borderId="49" xfId="19" applyFont="true" applyBorder="true" applyAlignment="true" applyProtection="true">
      <alignment horizontal="general" vertical="center" textRotation="0" wrapText="false" indent="0" shrinkToFit="false"/>
      <protection locked="true" hidden="false"/>
    </xf>
    <xf numFmtId="164" fontId="10" fillId="15" borderId="13" xfId="0" applyFont="true" applyBorder="true" applyAlignment="true" applyProtection="false">
      <alignment horizontal="general" vertical="center" textRotation="0" wrapText="false" indent="0" shrinkToFit="false"/>
      <protection locked="true" hidden="false"/>
    </xf>
    <xf numFmtId="167" fontId="21" fillId="11" borderId="11" xfId="0" applyFont="true" applyBorder="true" applyAlignment="true" applyProtection="false">
      <alignment horizontal="center" vertical="center" textRotation="0" wrapText="false" indent="0" shrinkToFit="false"/>
      <protection locked="true" hidden="false"/>
    </xf>
    <xf numFmtId="164" fontId="21" fillId="17" borderId="11" xfId="0" applyFont="true" applyBorder="true" applyAlignment="true" applyProtection="true">
      <alignment horizontal="center" vertical="center" textRotation="0" wrapText="false" indent="0" shrinkToFit="false"/>
      <protection locked="false" hidden="false"/>
    </xf>
    <xf numFmtId="166" fontId="10" fillId="17" borderId="11" xfId="0" applyFont="true" applyBorder="true" applyAlignment="true" applyProtection="true">
      <alignment horizontal="center" vertical="center" textRotation="0" wrapText="false" indent="0" shrinkToFit="false"/>
      <protection locked="false" hidden="false"/>
    </xf>
    <xf numFmtId="170" fontId="21" fillId="11" borderId="11" xfId="0" applyFont="true" applyBorder="true" applyAlignment="true" applyProtection="false">
      <alignment horizontal="center" vertical="center" textRotation="0" wrapText="false" indent="0" shrinkToFit="false"/>
      <protection locked="true" hidden="false"/>
    </xf>
    <xf numFmtId="164" fontId="20" fillId="18" borderId="42" xfId="28" applyFont="true" applyBorder="true" applyAlignment="true" applyProtection="false">
      <alignment horizontal="left" vertical="center" textRotation="0" wrapText="true" indent="0" shrinkToFit="false"/>
      <protection locked="true" hidden="false"/>
    </xf>
    <xf numFmtId="164" fontId="20" fillId="18" borderId="31" xfId="0" applyFont="true" applyBorder="true" applyAlignment="true" applyProtection="false">
      <alignment horizontal="general" vertical="center" textRotation="0" wrapText="false" indent="0" shrinkToFit="false"/>
      <protection locked="true" hidden="false"/>
    </xf>
    <xf numFmtId="164" fontId="20" fillId="18" borderId="42" xfId="0" applyFont="true" applyBorder="true" applyAlignment="true" applyProtection="false">
      <alignment horizontal="general" vertical="center" textRotation="0" wrapText="false" indent="0" shrinkToFit="false"/>
      <protection locked="true" hidden="false"/>
    </xf>
    <xf numFmtId="164" fontId="21" fillId="0" borderId="55" xfId="0" applyFont="true" applyBorder="true" applyAlignment="true" applyProtection="false">
      <alignment horizontal="center" vertical="center" textRotation="0" wrapText="false" indent="0" shrinkToFit="false"/>
      <protection locked="true" hidden="false"/>
    </xf>
    <xf numFmtId="167" fontId="21" fillId="0" borderId="55" xfId="0" applyFont="true" applyBorder="true" applyAlignment="true" applyProtection="false">
      <alignment horizontal="center" vertical="center" textRotation="0" wrapText="false" indent="0" shrinkToFit="false"/>
      <protection locked="true" hidden="false"/>
    </xf>
    <xf numFmtId="164" fontId="21" fillId="0" borderId="11" xfId="0" applyFont="true" applyBorder="true" applyAlignment="true" applyProtection="false">
      <alignment horizontal="center" vertical="center" textRotation="0" wrapText="false" indent="0" shrinkToFit="false"/>
      <protection locked="true" hidden="false"/>
    </xf>
    <xf numFmtId="167" fontId="21" fillId="0" borderId="11" xfId="0" applyFont="true" applyBorder="true" applyAlignment="true" applyProtection="false">
      <alignment horizontal="center" vertical="center" textRotation="0" wrapText="false" indent="0" shrinkToFit="false"/>
      <protection locked="true" hidden="false"/>
    </xf>
    <xf numFmtId="169" fontId="11" fillId="0" borderId="48" xfId="19" applyFont="true" applyBorder="true" applyAlignment="true" applyProtection="true">
      <alignment horizontal="general" vertical="center" textRotation="0" wrapText="false" indent="0" shrinkToFit="false"/>
      <protection locked="true" hidden="false"/>
    </xf>
    <xf numFmtId="169" fontId="11" fillId="0" borderId="0" xfId="19" applyFont="true" applyBorder="true" applyAlignment="true" applyProtection="true">
      <alignment horizontal="general" vertical="center" textRotation="0" wrapText="true" indent="0" shrinkToFit="false"/>
      <protection locked="true" hidden="false"/>
    </xf>
    <xf numFmtId="169" fontId="25" fillId="0" borderId="0" xfId="19" applyFont="true" applyBorder="true" applyAlignment="true" applyProtection="true">
      <alignment horizontal="general" vertical="center" textRotation="0" wrapText="false" indent="0" shrinkToFit="false"/>
      <protection locked="true" hidden="false"/>
    </xf>
    <xf numFmtId="169" fontId="10" fillId="0" borderId="0" xfId="19"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21" fillId="0" borderId="48" xfId="0" applyFont="true" applyBorder="true" applyAlignment="false" applyProtection="false">
      <alignment horizontal="general" vertical="bottom" textRotation="0" wrapText="false" indent="0" shrinkToFit="false"/>
      <protection locked="true" hidden="false"/>
    </xf>
    <xf numFmtId="164" fontId="21" fillId="0" borderId="48" xfId="0" applyFont="true" applyBorder="true" applyAlignment="true" applyProtection="false">
      <alignment horizontal="general" vertical="bottom" textRotation="0" wrapText="true" indent="0" shrinkToFit="false"/>
      <protection locked="true" hidden="false"/>
    </xf>
    <xf numFmtId="164" fontId="11" fillId="0" borderId="48"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8" fontId="11" fillId="0" borderId="0" xfId="0" applyFont="true" applyBorder="true" applyAlignment="false" applyProtection="false">
      <alignment horizontal="general" vertical="bottom" textRotation="0" wrapText="false" indent="0" shrinkToFit="false"/>
      <protection locked="true" hidden="false"/>
    </xf>
    <xf numFmtId="164" fontId="39" fillId="0" borderId="48"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true" applyAlignment="false" applyProtection="false">
      <alignment horizontal="general" vertical="bottom" textRotation="0" wrapText="false" indent="0" shrinkToFit="false"/>
      <protection locked="true" hidden="false"/>
    </xf>
    <xf numFmtId="169" fontId="25" fillId="0" borderId="51" xfId="19" applyFont="true" applyBorder="true" applyAlignment="true" applyProtection="true">
      <alignment horizontal="general" vertical="center" textRotation="0" wrapText="false" indent="0" shrinkToFit="false"/>
      <protection locked="true" hidden="false"/>
    </xf>
    <xf numFmtId="164" fontId="21" fillId="0" borderId="48"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5" fontId="0" fillId="0" borderId="0" xfId="17"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17" applyFont="true" applyBorder="true" applyAlignment="true" applyProtection="true">
      <alignment horizontal="general" vertical="bottom" textRotation="0" wrapText="fals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8" fontId="0" fillId="0" borderId="11" xfId="0" applyFont="false" applyBorder="true" applyAlignment="true" applyProtection="false">
      <alignment horizontal="center" vertical="center" textRotation="0" wrapText="false" indent="0" shrinkToFit="false"/>
      <protection locked="true" hidden="false"/>
    </xf>
    <xf numFmtId="168" fontId="0" fillId="0" borderId="48" xfId="0" applyFont="true" applyBorder="true" applyAlignment="true" applyProtection="false">
      <alignment horizontal="center" vertical="top" textRotation="0" wrapText="false" indent="0" shrinkToFit="false"/>
      <protection locked="true" hidden="false"/>
    </xf>
    <xf numFmtId="170" fontId="0" fillId="0" borderId="11" xfId="0" applyFont="false" applyBorder="true" applyAlignment="true" applyProtection="false">
      <alignment horizontal="center" vertical="center" textRotation="0" wrapText="false" indent="0" shrinkToFit="false"/>
      <protection locked="true" hidden="false"/>
    </xf>
    <xf numFmtId="170" fontId="48" fillId="4" borderId="0" xfId="34" applyFont="false" applyBorder="true" applyAlignment="true" applyProtection="true">
      <alignment horizontal="general" vertical="bottom" textRotation="0" wrapText="false" indent="0" shrinkToFit="false"/>
      <protection locked="true" hidden="false"/>
    </xf>
    <xf numFmtId="169" fontId="0" fillId="0" borderId="11" xfId="0" applyFont="false" applyBorder="true" applyAlignment="true" applyProtection="false">
      <alignment horizontal="center" vertical="center" textRotation="0" wrapText="false" indent="0" shrinkToFit="false"/>
      <protection locked="true" hidden="false"/>
    </xf>
    <xf numFmtId="170" fontId="49" fillId="10" borderId="0" xfId="35" applyFont="false" applyBorder="true" applyAlignment="true" applyProtection="true">
      <alignment horizontal="general" vertical="bottom" textRotation="0" wrapText="false" indent="0" shrinkToFit="false"/>
      <protection locked="true" hidden="false"/>
    </xf>
    <xf numFmtId="165" fontId="0" fillId="0" borderId="0" xfId="17" applyFont="true" applyBorder="true" applyAlignment="true" applyProtection="true">
      <alignment horizontal="left" vertical="bottom" textRotation="0" wrapText="false" indent="0" shrinkToFit="false"/>
      <protection locked="true" hidden="false"/>
    </xf>
    <xf numFmtId="165" fontId="0" fillId="0" borderId="11" xfId="17"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70" fontId="33" fillId="9" borderId="0" xfId="33"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1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17" applyFont="true" applyBorder="true" applyAlignment="true" applyProtection="tru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bottom" textRotation="0" wrapText="false" indent="0" shrinkToFit="false"/>
      <protection locked="true" hidden="false"/>
    </xf>
    <xf numFmtId="165" fontId="0" fillId="0" borderId="23" xfId="17" applyFont="true" applyBorder="true" applyAlignment="true" applyProtection="true">
      <alignment horizontal="center" vertical="bottom" textRotation="0" wrapText="false" indent="0" shrinkToFit="false"/>
      <protection locked="true" hidden="false"/>
    </xf>
    <xf numFmtId="164" fontId="11" fillId="0" borderId="11" xfId="0" applyFont="true" applyBorder="true" applyAlignment="true" applyProtection="false">
      <alignment horizontal="center" vertical="center"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center" vertical="bottom" textRotation="0" wrapText="false" indent="0" shrinkToFit="false"/>
      <protection locked="true" hidden="false"/>
    </xf>
    <xf numFmtId="165" fontId="0" fillId="0" borderId="11" xfId="17" applyFont="true" applyBorder="true" applyAlignment="true" applyProtection="true">
      <alignment horizontal="general" vertical="bottom" textRotation="0" wrapText="false" indent="0" shrinkToFit="false"/>
      <protection locked="true" hidden="false"/>
    </xf>
    <xf numFmtId="164" fontId="0" fillId="0" borderId="24" xfId="0" applyFont="true" applyBorder="true" applyAlignment="true" applyProtection="false">
      <alignment horizontal="left"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5" fontId="46" fillId="0" borderId="11" xfId="0" applyFont="true" applyBorder="true" applyAlignment="false" applyProtection="false">
      <alignment horizontal="general" vertical="bottom" textRotation="0" wrapText="false" indent="0" shrinkToFit="false"/>
      <protection locked="true" hidden="false"/>
    </xf>
    <xf numFmtId="169" fontId="0" fillId="12" borderId="11" xfId="0" applyFont="false" applyBorder="true" applyAlignment="true" applyProtection="true">
      <alignment horizontal="center" vertical="center" textRotation="0" wrapText="false" indent="0" shrinkToFit="false"/>
      <protection locked="false" hidden="false"/>
    </xf>
    <xf numFmtId="165" fontId="50" fillId="0" borderId="11" xfId="17" applyFont="true" applyBorder="true" applyAlignment="true" applyProtection="true">
      <alignment horizontal="general" vertical="bottom" textRotation="0" wrapText="false" indent="0" shrinkToFit="false"/>
      <protection locked="true" hidden="false"/>
    </xf>
    <xf numFmtId="165" fontId="46" fillId="0" borderId="11" xfId="17"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70" fontId="0" fillId="0" borderId="24" xfId="0" applyFont="false" applyBorder="true" applyAlignment="false" applyProtection="false">
      <alignment horizontal="general" vertical="bottom" textRotation="0" wrapText="false" indent="0" shrinkToFit="false"/>
      <protection locked="true" hidden="false"/>
    </xf>
    <xf numFmtId="170" fontId="0" fillId="0" borderId="2" xfId="0" applyFont="fals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70" fontId="13" fillId="0" borderId="0" xfId="0" applyFont="true" applyBorder="false" applyAlignment="true" applyProtection="false">
      <alignment horizontal="right" vertical="center" textRotation="0" wrapText="false" indent="0" shrinkToFit="false"/>
      <protection locked="true" hidden="false"/>
    </xf>
    <xf numFmtId="164" fontId="51"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64" fontId="52" fillId="0" borderId="0" xfId="0" applyFont="true" applyBorder="false" applyAlignment="true" applyProtection="false">
      <alignment horizontal="general" vertical="top" textRotation="0" wrapText="false" indent="0" shrinkToFit="false"/>
      <protection locked="true" hidden="false"/>
    </xf>
    <xf numFmtId="164" fontId="54" fillId="0" borderId="0" xfId="0" applyFont="true" applyBorder="false" applyAlignment="true" applyProtection="false">
      <alignment horizontal="general" vertical="top"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59" fillId="11" borderId="42" xfId="0" applyFont="true" applyBorder="true" applyAlignment="true" applyProtection="false">
      <alignment horizontal="general" vertical="center" textRotation="0" wrapText="true" indent="0" shrinkToFit="false"/>
      <protection locked="true" hidden="false"/>
    </xf>
    <xf numFmtId="170" fontId="60" fillId="0" borderId="42" xfId="0" applyFont="true" applyBorder="true" applyAlignment="true" applyProtection="false">
      <alignment horizontal="left" vertical="center" textRotation="0" wrapText="false" indent="0" shrinkToFit="false"/>
      <protection locked="true" hidden="false"/>
    </xf>
    <xf numFmtId="164" fontId="59" fillId="11" borderId="56" xfId="0" applyFont="true" applyBorder="true" applyAlignment="true" applyProtection="false">
      <alignment horizontal="general" vertical="center" textRotation="0" wrapText="true" indent="0" shrinkToFit="false"/>
      <protection locked="true" hidden="false"/>
    </xf>
    <xf numFmtId="164" fontId="59" fillId="11" borderId="57" xfId="0" applyFont="true" applyBorder="true" applyAlignment="true" applyProtection="false">
      <alignment horizontal="general" vertical="center" textRotation="0" wrapText="true" indent="0" shrinkToFit="false"/>
      <protection locked="true" hidden="false"/>
    </xf>
    <xf numFmtId="164" fontId="61" fillId="0" borderId="0" xfId="0" applyFont="true" applyBorder="false" applyAlignment="true" applyProtection="false">
      <alignment horizontal="general" vertical="center" textRotation="0" wrapText="false" indent="0" shrinkToFit="false"/>
      <protection locked="true" hidden="false"/>
    </xf>
    <xf numFmtId="164" fontId="59" fillId="11" borderId="42" xfId="0" applyFont="true" applyBorder="true" applyAlignment="true" applyProtection="false">
      <alignment horizontal="center" vertical="center" textRotation="0" wrapText="true" indent="0" shrinkToFit="false"/>
      <protection locked="true" hidden="false"/>
    </xf>
    <xf numFmtId="164" fontId="59" fillId="11" borderId="32" xfId="0" applyFont="true" applyBorder="true" applyAlignment="true" applyProtection="false">
      <alignment horizontal="center" vertical="center" textRotation="0" wrapText="true" indent="0" shrinkToFit="false"/>
      <protection locked="true" hidden="false"/>
    </xf>
    <xf numFmtId="164" fontId="60" fillId="17" borderId="42" xfId="0" applyFont="true" applyBorder="true" applyAlignment="true" applyProtection="false">
      <alignment horizontal="center" vertical="center" textRotation="0" wrapText="true" indent="0" shrinkToFit="false"/>
      <protection locked="true" hidden="false"/>
    </xf>
    <xf numFmtId="164" fontId="60" fillId="17" borderId="57" xfId="0" applyFont="true" applyBorder="true" applyAlignment="true" applyProtection="false">
      <alignment horizontal="center" vertical="center" textRotation="0" wrapText="true" indent="0" shrinkToFit="false"/>
      <protection locked="true" hidden="false"/>
    </xf>
    <xf numFmtId="165" fontId="60" fillId="17" borderId="26" xfId="17" applyFont="true" applyBorder="true" applyAlignment="true" applyProtection="true">
      <alignment horizontal="right" vertical="center" textRotation="0" wrapText="true" indent="0" shrinkToFit="false"/>
      <protection locked="true" hidden="false"/>
    </xf>
    <xf numFmtId="165" fontId="60" fillId="0" borderId="26" xfId="17" applyFont="true" applyBorder="true" applyAlignment="true" applyProtection="true">
      <alignment horizontal="right" vertical="center" textRotation="0" wrapText="true" indent="0" shrinkToFit="false"/>
      <protection locked="true" hidden="false"/>
    </xf>
    <xf numFmtId="164" fontId="59" fillId="11" borderId="42" xfId="0" applyFont="true" applyBorder="true" applyAlignment="true" applyProtection="false">
      <alignment horizontal="right" vertical="center" textRotation="0" wrapText="true" indent="0" shrinkToFit="false"/>
      <protection locked="true" hidden="false"/>
    </xf>
    <xf numFmtId="165" fontId="0" fillId="0" borderId="42" xfId="17" applyFont="true" applyBorder="true" applyAlignment="true" applyProtection="true">
      <alignment horizontal="general" vertical="bottom" textRotation="0" wrapText="false" indent="0" shrinkToFit="false"/>
      <protection locked="true" hidden="false"/>
    </xf>
    <xf numFmtId="164" fontId="61" fillId="0" borderId="0" xfId="0" applyFont="true" applyBorder="true" applyAlignment="true" applyProtection="false">
      <alignment horizontal="left" vertical="center" textRotation="0" wrapText="true" indent="0" shrinkToFit="false"/>
      <protection locked="true" hidden="false"/>
    </xf>
    <xf numFmtId="164" fontId="59" fillId="11" borderId="58" xfId="0" applyFont="true" applyBorder="true" applyAlignment="true" applyProtection="false">
      <alignment horizontal="center" vertical="center" textRotation="0" wrapText="false" indent="0" shrinkToFit="false"/>
      <protection locked="true" hidden="false"/>
    </xf>
    <xf numFmtId="164" fontId="59" fillId="17" borderId="42" xfId="0" applyFont="true" applyBorder="true" applyAlignment="true" applyProtection="true">
      <alignment horizontal="center" vertical="center" textRotation="0" wrapText="true" indent="0" shrinkToFit="false"/>
      <protection locked="false" hidden="false"/>
    </xf>
    <xf numFmtId="164" fontId="59" fillId="17" borderId="26" xfId="0" applyFont="true" applyBorder="true" applyAlignment="true" applyProtection="true">
      <alignment horizontal="center" vertical="center" textRotation="0" wrapText="true" indent="0" shrinkToFit="false"/>
      <protection locked="false" hidden="false"/>
    </xf>
    <xf numFmtId="164" fontId="59" fillId="0" borderId="0" xfId="0" applyFont="true" applyBorder="true" applyAlignment="true" applyProtection="false">
      <alignment horizontal="left" vertical="center" textRotation="0" wrapText="true" indent="0" shrinkToFit="false"/>
      <protection locked="true" hidden="false"/>
    </xf>
    <xf numFmtId="164" fontId="59" fillId="0" borderId="0" xfId="0" applyFont="true" applyBorder="false" applyAlignment="true" applyProtection="false">
      <alignment horizontal="center" vertical="center" textRotation="0" wrapText="false" indent="0" shrinkToFit="false"/>
      <protection locked="true" hidden="false"/>
    </xf>
    <xf numFmtId="164" fontId="62" fillId="0" borderId="0" xfId="0" applyFont="true" applyBorder="false" applyAlignment="true" applyProtection="false">
      <alignment horizontal="general" vertical="center" textRotation="0" wrapText="false" indent="0" shrinkToFit="false"/>
      <protection locked="true" hidden="false"/>
    </xf>
    <xf numFmtId="164" fontId="61" fillId="17" borderId="0" xfId="0" applyFont="true" applyBorder="true" applyAlignment="true" applyProtection="false">
      <alignment horizontal="left" vertical="center" textRotation="0" wrapText="true" indent="0" shrinkToFit="false"/>
      <protection locked="true" hidden="false"/>
    </xf>
    <xf numFmtId="164" fontId="62" fillId="0" borderId="0" xfId="0" applyFont="true" applyBorder="true" applyAlignment="true" applyProtection="false">
      <alignment horizontal="left" vertical="center" textRotation="0" wrapText="true" indent="0" shrinkToFit="false"/>
      <protection locked="true" hidden="false"/>
    </xf>
    <xf numFmtId="164" fontId="62" fillId="0" borderId="0" xfId="0" applyFont="true" applyBorder="false" applyAlignment="true" applyProtection="false">
      <alignment horizontal="justify" vertical="center" textRotation="0" wrapText="false" indent="0" shrinkToFit="false"/>
      <protection locked="true" hidden="false"/>
    </xf>
    <xf numFmtId="164" fontId="61" fillId="15" borderId="0" xfId="0" applyFont="true" applyBorder="false" applyAlignment="true" applyProtection="false">
      <alignment horizontal="left" vertical="center" textRotation="0" wrapText="true" indent="0" shrinkToFit="false"/>
      <protection locked="true" hidden="false"/>
    </xf>
    <xf numFmtId="164" fontId="6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70" fontId="60" fillId="15" borderId="42" xfId="0" applyFont="true" applyBorder="true" applyAlignment="true" applyProtection="false">
      <alignment horizontal="center" vertical="center" textRotation="0" wrapText="true" indent="0" shrinkToFit="false"/>
      <protection locked="true" hidden="false"/>
    </xf>
    <xf numFmtId="170" fontId="60" fillId="15" borderId="57"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65" fillId="11" borderId="31" xfId="0" applyFont="true" applyBorder="true" applyAlignment="true" applyProtection="false">
      <alignment horizontal="general" vertical="center" textRotation="0" wrapText="true" indent="0" shrinkToFit="false"/>
      <protection locked="true" hidden="false"/>
    </xf>
    <xf numFmtId="164" fontId="65" fillId="11" borderId="59" xfId="0" applyFont="true" applyBorder="true" applyAlignment="true" applyProtection="false">
      <alignment horizontal="general" vertical="center" textRotation="0" wrapText="true" indent="0" shrinkToFit="false"/>
      <protection locked="true" hidden="false"/>
    </xf>
    <xf numFmtId="164" fontId="65" fillId="11" borderId="32" xfId="0" applyFont="true" applyBorder="true" applyAlignment="true" applyProtection="false">
      <alignment horizontal="general" vertical="center" textRotation="0" wrapText="true" indent="0" shrinkToFit="false"/>
      <protection locked="true" hidden="false"/>
    </xf>
    <xf numFmtId="170" fontId="13" fillId="0" borderId="42" xfId="0" applyFont="true" applyBorder="true" applyAlignment="true" applyProtection="false">
      <alignment horizontal="general" vertical="center" textRotation="0" wrapText="true" indent="0" shrinkToFit="false"/>
      <protection locked="true" hidden="false"/>
    </xf>
    <xf numFmtId="164" fontId="51" fillId="11" borderId="42" xfId="0" applyFont="true" applyBorder="true" applyAlignment="true" applyProtection="false">
      <alignment horizontal="left" vertical="center" textRotation="0" wrapText="true" indent="0" shrinkToFit="false"/>
      <protection locked="true" hidden="false"/>
    </xf>
    <xf numFmtId="165" fontId="13" fillId="0" borderId="42" xfId="17" applyFont="true" applyBorder="true" applyAlignment="true" applyProtection="true">
      <alignment horizontal="general"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65" fillId="11" borderId="42" xfId="0" applyFont="true" applyBorder="tru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64" fillId="17" borderId="42" xfId="0" applyFont="true" applyBorder="true" applyAlignment="true" applyProtection="false">
      <alignment horizontal="center" vertical="center" textRotation="0" wrapText="false" indent="0" shrinkToFit="false"/>
      <protection locked="true" hidden="false"/>
    </xf>
    <xf numFmtId="164" fontId="64" fillId="17" borderId="42" xfId="0" applyFont="true" applyBorder="true" applyAlignment="true" applyProtection="false">
      <alignment horizontal="center" vertical="center" textRotation="0" wrapText="true" indent="0" shrinkToFit="false"/>
      <protection locked="true" hidden="false"/>
    </xf>
    <xf numFmtId="164" fontId="0" fillId="17" borderId="42" xfId="0" applyFont="false" applyBorder="true" applyAlignment="true" applyProtection="false">
      <alignment horizontal="center" vertical="bottom" textRotation="0" wrapText="false" indent="0" shrinkToFit="false"/>
      <protection locked="true" hidden="false"/>
    </xf>
    <xf numFmtId="164" fontId="66" fillId="0" borderId="0" xfId="0" applyFont="true" applyBorder="true" applyAlignment="true" applyProtection="false">
      <alignment horizontal="left" vertical="top" textRotation="0" wrapText="true" indent="0" shrinkToFit="false"/>
      <protection locked="true" hidden="false"/>
    </xf>
    <xf numFmtId="164" fontId="59" fillId="0" borderId="0" xfId="0" applyFont="true" applyBorder="false" applyAlignment="true" applyProtection="false">
      <alignment horizontal="general" vertical="center"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4" fontId="61" fillId="0" borderId="0" xfId="0" applyFont="true" applyBorder="true" applyAlignment="true" applyProtection="false">
      <alignment horizontal="left" vertical="center" textRotation="0" wrapText="false" indent="0" shrinkToFit="false"/>
      <protection locked="true" hidden="false"/>
    </xf>
    <xf numFmtId="164" fontId="62"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true" applyAlignment="true" applyProtection="false">
      <alignment horizontal="left" vertical="bottom" textRotation="0" wrapText="false" indent="0" shrinkToFit="false"/>
      <protection locked="true" hidden="false"/>
    </xf>
    <xf numFmtId="164" fontId="61" fillId="0" borderId="0" xfId="0" applyFont="true" applyBorder="true" applyAlignment="true" applyProtection="false">
      <alignment horizontal="left" vertical="top" textRotation="0" wrapText="true" indent="0" shrinkToFit="false"/>
      <protection locked="true" hidden="false"/>
    </xf>
    <xf numFmtId="164" fontId="59" fillId="11" borderId="31" xfId="0" applyFont="true" applyBorder="true" applyAlignment="true" applyProtection="false">
      <alignment horizontal="general" vertical="center" textRotation="0" wrapText="true" indent="0" shrinkToFit="false"/>
      <protection locked="true" hidden="false"/>
    </xf>
    <xf numFmtId="164" fontId="60" fillId="17" borderId="11" xfId="0" applyFont="true" applyBorder="true" applyAlignment="true" applyProtection="false">
      <alignment horizontal="left" vertical="center" textRotation="0" wrapText="true" indent="0" shrinkToFit="false"/>
      <protection locked="true" hidden="false"/>
    </xf>
    <xf numFmtId="164" fontId="59" fillId="11" borderId="24" xfId="0" applyFont="true" applyBorder="true" applyAlignment="true" applyProtection="false">
      <alignment horizontal="general" vertical="center" textRotation="0" wrapText="true" indent="0" shrinkToFit="false"/>
      <protection locked="true" hidden="false"/>
    </xf>
    <xf numFmtId="164" fontId="59" fillId="11" borderId="31" xfId="0" applyFont="true" applyBorder="true" applyAlignment="true" applyProtection="false">
      <alignment horizontal="left" vertical="top" textRotation="0" wrapText="true" indent="0" shrinkToFit="false"/>
      <protection locked="true" hidden="false"/>
    </xf>
    <xf numFmtId="164" fontId="66" fillId="0" borderId="0" xfId="0" applyFont="true" applyBorder="true" applyAlignment="true" applyProtection="false">
      <alignment horizontal="left" vertical="center" textRotation="0" wrapText="false" indent="0" shrinkToFit="false"/>
      <protection locked="true" hidden="false"/>
    </xf>
    <xf numFmtId="164" fontId="59" fillId="11" borderId="16" xfId="0" applyFont="true" applyBorder="true" applyAlignment="true" applyProtection="false">
      <alignment horizontal="left" vertical="center" textRotation="0" wrapText="true" indent="0" shrinkToFit="false"/>
      <protection locked="true" hidden="false"/>
    </xf>
    <xf numFmtId="164" fontId="59" fillId="11" borderId="16" xfId="0" applyFont="true" applyBorder="true" applyAlignment="true" applyProtection="false">
      <alignment horizontal="general" vertical="top" textRotation="0" wrapText="true" indent="0" shrinkToFit="false"/>
      <protection locked="true" hidden="false"/>
    </xf>
    <xf numFmtId="164" fontId="59" fillId="11" borderId="16" xfId="0" applyFont="true" applyBorder="true" applyAlignment="true" applyProtection="false">
      <alignment horizontal="left" vertical="top" textRotation="0" wrapText="true" indent="0" shrinkToFit="false"/>
      <protection locked="true" hidden="false"/>
    </xf>
    <xf numFmtId="170" fontId="60" fillId="17" borderId="11" xfId="0" applyFont="true" applyBorder="true" applyAlignment="true" applyProtection="false">
      <alignment horizontal="center" vertical="center" textRotation="0" wrapText="true" indent="0" shrinkToFit="false"/>
      <protection locked="true" hidden="false"/>
    </xf>
    <xf numFmtId="164" fontId="59" fillId="11" borderId="26" xfId="0" applyFont="true" applyBorder="true" applyAlignment="true" applyProtection="false">
      <alignment horizontal="general" vertical="center" textRotation="0" wrapText="true" indent="0" shrinkToFit="false"/>
      <protection locked="true" hidden="false"/>
    </xf>
    <xf numFmtId="164" fontId="67" fillId="0" borderId="0" xfId="0" applyFont="true" applyBorder="true" applyAlignment="true" applyProtection="false">
      <alignment horizontal="center" vertical="bottom" textRotation="0" wrapText="tru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61" fillId="0" borderId="0" xfId="0" applyFont="true" applyBorder="false" applyAlignment="true" applyProtection="false">
      <alignment horizontal="general" vertical="center" textRotation="0" wrapText="true" indent="0" shrinkToFit="false"/>
      <protection locked="true" hidden="false"/>
    </xf>
    <xf numFmtId="164" fontId="61" fillId="0" borderId="0" xfId="0" applyFont="true" applyBorder="true" applyAlignment="true" applyProtection="false">
      <alignment horizontal="general" vertical="top" textRotation="0" wrapText="true" indent="0" shrinkToFit="false"/>
      <protection locked="true" hidden="false"/>
    </xf>
    <xf numFmtId="164" fontId="53" fillId="0" borderId="0" xfId="0" applyFont="true" applyBorder="true" applyAlignment="true" applyProtection="false">
      <alignment horizontal="general" vertical="top" textRotation="0" wrapText="true" indent="0" shrinkToFit="false"/>
      <protection locked="true" hidden="false"/>
    </xf>
    <xf numFmtId="164" fontId="69" fillId="0" borderId="0" xfId="0" applyFont="true" applyBorder="false" applyAlignment="true" applyProtection="false">
      <alignment horizontal="general" vertical="center" textRotation="0" wrapText="false" indent="0" shrinkToFit="false"/>
      <protection locked="true" hidden="false"/>
    </xf>
    <xf numFmtId="164" fontId="61" fillId="0" borderId="0" xfId="0" applyFont="true" applyBorder="false" applyAlignment="false" applyProtection="false">
      <alignment horizontal="general" vertical="bottom" textRotation="0" wrapText="false" indent="0" shrinkToFit="false"/>
      <protection locked="true" hidden="false"/>
    </xf>
    <xf numFmtId="164" fontId="59" fillId="11" borderId="31" xfId="0" applyFont="true" applyBorder="true" applyAlignment="true" applyProtection="false">
      <alignment horizontal="center" vertical="center" textRotation="0" wrapText="true" indent="0" shrinkToFit="false"/>
      <protection locked="true" hidden="false"/>
    </xf>
    <xf numFmtId="170" fontId="61" fillId="0" borderId="11" xfId="0" applyFont="true" applyBorder="true" applyAlignment="true" applyProtection="false">
      <alignment horizontal="center" vertical="center" textRotation="0" wrapText="true" indent="0" shrinkToFit="false"/>
      <protection locked="true" hidden="false"/>
    </xf>
    <xf numFmtId="164" fontId="61" fillId="17" borderId="11" xfId="0" applyFont="true" applyBorder="true" applyAlignment="true" applyProtection="false">
      <alignment horizontal="center" vertical="center" textRotation="0" wrapText="true" indent="0" shrinkToFit="false"/>
      <protection locked="true" hidden="false"/>
    </xf>
    <xf numFmtId="164" fontId="66" fillId="0" borderId="0" xfId="0" applyFont="true" applyBorder="true" applyAlignment="true" applyProtection="false">
      <alignment horizontal="left" vertical="bottom" textRotation="0" wrapText="true" indent="0" shrinkToFit="false"/>
      <protection locked="true" hidden="false"/>
    </xf>
    <xf numFmtId="164" fontId="62" fillId="0" borderId="0" xfId="0" applyFont="true" applyBorder="false" applyAlignment="true" applyProtection="false">
      <alignment horizontal="left" vertical="center" textRotation="0" wrapText="false" indent="1" shrinkToFit="false"/>
      <protection locked="true" hidden="false"/>
    </xf>
    <xf numFmtId="164" fontId="59" fillId="0" borderId="0" xfId="0" applyFont="true" applyBorder="true" applyAlignment="true" applyProtection="false">
      <alignment horizontal="left" vertical="center" textRotation="0" wrapText="false" indent="0" shrinkToFit="false"/>
      <protection locked="true" hidden="false"/>
    </xf>
    <xf numFmtId="164" fontId="71" fillId="0" borderId="0" xfId="20" applyFont="true" applyBorder="true" applyAlignment="true" applyProtection="true">
      <alignment horizontal="left" vertical="center" textRotation="0" wrapText="true" indent="0" shrinkToFit="false"/>
      <protection locked="true" hidden="false"/>
    </xf>
    <xf numFmtId="164" fontId="71" fillId="0" borderId="51" xfId="20" applyFont="true" applyBorder="true" applyAlignment="true" applyProtection="true">
      <alignment horizontal="left" vertical="center" textRotation="0" wrapText="true" indent="0" shrinkToFit="false"/>
      <protection locked="true" hidden="false"/>
    </xf>
    <xf numFmtId="164" fontId="59" fillId="11" borderId="11" xfId="0" applyFont="true" applyBorder="true" applyAlignment="true" applyProtection="false">
      <alignment horizontal="center" vertical="center" textRotation="0" wrapText="true" indent="0" shrinkToFit="false"/>
      <protection locked="true" hidden="false"/>
    </xf>
    <xf numFmtId="164" fontId="59" fillId="0" borderId="11" xfId="0" applyFont="true" applyBorder="true" applyAlignment="true" applyProtection="false">
      <alignment horizontal="center" vertical="center" textRotation="0" wrapText="true" indent="0" shrinkToFit="false"/>
      <protection locked="true" hidden="false"/>
    </xf>
    <xf numFmtId="164" fontId="59" fillId="15" borderId="11" xfId="0" applyFont="true" applyBorder="true" applyAlignment="true" applyProtection="false">
      <alignment horizontal="center" vertical="center" textRotation="0" wrapText="true" indent="0" shrinkToFit="false"/>
      <protection locked="true" hidden="false"/>
    </xf>
    <xf numFmtId="170" fontId="0" fillId="0" borderId="55" xfId="0" applyFont="false" applyBorder="true" applyAlignment="true" applyProtection="false">
      <alignment horizontal="left" vertical="bottom" textRotation="0" wrapText="false" indent="0" shrinkToFit="false"/>
      <protection locked="true" hidden="false"/>
    </xf>
    <xf numFmtId="170" fontId="0" fillId="0" borderId="11" xfId="0" applyFont="false" applyBorder="true" applyAlignment="true" applyProtection="false">
      <alignment horizontal="left" vertical="bottom" textRotation="0" wrapText="false" indent="0" shrinkToFit="false"/>
      <protection locked="true" hidden="false"/>
    </xf>
    <xf numFmtId="164" fontId="0" fillId="20" borderId="11" xfId="0" applyFont="false" applyBorder="true" applyAlignment="true" applyProtection="false">
      <alignment horizontal="center" vertical="bottom" textRotation="0" wrapText="false" indent="0" shrinkToFit="false"/>
      <protection locked="true" hidden="false"/>
    </xf>
    <xf numFmtId="164" fontId="0" fillId="17" borderId="11" xfId="0" applyFont="false" applyBorder="true" applyAlignment="true" applyProtection="false">
      <alignment horizontal="center" vertical="bottom" textRotation="0" wrapText="false" indent="0" shrinkToFit="false"/>
      <protection locked="true" hidden="false"/>
    </xf>
    <xf numFmtId="164" fontId="59" fillId="11" borderId="52" xfId="0" applyFont="true" applyBorder="true" applyAlignment="true" applyProtection="false">
      <alignment horizontal="center" vertical="center" textRotation="0" wrapText="true" indent="0" shrinkToFit="false"/>
      <protection locked="true" hidden="false"/>
    </xf>
    <xf numFmtId="164" fontId="0" fillId="17" borderId="52" xfId="0" applyFont="false" applyBorder="true" applyAlignment="true" applyProtection="false">
      <alignment horizontal="center" vertical="bottom" textRotation="0" wrapText="false" indent="0" shrinkToFit="false"/>
      <protection locked="true" hidden="false"/>
    </xf>
    <xf numFmtId="164" fontId="72" fillId="0" borderId="11" xfId="0" applyFont="true" applyBorder="true" applyAlignment="true" applyProtection="false">
      <alignment horizontal="center" vertical="center" textRotation="0" wrapText="false" indent="0" shrinkToFit="false"/>
      <protection locked="true" hidden="false"/>
    </xf>
    <xf numFmtId="168" fontId="72" fillId="11" borderId="60" xfId="0" applyFont="true" applyBorder="true" applyAlignment="true" applyProtection="true">
      <alignment horizontal="center" vertical="top" textRotation="0" wrapText="true" indent="0" shrinkToFit="false"/>
      <protection locked="false" hidden="false"/>
    </xf>
    <xf numFmtId="164" fontId="72" fillId="15" borderId="11" xfId="28" applyFont="true" applyBorder="true" applyAlignment="true" applyProtection="false">
      <alignment horizontal="center" vertical="center" textRotation="0" wrapText="false" indent="0" shrinkToFit="false"/>
      <protection locked="true" hidden="false"/>
    </xf>
    <xf numFmtId="170" fontId="72" fillId="11" borderId="60" xfId="0" applyFont="true" applyBorder="true" applyAlignment="true" applyProtection="false">
      <alignment horizontal="center" vertical="top" textRotation="0" wrapText="true" indent="0" shrinkToFit="false"/>
      <protection locked="true" hidden="false"/>
    </xf>
    <xf numFmtId="170" fontId="72" fillId="11" borderId="60" xfId="0" applyFont="true" applyBorder="tru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73" fillId="0" borderId="0" xfId="20" applyFont="true" applyBorder="tru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74" fillId="0" borderId="0" xfId="0" applyFont="true" applyBorder="true" applyAlignment="true" applyProtection="false">
      <alignment horizontal="center" vertical="center" textRotation="0" wrapText="true" indent="0" shrinkToFit="false"/>
      <protection locked="true" hidden="false"/>
    </xf>
    <xf numFmtId="164" fontId="28" fillId="0" borderId="0" xfId="20" applyFont="true" applyBorder="true" applyAlignment="true" applyProtection="true">
      <alignment horizontal="left"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73" fillId="0" borderId="0" xfId="20" applyFont="true" applyBorder="tru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justify" vertical="center" textRotation="0" wrapText="true" indent="0" shrinkToFit="false"/>
      <protection locked="true" hidden="false"/>
    </xf>
    <xf numFmtId="164" fontId="18" fillId="13" borderId="11" xfId="0" applyFont="true" applyBorder="true" applyAlignment="true" applyProtection="false">
      <alignment horizontal="left" vertical="center" textRotation="0" wrapText="true" indent="0" shrinkToFit="false"/>
      <protection locked="true" hidden="false"/>
    </xf>
    <xf numFmtId="170" fontId="10" fillId="15" borderId="11" xfId="0" applyFont="true" applyBorder="true" applyAlignment="true" applyProtection="false">
      <alignment horizontal="justify" vertical="center" textRotation="0" wrapText="tru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2" fillId="0" borderId="2" xfId="0" applyFont="true" applyBorder="true" applyAlignment="true" applyProtection="false">
      <alignment horizontal="justify" vertical="center" textRotation="0" wrapText="true" indent="0" shrinkToFit="false"/>
      <protection locked="true" hidden="false"/>
    </xf>
    <xf numFmtId="164" fontId="18" fillId="13" borderId="58" xfId="0" applyFont="true" applyBorder="true" applyAlignment="true" applyProtection="false">
      <alignment horizontal="general" vertical="center" textRotation="0" wrapText="true" indent="0" shrinkToFit="false"/>
      <protection locked="true" hidden="false"/>
    </xf>
    <xf numFmtId="164" fontId="10" fillId="0" borderId="58" xfId="0" applyFont="true" applyBorder="true" applyAlignment="true" applyProtection="false">
      <alignment horizontal="justify" vertical="center" textRotation="0" wrapText="true" indent="0" shrinkToFit="false"/>
      <protection locked="true" hidden="false"/>
    </xf>
    <xf numFmtId="164" fontId="19" fillId="13" borderId="57" xfId="0" applyFont="true" applyBorder="true" applyAlignment="true" applyProtection="false">
      <alignment horizontal="general" vertical="center" textRotation="0" wrapText="true" indent="0" shrinkToFit="false"/>
      <protection locked="true" hidden="false"/>
    </xf>
    <xf numFmtId="164" fontId="10" fillId="0" borderId="57" xfId="0" applyFont="true" applyBorder="true" applyAlignment="true" applyProtection="false">
      <alignment horizontal="justify" vertical="center" textRotation="0" wrapText="true" indent="0" shrinkToFit="false"/>
      <protection locked="true" hidden="false"/>
    </xf>
    <xf numFmtId="170" fontId="10" fillId="15" borderId="42" xfId="0" applyFont="true" applyBorder="true" applyAlignment="true" applyProtection="false">
      <alignment horizontal="center" vertical="center" textRotation="0" wrapText="true" indent="0" shrinkToFit="false"/>
      <protection locked="true" hidden="false"/>
    </xf>
    <xf numFmtId="164" fontId="28" fillId="13" borderId="57" xfId="20" applyFont="true" applyBorder="true" applyAlignment="true" applyProtection="true">
      <alignment horizontal="general" vertical="center" textRotation="0" wrapText="true" indent="0" shrinkToFit="false"/>
      <protection locked="true" hidden="false"/>
    </xf>
    <xf numFmtId="164" fontId="18" fillId="13" borderId="42" xfId="0" applyFont="true" applyBorder="true" applyAlignment="true" applyProtection="false">
      <alignment horizontal="general" vertical="center" textRotation="0" wrapText="true" indent="0" shrinkToFit="false"/>
      <protection locked="true" hidden="false"/>
    </xf>
    <xf numFmtId="164" fontId="10" fillId="15" borderId="58" xfId="0" applyFont="true" applyBorder="true" applyAlignment="true" applyProtection="false">
      <alignment horizontal="justify" vertical="center" textRotation="0" wrapText="true" indent="0" shrinkToFit="false"/>
      <protection locked="true" hidden="false"/>
    </xf>
    <xf numFmtId="164" fontId="10" fillId="15" borderId="56" xfId="0" applyFont="true" applyBorder="true" applyAlignment="true" applyProtection="false">
      <alignment horizontal="justify" vertical="center" textRotation="0" wrapText="true" indent="0" shrinkToFit="false"/>
      <protection locked="true" hidden="false"/>
    </xf>
    <xf numFmtId="164" fontId="10" fillId="15" borderId="57" xfId="0" applyFont="true" applyBorder="true" applyAlignment="true" applyProtection="false">
      <alignment horizontal="justify" vertical="center" textRotation="0" wrapText="true" indent="0" shrinkToFit="false"/>
      <protection locked="true" hidden="false"/>
    </xf>
    <xf numFmtId="164" fontId="10" fillId="15" borderId="42" xfId="0" applyFont="true" applyBorder="true" applyAlignment="true" applyProtection="false">
      <alignment horizontal="center" vertical="center" textRotation="0" wrapText="true" indent="0" shrinkToFit="false"/>
      <protection locked="true" hidden="false"/>
    </xf>
    <xf numFmtId="164" fontId="10" fillId="17" borderId="42" xfId="0" applyFont="true" applyBorder="true" applyAlignment="true" applyProtection="false">
      <alignment horizontal="center" vertical="center" textRotation="0" wrapText="true" indent="0" shrinkToFit="false"/>
      <protection locked="true" hidden="false"/>
    </xf>
    <xf numFmtId="164" fontId="10" fillId="11" borderId="58" xfId="0" applyFont="true" applyBorder="true" applyAlignment="true" applyProtection="false">
      <alignment horizontal="left" vertical="top" textRotation="0" wrapText="true" indent="2" shrinkToFit="false"/>
      <protection locked="true" hidden="false"/>
    </xf>
    <xf numFmtId="164" fontId="10" fillId="11" borderId="57" xfId="0" applyFont="true" applyBorder="true" applyAlignment="true" applyProtection="false">
      <alignment horizontal="left" vertical="top" textRotation="0" wrapText="true" indent="2" shrinkToFit="false"/>
      <protection locked="true" hidden="false"/>
    </xf>
    <xf numFmtId="164" fontId="10" fillId="12" borderId="58" xfId="0" applyFont="true" applyBorder="true" applyAlignment="true" applyProtection="false">
      <alignment horizontal="left" vertical="center" textRotation="0" wrapText="true" indent="2" shrinkToFit="false"/>
      <protection locked="true" hidden="false"/>
    </xf>
    <xf numFmtId="164" fontId="19" fillId="13" borderId="56" xfId="0" applyFont="true" applyBorder="true" applyAlignment="true" applyProtection="false">
      <alignment horizontal="general" vertical="center" textRotation="0" wrapText="true" indent="0" shrinkToFit="false"/>
      <protection locked="true" hidden="false"/>
    </xf>
    <xf numFmtId="164" fontId="10" fillId="12" borderId="56" xfId="0" applyFont="true" applyBorder="true" applyAlignment="true" applyProtection="false">
      <alignment horizontal="left" vertical="center" textRotation="0" wrapText="true" indent="2" shrinkToFit="false"/>
      <protection locked="true" hidden="false"/>
    </xf>
    <xf numFmtId="164" fontId="10" fillId="13" borderId="57" xfId="0" applyFont="true" applyBorder="true" applyAlignment="true" applyProtection="false">
      <alignment horizontal="general" vertical="center" textRotation="0" wrapText="true" indent="0" shrinkToFit="false"/>
      <protection locked="true" hidden="false"/>
    </xf>
    <xf numFmtId="164" fontId="10" fillId="12" borderId="57" xfId="0" applyFont="true" applyBorder="true" applyAlignment="true" applyProtection="false">
      <alignment horizontal="justify" vertical="center" textRotation="0" wrapText="true" indent="0" shrinkToFit="false"/>
      <protection locked="true" hidden="false"/>
    </xf>
    <xf numFmtId="164" fontId="10" fillId="12" borderId="42" xfId="0" applyFont="true" applyBorder="true" applyAlignment="true" applyProtection="false">
      <alignment horizontal="center" vertical="center" textRotation="0" wrapText="true" indent="0" shrinkToFit="false"/>
      <protection locked="true" hidden="false"/>
    </xf>
    <xf numFmtId="164" fontId="10" fillId="17" borderId="58" xfId="0" applyFont="true" applyBorder="true" applyAlignment="true" applyProtection="false">
      <alignment horizontal="justify" vertical="center" textRotation="0" wrapText="true" indent="0" shrinkToFit="false"/>
      <protection locked="true" hidden="false"/>
    </xf>
    <xf numFmtId="164" fontId="28" fillId="13" borderId="56" xfId="20" applyFont="true" applyBorder="true" applyAlignment="true" applyProtection="true">
      <alignment horizontal="general" vertical="center" textRotation="0" wrapText="true" indent="0" shrinkToFit="false"/>
      <protection locked="true" hidden="false"/>
    </xf>
    <xf numFmtId="164" fontId="10" fillId="17" borderId="56" xfId="0" applyFont="true" applyBorder="true" applyAlignment="true" applyProtection="false">
      <alignment horizontal="justify" vertical="center" textRotation="0" wrapText="true" indent="0" shrinkToFit="false"/>
      <protection locked="true" hidden="false"/>
    </xf>
    <xf numFmtId="164" fontId="10" fillId="17" borderId="57" xfId="0" applyFont="true" applyBorder="true" applyAlignment="true" applyProtection="false">
      <alignment horizontal="justify" vertical="center" textRotation="0" wrapText="true" indent="0" shrinkToFit="false"/>
      <protection locked="true" hidden="false"/>
    </xf>
    <xf numFmtId="164" fontId="10" fillId="15" borderId="57" xfId="0" applyFont="true" applyBorder="true" applyAlignment="true" applyProtection="false">
      <alignment horizontal="left" vertical="center" textRotation="0" wrapText="true" indent="2" shrinkToFit="false"/>
      <protection locked="true" hidden="false"/>
    </xf>
    <xf numFmtId="164" fontId="10" fillId="15" borderId="58" xfId="0" applyFont="true" applyBorder="true" applyAlignment="true" applyProtection="false">
      <alignment horizontal="left" vertical="top" textRotation="0" wrapText="true" indent="0" shrinkToFit="false"/>
      <protection locked="true" hidden="false"/>
    </xf>
    <xf numFmtId="164" fontId="10" fillId="15" borderId="56" xfId="0" applyFont="true" applyBorder="true" applyAlignment="true" applyProtection="false">
      <alignment horizontal="left" vertical="top" textRotation="0" wrapText="true" indent="0" shrinkToFit="false"/>
      <protection locked="true" hidden="false"/>
    </xf>
    <xf numFmtId="164" fontId="10" fillId="15" borderId="57" xfId="0" applyFont="true" applyBorder="true" applyAlignment="true" applyProtection="false">
      <alignment horizontal="justify" vertical="top" textRotation="0" wrapText="true" indent="0" shrinkToFit="false"/>
      <protection locked="true" hidden="false"/>
    </xf>
    <xf numFmtId="170" fontId="10" fillId="15" borderId="42" xfId="0" applyFont="true" applyBorder="true" applyAlignment="true" applyProtection="false">
      <alignment horizontal="justify"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4" fontId="78"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left" vertical="center" textRotation="0" wrapText="false" indent="0" shrinkToFit="false"/>
      <protection locked="true" hidden="false"/>
    </xf>
    <xf numFmtId="164" fontId="18" fillId="13" borderId="42" xfId="0" applyFont="true" applyBorder="true" applyAlignment="true" applyProtection="false">
      <alignment horizontal="left" vertical="center" textRotation="0" wrapText="true" indent="0" shrinkToFit="false"/>
      <protection locked="true" hidden="false"/>
    </xf>
    <xf numFmtId="168" fontId="10" fillId="15" borderId="42" xfId="0" applyFont="true" applyBorder="true" applyAlignment="true" applyProtection="false">
      <alignment horizontal="center" vertical="center" textRotation="0" wrapText="true" indent="0" shrinkToFit="false"/>
      <protection locked="true" hidden="false"/>
    </xf>
    <xf numFmtId="164" fontId="18" fillId="13" borderId="58" xfId="0" applyFont="true" applyBorder="true" applyAlignment="true" applyProtection="false">
      <alignment horizontal="left" vertical="center" textRotation="0" wrapText="true" indent="0" shrinkToFit="false"/>
      <protection locked="true" hidden="false"/>
    </xf>
    <xf numFmtId="164" fontId="10" fillId="15" borderId="58" xfId="0" applyFont="true" applyBorder="true" applyAlignment="true" applyProtection="false">
      <alignment horizontal="center" vertical="center" textRotation="0" wrapText="true" indent="0" shrinkToFit="false"/>
      <protection locked="true" hidden="false"/>
    </xf>
    <xf numFmtId="164" fontId="10" fillId="15" borderId="57" xfId="0" applyFont="true" applyBorder="true" applyAlignment="true" applyProtection="false">
      <alignment horizontal="center" vertical="center" textRotation="0" wrapText="true" indent="0" shrinkToFit="false"/>
      <protection locked="true" hidden="false"/>
    </xf>
    <xf numFmtId="164" fontId="18" fillId="13" borderId="56" xfId="0" applyFont="true" applyBorder="true" applyAlignment="true" applyProtection="false">
      <alignment horizontal="general" vertical="center" textRotation="0" wrapText="true" indent="0" shrinkToFit="false"/>
      <protection locked="true" hidden="false"/>
    </xf>
    <xf numFmtId="164" fontId="10" fillId="15" borderId="24" xfId="0" applyFont="true" applyBorder="true" applyAlignment="true" applyProtection="false">
      <alignment horizontal="general" vertical="center" textRotation="0" wrapText="true" indent="0" shrinkToFit="false"/>
      <protection locked="true" hidden="false"/>
    </xf>
    <xf numFmtId="164" fontId="10" fillId="15" borderId="2" xfId="0" applyFont="true" applyBorder="true" applyAlignment="true" applyProtection="false">
      <alignment horizontal="general" vertical="center" textRotation="0" wrapText="true" indent="0" shrinkToFit="false"/>
      <protection locked="true" hidden="false"/>
    </xf>
    <xf numFmtId="164" fontId="10" fillId="15" borderId="26" xfId="0" applyFont="true" applyBorder="true" applyAlignment="true" applyProtection="false">
      <alignment horizontal="general" vertical="center" textRotation="0" wrapText="true" indent="0" shrinkToFit="false"/>
      <protection locked="true" hidden="false"/>
    </xf>
    <xf numFmtId="164" fontId="18" fillId="13" borderId="58" xfId="0" applyFont="true" applyBorder="true" applyAlignment="true" applyProtection="false">
      <alignment horizontal="justify" vertical="center" textRotation="0" wrapText="true" indent="0" shrinkToFit="false"/>
      <protection locked="true" hidden="false"/>
    </xf>
    <xf numFmtId="164" fontId="10" fillId="15" borderId="31" xfId="0" applyFont="true" applyBorder="true" applyAlignment="true" applyProtection="false">
      <alignment horizontal="general" vertical="center" textRotation="0" wrapText="true" indent="0" shrinkToFit="false"/>
      <protection locked="true" hidden="false"/>
    </xf>
    <xf numFmtId="170" fontId="10" fillId="15" borderId="59" xfId="0" applyFont="true" applyBorder="true" applyAlignment="true" applyProtection="false">
      <alignment horizontal="left" vertical="center" textRotation="0" wrapText="true" indent="0" shrinkToFit="false"/>
      <protection locked="true" hidden="false"/>
    </xf>
    <xf numFmtId="164" fontId="10" fillId="15" borderId="22" xfId="0" applyFont="true" applyBorder="true" applyAlignment="true" applyProtection="false">
      <alignment horizontal="general" vertical="center" textRotation="0" wrapText="true" indent="0" shrinkToFit="false"/>
      <protection locked="true" hidden="false"/>
    </xf>
    <xf numFmtId="164" fontId="12" fillId="0" borderId="42" xfId="0" applyFont="true" applyBorder="true" applyAlignment="true" applyProtection="false">
      <alignment horizontal="left" vertical="center" textRotation="0" wrapText="true" indent="0" shrinkToFit="false"/>
      <protection locked="true" hidden="false"/>
    </xf>
    <xf numFmtId="164" fontId="18" fillId="13" borderId="56" xfId="0" applyFont="true" applyBorder="true" applyAlignment="true" applyProtection="false">
      <alignment horizontal="justify" vertical="center" textRotation="0" wrapText="true" indent="0" shrinkToFit="false"/>
      <protection locked="true" hidden="false"/>
    </xf>
    <xf numFmtId="164" fontId="80" fillId="13" borderId="57" xfId="0" applyFont="true" applyBorder="true" applyAlignment="true" applyProtection="false">
      <alignment horizontal="justify" vertical="center" textRotation="0" wrapText="true" indent="0" shrinkToFit="false"/>
      <protection locked="true" hidden="false"/>
    </xf>
    <xf numFmtId="164" fontId="18" fillId="13" borderId="42" xfId="0" applyFont="true" applyBorder="true" applyAlignment="true" applyProtection="false">
      <alignment horizontal="justify" vertical="center" textRotation="0" wrapText="true" indent="0" shrinkToFit="false"/>
      <protection locked="true" hidden="false"/>
    </xf>
    <xf numFmtId="164" fontId="19" fillId="13" borderId="57" xfId="0" applyFont="true" applyBorder="true" applyAlignment="true" applyProtection="false">
      <alignment horizontal="justify"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12" fillId="0" borderId="0" xfId="0" applyFont="true" applyBorder="false" applyAlignment="true" applyProtection="false">
      <alignment horizontal="justify" vertical="center" textRotation="0" wrapText="false" indent="0" shrinkToFit="false"/>
      <protection locked="true" hidden="false"/>
    </xf>
    <xf numFmtId="164" fontId="19" fillId="13" borderId="42" xfId="0" applyFont="true" applyBorder="true" applyAlignment="true" applyProtection="false">
      <alignment horizontal="center" vertical="center" textRotation="0" wrapText="true" indent="0" shrinkToFit="false"/>
      <protection locked="true" hidden="false"/>
    </xf>
    <xf numFmtId="164" fontId="18" fillId="13" borderId="42" xfId="0" applyFont="true" applyBorder="true" applyAlignment="true" applyProtection="false">
      <alignment horizontal="center" vertical="center" textRotation="0" wrapText="true" indent="0" shrinkToFit="false"/>
      <protection locked="true" hidden="false"/>
    </xf>
    <xf numFmtId="170" fontId="12" fillId="11" borderId="42" xfId="0" applyFont="true" applyBorder="true" applyAlignment="true" applyProtection="false">
      <alignment horizontal="center" vertical="center" textRotation="0" wrapText="true" indent="0" shrinkToFit="false"/>
      <protection locked="true" hidden="false"/>
    </xf>
    <xf numFmtId="164" fontId="18" fillId="13" borderId="58" xfId="0" applyFont="true" applyBorder="true" applyAlignment="true" applyProtection="false">
      <alignment horizontal="center" vertical="center" textRotation="0" wrapText="true" indent="0" shrinkToFit="false"/>
      <protection locked="true" hidden="false"/>
    </xf>
    <xf numFmtId="164" fontId="12" fillId="12" borderId="42" xfId="0" applyFont="true" applyBorder="true" applyAlignment="true" applyProtection="false">
      <alignment horizontal="center" vertical="center" textRotation="0" wrapText="true" indent="0" shrinkToFit="false"/>
      <protection locked="true" hidden="false"/>
    </xf>
    <xf numFmtId="170" fontId="12" fillId="11" borderId="42" xfId="0" applyFont="true" applyBorder="true" applyAlignment="true" applyProtection="false">
      <alignment horizontal="justify" vertical="center" textRotation="0" wrapText="true" indent="0" shrinkToFit="false"/>
      <protection locked="true" hidden="false"/>
    </xf>
    <xf numFmtId="164" fontId="18" fillId="13" borderId="57" xfId="0" applyFont="true" applyBorder="true" applyAlignment="true" applyProtection="false">
      <alignment horizontal="center" vertical="center" textRotation="0" wrapText="true" indent="0" shrinkToFit="false"/>
      <protection locked="true" hidden="false"/>
    </xf>
    <xf numFmtId="164" fontId="9" fillId="15" borderId="12" xfId="0" applyFont="true" applyBorder="true" applyAlignment="false" applyProtection="false">
      <alignment horizontal="general" vertical="bottom" textRotation="0" wrapText="false" indent="0" shrinkToFit="false"/>
      <protection locked="true" hidden="false"/>
    </xf>
    <xf numFmtId="164" fontId="13" fillId="15" borderId="3" xfId="0" applyFont="true" applyBorder="true" applyAlignment="false" applyProtection="false">
      <alignment horizontal="general" vertical="bottom" textRotation="0" wrapText="false" indent="0" shrinkToFit="false"/>
      <protection locked="true" hidden="false"/>
    </xf>
    <xf numFmtId="164" fontId="82" fillId="15" borderId="3" xfId="0" applyFont="true" applyBorder="true" applyAlignment="false" applyProtection="false">
      <alignment horizontal="general" vertical="bottom" textRotation="0" wrapText="false" indent="0" shrinkToFit="false"/>
      <protection locked="true" hidden="false"/>
    </xf>
    <xf numFmtId="164" fontId="13" fillId="11" borderId="0" xfId="0" applyFont="true" applyBorder="false" applyAlignment="false" applyProtection="false">
      <alignment horizontal="general" vertical="bottom" textRotation="0" wrapText="false" indent="0" shrinkToFit="false"/>
      <protection locked="true" hidden="false"/>
    </xf>
    <xf numFmtId="164" fontId="13" fillId="15" borderId="16" xfId="0" applyFont="true" applyBorder="true" applyAlignment="false" applyProtection="false">
      <alignment horizontal="general" vertical="bottom" textRotation="0" wrapText="false" indent="0" shrinkToFit="false"/>
      <protection locked="true" hidden="false"/>
    </xf>
    <xf numFmtId="164" fontId="13" fillId="11" borderId="12" xfId="0" applyFont="true" applyBorder="true" applyAlignment="false" applyProtection="false">
      <alignment horizontal="general" vertical="bottom" textRotation="0" wrapText="false" indent="0" shrinkToFit="false"/>
      <protection locked="true" hidden="false"/>
    </xf>
    <xf numFmtId="164" fontId="13" fillId="11" borderId="22" xfId="0" applyFont="true" applyBorder="true" applyAlignment="false" applyProtection="false">
      <alignment horizontal="general" vertical="bottom" textRotation="0" wrapText="false" indent="0" shrinkToFit="false"/>
      <protection locked="true" hidden="false"/>
    </xf>
    <xf numFmtId="164" fontId="13" fillId="11" borderId="16" xfId="0" applyFont="true" applyBorder="true" applyAlignment="false" applyProtection="false">
      <alignment horizontal="general" vertical="bottom" textRotation="0" wrapText="false" indent="0" shrinkToFit="false"/>
      <protection locked="true" hidden="false"/>
    </xf>
    <xf numFmtId="164" fontId="13" fillId="11" borderId="23" xfId="0" applyFont="true" applyBorder="true" applyAlignment="false" applyProtection="false">
      <alignment horizontal="general" vertical="bottom" textRotation="0" wrapText="false" indent="0" shrinkToFit="false"/>
      <protection locked="true" hidden="false"/>
    </xf>
    <xf numFmtId="164" fontId="13" fillId="11" borderId="3" xfId="0" applyFont="true" applyBorder="true" applyAlignment="false" applyProtection="false">
      <alignment horizontal="general" vertical="bottom" textRotation="0" wrapText="false" indent="0" shrinkToFit="false"/>
      <protection locked="true" hidden="false"/>
    </xf>
    <xf numFmtId="164" fontId="13" fillId="11" borderId="0" xfId="0" applyFont="true" applyBorder="true" applyAlignment="false" applyProtection="false">
      <alignment horizontal="general" vertical="bottom" textRotation="0" wrapText="false" indent="0" shrinkToFit="false"/>
      <protection locked="true" hidden="false"/>
    </xf>
    <xf numFmtId="164" fontId="20" fillId="18" borderId="11" xfId="28" applyFont="true" applyBorder="true" applyAlignment="true" applyProtection="false">
      <alignment horizontal="left" vertical="center" textRotation="0" wrapText="true" indent="0" shrinkToFit="false"/>
      <protection locked="true" hidden="false"/>
    </xf>
    <xf numFmtId="164" fontId="20" fillId="18" borderId="11" xfId="28" applyFont="true" applyBorder="true" applyAlignment="true" applyProtection="false">
      <alignment horizontal="center" vertical="center" textRotation="0" wrapText="true" indent="0" shrinkToFit="false"/>
      <protection locked="true" hidden="false"/>
    </xf>
    <xf numFmtId="164" fontId="12" fillId="15" borderId="0" xfId="0" applyFont="true" applyBorder="false" applyAlignment="true" applyProtection="false">
      <alignment horizontal="left" vertical="bottom" textRotation="0" wrapText="false" indent="0" shrinkToFit="false"/>
      <protection locked="true" hidden="false"/>
    </xf>
    <xf numFmtId="164" fontId="26" fillId="15" borderId="0" xfId="0" applyFont="true" applyBorder="false" applyAlignment="true" applyProtection="false">
      <alignment horizontal="left" vertical="bottom" textRotation="0" wrapText="false" indent="0" shrinkToFit="false"/>
      <protection locked="true" hidden="false"/>
    </xf>
    <xf numFmtId="164" fontId="26" fillId="15" borderId="0" xfId="0" applyFont="true" applyBorder="false" applyAlignment="true" applyProtection="false">
      <alignment horizontal="center" vertical="bottom" textRotation="0" wrapText="false" indent="0" shrinkToFit="false"/>
      <protection locked="true" hidden="false"/>
    </xf>
    <xf numFmtId="164" fontId="13" fillId="11" borderId="24" xfId="0" applyFont="true" applyBorder="true" applyAlignment="false" applyProtection="false">
      <alignment horizontal="general" vertical="bottom" textRotation="0" wrapText="false" indent="0" shrinkToFit="false"/>
      <protection locked="true" hidden="false"/>
    </xf>
    <xf numFmtId="164" fontId="13" fillId="11" borderId="26" xfId="0" applyFont="true" applyBorder="true" applyAlignment="false" applyProtection="false">
      <alignment horizontal="general" vertical="bottom" textRotation="0" wrapText="false" indent="0" shrinkToFit="false"/>
      <protection locked="true" hidden="false"/>
    </xf>
    <xf numFmtId="164" fontId="10" fillId="15" borderId="16" xfId="0" applyFont="true" applyBorder="true" applyAlignment="false" applyProtection="false">
      <alignment horizontal="general" vertical="bottom" textRotation="0" wrapText="false" indent="0" shrinkToFit="false"/>
      <protection locked="true" hidden="false"/>
    </xf>
    <xf numFmtId="164" fontId="10" fillId="18" borderId="11" xfId="0" applyFont="true" applyBorder="true" applyAlignment="true" applyProtection="false">
      <alignment horizontal="left" vertical="center" textRotation="0" wrapText="false" indent="0" shrinkToFit="false"/>
      <protection locked="true" hidden="false"/>
    </xf>
    <xf numFmtId="164" fontId="10" fillId="18" borderId="11" xfId="0" applyFont="true" applyBorder="true" applyAlignment="true" applyProtection="false">
      <alignment horizontal="center" vertical="center" textRotation="0" wrapText="false" indent="0" shrinkToFit="false"/>
      <protection locked="true" hidden="false"/>
    </xf>
    <xf numFmtId="164" fontId="10" fillId="15" borderId="0" xfId="0" applyFont="true" applyBorder="false" applyAlignment="true" applyProtection="false">
      <alignment horizontal="left" vertical="bottom" textRotation="0" wrapText="false" indent="0" shrinkToFit="false"/>
      <protection locked="true" hidden="false"/>
    </xf>
    <xf numFmtId="164" fontId="10" fillId="15" borderId="0" xfId="0" applyFont="true" applyBorder="false" applyAlignment="true" applyProtection="false">
      <alignment horizontal="center" vertical="bottom" textRotation="0" wrapText="false" indent="0" shrinkToFit="false"/>
      <protection locked="true" hidden="false"/>
    </xf>
    <xf numFmtId="164" fontId="13" fillId="11"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 shrinkToFit="false"/>
      <protection locked="true" hidden="false"/>
    </xf>
    <xf numFmtId="164" fontId="13" fillId="11" borderId="58" xfId="0" applyFont="true" applyBorder="true" applyAlignment="false" applyProtection="false">
      <alignment horizontal="general" vertical="bottom" textRotation="0" wrapText="false" indent="0" shrinkToFit="false"/>
      <protection locked="true" hidden="false"/>
    </xf>
    <xf numFmtId="164" fontId="10" fillId="15" borderId="0" xfId="0" applyFont="true" applyBorder="false" applyAlignment="true" applyProtection="false">
      <alignment horizontal="general" vertical="center" textRotation="0" wrapText="false" indent="0" shrinkToFit="false"/>
      <protection locked="true" hidden="false"/>
    </xf>
    <xf numFmtId="170" fontId="13" fillId="11" borderId="57" xfId="0" applyFont="true" applyBorder="true" applyAlignment="false" applyProtection="false">
      <alignment horizontal="general" vertical="bottom" textRotation="0" wrapText="false" indent="0" shrinkToFit="false"/>
      <protection locked="true" hidden="false"/>
    </xf>
    <xf numFmtId="164" fontId="10" fillId="11" borderId="16" xfId="0" applyFont="true" applyBorder="true" applyAlignment="false" applyProtection="false">
      <alignment horizontal="general" vertical="bottom" textRotation="0" wrapText="false" indent="0" shrinkToFit="false"/>
      <protection locked="true" hidden="false"/>
    </xf>
    <xf numFmtId="164" fontId="10" fillId="11" borderId="23" xfId="0" applyFont="true" applyBorder="true" applyAlignment="false" applyProtection="false">
      <alignment horizontal="general" vertical="bottom" textRotation="0" wrapText="false" indent="0" shrinkToFit="false"/>
      <protection locked="true" hidden="false"/>
    </xf>
    <xf numFmtId="170" fontId="8" fillId="18" borderId="13" xfId="28" applyFont="true" applyBorder="true" applyAlignment="true" applyProtection="false">
      <alignment horizontal="center" vertical="bottom" textRotation="0" wrapText="false" indent="0" shrinkToFit="false"/>
      <protection locked="true" hidden="false"/>
    </xf>
    <xf numFmtId="164" fontId="13" fillId="15" borderId="23" xfId="0" applyFont="true" applyBorder="true" applyAlignment="false" applyProtection="false">
      <alignment horizontal="general" vertical="bottom" textRotation="0" wrapText="false" indent="0" shrinkToFit="false"/>
      <protection locked="true" hidden="false"/>
    </xf>
    <xf numFmtId="170" fontId="13" fillId="18" borderId="13" xfId="0" applyFont="true" applyBorder="tru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10" fillId="15" borderId="16" xfId="0" applyFont="true" applyBorder="true" applyAlignment="true" applyProtection="false">
      <alignment horizontal="center" vertical="bottom" textRotation="0" wrapText="false" indent="0" shrinkToFit="false"/>
      <protection locked="true" hidden="false"/>
    </xf>
    <xf numFmtId="170" fontId="13" fillId="18" borderId="13" xfId="0" applyFont="true" applyBorder="true" applyAlignment="true" applyProtection="false">
      <alignment horizontal="center" vertical="bottom" textRotation="0" wrapText="false" indent="0" shrinkToFit="false"/>
      <protection locked="true" hidden="false"/>
    </xf>
    <xf numFmtId="168" fontId="21" fillId="12" borderId="11" xfId="29" applyFont="true" applyBorder="true" applyAlignment="true" applyProtection="true">
      <alignment horizontal="center" vertical="bottom" textRotation="0" wrapText="false" indent="0" shrinkToFit="false"/>
      <protection locked="false" hidden="false"/>
    </xf>
    <xf numFmtId="164" fontId="21" fillId="12" borderId="11" xfId="29" applyFont="true" applyBorder="true" applyAlignment="true" applyProtection="true">
      <alignment horizontal="center" vertical="bottom" textRotation="0" wrapText="false" indent="0" shrinkToFit="false"/>
      <protection locked="false" hidden="false"/>
    </xf>
    <xf numFmtId="170" fontId="21" fillId="12" borderId="11" xfId="29" applyFont="true" applyBorder="true" applyAlignment="true" applyProtection="true">
      <alignment horizontal="center" vertical="bottom" textRotation="0" wrapText="false" indent="0" shrinkToFit="false"/>
      <protection locked="false" hidden="false"/>
    </xf>
    <xf numFmtId="170" fontId="10" fillId="18" borderId="11" xfId="0" applyFont="true" applyBorder="true" applyAlignment="true" applyProtection="false">
      <alignment horizontal="center" vertical="bottom" textRotation="0" wrapText="false" indent="0" shrinkToFit="false"/>
      <protection locked="true" hidden="false"/>
    </xf>
    <xf numFmtId="170" fontId="26" fillId="18" borderId="11" xfId="0" applyFont="true" applyBorder="true" applyAlignment="true" applyProtection="false">
      <alignment horizontal="center" vertical="bottom" textRotation="0" wrapText="false" indent="0" shrinkToFit="false"/>
      <protection locked="true" hidden="false"/>
    </xf>
    <xf numFmtId="164" fontId="10" fillId="15" borderId="2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4" fillId="15" borderId="0" xfId="28" applyFont="true" applyBorder="false" applyAlignment="true" applyProtection="false">
      <alignment horizontal="general" vertical="center" textRotation="0" wrapText="false" indent="0" shrinkToFit="false"/>
      <protection locked="true" hidden="false"/>
    </xf>
    <xf numFmtId="164" fontId="10" fillId="15" borderId="0" xfId="0" applyFont="true" applyBorder="true" applyAlignment="true" applyProtection="false">
      <alignment horizontal="general" vertical="bottom" textRotation="0" wrapText="false" indent="0" shrinkToFit="false"/>
      <protection locked="true" hidden="false"/>
    </xf>
    <xf numFmtId="169" fontId="10" fillId="11"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61" fillId="0" borderId="0" xfId="0" applyFont="true" applyBorder="false" applyAlignment="true" applyProtection="false">
      <alignment horizontal="center" vertical="center" textRotation="0" wrapText="false" indent="0" shrinkToFit="false"/>
      <protection locked="true" hidden="false"/>
    </xf>
    <xf numFmtId="169" fontId="10" fillId="11" borderId="0" xfId="0" applyFont="true" applyBorder="false" applyAlignment="true" applyProtection="false">
      <alignment horizontal="center" vertical="bottom" textRotation="0" wrapText="false" indent="0" shrinkToFit="false"/>
      <protection locked="true" hidden="false"/>
    </xf>
    <xf numFmtId="169" fontId="10" fillId="11"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61" fillId="0" borderId="0" xfId="0" applyFont="true" applyBorder="false" applyAlignment="true" applyProtection="false">
      <alignment horizontal="left" vertical="center" textRotation="0" wrapText="true" indent="0" shrinkToFit="false"/>
      <protection locked="true" hidden="false"/>
    </xf>
    <xf numFmtId="164" fontId="12" fillId="22" borderId="11" xfId="0" applyFont="true" applyBorder="true" applyAlignment="true" applyProtection="false">
      <alignment horizontal="center" vertical="center" textRotation="0" wrapText="true" indent="0" shrinkToFit="false"/>
      <protection locked="true" hidden="false"/>
    </xf>
    <xf numFmtId="170" fontId="10" fillId="0" borderId="11" xfId="0" applyFont="true" applyBorder="true" applyAlignment="true" applyProtection="false">
      <alignment horizontal="center" vertical="center" textRotation="0" wrapText="false" indent="0" shrinkToFit="false"/>
      <protection locked="true" hidden="false"/>
    </xf>
    <xf numFmtId="166" fontId="10" fillId="0" borderId="11" xfId="0" applyFont="true" applyBorder="true" applyAlignment="true" applyProtection="false">
      <alignment horizontal="center" vertical="center" textRotation="0" wrapText="false" indent="0" shrinkToFit="false"/>
      <protection locked="true" hidden="false"/>
    </xf>
    <xf numFmtId="166" fontId="10" fillId="15" borderId="11" xfId="0" applyFont="true" applyBorder="true" applyAlignment="true" applyProtection="false">
      <alignment horizontal="general" vertical="bottom" textRotation="0" wrapText="false" indent="0" shrinkToFit="false"/>
      <protection locked="true" hidden="false"/>
    </xf>
    <xf numFmtId="164" fontId="85" fillId="0" borderId="58" xfId="0" applyFont="true" applyBorder="true" applyAlignment="true" applyProtection="false">
      <alignment horizontal="center" vertical="bottom" textRotation="0" wrapText="false" indent="0" shrinkToFit="false"/>
      <protection locked="true" hidden="false"/>
    </xf>
    <xf numFmtId="164" fontId="85" fillId="0" borderId="56"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5" fillId="0" borderId="56" xfId="0" applyFont="true" applyBorder="true" applyAlignment="true" applyProtection="false">
      <alignment horizontal="center" vertical="bottom" textRotation="0" wrapText="false" indent="0" shrinkToFit="false"/>
      <protection locked="true" hidden="false"/>
    </xf>
    <xf numFmtId="164" fontId="72" fillId="11" borderId="12" xfId="28" applyFont="true" applyBorder="true" applyAlignment="true" applyProtection="false">
      <alignment horizontal="center" vertical="center" textRotation="0" wrapText="true" indent="0" shrinkToFit="false"/>
      <protection locked="true" hidden="false"/>
    </xf>
    <xf numFmtId="164" fontId="72" fillId="11" borderId="3" xfId="28"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61" fillId="0" borderId="12" xfId="0" applyFont="true" applyBorder="true" applyAlignment="false" applyProtection="false">
      <alignment horizontal="general" vertical="bottom" textRotation="0" wrapText="false" indent="0" shrinkToFit="false"/>
      <protection locked="true" hidden="false"/>
    </xf>
    <xf numFmtId="164" fontId="61" fillId="0" borderId="3" xfId="0" applyFont="true" applyBorder="true" applyAlignment="false" applyProtection="false">
      <alignment horizontal="general" vertical="bottom" textRotation="0" wrapText="false" indent="0" shrinkToFit="false"/>
      <protection locked="true" hidden="false"/>
    </xf>
    <xf numFmtId="164" fontId="61" fillId="0" borderId="16" xfId="0" applyFont="true" applyBorder="true" applyAlignment="false" applyProtection="false">
      <alignment horizontal="general" vertical="bottom" textRotation="0" wrapText="false" indent="0" shrinkToFit="false"/>
      <protection locked="true" hidden="false"/>
    </xf>
    <xf numFmtId="164" fontId="61" fillId="0" borderId="0" xfId="0" applyFont="true" applyBorder="true" applyAlignment="false" applyProtection="false">
      <alignment horizontal="general" vertical="bottom" textRotation="0" wrapText="false" indent="0" shrinkToFit="false"/>
      <protection locked="true" hidden="false"/>
    </xf>
    <xf numFmtId="164" fontId="25" fillId="0" borderId="57"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12" fillId="0" borderId="11" xfId="0" applyFont="true" applyBorder="true" applyAlignment="true" applyProtection="false">
      <alignment horizontal="center" vertical="center" textRotation="0" wrapText="false" indent="0" shrinkToFit="false"/>
      <protection locked="true" hidden="false"/>
    </xf>
    <xf numFmtId="168" fontId="12" fillId="0" borderId="11" xfId="0" applyFont="true" applyBorder="true" applyAlignment="true" applyProtection="false">
      <alignment horizontal="center" vertical="bottom" textRotation="0" wrapText="false" indent="0" shrinkToFit="false"/>
      <protection locked="true" hidden="false"/>
    </xf>
    <xf numFmtId="166" fontId="12"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true" applyAlignment="true" applyProtection="false">
      <alignment horizontal="center" vertical="bottom" textRotation="0" wrapText="false" indent="0" shrinkToFit="false"/>
      <protection locked="true" hidden="false"/>
    </xf>
    <xf numFmtId="166" fontId="10" fillId="15" borderId="0" xfId="0" applyFont="true" applyBorder="true" applyAlignment="true" applyProtection="false">
      <alignment horizontal="general" vertical="bottom" textRotation="0" wrapText="false" indent="0" shrinkToFit="false"/>
      <protection locked="true" hidden="false"/>
    </xf>
    <xf numFmtId="170" fontId="20" fillId="11" borderId="0" xfId="0" applyFont="true" applyBorder="false" applyAlignment="true" applyProtection="false">
      <alignment horizontal="general" vertical="center" textRotation="0" wrapText="false" indent="0" shrinkToFit="false"/>
      <protection locked="true" hidden="false"/>
    </xf>
    <xf numFmtId="164" fontId="61" fillId="0" borderId="0" xfId="0" applyFont="true" applyBorder="false" applyAlignment="true" applyProtection="false">
      <alignment horizontal="center" vertical="bottom" textRotation="0" wrapText="false" indent="0" shrinkToFit="false"/>
      <protection locked="true" hidden="false"/>
    </xf>
    <xf numFmtId="164" fontId="10" fillId="15" borderId="0" xfId="0" applyFont="true" applyBorder="true" applyAlignment="true" applyProtection="false">
      <alignment horizontal="general" vertical="center" textRotation="0" wrapText="false" indent="0" shrinkToFit="false"/>
      <protection locked="true" hidden="false"/>
    </xf>
    <xf numFmtId="164" fontId="20" fillId="11" borderId="61" xfId="28" applyFont="true" applyBorder="true" applyAlignment="true" applyProtection="false">
      <alignment horizontal="center" vertical="center" textRotation="0" wrapText="true" indent="0" shrinkToFit="false"/>
      <protection locked="true" hidden="false"/>
    </xf>
    <xf numFmtId="164" fontId="10" fillId="18" borderId="9" xfId="0" applyFont="true" applyBorder="true" applyAlignment="true" applyProtection="false">
      <alignment horizontal="center" vertical="center" textRotation="0" wrapText="true" indent="0" shrinkToFit="false"/>
      <protection locked="true" hidden="false"/>
    </xf>
    <xf numFmtId="164" fontId="21" fillId="11" borderId="21" xfId="28" applyFont="true" applyBorder="true" applyAlignment="true" applyProtection="false">
      <alignment horizontal="center" vertical="center" textRotation="0" wrapText="true" indent="0" shrinkToFit="false"/>
      <protection locked="true" hidden="false"/>
    </xf>
    <xf numFmtId="164" fontId="10" fillId="18" borderId="5" xfId="0" applyFont="true" applyBorder="true" applyAlignment="true" applyProtection="false">
      <alignment horizontal="center" vertical="center" textRotation="0" wrapText="false" indent="0" shrinkToFit="false"/>
      <protection locked="true" hidden="false"/>
    </xf>
    <xf numFmtId="164" fontId="21" fillId="11" borderId="5" xfId="28" applyFont="true" applyBorder="true" applyAlignment="true" applyProtection="false">
      <alignment horizontal="center" vertical="center" textRotation="0" wrapText="true" indent="0" shrinkToFit="false"/>
      <protection locked="true" hidden="false"/>
    </xf>
    <xf numFmtId="164" fontId="72" fillId="11" borderId="62" xfId="28" applyFont="true" applyBorder="true" applyAlignment="true" applyProtection="false">
      <alignment horizontal="center" vertical="center" textRotation="0" wrapText="true" indent="0" shrinkToFit="false"/>
      <protection locked="true" hidden="false"/>
    </xf>
    <xf numFmtId="164" fontId="72" fillId="11" borderId="21" xfId="28" applyFont="true" applyBorder="true" applyAlignment="true" applyProtection="false">
      <alignment horizontal="center" vertical="center" textRotation="0" wrapText="true" indent="0" shrinkToFit="false"/>
      <protection locked="true" hidden="false"/>
    </xf>
    <xf numFmtId="164" fontId="72" fillId="11" borderId="63" xfId="28" applyFont="true" applyBorder="true" applyAlignment="true" applyProtection="false">
      <alignment horizontal="center" vertical="center" textRotation="0" wrapText="true" indent="0" shrinkToFit="false"/>
      <protection locked="true" hidden="false"/>
    </xf>
    <xf numFmtId="164" fontId="61" fillId="0" borderId="31" xfId="0" applyFont="true" applyBorder="true" applyAlignment="false" applyProtection="false">
      <alignment horizontal="general" vertical="bottom" textRotation="0" wrapText="false" indent="0" shrinkToFit="false"/>
      <protection locked="true" hidden="false"/>
    </xf>
    <xf numFmtId="164" fontId="61" fillId="0" borderId="59" xfId="0" applyFont="true" applyBorder="true" applyAlignment="true" applyProtection="false">
      <alignment horizontal="left" vertical="bottom" textRotation="0" wrapText="false" indent="0" shrinkToFit="false"/>
      <protection locked="true" hidden="false"/>
    </xf>
    <xf numFmtId="164" fontId="61" fillId="0" borderId="59" xfId="0" applyFont="true" applyBorder="true" applyAlignment="false" applyProtection="false">
      <alignment horizontal="general" vertical="bottom" textRotation="0" wrapText="false" indent="0" shrinkToFit="false"/>
      <protection locked="true" hidden="false"/>
    </xf>
    <xf numFmtId="164" fontId="61" fillId="0" borderId="32" xfId="0" applyFont="true" applyBorder="true" applyAlignment="false" applyProtection="false">
      <alignment horizontal="general" vertical="bottom" textRotation="0" wrapText="false" indent="0" shrinkToFit="false"/>
      <protection locked="true" hidden="false"/>
    </xf>
    <xf numFmtId="164" fontId="61" fillId="0" borderId="22" xfId="0" applyFont="true" applyBorder="true" applyAlignment="true" applyProtection="false">
      <alignment horizontal="center" vertical="center" textRotation="0" wrapText="false" indent="0" shrinkToFit="false"/>
      <protection locked="true" hidden="false"/>
    </xf>
    <xf numFmtId="164" fontId="21" fillId="11" borderId="13" xfId="28" applyFont="true" applyBorder="true" applyAlignment="true" applyProtection="false">
      <alignment horizontal="center" vertical="center" textRotation="0" wrapText="true" indent="0" shrinkToFit="false"/>
      <protection locked="true" hidden="false"/>
    </xf>
    <xf numFmtId="164" fontId="21" fillId="11" borderId="11" xfId="28" applyFont="true" applyBorder="true" applyAlignment="true" applyProtection="false">
      <alignment horizontal="center" vertical="center" textRotation="0" wrapText="true" indent="0" shrinkToFit="false"/>
      <protection locked="true" hidden="false"/>
    </xf>
    <xf numFmtId="164" fontId="21" fillId="11" borderId="29" xfId="28" applyFont="true" applyBorder="true" applyAlignment="true" applyProtection="false">
      <alignment horizontal="center" vertical="center" textRotation="0" wrapText="true" indent="0" shrinkToFit="false"/>
      <protection locked="true" hidden="false"/>
    </xf>
    <xf numFmtId="164" fontId="61" fillId="0" borderId="24" xfId="0" applyFont="true" applyBorder="true" applyAlignment="false" applyProtection="false">
      <alignment horizontal="general" vertical="bottom" textRotation="0" wrapText="false" indent="0" shrinkToFit="false"/>
      <protection locked="true" hidden="false"/>
    </xf>
    <xf numFmtId="164" fontId="61" fillId="0" borderId="2" xfId="0" applyFont="true" applyBorder="true" applyAlignment="true" applyProtection="false">
      <alignment horizontal="left" vertical="bottom" textRotation="0" wrapText="false" indent="0" shrinkToFit="false"/>
      <protection locked="true" hidden="false"/>
    </xf>
    <xf numFmtId="164" fontId="61" fillId="0" borderId="2" xfId="0" applyFont="true" applyBorder="true" applyAlignment="false" applyProtection="false">
      <alignment horizontal="general" vertical="bottom" textRotation="0" wrapText="false" indent="0" shrinkToFit="false"/>
      <protection locked="true" hidden="false"/>
    </xf>
    <xf numFmtId="164" fontId="61" fillId="0" borderId="26" xfId="0" applyFont="true" applyBorder="true" applyAlignment="false" applyProtection="false">
      <alignment horizontal="general" vertical="bottom" textRotation="0" wrapText="false" indent="0" shrinkToFit="false"/>
      <protection locked="true" hidden="false"/>
    </xf>
    <xf numFmtId="164" fontId="61" fillId="0" borderId="2" xfId="0" applyFont="true" applyBorder="true" applyAlignment="true" applyProtection="false">
      <alignment horizontal="center" vertical="center" textRotation="0" wrapText="false" indent="0" shrinkToFit="false"/>
      <protection locked="true" hidden="false"/>
    </xf>
    <xf numFmtId="164" fontId="61" fillId="0" borderId="26" xfId="0" applyFont="true" applyBorder="true" applyAlignment="true" applyProtection="false">
      <alignment horizontal="center" vertical="center" textRotation="0" wrapText="false" indent="0" shrinkToFit="false"/>
      <protection locked="true" hidden="false"/>
    </xf>
    <xf numFmtId="170" fontId="10" fillId="11" borderId="38" xfId="0" applyFont="true" applyBorder="true" applyAlignment="true" applyProtection="false">
      <alignment horizontal="center" vertical="center" textRotation="0" wrapText="false" indent="0" shrinkToFit="false"/>
      <protection locked="true" hidden="false"/>
    </xf>
    <xf numFmtId="166" fontId="10" fillId="17" borderId="13" xfId="0" applyFont="true" applyBorder="true" applyAlignment="true" applyProtection="true">
      <alignment horizontal="center" vertical="bottom" textRotation="0" wrapText="false" indent="0" shrinkToFit="false"/>
      <protection locked="false" hidden="false"/>
    </xf>
    <xf numFmtId="166" fontId="10" fillId="17" borderId="11" xfId="0" applyFont="true" applyBorder="true" applyAlignment="true" applyProtection="true">
      <alignment horizontal="center" vertical="bottom" textRotation="0" wrapText="false" indent="0" shrinkToFit="false"/>
      <protection locked="false" hidden="false"/>
    </xf>
    <xf numFmtId="166" fontId="10" fillId="17" borderId="55" xfId="0" applyFont="true" applyBorder="true" applyAlignment="true" applyProtection="true">
      <alignment horizontal="center" vertical="bottom" textRotation="0" wrapText="false" indent="0" shrinkToFit="false"/>
      <protection locked="false" hidden="false"/>
    </xf>
    <xf numFmtId="164" fontId="10" fillId="0" borderId="23" xfId="0" applyFont="true" applyBorder="true" applyAlignment="false" applyProtection="false">
      <alignment horizontal="general" vertical="bottom" textRotation="0" wrapText="false" indent="0" shrinkToFit="false"/>
      <protection locked="true" hidden="false"/>
    </xf>
    <xf numFmtId="167" fontId="61" fillId="0" borderId="0" xfId="0" applyFont="true" applyBorder="false" applyAlignment="false" applyProtection="false">
      <alignment horizontal="general" vertical="bottom" textRotation="0" wrapText="false" indent="0" shrinkToFit="false"/>
      <protection locked="true" hidden="false"/>
    </xf>
    <xf numFmtId="166" fontId="61" fillId="0" borderId="0" xfId="0" applyFont="true" applyBorder="false" applyAlignment="false" applyProtection="false">
      <alignment horizontal="general" vertical="bottom" textRotation="0" wrapText="false" indent="0" shrinkToFit="false"/>
      <protection locked="true" hidden="false"/>
    </xf>
    <xf numFmtId="166" fontId="86" fillId="9" borderId="0" xfId="33" applyFont="true" applyBorder="true" applyAlignment="true" applyProtection="true">
      <alignment horizontal="center" vertical="bottom" textRotation="0" wrapText="false" indent="0" shrinkToFit="false"/>
      <protection locked="true" hidden="false"/>
    </xf>
    <xf numFmtId="164" fontId="7" fillId="23" borderId="0" xfId="0" applyFont="true" applyBorder="false" applyAlignment="true" applyProtection="false">
      <alignment horizontal="center" vertical="center" textRotation="0" wrapText="false" indent="0" shrinkToFit="false"/>
      <protection locked="true" hidden="false"/>
    </xf>
    <xf numFmtId="166" fontId="7" fillId="23" borderId="0" xfId="0" applyFont="true" applyBorder="false" applyAlignment="true" applyProtection="false">
      <alignment horizontal="center" vertical="center" textRotation="0" wrapText="false" indent="0" shrinkToFit="false"/>
      <protection locked="true" hidden="false"/>
    </xf>
    <xf numFmtId="168" fontId="61" fillId="0" borderId="16" xfId="0" applyFont="true" applyBorder="true" applyAlignment="true" applyProtection="false">
      <alignment horizontal="right" vertical="center" textRotation="0" wrapText="false" indent="0" shrinkToFit="false"/>
      <protection locked="true" hidden="false"/>
    </xf>
    <xf numFmtId="166" fontId="61" fillId="0" borderId="0" xfId="0" applyFont="true" applyBorder="true" applyAlignment="true" applyProtection="false">
      <alignment horizontal="right" vertical="center" textRotation="0" wrapText="false" indent="0" shrinkToFit="false"/>
      <protection locked="true" hidden="false"/>
    </xf>
    <xf numFmtId="166" fontId="61" fillId="0" borderId="23" xfId="0" applyFont="true" applyBorder="true" applyAlignment="true" applyProtection="false">
      <alignment horizontal="right" vertical="center" textRotation="0" wrapText="false" indent="0" shrinkToFit="false"/>
      <protection locked="true" hidden="false"/>
    </xf>
    <xf numFmtId="169" fontId="10" fillId="0" borderId="11" xfId="19" applyFont="true" applyBorder="true" applyAlignment="true" applyProtection="true">
      <alignment horizontal="center" vertical="bottom" textRotation="0" wrapText="false" indent="0" shrinkToFit="false"/>
      <protection locked="true" hidden="false"/>
    </xf>
    <xf numFmtId="169" fontId="10" fillId="0" borderId="1" xfId="19"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6" fontId="33" fillId="9" borderId="0" xfId="33" applyFont="false" applyBorder="true" applyAlignment="true" applyProtection="true">
      <alignment horizontal="center" vertical="bottom" textRotation="0" wrapText="false" indent="0" shrinkToFit="false"/>
      <protection locked="true" hidden="false"/>
    </xf>
    <xf numFmtId="168" fontId="10" fillId="0" borderId="16" xfId="0" applyFont="true" applyBorder="true" applyAlignment="true" applyProtection="false">
      <alignment horizontal="right" vertical="center" textRotation="0" wrapText="false" indent="0" shrinkToFit="false"/>
      <protection locked="true" hidden="false"/>
    </xf>
    <xf numFmtId="166" fontId="0" fillId="0" borderId="0" xfId="0" applyFont="false" applyBorder="true" applyAlignment="true" applyProtection="false">
      <alignment horizontal="right" vertical="center" textRotation="0" wrapText="false" indent="0" shrinkToFit="false"/>
      <protection locked="true" hidden="false"/>
    </xf>
    <xf numFmtId="166" fontId="10" fillId="0" borderId="23" xfId="0" applyFont="true" applyBorder="true" applyAlignment="true" applyProtection="false">
      <alignment horizontal="right" vertical="center"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7" fillId="23" borderId="2" xfId="0" applyFont="true" applyBorder="true" applyAlignment="true" applyProtection="false">
      <alignment horizontal="center" vertical="center" textRotation="0" wrapText="false" indent="0" shrinkToFit="false"/>
      <protection locked="true" hidden="false"/>
    </xf>
    <xf numFmtId="164" fontId="87" fillId="24" borderId="16" xfId="0" applyFont="true" applyBorder="true" applyAlignment="true" applyProtection="false">
      <alignment horizontal="center" vertical="center" textRotation="0" wrapText="false" indent="0" shrinkToFit="false"/>
      <protection locked="true" hidden="false"/>
    </xf>
    <xf numFmtId="170" fontId="10" fillId="11" borderId="64" xfId="0" applyFont="true" applyBorder="true" applyAlignment="true" applyProtection="false">
      <alignment horizontal="center" vertical="center" textRotation="0" wrapText="false" indent="0" shrinkToFit="false"/>
      <protection locked="true" hidden="false"/>
    </xf>
    <xf numFmtId="167" fontId="56"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88"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8" fontId="10" fillId="11"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10" fillId="15" borderId="13" xfId="0" applyFont="true" applyBorder="true" applyAlignment="true" applyProtection="false">
      <alignment horizontal="left" vertical="bottom" textRotation="0" wrapText="false" indent="0" shrinkToFit="false"/>
      <protection locked="true" hidden="false"/>
    </xf>
    <xf numFmtId="166" fontId="10" fillId="11" borderId="11" xfId="0" applyFont="true" applyBorder="true" applyAlignment="true" applyProtection="true">
      <alignment horizontal="center" vertical="bottom" textRotation="0" wrapText="false" indent="0" shrinkToFit="false"/>
      <protection locked="false" hidden="false"/>
    </xf>
    <xf numFmtId="164" fontId="10" fillId="11" borderId="1" xfId="0" applyFont="true" applyBorder="true" applyAlignment="true" applyProtection="false">
      <alignment horizontal="center" vertical="bottom" textRotation="0" wrapText="true" indent="0" shrinkToFit="false"/>
      <protection locked="true" hidden="false"/>
    </xf>
    <xf numFmtId="168" fontId="10" fillId="11" borderId="11" xfId="0" applyFont="true" applyBorder="true" applyAlignment="true" applyProtection="true">
      <alignment horizontal="center" vertical="bottom" textRotation="0" wrapText="false" indent="0" shrinkToFit="false"/>
      <protection locked="false" hidden="false"/>
    </xf>
    <xf numFmtId="164" fontId="10" fillId="15" borderId="10" xfId="0" applyFont="true" applyBorder="true" applyAlignment="true" applyProtection="false">
      <alignment horizontal="left" vertical="bottom" textRotation="0" wrapText="false" indent="0" shrinkToFit="false"/>
      <protection locked="true" hidden="false"/>
    </xf>
    <xf numFmtId="165" fontId="10" fillId="11" borderId="25" xfId="17" applyFont="true" applyBorder="true" applyAlignment="true" applyProtection="true">
      <alignment horizontal="center" vertical="bottom" textRotation="0" wrapText="true" indent="0" shrinkToFit="false"/>
      <protection locked="true" hidden="false"/>
    </xf>
    <xf numFmtId="164" fontId="10" fillId="11" borderId="8" xfId="0" applyFont="true" applyBorder="true" applyAlignment="true" applyProtection="false">
      <alignment horizontal="center" vertical="bottom" textRotation="0" wrapText="true" indent="0" shrinkToFit="false"/>
      <protection locked="true" hidden="false"/>
    </xf>
    <xf numFmtId="164" fontId="10" fillId="15" borderId="0" xfId="0" applyFont="true" applyBorder="false" applyAlignment="true" applyProtection="false">
      <alignment horizontal="general" vertical="bottom" textRotation="0" wrapText="true" indent="0" shrinkToFit="false"/>
      <protection locked="true" hidden="false"/>
    </xf>
    <xf numFmtId="164" fontId="12" fillId="11" borderId="42" xfId="0" applyFont="true" applyBorder="true" applyAlignment="true" applyProtection="false">
      <alignment horizontal="general" vertical="center" textRotation="0" wrapText="true" indent="0" shrinkToFit="false"/>
      <protection locked="true" hidden="false"/>
    </xf>
    <xf numFmtId="164" fontId="12" fillId="12" borderId="32" xfId="0" applyFont="true" applyBorder="true" applyAlignment="true" applyProtection="true">
      <alignment horizontal="general" vertical="center" textRotation="0" wrapText="true" indent="0" shrinkToFit="false"/>
      <protection locked="false" hidden="false"/>
    </xf>
    <xf numFmtId="164" fontId="12" fillId="0" borderId="42" xfId="0" applyFont="true" applyBorder="true" applyAlignment="true" applyProtection="false">
      <alignment horizontal="left" vertical="top" textRotation="0" wrapText="true" indent="0" shrinkToFit="false"/>
      <protection locked="true" hidden="false"/>
    </xf>
    <xf numFmtId="164" fontId="12" fillId="11" borderId="32" xfId="0" applyFont="true" applyBorder="true" applyAlignment="true" applyProtection="false">
      <alignment horizontal="general" vertical="center" textRotation="0" wrapText="true" indent="0" shrinkToFit="false"/>
      <protection locked="true" hidden="false"/>
    </xf>
    <xf numFmtId="164" fontId="12" fillId="11" borderId="26" xfId="0" applyFont="true" applyBorder="true" applyAlignment="true" applyProtection="false">
      <alignment horizontal="general" vertical="center" textRotation="0" wrapText="true" indent="0" shrinkToFit="false"/>
      <protection locked="true" hidden="false"/>
    </xf>
    <xf numFmtId="164" fontId="12" fillId="12" borderId="26" xfId="0" applyFont="true" applyBorder="true" applyAlignment="true" applyProtection="true">
      <alignment horizontal="general" vertical="center" textRotation="0" wrapText="true" indent="0" shrinkToFit="false"/>
      <protection locked="false" hidden="false"/>
    </xf>
    <xf numFmtId="170" fontId="12" fillId="0" borderId="42" xfId="0" applyFont="true" applyBorder="true" applyAlignment="false" applyProtection="false">
      <alignment horizontal="general" vertical="bottom" textRotation="0" wrapText="false" indent="0" shrinkToFit="false"/>
      <protection locked="true" hidden="false"/>
    </xf>
    <xf numFmtId="168" fontId="12" fillId="0" borderId="42" xfId="0" applyFont="true" applyBorder="true" applyAlignment="true" applyProtection="false">
      <alignment horizontal="center" vertical="center" textRotation="0" wrapText="true" indent="0" shrinkToFit="false"/>
      <protection locked="true" hidden="false"/>
    </xf>
    <xf numFmtId="166" fontId="12" fillId="0" borderId="42" xfId="0" applyFont="true" applyBorder="true" applyAlignment="true" applyProtection="false">
      <alignment horizontal="center" vertical="center" textRotation="0" wrapText="true" indent="0" shrinkToFit="false"/>
      <protection locked="true" hidden="false"/>
    </xf>
    <xf numFmtId="165" fontId="12" fillId="0" borderId="42" xfId="17" applyFont="true" applyBorder="true" applyAlignment="true" applyProtection="true">
      <alignment horizontal="center" vertical="center" textRotation="0" wrapText="true" indent="0" shrinkToFit="false"/>
      <protection locked="true" hidden="false"/>
    </xf>
    <xf numFmtId="164" fontId="10" fillId="0" borderId="26" xfId="0" applyFont="true" applyBorder="true" applyAlignment="false" applyProtection="false">
      <alignment horizontal="general" vertical="bottom" textRotation="0" wrapText="false" indent="0" shrinkToFit="false"/>
      <protection locked="true" hidden="false"/>
    </xf>
    <xf numFmtId="168" fontId="10" fillId="0" borderId="24" xfId="0" applyFont="true" applyBorder="true" applyAlignment="true" applyProtection="false">
      <alignment horizontal="right" vertical="center" textRotation="0" wrapText="false" indent="0" shrinkToFit="false"/>
      <protection locked="true" hidden="false"/>
    </xf>
    <xf numFmtId="166" fontId="0" fillId="0" borderId="2" xfId="0" applyFont="false" applyBorder="true" applyAlignment="true" applyProtection="false">
      <alignment horizontal="right" vertical="center" textRotation="0" wrapText="false" indent="0" shrinkToFit="false"/>
      <protection locked="true" hidden="false"/>
    </xf>
    <xf numFmtId="166" fontId="10" fillId="0" borderId="26" xfId="0" applyFont="true" applyBorder="true" applyAlignment="true" applyProtection="false">
      <alignment horizontal="right" vertical="center" textRotation="0" wrapText="false" indent="0" shrinkToFit="false"/>
      <protection locked="true" hidden="false"/>
    </xf>
    <xf numFmtId="165" fontId="10" fillId="0" borderId="32" xfId="0" applyFont="true" applyBorder="true" applyAlignment="true" applyProtection="false">
      <alignment horizontal="general" vertical="center" textRotation="0" wrapText="true" indent="0" shrinkToFit="false"/>
      <protection locked="true" hidden="false"/>
    </xf>
    <xf numFmtId="164" fontId="12" fillId="18" borderId="32" xfId="0" applyFont="true" applyBorder="true" applyAlignment="true" applyProtection="false">
      <alignment horizontal="general" vertical="center" textRotation="0" wrapText="true" indent="0" shrinkToFit="false"/>
      <protection locked="true" hidden="false"/>
    </xf>
    <xf numFmtId="165" fontId="10" fillId="0" borderId="26" xfId="0" applyFont="true" applyBorder="true" applyAlignment="true" applyProtection="false">
      <alignment horizontal="general" vertical="center" textRotation="0" wrapText="true" indent="0" shrinkToFit="false"/>
      <protection locked="true" hidden="false"/>
    </xf>
    <xf numFmtId="164" fontId="12" fillId="18" borderId="26" xfId="0" applyFont="true" applyBorder="true" applyAlignment="true" applyProtection="false">
      <alignment horizontal="general" vertical="center" textRotation="0" wrapText="true" indent="0" shrinkToFit="false"/>
      <protection locked="true" hidden="false"/>
    </xf>
    <xf numFmtId="165" fontId="10" fillId="12" borderId="26" xfId="0" applyFont="true" applyBorder="true" applyAlignment="true" applyProtection="false">
      <alignment horizontal="general" vertical="center" textRotation="0" wrapText="true" indent="0" shrinkToFit="false"/>
      <protection locked="true" hidden="false"/>
    </xf>
    <xf numFmtId="164" fontId="12" fillId="11" borderId="42" xfId="0" applyFont="true" applyBorder="true" applyAlignment="true" applyProtection="false">
      <alignment horizontal="left" vertical="center" textRotation="0" wrapText="true" indent="0" shrinkToFit="false"/>
      <protection locked="true" hidden="false"/>
    </xf>
    <xf numFmtId="167" fontId="10" fillId="0" borderId="26" xfId="0" applyFont="true" applyBorder="true" applyAlignment="true" applyProtection="false">
      <alignment horizontal="general" vertical="center" textRotation="0" wrapText="true" indent="0" shrinkToFit="false"/>
      <protection locked="true" hidden="false"/>
    </xf>
    <xf numFmtId="164" fontId="10" fillId="15" borderId="9" xfId="0" applyFont="true" applyBorder="true" applyAlignment="true" applyProtection="false">
      <alignment horizontal="left" vertical="bottom" textRotation="0" wrapText="true" indent="0" shrinkToFit="false"/>
      <protection locked="true" hidden="false"/>
    </xf>
    <xf numFmtId="166" fontId="10" fillId="11" borderId="11" xfId="0" applyFont="true" applyBorder="true" applyAlignment="true" applyProtection="false">
      <alignment horizontal="center" vertical="bottom" textRotation="0" wrapText="true" indent="0" shrinkToFit="false"/>
      <protection locked="true" hidden="false"/>
    </xf>
    <xf numFmtId="164" fontId="10" fillId="15" borderId="13" xfId="0" applyFont="true" applyBorder="true" applyAlignment="true" applyProtection="false">
      <alignment horizontal="left" vertical="bottom" textRotation="0" wrapText="true" indent="0" shrinkToFit="false"/>
      <protection locked="true" hidden="false"/>
    </xf>
    <xf numFmtId="168" fontId="10" fillId="11" borderId="11" xfId="0" applyFont="true" applyBorder="true" applyAlignment="true" applyProtection="false">
      <alignment horizontal="center" vertical="bottom" textRotation="0" wrapText="true" indent="0" shrinkToFit="false"/>
      <protection locked="true" hidden="false"/>
    </xf>
    <xf numFmtId="167" fontId="10" fillId="11" borderId="11" xfId="0" applyFont="true" applyBorder="true" applyAlignment="true" applyProtection="false">
      <alignment horizontal="center" vertical="bottom" textRotation="0" wrapText="true" indent="0" shrinkToFit="false"/>
      <protection locked="true" hidden="false"/>
    </xf>
    <xf numFmtId="169" fontId="10" fillId="11" borderId="11" xfId="0" applyFont="true" applyBorder="true" applyAlignment="true" applyProtection="false">
      <alignment horizontal="center" vertical="bottom" textRotation="0" wrapText="true" indent="0" shrinkToFit="false"/>
      <protection locked="true" hidden="false"/>
    </xf>
    <xf numFmtId="164" fontId="10" fillId="15" borderId="10" xfId="0" applyFont="true" applyBorder="true" applyAlignment="true" applyProtection="false">
      <alignment horizontal="left" vertical="bottom" textRotation="0" wrapText="true" indent="0" shrinkToFit="false"/>
      <protection locked="true" hidden="false"/>
    </xf>
    <xf numFmtId="170" fontId="10" fillId="11" borderId="11" xfId="0" applyFont="true" applyBorder="true" applyAlignment="true" applyProtection="false">
      <alignment horizontal="center" vertical="bottom" textRotation="0" wrapText="true" indent="0" shrinkToFit="false"/>
      <protection locked="true" hidden="false"/>
    </xf>
    <xf numFmtId="164" fontId="10" fillId="15" borderId="0" xfId="0" applyFont="true" applyBorder="false" applyAlignment="true" applyProtection="false">
      <alignment horizontal="general" vertical="bottom" textRotation="0" wrapText="false" indent="0" shrinkToFit="false"/>
      <protection locked="true" hidden="false"/>
    </xf>
    <xf numFmtId="164" fontId="6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center" textRotation="0" wrapText="false" indent="0" shrinkToFit="false"/>
      <protection locked="true" hidden="false"/>
    </xf>
    <xf numFmtId="164" fontId="89" fillId="0" borderId="0" xfId="0" applyFont="true" applyBorder="false" applyAlignment="true" applyProtection="false">
      <alignment horizontal="general" vertical="center" textRotation="0" wrapText="false" indent="0" shrinkToFit="false"/>
      <protection locked="true" hidden="false"/>
    </xf>
    <xf numFmtId="164" fontId="9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46" fillId="11" borderId="11" xfId="0" applyFont="true" applyBorder="true" applyAlignment="true" applyProtection="false">
      <alignment horizontal="center" vertical="top" textRotation="0" wrapText="true" indent="0" shrinkToFit="false"/>
      <protection locked="true" hidden="false"/>
    </xf>
    <xf numFmtId="170" fontId="0" fillId="0" borderId="60" xfId="0" applyFont="false" applyBorder="true" applyAlignment="true" applyProtection="false">
      <alignment horizontal="center" vertical="bottom" textRotation="0" wrapText="false" indent="0" shrinkToFit="false"/>
      <protection locked="true" hidden="false"/>
    </xf>
    <xf numFmtId="164" fontId="46" fillId="11" borderId="11" xfId="0" applyFont="true" applyBorder="true" applyAlignment="true" applyProtection="false">
      <alignment horizontal="center" vertical="center" textRotation="0" wrapText="true" indent="0" shrinkToFit="false"/>
      <protection locked="true" hidden="false"/>
    </xf>
    <xf numFmtId="168" fontId="0" fillId="0" borderId="60" xfId="0" applyFont="false" applyBorder="true" applyAlignment="true" applyProtection="false">
      <alignment horizontal="center" vertical="bottom" textRotation="0" wrapText="false" indent="0" shrinkToFit="false"/>
      <protection locked="true" hidden="false"/>
    </xf>
    <xf numFmtId="164" fontId="0" fillId="12" borderId="60" xfId="0" applyFont="false" applyBorder="true" applyAlignment="true" applyProtection="false">
      <alignment horizontal="center" vertical="bottom" textRotation="0" wrapText="false" indent="0" shrinkToFit="false"/>
      <protection locked="true" hidden="false"/>
    </xf>
    <xf numFmtId="164" fontId="0" fillId="25" borderId="60" xfId="0" applyFont="false" applyBorder="true" applyAlignment="true" applyProtection="false">
      <alignment horizontal="center" vertical="bottom" textRotation="0" wrapText="false" indent="0" shrinkToFit="false"/>
      <protection locked="true" hidden="false"/>
    </xf>
    <xf numFmtId="164" fontId="61" fillId="0" borderId="0" xfId="0" applyFont="true" applyBorder="true" applyAlignment="true" applyProtection="false">
      <alignment horizontal="left" vertical="top" textRotation="0" wrapText="false" indent="0" shrinkToFit="false"/>
      <protection locked="true" hidden="false"/>
    </xf>
    <xf numFmtId="164" fontId="66" fillId="0" borderId="0" xfId="0" applyFont="true" applyBorder="false" applyAlignment="true" applyProtection="false">
      <alignment horizontal="left" vertical="center" textRotation="0" wrapText="false" indent="0" shrinkToFit="false"/>
      <protection locked="true" hidden="false"/>
    </xf>
    <xf numFmtId="164" fontId="70" fillId="18" borderId="42" xfId="0" applyFont="true" applyBorder="true" applyAlignment="true" applyProtection="false">
      <alignment horizontal="center" vertical="center" textRotation="0" wrapText="false" indent="0" shrinkToFit="false"/>
      <protection locked="true" hidden="false"/>
    </xf>
    <xf numFmtId="164" fontId="59" fillId="11" borderId="42" xfId="0" applyFont="true" applyBorder="true" applyAlignment="true" applyProtection="false">
      <alignment horizontal="left" vertical="center" textRotation="0" wrapText="true" indent="0" shrinkToFit="false"/>
      <protection locked="true" hidden="false"/>
    </xf>
    <xf numFmtId="164" fontId="92" fillId="0" borderId="0" xfId="0" applyFont="true" applyBorder="false" applyAlignment="true" applyProtection="false">
      <alignment horizontal="general" vertical="center" textRotation="0" wrapText="false" indent="0" shrinkToFit="false"/>
      <protection locked="true" hidden="false"/>
    </xf>
    <xf numFmtId="164" fontId="0" fillId="25" borderId="42" xfId="0" applyFont="false" applyBorder="true" applyAlignment="true" applyProtection="false">
      <alignment horizontal="center" vertical="bottom" textRotation="0" wrapText="false" indent="0" shrinkToFit="false"/>
      <protection locked="true" hidden="false"/>
    </xf>
    <xf numFmtId="164" fontId="0" fillId="17" borderId="11" xfId="0" applyFont="true" applyBorder="true" applyAlignment="true" applyProtection="false">
      <alignment horizontal="center" vertical="bottom" textRotation="0" wrapText="false" indent="0" shrinkToFit="false"/>
      <protection locked="true" hidden="false"/>
    </xf>
    <xf numFmtId="164" fontId="52"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1" fillId="0" borderId="0" xfId="0" applyFont="true" applyBorder="true" applyAlignment="true" applyProtection="false">
      <alignment horizontal="center" vertical="top" textRotation="0" wrapText="true" indent="0" shrinkToFit="false"/>
      <protection locked="true" hidden="false"/>
    </xf>
    <xf numFmtId="164" fontId="61" fillId="0" borderId="0" xfId="0" applyFont="true" applyBorder="true" applyAlignment="true" applyProtection="false">
      <alignment horizontal="center" vertical="center" textRotation="0" wrapText="tru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26" borderId="43" xfId="0" applyFont="true" applyBorder="true" applyAlignment="true" applyProtection="false">
      <alignment horizontal="general" vertical="bottom" textRotation="0" wrapText="true" indent="0" shrinkToFit="false"/>
      <protection locked="true" hidden="false"/>
    </xf>
    <xf numFmtId="164" fontId="12" fillId="26" borderId="65" xfId="0" applyFont="true" applyBorder="true" applyAlignment="false" applyProtection="false">
      <alignment horizontal="general" vertical="bottom" textRotation="0" wrapText="false" indent="0" shrinkToFit="false"/>
      <protection locked="true" hidden="false"/>
    </xf>
    <xf numFmtId="164" fontId="12" fillId="26" borderId="43" xfId="0" applyFont="true" applyBorder="true" applyAlignment="true" applyProtection="false">
      <alignment horizontal="center" vertical="center" textRotation="0" wrapText="true" indent="0" shrinkToFit="false"/>
      <protection locked="true" hidden="false"/>
    </xf>
    <xf numFmtId="164" fontId="21" fillId="0" borderId="11" xfId="0" applyFont="true" applyBorder="true" applyAlignment="true" applyProtection="false">
      <alignment horizontal="left" vertical="bottom" textRotation="0" wrapText="false" indent="0" shrinkToFit="false"/>
      <protection locked="true" hidden="false"/>
    </xf>
    <xf numFmtId="164" fontId="10" fillId="11" borderId="66" xfId="0" applyFont="true" applyBorder="true" applyAlignment="false" applyProtection="false">
      <alignment horizontal="general" vertical="bottom" textRotation="0" wrapText="false" indent="0" shrinkToFit="false"/>
      <protection locked="true" hidden="false"/>
    </xf>
    <xf numFmtId="167" fontId="21" fillId="0" borderId="11" xfId="0" applyFont="true" applyBorder="true" applyAlignment="true" applyProtection="false">
      <alignment horizontal="left" vertical="bottom" textRotation="0" wrapText="false" indent="0" shrinkToFit="false"/>
      <protection locked="true" hidden="false"/>
    </xf>
    <xf numFmtId="164" fontId="10" fillId="11" borderId="43" xfId="0" applyFont="true" applyBorder="true" applyAlignment="true" applyProtection="false">
      <alignment horizontal="general" vertical="center" textRotation="0" wrapText="false" indent="0" shrinkToFit="false"/>
      <protection locked="true" hidden="false"/>
    </xf>
    <xf numFmtId="164" fontId="10" fillId="11" borderId="65" xfId="0" applyFont="true" applyBorder="true" applyAlignment="true" applyProtection="false">
      <alignment horizontal="general" vertical="center" textRotation="0" wrapText="false" indent="0" shrinkToFit="false"/>
      <protection locked="true" hidden="false"/>
    </xf>
    <xf numFmtId="164" fontId="10" fillId="11" borderId="13" xfId="0" applyFont="true" applyBorder="true" applyAlignment="true" applyProtection="false">
      <alignment horizontal="general" vertical="center" textRotation="0" wrapText="false" indent="0" shrinkToFit="false"/>
      <protection locked="true" hidden="false"/>
    </xf>
    <xf numFmtId="164" fontId="10" fillId="11" borderId="11" xfId="0" applyFont="true" applyBorder="true" applyAlignment="true" applyProtection="false">
      <alignment horizontal="general" vertical="center" textRotation="0" wrapText="false" indent="0" shrinkToFit="false"/>
      <protection locked="true" hidden="false"/>
    </xf>
    <xf numFmtId="164" fontId="10" fillId="11" borderId="11" xfId="0" applyFont="true" applyBorder="true" applyAlignment="true" applyProtection="false">
      <alignment horizontal="general" vertical="center" textRotation="0" wrapText="true" indent="0" shrinkToFit="false"/>
      <protection locked="true" hidden="false"/>
    </xf>
    <xf numFmtId="164" fontId="16" fillId="27" borderId="67" xfId="26" applyFont="true" applyBorder="true" applyAlignment="true" applyProtection="false">
      <alignment horizontal="left" vertical="top" textRotation="0" wrapText="false" indent="0" shrinkToFit="false"/>
      <protection locked="true" hidden="false"/>
    </xf>
    <xf numFmtId="164" fontId="93" fillId="27" borderId="68" xfId="26" applyFont="true" applyBorder="true" applyAlignment="true" applyProtection="false">
      <alignment horizontal="left" vertical="top" textRotation="0" wrapText="false" indent="0" shrinkToFit="false"/>
      <protection locked="true" hidden="false"/>
    </xf>
    <xf numFmtId="164" fontId="10" fillId="11" borderId="69" xfId="0" applyFont="true" applyBorder="true" applyAlignment="false" applyProtection="false">
      <alignment horizontal="general" vertical="bottom" textRotation="0" wrapText="false" indent="0" shrinkToFit="false"/>
      <protection locked="true" hidden="false"/>
    </xf>
    <xf numFmtId="164" fontId="10" fillId="11" borderId="66" xfId="0" applyFont="true" applyBorder="true" applyAlignment="true" applyProtection="false">
      <alignment horizontal="general" vertical="bottom" textRotation="0" wrapText="true" indent="0" shrinkToFit="false"/>
      <protection locked="true" hidden="false"/>
    </xf>
    <xf numFmtId="164" fontId="13" fillId="15" borderId="70" xfId="26" applyFont="true" applyBorder="true" applyAlignment="true" applyProtection="false">
      <alignment horizontal="general" vertical="top" textRotation="0" wrapText="true" indent="0" shrinkToFit="false"/>
      <protection locked="true" hidden="false"/>
    </xf>
    <xf numFmtId="170" fontId="13" fillId="15" borderId="71" xfId="26" applyFont="true" applyBorder="true" applyAlignment="true" applyProtection="false">
      <alignment horizontal="general" vertical="top" textRotation="0" wrapText="true" indent="0" shrinkToFit="false"/>
      <protection locked="true" hidden="false"/>
    </xf>
    <xf numFmtId="164" fontId="13" fillId="15" borderId="70" xfId="26" applyFont="true" applyBorder="true" applyAlignment="true" applyProtection="false">
      <alignment horizontal="left" vertical="top" textRotation="0" wrapText="true" indent="3" shrinkToFit="false"/>
      <protection locked="true" hidden="false"/>
    </xf>
    <xf numFmtId="164" fontId="10" fillId="11" borderId="66" xfId="0" applyFont="true" applyBorder="true" applyAlignment="true" applyProtection="false">
      <alignment horizontal="general" vertical="center" textRotation="0" wrapText="true" indent="0" shrinkToFit="false"/>
      <protection locked="true" hidden="false"/>
    </xf>
    <xf numFmtId="164" fontId="10" fillId="11" borderId="65" xfId="0" applyFont="true" applyBorder="true" applyAlignment="true" applyProtection="false">
      <alignment horizontal="general" vertical="center" textRotation="0" wrapText="true" indent="0" shrinkToFit="false"/>
      <protection locked="true" hidden="false"/>
    </xf>
    <xf numFmtId="164" fontId="16" fillId="28" borderId="70" xfId="26" applyFont="true" applyBorder="true" applyAlignment="true" applyProtection="false">
      <alignment horizontal="left" vertical="top" textRotation="0" wrapText="false" indent="0" shrinkToFit="false"/>
      <protection locked="true" hidden="false"/>
    </xf>
    <xf numFmtId="164" fontId="94" fillId="28" borderId="71" xfId="26" applyFont="true" applyBorder="true" applyAlignment="true" applyProtection="false">
      <alignment horizontal="left" vertical="top" textRotation="0" wrapText="false" indent="0" shrinkToFit="false"/>
      <protection locked="true" hidden="false"/>
    </xf>
    <xf numFmtId="164" fontId="13" fillId="0" borderId="70" xfId="26" applyFont="true" applyBorder="true" applyAlignment="true" applyProtection="false">
      <alignment horizontal="general" vertical="top" textRotation="0" wrapText="true" indent="0" shrinkToFit="false"/>
      <protection locked="true" hidden="false"/>
    </xf>
    <xf numFmtId="164" fontId="95" fillId="15" borderId="71" xfId="26" applyFont="true" applyBorder="true" applyAlignment="true" applyProtection="true">
      <alignment horizontal="left" vertical="top" textRotation="0" wrapText="true" indent="0" shrinkToFit="false"/>
      <protection locked="false" hidden="false"/>
    </xf>
    <xf numFmtId="170" fontId="95" fillId="15" borderId="71" xfId="26" applyFont="true" applyBorder="true" applyAlignment="true" applyProtection="true">
      <alignment horizontal="left" vertical="top" textRotation="0" wrapText="true" indent="0" shrinkToFit="false"/>
      <protection locked="false" hidden="false"/>
    </xf>
    <xf numFmtId="168" fontId="95" fillId="15" borderId="71" xfId="26" applyFont="true" applyBorder="true" applyAlignment="true" applyProtection="true">
      <alignment horizontal="left" vertical="top" textRotation="0" wrapText="true" indent="0" shrinkToFit="false"/>
      <protection locked="false" hidden="false"/>
    </xf>
    <xf numFmtId="164" fontId="96" fillId="0" borderId="0" xfId="0" applyFont="true" applyBorder="false" applyAlignment="true" applyProtection="false">
      <alignment horizontal="left" vertical="center" textRotation="0" wrapText="true" indent="0" shrinkToFit="false"/>
      <protection locked="true" hidden="false"/>
    </xf>
    <xf numFmtId="164" fontId="10" fillId="15" borderId="66" xfId="0" applyFont="true" applyBorder="true" applyAlignment="false" applyProtection="false">
      <alignment horizontal="general" vertical="bottom" textRotation="0" wrapText="false" indent="0" shrinkToFit="false"/>
      <protection locked="true" hidden="false"/>
    </xf>
    <xf numFmtId="164" fontId="95" fillId="15" borderId="71" xfId="26" applyFont="true" applyBorder="true" applyAlignment="true" applyProtection="true">
      <alignment horizontal="left" vertical="bottom" textRotation="0" wrapText="true" indent="0" shrinkToFit="false"/>
      <protection locked="false" hidden="false"/>
    </xf>
    <xf numFmtId="164" fontId="0" fillId="15" borderId="66" xfId="0" applyFont="true" applyBorder="true" applyAlignment="false" applyProtection="false">
      <alignment horizontal="general" vertical="bottom" textRotation="0" wrapText="false" indent="0" shrinkToFit="false"/>
      <protection locked="true" hidden="false"/>
    </xf>
    <xf numFmtId="166" fontId="95" fillId="15" borderId="71" xfId="26" applyFont="true" applyBorder="true" applyAlignment="true" applyProtection="true">
      <alignment horizontal="left" vertical="top" textRotation="0" wrapText="true" indent="0" shrinkToFit="false"/>
      <protection locked="false" hidden="false"/>
    </xf>
    <xf numFmtId="164" fontId="33" fillId="9" borderId="66" xfId="33" applyFont="true" applyBorder="true" applyAlignment="true" applyProtection="true">
      <alignment horizontal="general" vertical="bottom" textRotation="0" wrapText="false" indent="0" shrinkToFit="false"/>
      <protection locked="true" hidden="false"/>
    </xf>
    <xf numFmtId="164" fontId="95" fillId="12" borderId="71" xfId="26" applyFont="true" applyBorder="true" applyAlignment="true" applyProtection="true">
      <alignment horizontal="left" vertical="top" textRotation="0" wrapText="true" indent="0" shrinkToFit="false"/>
      <protection locked="false" hidden="false"/>
    </xf>
    <xf numFmtId="164" fontId="10" fillId="20" borderId="0" xfId="0" applyFont="true" applyBorder="false" applyAlignment="false" applyProtection="false">
      <alignment horizontal="general" vertical="bottom" textRotation="0" wrapText="false" indent="0" shrinkToFit="false"/>
      <protection locked="true" hidden="false"/>
    </xf>
    <xf numFmtId="164" fontId="13" fillId="0" borderId="72" xfId="26" applyFont="true" applyBorder="true" applyAlignment="true" applyProtection="false">
      <alignment horizontal="general" vertical="top" textRotation="0" wrapText="true" indent="0" shrinkToFit="false"/>
      <protection locked="true" hidden="false"/>
    </xf>
    <xf numFmtId="164" fontId="95" fillId="12" borderId="73" xfId="26" applyFont="true" applyBorder="true" applyAlignment="true" applyProtection="true">
      <alignment horizontal="left" vertical="top" textRotation="0" wrapText="true" indent="0" shrinkToFit="false"/>
      <protection locked="false" hidden="false"/>
    </xf>
    <xf numFmtId="164" fontId="26" fillId="0" borderId="12" xfId="0" applyFont="true" applyBorder="true" applyAlignment="true" applyProtection="false">
      <alignment horizontal="general" vertical="center" textRotation="0" wrapText="false" indent="0" shrinkToFit="false"/>
      <protection locked="true" hidden="false"/>
    </xf>
    <xf numFmtId="164" fontId="10" fillId="0" borderId="22" xfId="0" applyFont="true" applyBorder="true" applyAlignment="true" applyProtection="false">
      <alignment horizontal="general" vertical="center" textRotation="0" wrapText="false" indent="0" shrinkToFit="false"/>
      <protection locked="true" hidden="false"/>
    </xf>
    <xf numFmtId="164" fontId="97" fillId="18" borderId="6" xfId="28" applyFont="true" applyBorder="true" applyAlignment="true" applyProtection="false">
      <alignment horizontal="left" vertical="top" textRotation="0" wrapText="true" indent="0" shrinkToFit="false"/>
      <protection locked="true" hidden="false"/>
    </xf>
    <xf numFmtId="164" fontId="8" fillId="15" borderId="13" xfId="28" applyFont="true" applyBorder="true" applyAlignment="true" applyProtection="false">
      <alignment horizontal="left" vertical="center" textRotation="0" wrapText="false" indent="0" shrinkToFit="false"/>
      <protection locked="true" hidden="false"/>
    </xf>
    <xf numFmtId="166" fontId="10" fillId="0" borderId="1" xfId="0" applyFont="true" applyBorder="true" applyAlignment="true" applyProtection="false">
      <alignment horizontal="center" vertical="center" textRotation="0" wrapText="false" indent="0" shrinkToFit="false"/>
      <protection locked="true" hidden="false"/>
    </xf>
    <xf numFmtId="164" fontId="8" fillId="11" borderId="13" xfId="28" applyFont="true" applyBorder="true" applyAlignment="true" applyProtection="false">
      <alignment horizontal="left" vertical="center" textRotation="0" wrapText="false" indent="0" shrinkToFit="false"/>
      <protection locked="true" hidden="false"/>
    </xf>
    <xf numFmtId="166" fontId="10" fillId="11"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8" fillId="15" borderId="13" xfId="28" applyFont="true" applyBorder="true" applyAlignment="false" applyProtection="false">
      <alignment horizontal="general" vertical="bottom" textRotation="0" wrapText="false" indent="0" shrinkToFit="false"/>
      <protection locked="true" hidden="false"/>
    </xf>
    <xf numFmtId="169" fontId="10" fillId="0" borderId="1" xfId="19" applyFont="true" applyBorder="true" applyAlignment="true" applyProtection="true">
      <alignment horizontal="center" vertical="center" textRotation="0" wrapText="false" indent="0" shrinkToFit="false"/>
      <protection locked="true" hidden="false"/>
    </xf>
    <xf numFmtId="170" fontId="10" fillId="11" borderId="1" xfId="0" applyFont="true" applyBorder="true" applyAlignment="true" applyProtection="false">
      <alignment horizontal="center" vertical="center" textRotation="0" wrapText="false" indent="0" shrinkToFit="false"/>
      <protection locked="true" hidden="false"/>
    </xf>
    <xf numFmtId="164" fontId="13" fillId="11" borderId="13" xfId="28" applyFont="true" applyBorder="true" applyAlignment="true" applyProtection="false">
      <alignment horizontal="left" vertical="center" textRotation="0" wrapText="false" indent="0" shrinkToFit="false"/>
      <protection locked="true" hidden="false"/>
    </xf>
    <xf numFmtId="164" fontId="8" fillId="15" borderId="10" xfId="28" applyFont="true" applyBorder="true" applyAlignment="true" applyProtection="false">
      <alignment horizontal="left" vertical="center" textRotation="0" wrapText="false" indent="0" shrinkToFit="false"/>
      <protection locked="true" hidden="false"/>
    </xf>
    <xf numFmtId="170" fontId="10" fillId="0" borderId="8" xfId="0" applyFont="true" applyBorder="true" applyAlignment="true" applyProtection="false">
      <alignment horizontal="center" vertical="center" textRotation="0" wrapText="false" indent="0" shrinkToFit="false"/>
      <protection locked="true" hidden="false"/>
    </xf>
    <xf numFmtId="164" fontId="26" fillId="15" borderId="12" xfId="0" applyFont="true" applyBorder="true" applyAlignment="true" applyProtection="false">
      <alignment horizontal="general" vertical="center" textRotation="0" wrapText="false" indent="0" shrinkToFit="false"/>
      <protection locked="true" hidden="false"/>
    </xf>
    <xf numFmtId="164" fontId="8" fillId="15" borderId="3" xfId="28" applyFont="true" applyBorder="true" applyAlignment="true" applyProtection="false">
      <alignment horizontal="left" vertical="center" textRotation="0" wrapText="false" indent="0" shrinkToFit="false"/>
      <protection locked="true" hidden="false"/>
    </xf>
    <xf numFmtId="164" fontId="8" fillId="15" borderId="22" xfId="28" applyFont="true" applyBorder="true" applyAlignment="false" applyProtection="false">
      <alignment horizontal="general" vertical="bottom" textRotation="0" wrapText="false" indent="0" shrinkToFit="false"/>
      <protection locked="true" hidden="false"/>
    </xf>
    <xf numFmtId="164" fontId="8" fillId="15" borderId="0" xfId="28" applyFont="true" applyBorder="true" applyAlignment="true" applyProtection="false">
      <alignment horizontal="general" vertical="bottom" textRotation="0" wrapText="false" indent="0" shrinkToFit="false"/>
      <protection locked="true" hidden="false"/>
    </xf>
    <xf numFmtId="164" fontId="8" fillId="15" borderId="0" xfId="28" applyFont="true" applyBorder="true" applyAlignment="false" applyProtection="false">
      <alignment horizontal="general" vertical="bottom" textRotation="0" wrapText="false" indent="0" shrinkToFit="false"/>
      <protection locked="true" hidden="false"/>
    </xf>
    <xf numFmtId="164" fontId="21" fillId="0" borderId="9" xfId="0" applyFont="true" applyBorder="true" applyAlignment="true" applyProtection="false">
      <alignment horizontal="general" vertical="center" textRotation="0" wrapText="false" indent="0" shrinkToFit="false"/>
      <protection locked="true" hidden="false"/>
    </xf>
    <xf numFmtId="168" fontId="21" fillId="11" borderId="5" xfId="0" applyFont="true" applyBorder="true" applyAlignment="true" applyProtection="true">
      <alignment horizontal="center" vertical="center" textRotation="0" wrapText="false" indent="0" shrinkToFit="false"/>
      <protection locked="false" hidden="false"/>
    </xf>
    <xf numFmtId="164" fontId="21" fillId="15" borderId="13" xfId="28" applyFont="true" applyBorder="true" applyAlignment="true" applyProtection="false">
      <alignment horizontal="general" vertical="center" textRotation="0" wrapText="false" indent="0" shrinkToFit="false"/>
      <protection locked="true" hidden="false"/>
    </xf>
    <xf numFmtId="170" fontId="21" fillId="11" borderId="1" xfId="0" applyFont="true" applyBorder="true" applyAlignment="true" applyProtection="false">
      <alignment horizontal="center" vertical="center" textRotation="0" wrapText="false" indent="0" shrinkToFit="false"/>
      <protection locked="true" hidden="false"/>
    </xf>
    <xf numFmtId="164" fontId="21" fillId="0" borderId="13" xfId="0" applyFont="true" applyBorder="true" applyAlignment="true" applyProtection="false">
      <alignment horizontal="general" vertical="center" textRotation="0" wrapText="false" indent="0" shrinkToFit="false"/>
      <protection locked="true" hidden="false"/>
    </xf>
    <xf numFmtId="164" fontId="21" fillId="0" borderId="16" xfId="0" applyFont="true" applyBorder="true" applyAlignment="true" applyProtection="false">
      <alignment horizontal="general" vertical="center" textRotation="0" wrapText="false" indent="0" shrinkToFit="false"/>
      <protection locked="true" hidden="false"/>
    </xf>
    <xf numFmtId="170" fontId="21" fillId="11" borderId="55" xfId="0" applyFont="true" applyBorder="true" applyAlignment="true" applyProtection="true">
      <alignment horizontal="center" vertical="bottom" textRotation="0" wrapText="false" indent="0" shrinkToFit="false"/>
      <protection locked="true" hidden="false"/>
    </xf>
    <xf numFmtId="164" fontId="21" fillId="11" borderId="1" xfId="0" applyFont="true" applyBorder="true" applyAlignment="true" applyProtection="false">
      <alignment horizontal="left" vertical="bottom" textRotation="0" wrapText="false" indent="0" shrinkToFit="false"/>
      <protection locked="true" hidden="false"/>
    </xf>
    <xf numFmtId="168" fontId="21" fillId="11" borderId="74" xfId="0" applyFont="true" applyBorder="true" applyAlignment="true" applyProtection="false">
      <alignment horizontal="center" vertical="bottom" textRotation="0" wrapText="false" indent="0" shrinkToFit="false"/>
      <protection locked="true" hidden="false"/>
    </xf>
    <xf numFmtId="164" fontId="8" fillId="15" borderId="26" xfId="28" applyFont="true" applyBorder="true" applyAlignment="true" applyProtection="false">
      <alignment horizontal="left" vertical="bottom" textRotation="0" wrapText="false" indent="0" shrinkToFit="false"/>
      <protection locked="true" hidden="false"/>
    </xf>
    <xf numFmtId="164" fontId="8" fillId="15" borderId="16" xfId="28" applyFont="true" applyBorder="tru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left" vertical="bottom" textRotation="0" wrapText="false" indent="0" shrinkToFit="false"/>
      <protection locked="true" hidden="false"/>
    </xf>
    <xf numFmtId="164" fontId="8" fillId="15" borderId="23" xfId="28" applyFont="true" applyBorder="true" applyAlignment="true" applyProtection="false">
      <alignment horizontal="left" vertical="bottom" textRotation="0" wrapText="false" indent="0" shrinkToFit="false"/>
      <protection locked="true" hidden="false"/>
    </xf>
    <xf numFmtId="164" fontId="9" fillId="15" borderId="12" xfId="0" applyFont="true" applyBorder="true" applyAlignment="true" applyProtection="false">
      <alignment horizontal="general" vertical="center" textRotation="0" wrapText="false" indent="0" shrinkToFit="false"/>
      <protection locked="true" hidden="false"/>
    </xf>
    <xf numFmtId="164" fontId="8" fillId="15" borderId="3" xfId="28" applyFont="true" applyBorder="true" applyAlignment="false" applyProtection="false">
      <alignment horizontal="general" vertical="bottom" textRotation="0" wrapText="false" indent="0" shrinkToFit="false"/>
      <protection locked="true" hidden="false"/>
    </xf>
    <xf numFmtId="164" fontId="21" fillId="15" borderId="16" xfId="28" applyFont="true" applyBorder="true" applyAlignment="true" applyProtection="false">
      <alignment horizontal="general" vertical="center" textRotation="0" wrapText="false" indent="0" shrinkToFit="false"/>
      <protection locked="true" hidden="false"/>
    </xf>
    <xf numFmtId="164" fontId="29" fillId="15" borderId="0" xfId="20" applyFont="true" applyBorder="true" applyAlignment="true" applyProtection="true">
      <alignment horizontal="general" vertical="bottom" textRotation="0" wrapText="false" indent="0" shrinkToFit="false"/>
      <protection locked="true" hidden="false"/>
    </xf>
    <xf numFmtId="164" fontId="20" fillId="15" borderId="16" xfId="28" applyFont="tru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21" fillId="15" borderId="16" xfId="28"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4" fontId="9" fillId="15" borderId="16" xfId="0" applyFont="true" applyBorder="true" applyAlignment="true" applyProtection="false">
      <alignment horizontal="general" vertical="center" textRotation="0" wrapText="false" indent="0" shrinkToFit="false"/>
      <protection locked="true" hidden="false"/>
    </xf>
    <xf numFmtId="164" fontId="10" fillId="15" borderId="16" xfId="0" applyFont="true" applyBorder="true" applyAlignment="true" applyProtection="false">
      <alignment horizontal="general" vertical="center" textRotation="0" wrapText="false" indent="0" shrinkToFit="false"/>
      <protection locked="true" hidden="false"/>
    </xf>
    <xf numFmtId="164" fontId="29" fillId="15" borderId="0" xfId="20" applyFont="true" applyBorder="true" applyAlignment="true" applyProtection="true">
      <alignment horizontal="left" vertical="bottom" textRotation="0" wrapText="false" indent="0" shrinkToFit="false"/>
      <protection locked="true" hidden="false"/>
    </xf>
    <xf numFmtId="164" fontId="10" fillId="0" borderId="16" xfId="0" applyFont="true" applyBorder="true" applyAlignment="true" applyProtection="false">
      <alignment horizontal="general" vertical="center" textRotation="0" wrapText="false" indent="0" shrinkToFit="false"/>
      <protection locked="true" hidden="false"/>
    </xf>
    <xf numFmtId="164" fontId="10" fillId="15" borderId="23" xfId="0" applyFont="true" applyBorder="true" applyAlignment="true" applyProtection="false">
      <alignment horizontal="left" vertical="center" textRotation="0" wrapText="false" indent="0" shrinkToFit="false"/>
      <protection locked="true" hidden="false"/>
    </xf>
  </cellXfs>
  <cellStyles count="22">
    <cellStyle name="Normal" xfId="0" builtinId="0"/>
    <cellStyle name="Comma" xfId="15" builtinId="3"/>
    <cellStyle name="Comma [0]" xfId="16" builtinId="6"/>
    <cellStyle name="Currency" xfId="17" builtinId="4"/>
    <cellStyle name="Currency [0]" xfId="18" builtinId="7"/>
    <cellStyle name="Percent" xfId="19" builtinId="5"/>
    <cellStyle name="60% - Accent2 2" xfId="21"/>
    <cellStyle name="60% - Accent3 2" xfId="22"/>
    <cellStyle name="Currency 2" xfId="23"/>
    <cellStyle name="Neutral 2" xfId="24"/>
    <cellStyle name="Normal 2" xfId="25"/>
    <cellStyle name="Normal 2 2" xfId="26"/>
    <cellStyle name="Normal 3" xfId="27"/>
    <cellStyle name="Normal_hendra regs calculator.xls" xfId="28"/>
    <cellStyle name="Excel Built-in Accent2" xfId="29"/>
    <cellStyle name="Excel Built-in Accent1" xfId="30"/>
    <cellStyle name="*unknown*" xfId="20" builtinId="8"/>
    <cellStyle name="Excel Built-in 40% - Accent2" xfId="31"/>
    <cellStyle name="Excel Built-in 60% - Accent4" xfId="32"/>
    <cellStyle name="Excel Built-in Bad" xfId="33"/>
    <cellStyle name="Excel Built-in Neutral" xfId="34"/>
    <cellStyle name="Excel Built-in Good" xfId="35"/>
  </cellStyles>
  <dxfs count="9">
    <dxf>
      <font>
        <name val="Calibri"/>
        <charset val="1"/>
        <family val="2"/>
        <color rgb="FF000000"/>
        <sz val="11"/>
      </font>
      <fill>
        <patternFill>
          <bgColor rgb="FF92D050"/>
        </patternFill>
      </fill>
    </dxf>
    <dxf>
      <font>
        <name val="Calibri"/>
        <charset val="1"/>
        <family val="2"/>
        <color rgb="FF000000"/>
        <sz val="11"/>
      </font>
      <fill>
        <patternFill>
          <bgColor rgb="FF92D050"/>
        </patternFill>
      </fill>
    </dxf>
    <dxf>
      <font>
        <name val="Calibri"/>
        <charset val="1"/>
        <family val="2"/>
        <color rgb="FF000000"/>
        <sz val="11"/>
      </font>
      <fill>
        <patternFill>
          <bgColor rgb="FF92D050"/>
        </patternFill>
      </fill>
    </dxf>
    <dxf>
      <font>
        <name val="Calibri"/>
        <charset val="1"/>
        <family val="2"/>
        <color rgb="FF000000"/>
        <sz val="11"/>
      </font>
      <fill>
        <patternFill>
          <bgColor rgb="FF92D050"/>
        </patternFill>
      </fill>
    </dxf>
    <dxf>
      <font>
        <name val="Calibri"/>
        <charset val="1"/>
        <family val="2"/>
        <strike val="0"/>
        <color rgb="FF000000"/>
        <sz val="11"/>
      </font>
      <fill>
        <patternFill>
          <bgColor rgb="FFA9D18E"/>
        </patternFill>
      </fill>
    </dxf>
    <dxf>
      <font>
        <name val="Calibri"/>
        <charset val="1"/>
        <family val="2"/>
        <strike val="0"/>
        <color rgb="FF000000"/>
        <sz val="11"/>
      </font>
      <fill>
        <patternFill>
          <bgColor rgb="FFA9D18E"/>
        </patternFill>
      </fill>
    </dxf>
    <dxf>
      <font>
        <name val="Calibri"/>
        <charset val="1"/>
        <family val="2"/>
        <color rgb="FF000000"/>
        <sz val="11"/>
      </font>
      <fill>
        <patternFill>
          <bgColor rgb="FFFF9999"/>
        </patternFill>
      </fill>
    </dxf>
    <dxf>
      <font>
        <name val="Calibri"/>
        <charset val="1"/>
        <family val="2"/>
        <strike val="0"/>
        <color rgb="FFFFFFFF"/>
        <sz val="11"/>
      </font>
      <fill>
        <patternFill>
          <bgColor rgb="FFC5E0B4"/>
        </patternFill>
      </fill>
    </dxf>
    <dxf>
      <font>
        <name val="Calibri"/>
        <charset val="1"/>
        <family val="2"/>
        <strike val="0"/>
        <color rgb="FF000000"/>
        <sz val="11"/>
      </font>
      <fill>
        <patternFill>
          <bgColor rgb="FFC5E0B4"/>
        </patternFill>
      </fill>
    </dxf>
  </dxfs>
  <colors>
    <indexedColors>
      <rgbColor rgb="FF000000"/>
      <rgbColor rgb="FFFFFFFF"/>
      <rgbColor rgb="FFFF0000"/>
      <rgbColor rgb="FF00FF00"/>
      <rgbColor rgb="FF0000FF"/>
      <rgbColor rgb="FFFFFF00"/>
      <rgbColor rgb="FFFF00FF"/>
      <rgbColor rgb="FF85DFFF"/>
      <rgbColor rgb="FF9C0006"/>
      <rgbColor rgb="FF006100"/>
      <rgbColor rgb="FF000080"/>
      <rgbColor rgb="FF9C6500"/>
      <rgbColor rgb="FF800080"/>
      <rgbColor rgb="FF0070C0"/>
      <rgbColor rgb="FFBFBFBF"/>
      <rgbColor rgb="FF808080"/>
      <rgbColor rgb="FF8FAADC"/>
      <rgbColor rgb="FFFF3300"/>
      <rgbColor rgb="FFF2F2F2"/>
      <rgbColor rgb="FFDEEBF7"/>
      <rgbColor rgb="FF660066"/>
      <rgbColor rgb="FFF4B183"/>
      <rgbColor rgb="FF0563C1"/>
      <rgbColor rgb="FFD8D8D8"/>
      <rgbColor rgb="FF000080"/>
      <rgbColor rgb="FFFF00FF"/>
      <rgbColor rgb="FFC5E0B4"/>
      <rgbColor rgb="FFA9D18E"/>
      <rgbColor rgb="FF800080"/>
      <rgbColor rgb="FF800000"/>
      <rgbColor rgb="FFD9D9D9"/>
      <rgbColor rgb="FF0000FF"/>
      <rgbColor rgb="FF00B0F0"/>
      <rgbColor rgb="FFA7E8FF"/>
      <rgbColor rgb="FFC6EFCE"/>
      <rgbColor rgb="FFFFEB9C"/>
      <rgbColor rgb="FF94BBDE"/>
      <rgbColor rgb="FFFF9999"/>
      <rgbColor rgb="FFA6A6A6"/>
      <rgbColor rgb="FFF8CBAD"/>
      <rgbColor rgb="FF4472C4"/>
      <rgbColor rgb="FF39A0ED"/>
      <rgbColor rgb="FF92D050"/>
      <rgbColor rgb="FFFFD966"/>
      <rgbColor rgb="FFFFC7CE"/>
      <rgbColor rgb="FFED7D31"/>
      <rgbColor rgb="FF595959"/>
      <rgbColor rgb="FFA5A5A5"/>
      <rgbColor rgb="FF002060"/>
      <rgbColor rgb="FF00B050"/>
      <rgbColor rgb="FF0D0D0D"/>
      <rgbColor rgb="FF4D4D4D"/>
      <rgbColor rgb="FF9C5700"/>
      <rgbColor rgb="FFC9C9C9"/>
      <rgbColor rgb="FF2F5597"/>
      <rgbColor rgb="FF333F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a:solidFill>
                  <a:srgbClr val="000000"/>
                </a:solidFill>
                <a:latin typeface="Calibri"/>
              </a:defRPr>
            </a:pPr>
            <a:r>
              <a:rPr b="1" lang="en-US" sz="1400" spc="-1" strike="noStrike">
                <a:solidFill>
                  <a:srgbClr val="000000"/>
                </a:solidFill>
                <a:latin typeface="Calibri"/>
              </a:rPr>
              <a:t>Heat Load required v.s selected unit output Including defrost at selected flow temperature </a:t>
            </a:r>
          </a:p>
        </c:rich>
      </c:tx>
      <c:layout>
        <c:manualLayout>
          <c:xMode val="edge"/>
          <c:yMode val="edge"/>
          <c:x val="0.132656051577611"/>
          <c:y val="0.0407027183342973"/>
        </c:manualLayout>
      </c:layout>
      <c:overlay val="0"/>
      <c:spPr>
        <a:solidFill>
          <a:srgbClr val="f2f2f2"/>
        </a:solidFill>
        <a:ln w="0">
          <a:noFill/>
        </a:ln>
      </c:spPr>
    </c:title>
    <c:autoTitleDeleted val="0"/>
    <c:plotArea>
      <c:layout>
        <c:manualLayout>
          <c:layoutTarget val="inner"/>
          <c:xMode val="edge"/>
          <c:yMode val="edge"/>
          <c:x val="0.0600436325746475"/>
          <c:y val="0.130060728744939"/>
          <c:w val="0.864511087232588"/>
          <c:h val="0.760627530364372"/>
        </c:manualLayout>
      </c:layout>
      <c:scatterChart>
        <c:scatterStyle val="line"/>
        <c:varyColors val="0"/>
        <c:ser>
          <c:idx val="0"/>
          <c:order val="0"/>
          <c:tx>
            <c:strRef>
              <c:f>"House heating load"</c:f>
              <c:strCache>
                <c:ptCount val="1"/>
                <c:pt idx="0">
                  <c:v>House heating load</c:v>
                </c:pt>
              </c:strCache>
            </c:strRef>
          </c:tx>
          <c:spPr>
            <a:solidFill>
              <a:srgbClr val="ed7d31"/>
            </a:solidFill>
            <a:ln cap="rnd" w="22320">
              <a:solidFill>
                <a:srgbClr val="ed7d31"/>
              </a:solidFill>
              <a:round/>
            </a:ln>
          </c:spPr>
          <c:marker>
            <c:symbol val="none"/>
          </c:marker>
          <c:dPt>
            <c:idx val="1"/>
            <c:marker>
              <c:symbol val="none"/>
            </c:marker>
          </c:dPt>
          <c:dLbls>
            <c:numFmt formatCode="General" sourceLinked="0"/>
            <c:dLbl>
              <c:idx val="1"/>
              <c:txPr>
                <a:bodyPr wrap="square"/>
                <a:lstStyle/>
                <a:p>
                  <a:pPr>
                    <a:defRPr b="0" sz="900" spc="-1" strike="noStrike">
                      <a:solidFill>
                        <a:srgbClr val="f2f2f2"/>
                      </a:solidFill>
                      <a:latin typeface="Calibri"/>
                    </a:defRPr>
                  </a:pPr>
                </a:p>
              </c:txPr>
              <c:dLblPos val="r"/>
              <c:showLegendKey val="0"/>
              <c:showVal val="0"/>
              <c:showCatName val="0"/>
              <c:showSerName val="0"/>
              <c:showPercent val="0"/>
              <c:separator>; </c:separator>
            </c:dLbl>
            <c:txPr>
              <a:bodyPr wrap="square"/>
              <a:lstStyle/>
              <a:p>
                <a:pPr>
                  <a:defRPr b="0" sz="900" spc="-1" strike="noStrike">
                    <a:solidFill>
                      <a:srgbClr val="f2f2f2"/>
                    </a:solidFill>
                    <a:latin typeface="Calibri"/>
                  </a:defRPr>
                </a:pPr>
              </a:p>
            </c:txPr>
            <c:dLblPos val="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xVal>
            <c:numRef>
              <c:f>'Your System'!$G$31:$G$32</c:f>
              <c:numCache>
                <c:formatCode>General</c:formatCode>
                <c:ptCount val="2"/>
                <c:pt idx="0">
                  <c:v>15</c:v>
                </c:pt>
                <c:pt idx="1">
                  <c:v>-3.7</c:v>
                </c:pt>
              </c:numCache>
            </c:numRef>
          </c:xVal>
          <c:yVal>
            <c:numRef>
              <c:f>'Your System'!$H$31:$H$32</c:f>
              <c:numCache>
                <c:formatCode>General</c:formatCode>
                <c:ptCount val="2"/>
                <c:pt idx="0">
                  <c:v>0</c:v>
                </c:pt>
                <c:pt idx="1">
                  <c:v>6.6</c:v>
                </c:pt>
              </c:numCache>
            </c:numRef>
          </c:yVal>
          <c:smooth val="1"/>
        </c:ser>
        <c:ser>
          <c:idx val="1"/>
          <c:order val="1"/>
          <c:tx>
            <c:strRef>
              <c:f>"Output of selected unit"</c:f>
              <c:strCache>
                <c:ptCount val="1"/>
                <c:pt idx="0">
                  <c:v>Output of selected unit</c:v>
                </c:pt>
              </c:strCache>
            </c:strRef>
          </c:tx>
          <c:spPr>
            <a:solidFill>
              <a:srgbClr val="4472c4"/>
            </a:solidFill>
            <a:ln cap="rnd" w="22320">
              <a:solidFill>
                <a:srgbClr val="4472c4"/>
              </a:solidFill>
              <a:round/>
            </a:ln>
          </c:spPr>
          <c:marker>
            <c:symbol val="none"/>
          </c:marker>
          <c:dLbls>
            <c:numFmt formatCode="General" sourceLinked="0"/>
            <c:txPr>
              <a:bodyPr wrap="square"/>
              <a:lstStyle/>
              <a:p>
                <a:pPr>
                  <a:defRPr b="0" sz="1000" spc="-1" strike="noStrike">
                    <a:solidFill>
                      <a:srgbClr val="4472c4"/>
                    </a:solidFill>
                    <a:latin typeface="Calibri"/>
                  </a:defRPr>
                </a:pPr>
              </a:p>
            </c:txPr>
            <c:dLblPos val="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xVal>
            <c:numRef>
              <c:f>'Your System'!$G$23:$G$29</c:f>
              <c:numCache>
                <c:formatCode>General</c:formatCode>
                <c:ptCount val="7"/>
                <c:pt idx="0">
                  <c:v>-10</c:v>
                </c:pt>
                <c:pt idx="1">
                  <c:v>-7</c:v>
                </c:pt>
                <c:pt idx="2">
                  <c:v>-2</c:v>
                </c:pt>
                <c:pt idx="3">
                  <c:v>0</c:v>
                </c:pt>
                <c:pt idx="4">
                  <c:v>2</c:v>
                </c:pt>
                <c:pt idx="5">
                  <c:v>7</c:v>
                </c:pt>
                <c:pt idx="6">
                  <c:v>15</c:v>
                </c:pt>
              </c:numCache>
            </c:numRef>
          </c:xVal>
          <c:yVal>
            <c:numRef>
              <c:f>'Your System'!$H$23:$H$29</c:f>
              <c:numCache>
                <c:formatCode>General</c:formatCode>
                <c:ptCount val="7"/>
                <c:pt idx="0">
                  <c:v>6.6</c:v>
                </c:pt>
                <c:pt idx="1">
                  <c:v>6.6</c:v>
                </c:pt>
                <c:pt idx="2">
                  <c:v>7.4</c:v>
                </c:pt>
                <c:pt idx="3">
                  <c:v>7.4</c:v>
                </c:pt>
                <c:pt idx="4">
                  <c:v>7.4</c:v>
                </c:pt>
                <c:pt idx="5">
                  <c:v>8.1</c:v>
                </c:pt>
                <c:pt idx="6">
                  <c:v>8.1</c:v>
                </c:pt>
              </c:numCache>
            </c:numRef>
          </c:yVal>
          <c:smooth val="1"/>
        </c:ser>
        <c:ser>
          <c:idx val="2"/>
          <c:order val="2"/>
          <c:tx>
            <c:strRef>
              <c:f>"heating and hot water"</c:f>
              <c:strCache>
                <c:ptCount val="1"/>
                <c:pt idx="0">
                  <c:v>heating and hot water</c:v>
                </c:pt>
              </c:strCache>
            </c:strRef>
          </c:tx>
          <c:spPr>
            <a:solidFill>
              <a:srgbClr val="a5a5a5"/>
            </a:solidFill>
            <a:ln cap="rnd" w="22320">
              <a:solidFill>
                <a:srgbClr val="a5a5a5"/>
              </a:solidFill>
              <a:round/>
            </a:ln>
          </c:spPr>
          <c:marker>
            <c:symbol val="none"/>
          </c:marker>
          <c:dLbls>
            <c:numFmt formatCode="General" sourceLinked="0"/>
            <c:txPr>
              <a:bodyPr wrap="square"/>
              <a:lstStyle/>
              <a:p>
                <a:pPr>
                  <a:defRPr b="0" sz="900" spc="-1" strike="noStrike">
                    <a:solidFill>
                      <a:srgbClr val="f2f2f2"/>
                    </a:solidFill>
                    <a:latin typeface="Calibri"/>
                  </a:defRPr>
                </a:pPr>
              </a:p>
            </c:txPr>
            <c:dLblPos val="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xVal>
            <c:numRef>
              <c:f>'Your System'!$G$31:$G$32</c:f>
              <c:numCache>
                <c:formatCode>General</c:formatCode>
                <c:ptCount val="2"/>
                <c:pt idx="0">
                  <c:v>15</c:v>
                </c:pt>
                <c:pt idx="1">
                  <c:v>-3.7</c:v>
                </c:pt>
              </c:numCache>
            </c:numRef>
          </c:xVal>
          <c:yVal>
            <c:numRef>
              <c:f>'Your System'!$G$33:$H$33</c:f>
              <c:numCache>
                <c:formatCode>General</c:formatCode>
                <c:ptCount val="2"/>
                <c:pt idx="0">
                  <c:v>0.299486590038314</c:v>
                </c:pt>
                <c:pt idx="1">
                  <c:v>6.89948659003831</c:v>
                </c:pt>
              </c:numCache>
            </c:numRef>
          </c:yVal>
          <c:smooth val="1"/>
        </c:ser>
        <c:axId val="90964998"/>
        <c:axId val="58989509"/>
      </c:scatterChart>
      <c:valAx>
        <c:axId val="90964998"/>
        <c:scaling>
          <c:orientation val="minMax"/>
          <c:max val="15"/>
          <c:min val="-10"/>
        </c:scaling>
        <c:delete val="0"/>
        <c:axPos val="b"/>
        <c:majorGridlines>
          <c:spPr>
            <a:ln w="9360">
              <a:solidFill>
                <a:srgbClr val="595959">
                  <a:alpha val="75000"/>
                </a:srgbClr>
              </a:solidFill>
              <a:round/>
            </a:ln>
          </c:spPr>
        </c:majorGridlines>
        <c:title>
          <c:tx>
            <c:rich>
              <a:bodyPr rot="0"/>
              <a:lstStyle/>
              <a:p>
                <a:pPr>
                  <a:defRPr b="1" lang="en-GB" sz="1000" spc="-1" strike="noStrike">
                    <a:solidFill>
                      <a:srgbClr val="000000"/>
                    </a:solidFill>
                    <a:latin typeface="Calibri"/>
                  </a:defRPr>
                </a:pPr>
                <a:r>
                  <a:rPr b="1" lang="en-GB" sz="1000" spc="-1" strike="noStrike">
                    <a:solidFill>
                      <a:srgbClr val="000000"/>
                    </a:solidFill>
                    <a:latin typeface="Calibri"/>
                  </a:rPr>
                  <a:t>Outdoor Ambient Temperature C</a:t>
                </a:r>
              </a:p>
            </c:rich>
          </c:tx>
          <c:layout>
            <c:manualLayout>
              <c:xMode val="edge"/>
              <c:yMode val="edge"/>
              <c:x val="0.389176516557585"/>
              <c:y val="0.936596298438404"/>
            </c:manualLayout>
          </c:layout>
          <c:overlay val="0"/>
          <c:spPr>
            <a:noFill/>
            <a:ln w="0">
              <a:noFill/>
            </a:ln>
          </c:spPr>
        </c:title>
        <c:numFmt formatCode="General" sourceLinked="0"/>
        <c:majorTickMark val="none"/>
        <c:minorTickMark val="none"/>
        <c:tickLblPos val="nextTo"/>
        <c:spPr>
          <a:ln w="9360">
            <a:solidFill>
              <a:srgbClr val="808080"/>
            </a:solidFill>
            <a:round/>
          </a:ln>
        </c:spPr>
        <c:txPr>
          <a:bodyPr/>
          <a:lstStyle/>
          <a:p>
            <a:pPr>
              <a:defRPr b="0" sz="900" spc="-1" strike="noStrike">
                <a:solidFill>
                  <a:srgbClr val="000000"/>
                </a:solidFill>
                <a:latin typeface="Calibri"/>
              </a:defRPr>
            </a:pPr>
          </a:p>
        </c:txPr>
        <c:crossAx val="58989509"/>
        <c:crosses val="autoZero"/>
        <c:crossBetween val="midCat"/>
      </c:valAx>
      <c:valAx>
        <c:axId val="58989509"/>
        <c:scaling>
          <c:orientation val="minMax"/>
        </c:scaling>
        <c:delete val="0"/>
        <c:axPos val="l"/>
        <c:majorGridlines>
          <c:spPr>
            <a:ln w="9360">
              <a:solidFill>
                <a:srgbClr val="595959">
                  <a:alpha val="75000"/>
                </a:srgbClr>
              </a:solidFill>
              <a:round/>
            </a:ln>
          </c:spPr>
        </c:majorGridlines>
        <c:title>
          <c:tx>
            <c:rich>
              <a:bodyPr rot="-5400000"/>
              <a:lstStyle/>
              <a:p>
                <a:pPr>
                  <a:defRPr b="1" lang="en-US" sz="1000" spc="-1" strike="noStrike">
                    <a:solidFill>
                      <a:srgbClr val="000000"/>
                    </a:solidFill>
                    <a:latin typeface="Calibri"/>
                  </a:defRPr>
                </a:pPr>
                <a:r>
                  <a:rPr b="1" lang="en-US" sz="1000" spc="-1" strike="noStrike">
                    <a:solidFill>
                      <a:srgbClr val="000000"/>
                    </a:solidFill>
                    <a:latin typeface="Calibri"/>
                  </a:rPr>
                  <a:t>Heat output kW inc defrost</a:t>
                </a:r>
              </a:p>
            </c:rich>
          </c:tx>
          <c:overlay val="0"/>
          <c:spPr>
            <a:noFill/>
            <a:ln w="0">
              <a:noFill/>
            </a:ln>
          </c:spPr>
        </c:title>
        <c:numFmt formatCode="General" sourceLinked="0"/>
        <c:majorTickMark val="none"/>
        <c:minorTickMark val="none"/>
        <c:tickLblPos val="nextTo"/>
        <c:spPr>
          <a:ln w="9360">
            <a:solidFill>
              <a:srgbClr val="000000"/>
            </a:solidFill>
            <a:round/>
          </a:ln>
        </c:spPr>
        <c:txPr>
          <a:bodyPr/>
          <a:lstStyle/>
          <a:p>
            <a:pPr>
              <a:defRPr b="0" sz="900" spc="-1" strike="noStrike">
                <a:solidFill>
                  <a:srgbClr val="000000"/>
                </a:solidFill>
                <a:latin typeface="Calibri"/>
              </a:defRPr>
            </a:pPr>
          </a:p>
        </c:txPr>
        <c:crossAx val="90964998"/>
        <c:crossesAt val="-10"/>
        <c:crossBetween val="midCat"/>
      </c:valAx>
      <c:spPr>
        <a:solidFill>
          <a:srgbClr val="f2f2f2"/>
        </a:solidFill>
        <a:ln w="0">
          <a:solidFill>
            <a:srgbClr val="000000"/>
          </a:solidFill>
        </a:ln>
      </c:spPr>
    </c:plotArea>
    <c:legend>
      <c:legendPos val="r"/>
      <c:layout>
        <c:manualLayout>
          <c:xMode val="edge"/>
          <c:yMode val="edge"/>
          <c:x val="0.0723448590219444"/>
          <c:y val="0.708492952656307"/>
          <c:w val="0.249568586591997"/>
          <c:h val="0.179485326008385"/>
        </c:manualLayout>
      </c:layout>
      <c:overlay val="0"/>
      <c:spPr>
        <a:solidFill>
          <a:srgbClr val="f2f2f2"/>
        </a:solid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1260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image" Target="../media/image4.png"/>
</Relationships>
</file>

<file path=xl/drawings/_rels/drawing4.xml.rels><?xml version="1.0" encoding="UTF-8"?>
<Relationships xmlns="http://schemas.openxmlformats.org/package/2006/relationships"><Relationship Id="rId1" Type="http://schemas.openxmlformats.org/officeDocument/2006/relationships/chart" Target="../charts/chart1.xml"/>
</Relationships>
</file>

<file path=xl/drawings/_rels/drawing5.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8.png"/><Relationship Id="rId5" Type="http://schemas.openxmlformats.org/officeDocument/2006/relationships/image" Target="../media/image9.png"/><Relationship Id="rId6" Type="http://schemas.openxmlformats.org/officeDocument/2006/relationships/image" Target="../media/image10.png"/><Relationship Id="rId7" Type="http://schemas.openxmlformats.org/officeDocument/2006/relationships/image" Target="../media/image11.png"/><Relationship Id="rId8" Type="http://schemas.openxmlformats.org/officeDocument/2006/relationships/image" Target="../media/image12.png"/><Relationship Id="rId9" Type="http://schemas.openxmlformats.org/officeDocument/2006/relationships/image" Target="../media/image13.png"/><Relationship Id="rId10" Type="http://schemas.openxmlformats.org/officeDocument/2006/relationships/image" Target="../media/image14.png"/><Relationship Id="rId11" Type="http://schemas.openxmlformats.org/officeDocument/2006/relationships/image" Target="../media/image15.png"/><Relationship Id="rId12" Type="http://schemas.openxmlformats.org/officeDocument/2006/relationships/image" Target="../media/image16.png"/><Relationship Id="rId13" Type="http://schemas.openxmlformats.org/officeDocument/2006/relationships/image" Target="../media/image17.png"/><Relationship Id="rId14" Type="http://schemas.openxmlformats.org/officeDocument/2006/relationships/image" Target="../media/image18.png"/><Relationship Id="rId15" Type="http://schemas.openxmlformats.org/officeDocument/2006/relationships/image" Target="../media/image19.png"/><Relationship Id="rId16" Type="http://schemas.openxmlformats.org/officeDocument/2006/relationships/image" Target="../media/image20.png"/><Relationship Id="rId17" Type="http://schemas.openxmlformats.org/officeDocument/2006/relationships/image" Target="../media/image21.jpeg"/><Relationship Id="rId18" Type="http://schemas.openxmlformats.org/officeDocument/2006/relationships/image" Target="../media/image22.jpeg"/>
</Relationships>
</file>

<file path=xl/drawings/_rels/drawing6.xml.rels><?xml version="1.0" encoding="UTF-8"?>
<Relationships xmlns="http://schemas.openxmlformats.org/package/2006/relationships"><Relationship Id="rId1" Type="http://schemas.openxmlformats.org/officeDocument/2006/relationships/image" Target="../media/image23.png"/>
</Relationships>
</file>

<file path=xl/drawings/_rels/drawing7.xml.rels><?xml version="1.0" encoding="UTF-8"?>
<Relationships xmlns="http://schemas.openxmlformats.org/package/2006/relationships"><Relationship Id="rId1" Type="http://schemas.openxmlformats.org/officeDocument/2006/relationships/image" Target="../media/image24.png"/>
</Relationships>
</file>

<file path=xl/drawings/_rels/drawing8.xml.rels><?xml version="1.0" encoding="UTF-8"?>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26.png"/>
</Relationships>
</file>

<file path=xl/drawings/_rels/drawing9.xml.rels><?xml version="1.0" encoding="UTF-8"?>
<Relationships xmlns="http://schemas.openxmlformats.org/package/2006/relationships"><Relationship Id="rId1" Type="http://schemas.openxmlformats.org/officeDocument/2006/relationships/image" Target="../media/image27.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571680</xdr:colOff>
      <xdr:row>0</xdr:row>
      <xdr:rowOff>9360</xdr:rowOff>
    </xdr:from>
    <xdr:to>
      <xdr:col>11</xdr:col>
      <xdr:colOff>474120</xdr:colOff>
      <xdr:row>6</xdr:row>
      <xdr:rowOff>114120</xdr:rowOff>
    </xdr:to>
    <xdr:pic>
      <xdr:nvPicPr>
        <xdr:cNvPr id="0" name="Picture 1" descr=""/>
        <xdr:cNvPicPr/>
      </xdr:nvPicPr>
      <xdr:blipFill>
        <a:blip r:embed="rId1"/>
        <a:stretch/>
      </xdr:blipFill>
      <xdr:spPr>
        <a:xfrm>
          <a:off x="5358600" y="9360"/>
          <a:ext cx="2638080" cy="1308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42</xdr:row>
      <xdr:rowOff>360</xdr:rowOff>
    </xdr:from>
    <xdr:to>
      <xdr:col>0</xdr:col>
      <xdr:colOff>4684320</xdr:colOff>
      <xdr:row>50</xdr:row>
      <xdr:rowOff>107280</xdr:rowOff>
    </xdr:to>
    <xdr:pic>
      <xdr:nvPicPr>
        <xdr:cNvPr id="1" name="Picture 1" descr=""/>
        <xdr:cNvPicPr/>
      </xdr:nvPicPr>
      <xdr:blipFill>
        <a:blip r:embed="rId1"/>
        <a:stretch/>
      </xdr:blipFill>
      <xdr:spPr>
        <a:xfrm>
          <a:off x="0" y="7571160"/>
          <a:ext cx="4684320" cy="1509120"/>
        </a:xfrm>
        <a:prstGeom prst="rect">
          <a:avLst/>
        </a:prstGeom>
        <a:ln w="0">
          <a:noFill/>
        </a:ln>
      </xdr:spPr>
    </xdr:pic>
    <xdr:clientData/>
  </xdr:twoCellAnchor>
  <xdr:twoCellAnchor editAs="oneCell">
    <xdr:from>
      <xdr:col>0</xdr:col>
      <xdr:colOff>4984920</xdr:colOff>
      <xdr:row>42</xdr:row>
      <xdr:rowOff>73080</xdr:rowOff>
    </xdr:from>
    <xdr:to>
      <xdr:col>1</xdr:col>
      <xdr:colOff>1655280</xdr:colOff>
      <xdr:row>52</xdr:row>
      <xdr:rowOff>142200</xdr:rowOff>
    </xdr:to>
    <xdr:pic>
      <xdr:nvPicPr>
        <xdr:cNvPr id="2" name="Picture 2" descr=""/>
        <xdr:cNvPicPr/>
      </xdr:nvPicPr>
      <xdr:blipFill>
        <a:blip r:embed="rId2"/>
        <a:stretch/>
      </xdr:blipFill>
      <xdr:spPr>
        <a:xfrm>
          <a:off x="4984920" y="7643880"/>
          <a:ext cx="2637360" cy="18219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485640</xdr:colOff>
      <xdr:row>0</xdr:row>
      <xdr:rowOff>116280</xdr:rowOff>
    </xdr:from>
    <xdr:to>
      <xdr:col>5</xdr:col>
      <xdr:colOff>368640</xdr:colOff>
      <xdr:row>4</xdr:row>
      <xdr:rowOff>178560</xdr:rowOff>
    </xdr:to>
    <xdr:pic>
      <xdr:nvPicPr>
        <xdr:cNvPr id="3" name="Picture 1" descr="cid:image012.png@01D4BBBD.5177DD50"/>
        <xdr:cNvPicPr/>
      </xdr:nvPicPr>
      <xdr:blipFill>
        <a:blip r:embed="rId1"/>
        <a:stretch/>
      </xdr:blipFill>
      <xdr:spPr>
        <a:xfrm>
          <a:off x="6505200" y="116280"/>
          <a:ext cx="2226960" cy="9442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20</xdr:row>
      <xdr:rowOff>152280</xdr:rowOff>
    </xdr:from>
    <xdr:to>
      <xdr:col>4</xdr:col>
      <xdr:colOff>1589040</xdr:colOff>
      <xdr:row>48</xdr:row>
      <xdr:rowOff>69840</xdr:rowOff>
    </xdr:to>
    <xdr:graphicFrame>
      <xdr:nvGraphicFramePr>
        <xdr:cNvPr id="4" name="Chart 1"/>
        <xdr:cNvGraphicFramePr/>
      </xdr:nvGraphicFramePr>
      <xdr:xfrm>
        <a:off x="0" y="3972960"/>
        <a:ext cx="11055600" cy="497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1555920</xdr:colOff>
      <xdr:row>0</xdr:row>
      <xdr:rowOff>114480</xdr:rowOff>
    </xdr:from>
    <xdr:to>
      <xdr:col>3</xdr:col>
      <xdr:colOff>3386520</xdr:colOff>
      <xdr:row>4</xdr:row>
      <xdr:rowOff>169920</xdr:rowOff>
    </xdr:to>
    <xdr:pic>
      <xdr:nvPicPr>
        <xdr:cNvPr id="5" name="Picture 1" descr=""/>
        <xdr:cNvPicPr/>
      </xdr:nvPicPr>
      <xdr:blipFill>
        <a:blip r:embed="rId1"/>
        <a:stretch/>
      </xdr:blipFill>
      <xdr:spPr>
        <a:xfrm>
          <a:off x="7264440" y="114480"/>
          <a:ext cx="1830600" cy="942840"/>
        </a:xfrm>
        <a:prstGeom prst="rect">
          <a:avLst/>
        </a:prstGeom>
        <a:ln w="0">
          <a:noFill/>
        </a:ln>
      </xdr:spPr>
    </xdr:pic>
    <xdr:clientData/>
  </xdr:twoCellAnchor>
  <xdr:twoCellAnchor editAs="oneCell">
    <xdr:from>
      <xdr:col>39</xdr:col>
      <xdr:colOff>360</xdr:colOff>
      <xdr:row>51</xdr:row>
      <xdr:rowOff>76680</xdr:rowOff>
    </xdr:from>
    <xdr:to>
      <xdr:col>48</xdr:col>
      <xdr:colOff>641160</xdr:colOff>
      <xdr:row>51</xdr:row>
      <xdr:rowOff>3503520</xdr:rowOff>
    </xdr:to>
    <xdr:pic>
      <xdr:nvPicPr>
        <xdr:cNvPr id="6" name="Picture 2" descr=""/>
        <xdr:cNvPicPr/>
      </xdr:nvPicPr>
      <xdr:blipFill>
        <a:blip r:embed="rId2"/>
        <a:stretch/>
      </xdr:blipFill>
      <xdr:spPr>
        <a:xfrm>
          <a:off x="10637640" y="16331760"/>
          <a:ext cx="6893640" cy="3426840"/>
        </a:xfrm>
        <a:prstGeom prst="rect">
          <a:avLst/>
        </a:prstGeom>
        <a:ln w="0">
          <a:noFill/>
        </a:ln>
      </xdr:spPr>
    </xdr:pic>
    <xdr:clientData/>
  </xdr:twoCellAnchor>
  <xdr:twoCellAnchor editAs="oneCell">
    <xdr:from>
      <xdr:col>39</xdr:col>
      <xdr:colOff>360</xdr:colOff>
      <xdr:row>51</xdr:row>
      <xdr:rowOff>3619800</xdr:rowOff>
    </xdr:from>
    <xdr:to>
      <xdr:col>48</xdr:col>
      <xdr:colOff>641160</xdr:colOff>
      <xdr:row>52</xdr:row>
      <xdr:rowOff>3404160</xdr:rowOff>
    </xdr:to>
    <xdr:pic>
      <xdr:nvPicPr>
        <xdr:cNvPr id="7" name="Picture 3" descr=""/>
        <xdr:cNvPicPr/>
      </xdr:nvPicPr>
      <xdr:blipFill>
        <a:blip r:embed="rId3"/>
        <a:stretch/>
      </xdr:blipFill>
      <xdr:spPr>
        <a:xfrm>
          <a:off x="10637640" y="19874880"/>
          <a:ext cx="6893640" cy="3422880"/>
        </a:xfrm>
        <a:prstGeom prst="rect">
          <a:avLst/>
        </a:prstGeom>
        <a:ln w="0">
          <a:noFill/>
        </a:ln>
      </xdr:spPr>
    </xdr:pic>
    <xdr:clientData/>
  </xdr:twoCellAnchor>
  <xdr:twoCellAnchor editAs="oneCell">
    <xdr:from>
      <xdr:col>39</xdr:col>
      <xdr:colOff>360</xdr:colOff>
      <xdr:row>53</xdr:row>
      <xdr:rowOff>105120</xdr:rowOff>
    </xdr:from>
    <xdr:to>
      <xdr:col>48</xdr:col>
      <xdr:colOff>641160</xdr:colOff>
      <xdr:row>53</xdr:row>
      <xdr:rowOff>3530160</xdr:rowOff>
    </xdr:to>
    <xdr:pic>
      <xdr:nvPicPr>
        <xdr:cNvPr id="8" name="Picture 4" descr=""/>
        <xdr:cNvPicPr/>
      </xdr:nvPicPr>
      <xdr:blipFill>
        <a:blip r:embed="rId4"/>
        <a:stretch/>
      </xdr:blipFill>
      <xdr:spPr>
        <a:xfrm>
          <a:off x="10637640" y="23637240"/>
          <a:ext cx="6893640" cy="3425040"/>
        </a:xfrm>
        <a:prstGeom prst="rect">
          <a:avLst/>
        </a:prstGeom>
        <a:ln w="0">
          <a:noFill/>
        </a:ln>
      </xdr:spPr>
    </xdr:pic>
    <xdr:clientData/>
  </xdr:twoCellAnchor>
  <xdr:twoCellAnchor editAs="oneCell">
    <xdr:from>
      <xdr:col>39</xdr:col>
      <xdr:colOff>360</xdr:colOff>
      <xdr:row>54</xdr:row>
      <xdr:rowOff>142920</xdr:rowOff>
    </xdr:from>
    <xdr:to>
      <xdr:col>48</xdr:col>
      <xdr:colOff>641160</xdr:colOff>
      <xdr:row>54</xdr:row>
      <xdr:rowOff>3567960</xdr:rowOff>
    </xdr:to>
    <xdr:pic>
      <xdr:nvPicPr>
        <xdr:cNvPr id="9" name="Picture 5" descr=""/>
        <xdr:cNvPicPr/>
      </xdr:nvPicPr>
      <xdr:blipFill>
        <a:blip r:embed="rId5"/>
        <a:stretch/>
      </xdr:blipFill>
      <xdr:spPr>
        <a:xfrm>
          <a:off x="10637640" y="27313920"/>
          <a:ext cx="6893640" cy="3425040"/>
        </a:xfrm>
        <a:prstGeom prst="rect">
          <a:avLst/>
        </a:prstGeom>
        <a:ln w="0">
          <a:noFill/>
        </a:ln>
      </xdr:spPr>
    </xdr:pic>
    <xdr:clientData/>
  </xdr:twoCellAnchor>
  <xdr:twoCellAnchor editAs="oneCell">
    <xdr:from>
      <xdr:col>39</xdr:col>
      <xdr:colOff>360</xdr:colOff>
      <xdr:row>55</xdr:row>
      <xdr:rowOff>28440</xdr:rowOff>
    </xdr:from>
    <xdr:to>
      <xdr:col>48</xdr:col>
      <xdr:colOff>641160</xdr:colOff>
      <xdr:row>55</xdr:row>
      <xdr:rowOff>3453480</xdr:rowOff>
    </xdr:to>
    <xdr:pic>
      <xdr:nvPicPr>
        <xdr:cNvPr id="10" name="Picture 6" descr=""/>
        <xdr:cNvPicPr/>
      </xdr:nvPicPr>
      <xdr:blipFill>
        <a:blip r:embed="rId6"/>
        <a:stretch/>
      </xdr:blipFill>
      <xdr:spPr>
        <a:xfrm>
          <a:off x="10637640" y="30837960"/>
          <a:ext cx="6893640" cy="3425040"/>
        </a:xfrm>
        <a:prstGeom prst="rect">
          <a:avLst/>
        </a:prstGeom>
        <a:ln w="0">
          <a:noFill/>
        </a:ln>
      </xdr:spPr>
    </xdr:pic>
    <xdr:clientData/>
  </xdr:twoCellAnchor>
  <xdr:twoCellAnchor editAs="oneCell">
    <xdr:from>
      <xdr:col>39</xdr:col>
      <xdr:colOff>360</xdr:colOff>
      <xdr:row>56</xdr:row>
      <xdr:rowOff>200160</xdr:rowOff>
    </xdr:from>
    <xdr:to>
      <xdr:col>48</xdr:col>
      <xdr:colOff>641160</xdr:colOff>
      <xdr:row>56</xdr:row>
      <xdr:rowOff>3628800</xdr:rowOff>
    </xdr:to>
    <xdr:pic>
      <xdr:nvPicPr>
        <xdr:cNvPr id="11" name="Picture 7" descr=""/>
        <xdr:cNvPicPr/>
      </xdr:nvPicPr>
      <xdr:blipFill>
        <a:blip r:embed="rId7"/>
        <a:stretch/>
      </xdr:blipFill>
      <xdr:spPr>
        <a:xfrm>
          <a:off x="10637640" y="34648200"/>
          <a:ext cx="6893640" cy="3428640"/>
        </a:xfrm>
        <a:prstGeom prst="rect">
          <a:avLst/>
        </a:prstGeom>
        <a:ln w="0">
          <a:noFill/>
        </a:ln>
      </xdr:spPr>
    </xdr:pic>
    <xdr:clientData/>
  </xdr:twoCellAnchor>
  <xdr:twoCellAnchor editAs="oneCell">
    <xdr:from>
      <xdr:col>39</xdr:col>
      <xdr:colOff>360</xdr:colOff>
      <xdr:row>57</xdr:row>
      <xdr:rowOff>457200</xdr:rowOff>
    </xdr:from>
    <xdr:to>
      <xdr:col>48</xdr:col>
      <xdr:colOff>641160</xdr:colOff>
      <xdr:row>58</xdr:row>
      <xdr:rowOff>241560</xdr:rowOff>
    </xdr:to>
    <xdr:pic>
      <xdr:nvPicPr>
        <xdr:cNvPr id="12" name="Picture 12" descr=""/>
        <xdr:cNvPicPr/>
      </xdr:nvPicPr>
      <xdr:blipFill>
        <a:blip r:embed="rId8"/>
        <a:stretch/>
      </xdr:blipFill>
      <xdr:spPr>
        <a:xfrm>
          <a:off x="10637640" y="38543760"/>
          <a:ext cx="6893640" cy="3422880"/>
        </a:xfrm>
        <a:prstGeom prst="rect">
          <a:avLst/>
        </a:prstGeom>
        <a:ln w="0">
          <a:noFill/>
        </a:ln>
      </xdr:spPr>
    </xdr:pic>
    <xdr:clientData/>
  </xdr:twoCellAnchor>
  <xdr:twoCellAnchor editAs="oneCell">
    <xdr:from>
      <xdr:col>39</xdr:col>
      <xdr:colOff>360</xdr:colOff>
      <xdr:row>58</xdr:row>
      <xdr:rowOff>133200</xdr:rowOff>
    </xdr:from>
    <xdr:to>
      <xdr:col>48</xdr:col>
      <xdr:colOff>641160</xdr:colOff>
      <xdr:row>58</xdr:row>
      <xdr:rowOff>3556080</xdr:rowOff>
    </xdr:to>
    <xdr:pic>
      <xdr:nvPicPr>
        <xdr:cNvPr id="13" name="Picture 13" descr=""/>
        <xdr:cNvPicPr/>
      </xdr:nvPicPr>
      <xdr:blipFill>
        <a:blip r:embed="rId9"/>
        <a:stretch/>
      </xdr:blipFill>
      <xdr:spPr>
        <a:xfrm>
          <a:off x="10637640" y="41858280"/>
          <a:ext cx="6893640" cy="3422880"/>
        </a:xfrm>
        <a:prstGeom prst="rect">
          <a:avLst/>
        </a:prstGeom>
        <a:ln w="0">
          <a:noFill/>
        </a:ln>
      </xdr:spPr>
    </xdr:pic>
    <xdr:clientData/>
  </xdr:twoCellAnchor>
  <xdr:twoCellAnchor editAs="oneCell">
    <xdr:from>
      <xdr:col>39</xdr:col>
      <xdr:colOff>360</xdr:colOff>
      <xdr:row>59</xdr:row>
      <xdr:rowOff>104760</xdr:rowOff>
    </xdr:from>
    <xdr:to>
      <xdr:col>48</xdr:col>
      <xdr:colOff>641160</xdr:colOff>
      <xdr:row>59</xdr:row>
      <xdr:rowOff>3529800</xdr:rowOff>
    </xdr:to>
    <xdr:pic>
      <xdr:nvPicPr>
        <xdr:cNvPr id="14" name="Picture 14" descr=""/>
        <xdr:cNvPicPr/>
      </xdr:nvPicPr>
      <xdr:blipFill>
        <a:blip r:embed="rId10"/>
        <a:stretch/>
      </xdr:blipFill>
      <xdr:spPr>
        <a:xfrm>
          <a:off x="10637640" y="45468360"/>
          <a:ext cx="6893640" cy="3425040"/>
        </a:xfrm>
        <a:prstGeom prst="rect">
          <a:avLst/>
        </a:prstGeom>
        <a:ln w="0">
          <a:noFill/>
        </a:ln>
      </xdr:spPr>
    </xdr:pic>
    <xdr:clientData/>
  </xdr:twoCellAnchor>
  <xdr:twoCellAnchor editAs="oneCell">
    <xdr:from>
      <xdr:col>39</xdr:col>
      <xdr:colOff>360</xdr:colOff>
      <xdr:row>60</xdr:row>
      <xdr:rowOff>57600</xdr:rowOff>
    </xdr:from>
    <xdr:to>
      <xdr:col>48</xdr:col>
      <xdr:colOff>641160</xdr:colOff>
      <xdr:row>60</xdr:row>
      <xdr:rowOff>3480480</xdr:rowOff>
    </xdr:to>
    <xdr:pic>
      <xdr:nvPicPr>
        <xdr:cNvPr id="15" name="Picture 15" descr=""/>
        <xdr:cNvPicPr/>
      </xdr:nvPicPr>
      <xdr:blipFill>
        <a:blip r:embed="rId11"/>
        <a:stretch/>
      </xdr:blipFill>
      <xdr:spPr>
        <a:xfrm>
          <a:off x="10637640" y="49059720"/>
          <a:ext cx="6893640" cy="3422880"/>
        </a:xfrm>
        <a:prstGeom prst="rect">
          <a:avLst/>
        </a:prstGeom>
        <a:ln w="0">
          <a:noFill/>
        </a:ln>
      </xdr:spPr>
    </xdr:pic>
    <xdr:clientData/>
  </xdr:twoCellAnchor>
  <xdr:twoCellAnchor editAs="oneCell">
    <xdr:from>
      <xdr:col>39</xdr:col>
      <xdr:colOff>360</xdr:colOff>
      <xdr:row>61</xdr:row>
      <xdr:rowOff>105120</xdr:rowOff>
    </xdr:from>
    <xdr:to>
      <xdr:col>48</xdr:col>
      <xdr:colOff>641160</xdr:colOff>
      <xdr:row>61</xdr:row>
      <xdr:rowOff>3530160</xdr:rowOff>
    </xdr:to>
    <xdr:pic>
      <xdr:nvPicPr>
        <xdr:cNvPr id="16" name="Picture 16" descr=""/>
        <xdr:cNvPicPr/>
      </xdr:nvPicPr>
      <xdr:blipFill>
        <a:blip r:embed="rId12"/>
        <a:stretch/>
      </xdr:blipFill>
      <xdr:spPr>
        <a:xfrm>
          <a:off x="10637640" y="52745760"/>
          <a:ext cx="6893640" cy="3425040"/>
        </a:xfrm>
        <a:prstGeom prst="rect">
          <a:avLst/>
        </a:prstGeom>
        <a:ln w="0">
          <a:noFill/>
        </a:ln>
      </xdr:spPr>
    </xdr:pic>
    <xdr:clientData/>
  </xdr:twoCellAnchor>
  <xdr:twoCellAnchor editAs="oneCell">
    <xdr:from>
      <xdr:col>39</xdr:col>
      <xdr:colOff>360</xdr:colOff>
      <xdr:row>62</xdr:row>
      <xdr:rowOff>57600</xdr:rowOff>
    </xdr:from>
    <xdr:to>
      <xdr:col>48</xdr:col>
      <xdr:colOff>641160</xdr:colOff>
      <xdr:row>62</xdr:row>
      <xdr:rowOff>3480480</xdr:rowOff>
    </xdr:to>
    <xdr:pic>
      <xdr:nvPicPr>
        <xdr:cNvPr id="17" name="Picture 17" descr=""/>
        <xdr:cNvPicPr/>
      </xdr:nvPicPr>
      <xdr:blipFill>
        <a:blip r:embed="rId13"/>
        <a:stretch/>
      </xdr:blipFill>
      <xdr:spPr>
        <a:xfrm>
          <a:off x="10637640" y="56336760"/>
          <a:ext cx="6893640" cy="3422880"/>
        </a:xfrm>
        <a:prstGeom prst="rect">
          <a:avLst/>
        </a:prstGeom>
        <a:ln w="0">
          <a:noFill/>
        </a:ln>
      </xdr:spPr>
    </xdr:pic>
    <xdr:clientData/>
  </xdr:twoCellAnchor>
  <xdr:twoCellAnchor editAs="oneCell">
    <xdr:from>
      <xdr:col>39</xdr:col>
      <xdr:colOff>360</xdr:colOff>
      <xdr:row>63</xdr:row>
      <xdr:rowOff>86040</xdr:rowOff>
    </xdr:from>
    <xdr:to>
      <xdr:col>48</xdr:col>
      <xdr:colOff>641160</xdr:colOff>
      <xdr:row>63</xdr:row>
      <xdr:rowOff>3514680</xdr:rowOff>
    </xdr:to>
    <xdr:pic>
      <xdr:nvPicPr>
        <xdr:cNvPr id="18" name="Picture 18" descr=""/>
        <xdr:cNvPicPr/>
      </xdr:nvPicPr>
      <xdr:blipFill>
        <a:blip r:embed="rId14"/>
        <a:stretch/>
      </xdr:blipFill>
      <xdr:spPr>
        <a:xfrm>
          <a:off x="10637640" y="60003720"/>
          <a:ext cx="6893640" cy="3428640"/>
        </a:xfrm>
        <a:prstGeom prst="rect">
          <a:avLst/>
        </a:prstGeom>
        <a:ln w="0">
          <a:noFill/>
        </a:ln>
      </xdr:spPr>
    </xdr:pic>
    <xdr:clientData/>
  </xdr:twoCellAnchor>
  <xdr:twoCellAnchor editAs="oneCell">
    <xdr:from>
      <xdr:col>39</xdr:col>
      <xdr:colOff>360</xdr:colOff>
      <xdr:row>64</xdr:row>
      <xdr:rowOff>143280</xdr:rowOff>
    </xdr:from>
    <xdr:to>
      <xdr:col>48</xdr:col>
      <xdr:colOff>641160</xdr:colOff>
      <xdr:row>64</xdr:row>
      <xdr:rowOff>3568320</xdr:rowOff>
    </xdr:to>
    <xdr:pic>
      <xdr:nvPicPr>
        <xdr:cNvPr id="19" name="Picture 19" descr=""/>
        <xdr:cNvPicPr/>
      </xdr:nvPicPr>
      <xdr:blipFill>
        <a:blip r:embed="rId15"/>
        <a:stretch/>
      </xdr:blipFill>
      <xdr:spPr>
        <a:xfrm>
          <a:off x="10637640" y="63699480"/>
          <a:ext cx="6893640" cy="3425040"/>
        </a:xfrm>
        <a:prstGeom prst="rect">
          <a:avLst/>
        </a:prstGeom>
        <a:ln w="0">
          <a:noFill/>
        </a:ln>
      </xdr:spPr>
    </xdr:pic>
    <xdr:clientData/>
  </xdr:twoCellAnchor>
  <xdr:twoCellAnchor editAs="oneCell">
    <xdr:from>
      <xdr:col>39</xdr:col>
      <xdr:colOff>360</xdr:colOff>
      <xdr:row>65</xdr:row>
      <xdr:rowOff>105120</xdr:rowOff>
    </xdr:from>
    <xdr:to>
      <xdr:col>48</xdr:col>
      <xdr:colOff>641160</xdr:colOff>
      <xdr:row>65</xdr:row>
      <xdr:rowOff>3530160</xdr:rowOff>
    </xdr:to>
    <xdr:pic>
      <xdr:nvPicPr>
        <xdr:cNvPr id="20" name="Picture 20" descr=""/>
        <xdr:cNvPicPr/>
      </xdr:nvPicPr>
      <xdr:blipFill>
        <a:blip r:embed="rId16"/>
        <a:stretch/>
      </xdr:blipFill>
      <xdr:spPr>
        <a:xfrm>
          <a:off x="10637640" y="67299840"/>
          <a:ext cx="6893640" cy="3425040"/>
        </a:xfrm>
        <a:prstGeom prst="rect">
          <a:avLst/>
        </a:prstGeom>
        <a:ln w="0">
          <a:noFill/>
        </a:ln>
      </xdr:spPr>
    </xdr:pic>
    <xdr:clientData/>
  </xdr:twoCellAnchor>
  <xdr:twoCellAnchor editAs="oneCell">
    <xdr:from>
      <xdr:col>39</xdr:col>
      <xdr:colOff>360</xdr:colOff>
      <xdr:row>67</xdr:row>
      <xdr:rowOff>57240</xdr:rowOff>
    </xdr:from>
    <xdr:to>
      <xdr:col>48</xdr:col>
      <xdr:colOff>641160</xdr:colOff>
      <xdr:row>67</xdr:row>
      <xdr:rowOff>3480120</xdr:rowOff>
    </xdr:to>
    <xdr:pic>
      <xdr:nvPicPr>
        <xdr:cNvPr id="21" name="Picture 39" descr=""/>
        <xdr:cNvPicPr/>
      </xdr:nvPicPr>
      <xdr:blipFill>
        <a:blip r:embed="rId17"/>
        <a:stretch/>
      </xdr:blipFill>
      <xdr:spPr>
        <a:xfrm>
          <a:off x="10637640" y="74529360"/>
          <a:ext cx="6893640" cy="3422880"/>
        </a:xfrm>
        <a:prstGeom prst="rect">
          <a:avLst/>
        </a:prstGeom>
        <a:ln w="0">
          <a:noFill/>
        </a:ln>
      </xdr:spPr>
    </xdr:pic>
    <xdr:clientData/>
  </xdr:twoCellAnchor>
  <xdr:twoCellAnchor editAs="oneCell">
    <xdr:from>
      <xdr:col>39</xdr:col>
      <xdr:colOff>360</xdr:colOff>
      <xdr:row>66</xdr:row>
      <xdr:rowOff>133200</xdr:rowOff>
    </xdr:from>
    <xdr:to>
      <xdr:col>48</xdr:col>
      <xdr:colOff>641160</xdr:colOff>
      <xdr:row>66</xdr:row>
      <xdr:rowOff>3556080</xdr:rowOff>
    </xdr:to>
    <xdr:pic>
      <xdr:nvPicPr>
        <xdr:cNvPr id="22" name="Picture 40" descr=""/>
        <xdr:cNvPicPr/>
      </xdr:nvPicPr>
      <xdr:blipFill>
        <a:blip r:embed="rId18"/>
        <a:stretch/>
      </xdr:blipFill>
      <xdr:spPr>
        <a:xfrm>
          <a:off x="10637640" y="70966800"/>
          <a:ext cx="6893640" cy="342288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0</xdr:row>
      <xdr:rowOff>28440</xdr:rowOff>
    </xdr:from>
    <xdr:to>
      <xdr:col>0</xdr:col>
      <xdr:colOff>1807560</xdr:colOff>
      <xdr:row>5</xdr:row>
      <xdr:rowOff>68760</xdr:rowOff>
    </xdr:to>
    <xdr:pic>
      <xdr:nvPicPr>
        <xdr:cNvPr id="23" name="Picture 2" descr=""/>
        <xdr:cNvPicPr/>
      </xdr:nvPicPr>
      <xdr:blipFill>
        <a:blip r:embed="rId1"/>
        <a:stretch/>
      </xdr:blipFill>
      <xdr:spPr>
        <a:xfrm>
          <a:off x="9360" y="28440"/>
          <a:ext cx="1798200" cy="91656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1459800</xdr:colOff>
      <xdr:row>0</xdr:row>
      <xdr:rowOff>104760</xdr:rowOff>
    </xdr:from>
    <xdr:to>
      <xdr:col>7</xdr:col>
      <xdr:colOff>150120</xdr:colOff>
      <xdr:row>4</xdr:row>
      <xdr:rowOff>173160</xdr:rowOff>
    </xdr:to>
    <xdr:pic>
      <xdr:nvPicPr>
        <xdr:cNvPr id="24" name="Picture 1" descr="cid:image012.png@01D4BBBD.5177DD50"/>
        <xdr:cNvPicPr/>
      </xdr:nvPicPr>
      <xdr:blipFill>
        <a:blip r:embed="rId1"/>
        <a:stretch/>
      </xdr:blipFill>
      <xdr:spPr>
        <a:xfrm>
          <a:off x="7602480" y="104760"/>
          <a:ext cx="2713320" cy="904680"/>
        </a:xfrm>
        <a:prstGeom prst="rect">
          <a:avLst/>
        </a:prstGeom>
        <a:ln w="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533520</xdr:colOff>
      <xdr:row>0</xdr:row>
      <xdr:rowOff>57240</xdr:rowOff>
    </xdr:from>
    <xdr:to>
      <xdr:col>8</xdr:col>
      <xdr:colOff>512280</xdr:colOff>
      <xdr:row>4</xdr:row>
      <xdr:rowOff>40320</xdr:rowOff>
    </xdr:to>
    <xdr:pic>
      <xdr:nvPicPr>
        <xdr:cNvPr id="25" name="Picture 1" descr="cid:image012.png@01D4BBBD.5177DD50"/>
        <xdr:cNvPicPr/>
      </xdr:nvPicPr>
      <xdr:blipFill>
        <a:blip r:embed="rId1"/>
        <a:stretch/>
      </xdr:blipFill>
      <xdr:spPr>
        <a:xfrm>
          <a:off x="10032480" y="57240"/>
          <a:ext cx="2374920" cy="1030680"/>
        </a:xfrm>
        <a:prstGeom prst="rect">
          <a:avLst/>
        </a:prstGeom>
        <a:ln w="0">
          <a:noFill/>
        </a:ln>
      </xdr:spPr>
    </xdr:pic>
    <xdr:clientData/>
  </xdr:twoCellAnchor>
  <xdr:twoCellAnchor editAs="oneCell">
    <xdr:from>
      <xdr:col>22</xdr:col>
      <xdr:colOff>1362600</xdr:colOff>
      <xdr:row>39</xdr:row>
      <xdr:rowOff>54000</xdr:rowOff>
    </xdr:from>
    <xdr:to>
      <xdr:col>32</xdr:col>
      <xdr:colOff>454680</xdr:colOff>
      <xdr:row>88</xdr:row>
      <xdr:rowOff>39960</xdr:rowOff>
    </xdr:to>
    <xdr:pic>
      <xdr:nvPicPr>
        <xdr:cNvPr id="26" name="Picture 2" descr=""/>
        <xdr:cNvPicPr/>
      </xdr:nvPicPr>
      <xdr:blipFill>
        <a:blip r:embed="rId2"/>
        <a:stretch/>
      </xdr:blipFill>
      <xdr:spPr>
        <a:xfrm>
          <a:off x="31095000" y="8624880"/>
          <a:ext cx="8311680" cy="895428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27</xdr:col>
      <xdr:colOff>101880</xdr:colOff>
      <xdr:row>118</xdr:row>
      <xdr:rowOff>9720</xdr:rowOff>
    </xdr:from>
    <xdr:to>
      <xdr:col>27</xdr:col>
      <xdr:colOff>576000</xdr:colOff>
      <xdr:row>126</xdr:row>
      <xdr:rowOff>92880</xdr:rowOff>
    </xdr:to>
    <xdr:sp>
      <xdr:nvSpPr>
        <xdr:cNvPr id="27" name="TextBox 2"/>
        <xdr:cNvSpPr/>
      </xdr:nvSpPr>
      <xdr:spPr>
        <a:xfrm>
          <a:off x="13829040" y="23182560"/>
          <a:ext cx="474120" cy="148536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1" lang="en-GB" sz="1100" spc="-1" strike="noStrike">
              <a:solidFill>
                <a:srgbClr val="000000"/>
              </a:solidFill>
              <a:latin typeface="Calibri"/>
            </a:rPr>
            <a:t>Payback:</a:t>
          </a:r>
          <a:endParaRPr b="0" lang="en-GB" sz="1100" spc="-1" strike="noStrike">
            <a:latin typeface="Times New Roman"/>
          </a:endParaRPr>
        </a:p>
        <a:p>
          <a:pPr>
            <a:lnSpc>
              <a:spcPct val="100000"/>
            </a:lnSpc>
          </a:pPr>
          <a:r>
            <a:rPr b="0" lang="en-GB" sz="1100" spc="-1" strike="noStrike">
              <a:solidFill>
                <a:srgbClr val="000000"/>
              </a:solidFill>
              <a:latin typeface="Calibri"/>
            </a:rPr>
            <a:t>To estimate how long the system will take to “pay for itself” (payback), we compare what you pay for the system with our estimate of how much you will receive in RHI payments and save on your energy use. </a:t>
          </a:r>
          <a:endParaRPr b="0" lang="en-GB" sz="1100" spc="-1" strike="noStrike">
            <a:latin typeface="Times New Roman"/>
          </a:endParaRPr>
        </a:p>
        <a:p>
          <a:pPr>
            <a:lnSpc>
              <a:spcPct val="100000"/>
            </a:lnSpc>
          </a:pPr>
          <a:r>
            <a:rPr b="0" lang="en-GB" sz="1100" spc="-1" strike="noStrike">
              <a:solidFill>
                <a:srgbClr val="000000"/>
              </a:solidFill>
              <a:latin typeface="Calibri"/>
            </a:rPr>
            <a:t>The Government have stated that RHI payments will be linked to inflation rates and energy prices may well fluctuate, however, as we cannot accurately predict these changes and for simplicity, we have assumed no increase in either RHI payments or energy prices.</a:t>
          </a:r>
          <a:endParaRPr b="0" lang="en-GB" sz="1100" spc="-1" strike="noStrike">
            <a:latin typeface="Times New Roman"/>
          </a:endParaRPr>
        </a:p>
        <a:p>
          <a:pPr>
            <a:lnSpc>
              <a:spcPct val="100000"/>
            </a:lnSpc>
          </a:pPr>
          <a:r>
            <a:rPr b="0" lang="en-GB" sz="1100" spc="-1" strike="noStrike">
              <a:solidFill>
                <a:srgbClr val="000000"/>
              </a:solidFill>
              <a:latin typeface="Calibri"/>
            </a:rPr>
            <a:t>It must however be remembered that the RHI will only be paid for a period of seven years. </a:t>
          </a:r>
          <a:endParaRPr b="0" lang="en-GB" sz="1100" spc="-1" strike="noStrike">
            <a:latin typeface="Times New Roman"/>
          </a:endParaRPr>
        </a:p>
        <a:p>
          <a:pPr>
            <a:lnSpc>
              <a:spcPct val="100000"/>
            </a:lnSpc>
          </a:pPr>
          <a:r>
            <a:rPr b="0" lang="en-GB" sz="1100" spc="-1" strike="noStrike">
              <a:solidFill>
                <a:srgbClr val="000000"/>
              </a:solidFill>
              <a:latin typeface="Calibri"/>
            </a:rPr>
            <a:t>One of the following calculations to be carried out dependent on whether the system will pay for itself within 7 years. Payback may be omitted from the Performance Estimate if required.</a:t>
          </a:r>
          <a:endParaRPr b="0" lang="en-GB" sz="1100" spc="-1" strike="noStrike">
            <a:latin typeface="Times New Roman"/>
          </a:endParaRPr>
        </a:p>
      </xdr:txBody>
    </xdr:sp>
    <xdr:clientData/>
  </xdr:twoCellAnchor>
  <xdr:twoCellAnchor editAs="oneCell">
    <xdr:from>
      <xdr:col>1</xdr:col>
      <xdr:colOff>2324160</xdr:colOff>
      <xdr:row>0</xdr:row>
      <xdr:rowOff>104760</xdr:rowOff>
    </xdr:from>
    <xdr:to>
      <xdr:col>1</xdr:col>
      <xdr:colOff>3341160</xdr:colOff>
      <xdr:row>4</xdr:row>
      <xdr:rowOff>156600</xdr:rowOff>
    </xdr:to>
    <xdr:pic>
      <xdr:nvPicPr>
        <xdr:cNvPr id="28" name="Picture 2" descr=""/>
        <xdr:cNvPicPr/>
      </xdr:nvPicPr>
      <xdr:blipFill>
        <a:blip r:embed="rId1"/>
        <a:stretch/>
      </xdr:blipFill>
      <xdr:spPr>
        <a:xfrm>
          <a:off x="8770680" y="104760"/>
          <a:ext cx="1017000" cy="1032840"/>
        </a:xfrm>
        <a:prstGeom prst="rect">
          <a:avLst/>
        </a:prstGeom>
        <a:ln w="936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fgem.gov.uk/environmental-programmes/domestic-rhi" TargetMode="External"/><Relationship Id="rId2" Type="http://schemas.openxmlformats.org/officeDocument/2006/relationships/hyperlink" Target="https://www.ofgem.gov.uk/environmental-programmes/domestic-renewable-heat-incentive/applicants" TargetMode="External"/><Relationship Id="rId3" Type="http://schemas.openxmlformats.org/officeDocument/2006/relationships/hyperlink" Target="http://www.ofgem.gov.uk/environmental-programmes/domestic-renewable-heat-incentive-domestic-rhi" TargetMode="External"/><Relationship Id="rId4" Type="http://schemas.openxmlformats.org/officeDocument/2006/relationships/drawing" Target="../drawings/drawing8.xml"/>
</Relationships>
</file>

<file path=xl/worksheets/_rels/sheet12.xml.rels><?xml version="1.0" encoding="UTF-8"?>
<Relationships xmlns="http://schemas.openxmlformats.org/package/2006/relationships"><Relationship Id="rId1" Type="http://schemas.openxmlformats.org/officeDocument/2006/relationships/hyperlink" Target="https://domesticrhi.ofgem.gov.uk/" TargetMode="External"/><Relationship Id="rId2" Type="http://schemas.openxmlformats.org/officeDocument/2006/relationships/hyperlink" Target="https://www.ofgem.gov.uk/system/files/docs/2018/11/helpsheet_application_form_questions_3.0_november_2018.pdf" TargetMode="External"/><Relationship Id="rId3" Type="http://schemas.openxmlformats.org/officeDocument/2006/relationships/hyperlink" Target="https://www.energynetworks.org/assets/files/electricity/futures/Electric%20Vehicles%20and%20Heat%20Pumps/EV%20HP%20Application%20Form%20v9.5.docx" TargetMode="External"/><Relationship Id="rId4" Type="http://schemas.openxmlformats.org/officeDocument/2006/relationships/hyperlink" Target="https://www.freedomhp.co.uk/downloads/" TargetMode="External"/><Relationship Id="rId5"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s://www.ofgem.gov.uk/environmental-programmes/domestic-rhi/contacts-guidance-and-resources/tariffs-and-payments-domestic-rhi/current-future-tariffs" TargetMode="External"/><Relationship Id="rId2" Type="http://schemas.openxmlformats.org/officeDocument/2006/relationships/hyperlink" Target="https://www.ofgem.gov.uk/publications-and-updates/non-domestic-rhi-tariff-table" TargetMode="External"/><Relationship Id="rId3" Type="http://schemas.openxmlformats.org/officeDocument/2006/relationships/hyperlink" Target="https://form.jotform.com/201415633943351" TargetMode="External"/><Relationship Id="rId4" Type="http://schemas.openxmlformats.org/officeDocument/2006/relationships/hyperlink" Target="https://www.benuk.net/GLA-Energy-Assessment-Guidance.html" TargetMode="External"/><Relationship Id="rId5"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http://www.ofgem.gov.uk/" TargetMode="External"/><Relationship Id="rId2" Type="http://schemas.openxmlformats.org/officeDocument/2006/relationships/hyperlink" Target="http://www.recc.org.uk/scheme/consumer-code" TargetMode="External"/><Relationship Id="rId3" Type="http://schemas.openxmlformats.org/officeDocument/2006/relationships/hyperlink" Target="http://www.recc.org.uk/consumers/how-to-complain" TargetMode="External"/><Relationship Id="rId4"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hyperlink" Target="http://www.recc.org.uk/consumers/how-to-complain" TargetMode="External"/><Relationship Id="rId2" Type="http://schemas.openxmlformats.org/officeDocument/2006/relationships/hyperlink" Target="http://www.recc.org.uk/consumers/how-to-complain/independent-arbitration" TargetMode="External"/><Relationship Id="rId3" Type="http://schemas.openxmlformats.org/officeDocument/2006/relationships/hyperlink" Target="http://www.recc.org.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energynetworks.org/electricity/futures/electric-vehicles-and-heat-pumps.html" TargetMode="External"/><Relationship Id="rId2" Type="http://schemas.openxmlformats.org/officeDocument/2006/relationships/hyperlink" Target="https://www.energynetworks.org/operating-the-networks/whos-my-network-operator" TargetMode="External"/><Relationship Id="rId3" Type="http://schemas.openxmlformats.org/officeDocument/2006/relationships/hyperlink" Target="http://www.energynetworks.org/electricity/futures/electric-vehicles-and-heat-pumps.html" TargetMode="External"/><Relationship Id="rId4" Type="http://schemas.openxmlformats.org/officeDocument/2006/relationships/hyperlink" Target="https://www.ofgem.gov.uk/ofgem-publications/47616/connections-gsop-guidance-sept0809.pdf" TargetMode="External"/><Relationship Id="rId5" Type="http://schemas.openxmlformats.org/officeDocument/2006/relationships/hyperlink" Target="http://www.energynetworks.org/electricity/futures/electric-vehicles-and-heat-pumps.html" TargetMode="External"/><Relationship Id="rId6" Type="http://schemas.openxmlformats.org/officeDocument/2006/relationships/hyperlink" Target="http://www.energynetworks.org/electricity/futures/electric-vehicle-infrastructure.html" TargetMode="External"/><Relationship Id="rId7" Type="http://schemas.openxmlformats.org/officeDocument/2006/relationships/hyperlink" Target="https://www.theiet.org/resources/standards/cop-electric.cf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7.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8.55078125" defaultRowHeight="13.8" zeroHeight="false" outlineLevelRow="0" outlineLevelCol="0"/>
  <sheetData>
    <row r="1" customFormat="false" ht="24.6" hidden="false" customHeight="false" outlineLevel="0" collapsed="false">
      <c r="A1" s="1" t="s">
        <v>0</v>
      </c>
      <c r="B1" s="2"/>
      <c r="C1" s="2"/>
      <c r="D1" s="2"/>
      <c r="E1" s="2"/>
      <c r="F1" s="2"/>
      <c r="G1" s="2"/>
      <c r="H1" s="2"/>
      <c r="I1" s="2"/>
      <c r="J1" s="2"/>
      <c r="K1" s="2"/>
      <c r="L1" s="2"/>
    </row>
    <row r="2" customFormat="false" ht="13.8" hidden="false" customHeight="false" outlineLevel="0" collapsed="false">
      <c r="A2" s="2"/>
      <c r="B2" s="2"/>
      <c r="C2" s="2"/>
      <c r="D2" s="2"/>
      <c r="E2" s="2"/>
      <c r="F2" s="2"/>
      <c r="G2" s="2"/>
      <c r="H2" s="2"/>
      <c r="I2" s="2"/>
      <c r="J2" s="2"/>
      <c r="K2" s="2"/>
      <c r="L2" s="2"/>
    </row>
    <row r="3" customFormat="false" ht="15" hidden="false" customHeight="true" outlineLevel="0" collapsed="false">
      <c r="A3" s="3" t="s">
        <v>1</v>
      </c>
      <c r="B3" s="3"/>
      <c r="C3" s="3"/>
      <c r="D3" s="3"/>
      <c r="E3" s="3"/>
      <c r="F3" s="3"/>
      <c r="G3" s="3"/>
      <c r="H3" s="3"/>
      <c r="I3" s="4"/>
      <c r="J3" s="2"/>
      <c r="K3" s="2"/>
      <c r="L3" s="2"/>
    </row>
    <row r="4" customFormat="false" ht="13.8" hidden="false" customHeight="false" outlineLevel="0" collapsed="false">
      <c r="A4" s="3"/>
      <c r="B4" s="3"/>
      <c r="C4" s="3"/>
      <c r="D4" s="3"/>
      <c r="E4" s="3"/>
      <c r="F4" s="3"/>
      <c r="G4" s="3"/>
      <c r="H4" s="3"/>
      <c r="I4" s="4"/>
      <c r="J4" s="2"/>
      <c r="K4" s="2"/>
      <c r="L4" s="2"/>
    </row>
    <row r="5" customFormat="false" ht="13.8" hidden="false" customHeight="false" outlineLevel="0" collapsed="false">
      <c r="A5" s="2" t="s">
        <v>2</v>
      </c>
      <c r="B5" s="2"/>
      <c r="C5" s="2"/>
      <c r="D5" s="2"/>
      <c r="E5" s="2"/>
      <c r="F5" s="2"/>
      <c r="G5" s="2"/>
      <c r="H5" s="2"/>
      <c r="I5" s="2"/>
      <c r="J5" s="2"/>
      <c r="K5" s="2"/>
      <c r="L5" s="2"/>
    </row>
    <row r="6" customFormat="false" ht="13.8" hidden="false" customHeight="false" outlineLevel="0" collapsed="false">
      <c r="A6" s="2" t="s">
        <v>3</v>
      </c>
      <c r="B6" s="2"/>
      <c r="C6" s="2"/>
      <c r="D6" s="2"/>
      <c r="E6" s="2"/>
      <c r="F6" s="2"/>
      <c r="G6" s="2"/>
      <c r="H6" s="2"/>
      <c r="I6" s="2"/>
      <c r="J6" s="2"/>
      <c r="K6" s="2"/>
      <c r="L6" s="2"/>
    </row>
    <row r="7" customFormat="false" ht="13.8" hidden="false" customHeight="false" outlineLevel="0" collapsed="false">
      <c r="A7" s="2" t="s">
        <v>4</v>
      </c>
      <c r="B7" s="2"/>
      <c r="C7" s="2"/>
      <c r="D7" s="2"/>
      <c r="E7" s="2"/>
      <c r="F7" s="2"/>
      <c r="G7" s="2"/>
      <c r="H7" s="2"/>
      <c r="I7" s="2"/>
      <c r="J7" s="2"/>
      <c r="K7" s="2"/>
      <c r="L7" s="2"/>
    </row>
    <row r="8" customFormat="false" ht="13.8" hidden="false" customHeight="false" outlineLevel="0" collapsed="false">
      <c r="A8" s="2" t="s">
        <v>5</v>
      </c>
      <c r="B8" s="2"/>
      <c r="C8" s="2"/>
      <c r="D8" s="2"/>
      <c r="E8" s="2"/>
      <c r="F8" s="2"/>
      <c r="G8" s="2"/>
      <c r="H8" s="2"/>
      <c r="I8" s="2"/>
      <c r="J8" s="2"/>
      <c r="K8" s="2"/>
      <c r="L8" s="2"/>
    </row>
    <row r="9" customFormat="false" ht="13.8" hidden="false" customHeight="false" outlineLevel="0" collapsed="false">
      <c r="A9" s="2" t="s">
        <v>6</v>
      </c>
      <c r="B9" s="2"/>
      <c r="C9" s="2"/>
      <c r="D9" s="2"/>
      <c r="E9" s="2"/>
      <c r="F9" s="2"/>
      <c r="G9" s="2"/>
      <c r="H9" s="2"/>
      <c r="I9" s="2"/>
      <c r="J9" s="2"/>
      <c r="K9" s="2"/>
      <c r="L9" s="2"/>
    </row>
    <row r="10" customFormat="false" ht="13.8" hidden="false" customHeight="false" outlineLevel="0" collapsed="false">
      <c r="A10" s="2" t="s">
        <v>7</v>
      </c>
      <c r="B10" s="2"/>
      <c r="C10" s="2"/>
      <c r="D10" s="2"/>
      <c r="E10" s="2"/>
      <c r="F10" s="2"/>
      <c r="G10" s="2"/>
      <c r="H10" s="2"/>
      <c r="I10" s="2"/>
      <c r="J10" s="2"/>
      <c r="K10" s="2"/>
      <c r="L10" s="2"/>
    </row>
    <row r="11" customFormat="false" ht="13.8" hidden="false" customHeight="false" outlineLevel="0" collapsed="false">
      <c r="A11" s="2" t="s">
        <v>8</v>
      </c>
      <c r="B11" s="2"/>
      <c r="C11" s="2"/>
      <c r="D11" s="2"/>
      <c r="E11" s="2"/>
      <c r="F11" s="2"/>
      <c r="G11" s="2"/>
      <c r="H11" s="2"/>
      <c r="I11" s="2"/>
      <c r="J11" s="2"/>
      <c r="K11" s="2"/>
      <c r="L11" s="2"/>
    </row>
    <row r="12" customFormat="false" ht="13.8" hidden="false" customHeight="false" outlineLevel="0" collapsed="false">
      <c r="A12" s="2" t="s">
        <v>9</v>
      </c>
      <c r="B12" s="2"/>
      <c r="C12" s="2"/>
      <c r="D12" s="2"/>
      <c r="E12" s="2"/>
      <c r="F12" s="2"/>
      <c r="G12" s="2"/>
      <c r="H12" s="2"/>
      <c r="I12" s="2"/>
      <c r="J12" s="2"/>
      <c r="K12" s="2"/>
      <c r="L12" s="2"/>
    </row>
    <row r="13" customFormat="false" ht="13.8" hidden="false" customHeight="false" outlineLevel="0" collapsed="false">
      <c r="A13" s="2" t="s">
        <v>10</v>
      </c>
      <c r="B13" s="2"/>
      <c r="C13" s="2"/>
      <c r="D13" s="2"/>
      <c r="E13" s="2"/>
      <c r="F13" s="2"/>
      <c r="G13" s="2"/>
      <c r="H13" s="2"/>
      <c r="I13" s="2"/>
      <c r="J13" s="2"/>
      <c r="K13" s="2"/>
      <c r="L13" s="2"/>
    </row>
    <row r="14" customFormat="false" ht="13.8" hidden="false" customHeight="false" outlineLevel="0" collapsed="false">
      <c r="A14" s="2" t="s">
        <v>11</v>
      </c>
      <c r="B14" s="2"/>
      <c r="C14" s="2"/>
      <c r="D14" s="2"/>
      <c r="E14" s="2"/>
      <c r="F14" s="2"/>
      <c r="G14" s="2"/>
      <c r="H14" s="2"/>
      <c r="I14" s="2"/>
      <c r="J14" s="2"/>
      <c r="K14" s="2"/>
      <c r="L14" s="2"/>
    </row>
    <row r="15" customFormat="false" ht="13.8" hidden="false" customHeight="false" outlineLevel="0" collapsed="false">
      <c r="A15" s="2" t="s">
        <v>12</v>
      </c>
      <c r="B15" s="2"/>
      <c r="C15" s="2"/>
      <c r="D15" s="2"/>
      <c r="E15" s="2"/>
      <c r="F15" s="2"/>
      <c r="G15" s="2"/>
      <c r="H15" s="2"/>
      <c r="I15" s="2"/>
      <c r="J15" s="2"/>
      <c r="K15" s="2"/>
      <c r="L15" s="2"/>
    </row>
    <row r="16" customFormat="false" ht="13.8" hidden="false" customHeight="false" outlineLevel="0" collapsed="false">
      <c r="A16" s="2" t="s">
        <v>13</v>
      </c>
      <c r="B16" s="2"/>
      <c r="C16" s="2"/>
      <c r="D16" s="2"/>
      <c r="E16" s="2"/>
      <c r="F16" s="2"/>
      <c r="G16" s="2"/>
      <c r="H16" s="2"/>
      <c r="I16" s="2"/>
      <c r="J16" s="2"/>
      <c r="K16" s="2"/>
      <c r="L16" s="2"/>
    </row>
    <row r="17" customFormat="false" ht="13.8" hidden="false" customHeight="false" outlineLevel="0" collapsed="false">
      <c r="A17" s="2" t="s">
        <v>14</v>
      </c>
      <c r="B17" s="2"/>
      <c r="C17" s="2"/>
      <c r="D17" s="2"/>
      <c r="E17" s="2"/>
      <c r="F17" s="2"/>
      <c r="G17" s="2"/>
      <c r="H17" s="2"/>
      <c r="I17" s="2"/>
      <c r="J17" s="2"/>
      <c r="K17" s="2"/>
      <c r="L17" s="2"/>
    </row>
    <row r="19" customFormat="false" ht="37.5" hidden="false" customHeight="true" outlineLevel="0" collapsed="false">
      <c r="A19" s="5" t="s">
        <v>15</v>
      </c>
      <c r="B19" s="5"/>
      <c r="C19" s="5"/>
      <c r="D19" s="5"/>
      <c r="E19" s="5"/>
      <c r="F19" s="5"/>
      <c r="G19" s="5"/>
      <c r="H19" s="5"/>
      <c r="I19" s="5"/>
      <c r="J19" s="5"/>
      <c r="K19" s="5"/>
      <c r="L19" s="5"/>
    </row>
    <row r="20" customFormat="false" ht="13.8" hidden="false" customHeight="false" outlineLevel="0" collapsed="false">
      <c r="A20" s="2"/>
      <c r="B20" s="2"/>
      <c r="C20" s="2"/>
      <c r="D20" s="2"/>
      <c r="E20" s="2"/>
      <c r="F20" s="2"/>
      <c r="G20" s="2"/>
      <c r="H20" s="2"/>
      <c r="I20" s="2"/>
      <c r="J20" s="2"/>
      <c r="K20" s="2"/>
      <c r="L20" s="2"/>
    </row>
    <row r="21" customFormat="false" ht="30" hidden="false" customHeight="true" outlineLevel="0" collapsed="false">
      <c r="A21" s="6" t="s">
        <v>16</v>
      </c>
    </row>
    <row r="22" customFormat="false" ht="13.8" hidden="false" customHeight="false" outlineLevel="0" collapsed="false">
      <c r="A22" s="2" t="s">
        <v>17</v>
      </c>
      <c r="B22" s="2"/>
      <c r="C22" s="2"/>
      <c r="D22" s="2"/>
      <c r="E22" s="2"/>
      <c r="F22" s="2"/>
      <c r="G22" s="2"/>
      <c r="H22" s="2"/>
      <c r="I22" s="2"/>
      <c r="J22" s="2"/>
      <c r="K22" s="2"/>
      <c r="L22" s="2"/>
    </row>
    <row r="23" customFormat="false" ht="13.8" hidden="false" customHeight="false" outlineLevel="0" collapsed="false">
      <c r="A23" s="2" t="s">
        <v>18</v>
      </c>
      <c r="B23" s="2"/>
      <c r="C23" s="2"/>
      <c r="D23" s="2"/>
      <c r="E23" s="2"/>
      <c r="F23" s="2"/>
      <c r="G23" s="2"/>
      <c r="H23" s="2"/>
      <c r="I23" s="2"/>
      <c r="J23" s="2"/>
      <c r="K23" s="2"/>
      <c r="L23" s="2"/>
    </row>
    <row r="24" customFormat="false" ht="13.8" hidden="false" customHeight="false" outlineLevel="0" collapsed="false">
      <c r="A24" s="2"/>
      <c r="B24" s="2"/>
      <c r="C24" s="2"/>
      <c r="D24" s="2"/>
      <c r="E24" s="2"/>
      <c r="F24" s="2"/>
      <c r="G24" s="2"/>
      <c r="H24" s="2"/>
      <c r="I24" s="2"/>
      <c r="J24" s="2"/>
      <c r="K24" s="2"/>
      <c r="L24" s="2"/>
    </row>
    <row r="25" customFormat="false" ht="13.8" hidden="false" customHeight="false" outlineLevel="0" collapsed="false">
      <c r="A25" s="2"/>
      <c r="B25" s="2"/>
      <c r="C25" s="2"/>
      <c r="D25" s="2"/>
      <c r="E25" s="2"/>
      <c r="F25" s="2"/>
      <c r="G25" s="2"/>
      <c r="H25" s="2"/>
      <c r="I25" s="2"/>
      <c r="J25" s="2"/>
      <c r="K25" s="2"/>
      <c r="L25" s="2"/>
    </row>
    <row r="26" customFormat="false" ht="13.8" hidden="false" customHeight="false" outlineLevel="0" collapsed="false">
      <c r="A26" s="2"/>
      <c r="B26" s="2"/>
      <c r="C26" s="2"/>
      <c r="D26" s="2"/>
      <c r="E26" s="2"/>
      <c r="F26" s="2"/>
      <c r="G26" s="2"/>
      <c r="H26" s="2"/>
      <c r="I26" s="2"/>
      <c r="J26" s="2"/>
      <c r="K26" s="2"/>
      <c r="L26" s="2"/>
    </row>
    <row r="27" customFormat="false" ht="13.8" hidden="false" customHeight="false" outlineLevel="0" collapsed="false">
      <c r="A27" s="2"/>
      <c r="B27" s="2"/>
      <c r="C27" s="2"/>
      <c r="D27" s="2"/>
      <c r="E27" s="2"/>
      <c r="F27" s="2"/>
      <c r="G27" s="2"/>
      <c r="H27" s="2"/>
      <c r="I27" s="2"/>
      <c r="J27" s="2"/>
      <c r="K27" s="2"/>
      <c r="L27" s="2"/>
    </row>
    <row r="28" customFormat="false" ht="13.8" hidden="false" customHeight="false" outlineLevel="0" collapsed="false">
      <c r="A28" s="2"/>
      <c r="B28" s="2"/>
      <c r="C28" s="2"/>
      <c r="D28" s="2"/>
      <c r="E28" s="2"/>
      <c r="F28" s="2"/>
      <c r="G28" s="2"/>
      <c r="H28" s="2"/>
      <c r="I28" s="2"/>
      <c r="J28" s="2"/>
      <c r="K28" s="2"/>
      <c r="L28" s="2"/>
    </row>
    <row r="29" customFormat="false" ht="13.8" hidden="false" customHeight="false" outlineLevel="0" collapsed="false">
      <c r="B29" s="2"/>
      <c r="C29" s="2"/>
      <c r="D29" s="2"/>
      <c r="E29" s="2"/>
      <c r="F29" s="2"/>
      <c r="G29" s="2"/>
      <c r="H29" s="2"/>
      <c r="I29" s="2"/>
      <c r="J29" s="2"/>
      <c r="K29" s="2"/>
      <c r="L29" s="2"/>
    </row>
    <row r="30" customFormat="false" ht="13.8" hidden="false" customHeight="false" outlineLevel="0" collapsed="false">
      <c r="B30" s="2"/>
      <c r="C30" s="2"/>
      <c r="D30" s="2"/>
      <c r="E30" s="2"/>
      <c r="F30" s="2"/>
      <c r="G30" s="2"/>
      <c r="H30" s="2"/>
      <c r="I30" s="2"/>
      <c r="J30" s="2"/>
      <c r="K30" s="2"/>
      <c r="L30" s="2"/>
    </row>
    <row r="31" customFormat="false" ht="13.8" hidden="false" customHeight="false" outlineLevel="0" collapsed="false">
      <c r="B31" s="2"/>
      <c r="C31" s="2"/>
      <c r="D31" s="2"/>
      <c r="E31" s="2"/>
      <c r="F31" s="2"/>
      <c r="G31" s="2"/>
      <c r="H31" s="2"/>
      <c r="I31" s="2"/>
      <c r="J31" s="2"/>
      <c r="K31" s="2"/>
      <c r="L31" s="2"/>
    </row>
    <row r="32" customFormat="false" ht="13.8" hidden="false" customHeight="false" outlineLevel="0" collapsed="false">
      <c r="A32" s="2"/>
      <c r="B32" s="2"/>
      <c r="C32" s="2"/>
      <c r="D32" s="2"/>
      <c r="E32" s="2"/>
      <c r="F32" s="2"/>
      <c r="G32" s="2"/>
      <c r="H32" s="2"/>
      <c r="I32" s="2"/>
      <c r="J32" s="2"/>
      <c r="K32" s="2"/>
      <c r="L32" s="2"/>
    </row>
    <row r="33" customFormat="false" ht="13.8" hidden="false" customHeight="false" outlineLevel="0" collapsed="false">
      <c r="B33" s="2"/>
      <c r="C33" s="2"/>
      <c r="D33" s="2"/>
      <c r="E33" s="2"/>
      <c r="F33" s="2"/>
      <c r="G33" s="2"/>
      <c r="H33" s="2"/>
      <c r="I33" s="2"/>
      <c r="J33" s="2"/>
      <c r="K33" s="2"/>
      <c r="L33" s="2"/>
    </row>
    <row r="34" customFormat="false" ht="13.8" hidden="false" customHeight="false" outlineLevel="0" collapsed="false">
      <c r="A34" s="2"/>
      <c r="B34" s="2"/>
      <c r="C34" s="2"/>
      <c r="D34" s="2"/>
      <c r="E34" s="2"/>
      <c r="F34" s="2"/>
      <c r="G34" s="2"/>
      <c r="H34" s="2"/>
      <c r="I34" s="2"/>
      <c r="J34" s="2"/>
      <c r="K34" s="2"/>
      <c r="L34" s="2"/>
    </row>
    <row r="35" customFormat="false" ht="13.8" hidden="false" customHeight="false" outlineLevel="0" collapsed="false">
      <c r="A35" s="2"/>
      <c r="B35" s="2"/>
      <c r="C35" s="2"/>
      <c r="D35" s="2"/>
      <c r="E35" s="2"/>
      <c r="F35" s="2"/>
      <c r="G35" s="2"/>
      <c r="H35" s="2"/>
      <c r="I35" s="2"/>
      <c r="J35" s="2"/>
      <c r="K35" s="2"/>
      <c r="L35" s="2"/>
    </row>
    <row r="36" customFormat="false" ht="13.8" hidden="false" customHeight="false" outlineLevel="0" collapsed="false">
      <c r="A36" s="2"/>
      <c r="B36" s="2"/>
      <c r="C36" s="2"/>
      <c r="D36" s="2"/>
      <c r="E36" s="2"/>
      <c r="F36" s="2"/>
      <c r="G36" s="2"/>
      <c r="H36" s="2"/>
      <c r="I36" s="2"/>
      <c r="J36" s="2"/>
      <c r="K36" s="2"/>
      <c r="L36" s="2"/>
    </row>
    <row r="37" customFormat="false" ht="13.8" hidden="false" customHeight="false" outlineLevel="0" collapsed="false">
      <c r="A37" s="2"/>
      <c r="B37" s="2"/>
      <c r="C37" s="2"/>
      <c r="D37" s="2"/>
      <c r="E37" s="2"/>
      <c r="F37" s="2"/>
      <c r="G37" s="2"/>
      <c r="H37" s="2"/>
      <c r="I37" s="2"/>
      <c r="J37" s="2"/>
      <c r="K37" s="2"/>
      <c r="L37" s="2"/>
    </row>
    <row r="38" customFormat="false" ht="13.8" hidden="false" customHeight="false" outlineLevel="0" collapsed="false">
      <c r="A38" s="2"/>
      <c r="B38" s="2"/>
      <c r="C38" s="2"/>
      <c r="D38" s="2"/>
      <c r="E38" s="2"/>
      <c r="F38" s="2"/>
      <c r="G38" s="2"/>
      <c r="H38" s="2"/>
      <c r="I38" s="2"/>
      <c r="J38" s="2"/>
      <c r="K38" s="2"/>
      <c r="L38" s="2"/>
    </row>
    <row r="39" customFormat="false" ht="13.8" hidden="false" customHeight="false" outlineLevel="0" collapsed="false">
      <c r="A39" s="2"/>
      <c r="B39" s="2"/>
      <c r="C39" s="2"/>
      <c r="D39" s="2"/>
      <c r="E39" s="2"/>
      <c r="F39" s="2"/>
      <c r="G39" s="2"/>
      <c r="H39" s="2"/>
      <c r="I39" s="2"/>
      <c r="J39" s="2"/>
      <c r="K39" s="2"/>
      <c r="L39" s="2"/>
    </row>
    <row r="40" customFormat="false" ht="13.8" hidden="false" customHeight="false" outlineLevel="0" collapsed="false">
      <c r="A40" s="2"/>
      <c r="B40" s="2"/>
      <c r="C40" s="2"/>
      <c r="D40" s="2"/>
      <c r="E40" s="2"/>
      <c r="F40" s="2"/>
      <c r="G40" s="2"/>
      <c r="H40" s="2"/>
      <c r="I40" s="2"/>
      <c r="J40" s="2"/>
      <c r="K40" s="2"/>
      <c r="L40" s="2"/>
    </row>
    <row r="41" customFormat="false" ht="13.8" hidden="false" customHeight="false" outlineLevel="0" collapsed="false">
      <c r="A41" s="2"/>
      <c r="B41" s="2"/>
      <c r="C41" s="2"/>
      <c r="D41" s="2"/>
      <c r="E41" s="2"/>
      <c r="F41" s="2"/>
      <c r="G41" s="2"/>
      <c r="H41" s="2"/>
      <c r="I41" s="2"/>
      <c r="J41" s="2"/>
      <c r="K41" s="2"/>
      <c r="L41" s="2"/>
    </row>
    <row r="42" customFormat="false" ht="13.8" hidden="false" customHeight="false" outlineLevel="0" collapsed="false">
      <c r="A42" s="2"/>
      <c r="B42" s="2"/>
      <c r="C42" s="2"/>
      <c r="D42" s="2"/>
      <c r="E42" s="2"/>
      <c r="F42" s="2"/>
      <c r="G42" s="2"/>
      <c r="H42" s="2"/>
      <c r="I42" s="2"/>
      <c r="J42" s="2"/>
      <c r="K42" s="2"/>
      <c r="L42" s="2"/>
    </row>
    <row r="43" customFormat="false" ht="13.8" hidden="false" customHeight="false" outlineLevel="0" collapsed="false">
      <c r="A43" s="2"/>
      <c r="B43" s="2"/>
      <c r="C43" s="2"/>
      <c r="D43" s="2"/>
      <c r="E43" s="2"/>
      <c r="F43" s="2"/>
      <c r="G43" s="2"/>
      <c r="H43" s="2"/>
      <c r="I43" s="2"/>
      <c r="J43" s="2"/>
      <c r="K43" s="2"/>
      <c r="L43" s="2"/>
    </row>
    <row r="44" customFormat="false" ht="13.8" hidden="false" customHeight="false" outlineLevel="0" collapsed="false">
      <c r="A44" s="2"/>
      <c r="B44" s="2"/>
      <c r="C44" s="2"/>
      <c r="D44" s="2"/>
      <c r="E44" s="2"/>
      <c r="F44" s="2"/>
      <c r="G44" s="2"/>
      <c r="H44" s="2"/>
      <c r="I44" s="2"/>
      <c r="J44" s="2"/>
      <c r="K44" s="2"/>
      <c r="L44" s="2"/>
    </row>
    <row r="45" customFormat="false" ht="13.8" hidden="false" customHeight="false" outlineLevel="0" collapsed="false">
      <c r="A45" s="2"/>
      <c r="B45" s="2"/>
      <c r="C45" s="2"/>
      <c r="D45" s="2"/>
      <c r="E45" s="2"/>
      <c r="F45" s="2"/>
      <c r="G45" s="2"/>
      <c r="H45" s="2"/>
      <c r="I45" s="2"/>
      <c r="J45" s="2"/>
      <c r="K45" s="2"/>
      <c r="L45" s="2"/>
    </row>
    <row r="46" customFormat="false" ht="13.8" hidden="false" customHeight="false" outlineLevel="0" collapsed="false">
      <c r="A46" s="2"/>
      <c r="B46" s="2"/>
      <c r="C46" s="2"/>
      <c r="D46" s="2"/>
      <c r="E46" s="2"/>
      <c r="F46" s="2"/>
      <c r="G46" s="2"/>
      <c r="H46" s="2"/>
      <c r="I46" s="2"/>
      <c r="J46" s="2"/>
      <c r="K46" s="2"/>
      <c r="L46" s="2"/>
    </row>
    <row r="47" customFormat="false" ht="13.8" hidden="false" customHeight="false" outlineLevel="0" collapsed="false">
      <c r="A47" s="2"/>
      <c r="B47" s="2"/>
      <c r="C47" s="2"/>
      <c r="D47" s="2"/>
      <c r="E47" s="2"/>
      <c r="F47" s="2"/>
      <c r="G47" s="2"/>
      <c r="H47" s="2"/>
      <c r="I47" s="2"/>
      <c r="J47" s="2"/>
      <c r="K47" s="2"/>
      <c r="L47" s="2"/>
    </row>
    <row r="48" customFormat="false" ht="13.8" hidden="false" customHeight="false" outlineLevel="0" collapsed="false">
      <c r="A48" s="2"/>
      <c r="B48" s="2"/>
      <c r="C48" s="2"/>
      <c r="D48" s="2"/>
      <c r="E48" s="2"/>
      <c r="F48" s="2"/>
      <c r="G48" s="2"/>
      <c r="H48" s="2"/>
      <c r="I48" s="2"/>
      <c r="J48" s="2"/>
      <c r="K48" s="2"/>
      <c r="L48" s="2"/>
    </row>
    <row r="49" customFormat="false" ht="13.8" hidden="false" customHeight="false" outlineLevel="0" collapsed="false">
      <c r="A49" s="2"/>
      <c r="B49" s="2"/>
      <c r="C49" s="2"/>
      <c r="D49" s="2"/>
      <c r="E49" s="2"/>
      <c r="F49" s="2"/>
      <c r="G49" s="2"/>
      <c r="H49" s="2"/>
      <c r="I49" s="2"/>
      <c r="J49" s="2"/>
      <c r="K49" s="2"/>
      <c r="L49" s="2"/>
    </row>
    <row r="50" customFormat="false" ht="13.8" hidden="false" customHeight="false" outlineLevel="0" collapsed="false">
      <c r="A50" s="2"/>
      <c r="B50" s="2"/>
      <c r="C50" s="2"/>
      <c r="D50" s="2"/>
      <c r="E50" s="2"/>
      <c r="F50" s="2"/>
      <c r="G50" s="2"/>
      <c r="H50" s="2"/>
      <c r="I50" s="2"/>
      <c r="J50" s="2"/>
      <c r="K50" s="2"/>
      <c r="L50" s="2"/>
    </row>
    <row r="51" customFormat="false" ht="13.8" hidden="false" customHeight="false" outlineLevel="0" collapsed="false">
      <c r="A51" s="2"/>
      <c r="B51" s="2"/>
      <c r="C51" s="2"/>
      <c r="D51" s="2"/>
      <c r="E51" s="2"/>
      <c r="F51" s="2"/>
      <c r="G51" s="2"/>
      <c r="H51" s="2"/>
      <c r="I51" s="2"/>
      <c r="J51" s="2"/>
      <c r="K51" s="2"/>
      <c r="L51" s="2"/>
    </row>
    <row r="52" customFormat="false" ht="13.8" hidden="false" customHeight="false" outlineLevel="0" collapsed="false">
      <c r="A52" s="2"/>
      <c r="B52" s="2"/>
      <c r="C52" s="2"/>
      <c r="D52" s="2"/>
      <c r="E52" s="2"/>
      <c r="F52" s="2"/>
      <c r="G52" s="2"/>
      <c r="H52" s="2"/>
      <c r="I52" s="2"/>
      <c r="J52" s="2"/>
      <c r="K52" s="2"/>
      <c r="L52" s="2"/>
    </row>
    <row r="53" customFormat="false" ht="13.8" hidden="false" customHeight="false" outlineLevel="0" collapsed="false">
      <c r="A53" s="2"/>
      <c r="B53" s="2"/>
      <c r="C53" s="2"/>
      <c r="D53" s="2"/>
      <c r="E53" s="2"/>
      <c r="F53" s="2"/>
      <c r="G53" s="2"/>
      <c r="H53" s="2"/>
      <c r="I53" s="2"/>
      <c r="J53" s="2"/>
      <c r="K53" s="2"/>
      <c r="L53" s="2"/>
    </row>
    <row r="54" customFormat="false" ht="13.8" hidden="false" customHeight="false" outlineLevel="0" collapsed="false">
      <c r="A54" s="2"/>
      <c r="B54" s="2"/>
      <c r="C54" s="2"/>
      <c r="D54" s="2"/>
      <c r="E54" s="2"/>
      <c r="F54" s="2"/>
      <c r="G54" s="2"/>
      <c r="H54" s="2"/>
      <c r="I54" s="2"/>
      <c r="J54" s="2"/>
      <c r="K54" s="2"/>
      <c r="L54" s="2"/>
    </row>
    <row r="55" customFormat="false" ht="13.8" hidden="false" customHeight="false" outlineLevel="0" collapsed="false">
      <c r="A55" s="2"/>
      <c r="B55" s="2"/>
      <c r="C55" s="2"/>
      <c r="D55" s="2"/>
      <c r="E55" s="2"/>
      <c r="F55" s="2"/>
      <c r="G55" s="2"/>
      <c r="H55" s="2"/>
      <c r="I55" s="2"/>
      <c r="J55" s="2"/>
      <c r="K55" s="2"/>
      <c r="L55" s="2"/>
    </row>
    <row r="56" customFormat="false" ht="13.8" hidden="false" customHeight="false" outlineLevel="0" collapsed="false">
      <c r="A56" s="2"/>
      <c r="B56" s="2"/>
      <c r="C56" s="2"/>
      <c r="D56" s="2"/>
      <c r="E56" s="2"/>
      <c r="F56" s="2"/>
      <c r="G56" s="2"/>
      <c r="H56" s="2"/>
      <c r="I56" s="2"/>
      <c r="J56" s="2"/>
      <c r="K56" s="2"/>
      <c r="L56" s="2"/>
    </row>
    <row r="57" customFormat="false" ht="13.8" hidden="false" customHeight="false" outlineLevel="0" collapsed="false">
      <c r="A57" s="2"/>
      <c r="B57" s="2"/>
      <c r="C57" s="2"/>
      <c r="D57" s="2"/>
      <c r="E57" s="2"/>
      <c r="F57" s="2"/>
      <c r="G57" s="2"/>
      <c r="H57" s="2"/>
      <c r="I57" s="2"/>
      <c r="J57" s="2"/>
      <c r="K57" s="2"/>
      <c r="L57" s="2"/>
    </row>
    <row r="58" customFormat="false" ht="13.8" hidden="false" customHeight="false" outlineLevel="0" collapsed="false">
      <c r="A58" s="2"/>
      <c r="B58" s="2"/>
      <c r="C58" s="2"/>
      <c r="D58" s="2"/>
      <c r="E58" s="2"/>
      <c r="F58" s="2"/>
      <c r="G58" s="2"/>
      <c r="H58" s="2"/>
      <c r="I58" s="2"/>
      <c r="J58" s="2"/>
      <c r="K58" s="2"/>
      <c r="L58" s="2"/>
    </row>
    <row r="59" customFormat="false" ht="13.8" hidden="false" customHeight="false" outlineLevel="0" collapsed="false">
      <c r="A59" s="2"/>
      <c r="B59" s="2"/>
      <c r="C59" s="2"/>
      <c r="D59" s="2"/>
      <c r="E59" s="2"/>
      <c r="F59" s="2"/>
      <c r="G59" s="2"/>
      <c r="H59" s="2"/>
      <c r="I59" s="2"/>
      <c r="J59" s="2"/>
      <c r="K59" s="2"/>
      <c r="L59" s="2"/>
    </row>
    <row r="60" customFormat="false" ht="13.8" hidden="false" customHeight="false" outlineLevel="0" collapsed="false">
      <c r="A60" s="2"/>
      <c r="B60" s="2"/>
      <c r="C60" s="2"/>
      <c r="D60" s="2"/>
      <c r="E60" s="2"/>
      <c r="F60" s="2"/>
      <c r="G60" s="2"/>
      <c r="H60" s="2"/>
      <c r="I60" s="2"/>
      <c r="J60" s="2"/>
      <c r="K60" s="2"/>
      <c r="L60" s="2"/>
    </row>
    <row r="61" customFormat="false" ht="13.8" hidden="false" customHeight="false" outlineLevel="0" collapsed="false">
      <c r="A61" s="2"/>
      <c r="B61" s="2"/>
      <c r="C61" s="2"/>
      <c r="D61" s="2"/>
      <c r="E61" s="2"/>
      <c r="F61" s="2"/>
      <c r="G61" s="2"/>
      <c r="H61" s="2"/>
      <c r="I61" s="2"/>
      <c r="J61" s="2"/>
      <c r="K61" s="2"/>
      <c r="L61" s="2"/>
    </row>
    <row r="62" customFormat="false" ht="13.8" hidden="false" customHeight="false" outlineLevel="0" collapsed="false">
      <c r="A62" s="2"/>
      <c r="B62" s="2"/>
      <c r="C62" s="2"/>
      <c r="D62" s="2"/>
      <c r="E62" s="2"/>
      <c r="F62" s="2"/>
      <c r="G62" s="2"/>
      <c r="H62" s="2"/>
      <c r="I62" s="2"/>
      <c r="J62" s="2"/>
      <c r="K62" s="2"/>
      <c r="L62" s="2"/>
    </row>
    <row r="63" customFormat="false" ht="13.8" hidden="false" customHeight="false" outlineLevel="0" collapsed="false">
      <c r="A63" s="2"/>
      <c r="B63" s="2"/>
      <c r="C63" s="2"/>
      <c r="D63" s="2"/>
      <c r="E63" s="2"/>
      <c r="F63" s="2"/>
      <c r="G63" s="2"/>
      <c r="H63" s="2"/>
      <c r="I63" s="2"/>
      <c r="J63" s="2"/>
      <c r="K63" s="2"/>
      <c r="L63" s="2"/>
    </row>
    <row r="64" customFormat="false" ht="13.8" hidden="false" customHeight="false" outlineLevel="0" collapsed="false">
      <c r="A64" s="2"/>
      <c r="B64" s="2"/>
      <c r="C64" s="2"/>
      <c r="D64" s="2"/>
      <c r="E64" s="2"/>
      <c r="F64" s="2"/>
      <c r="G64" s="2"/>
      <c r="H64" s="2"/>
      <c r="I64" s="2"/>
      <c r="J64" s="2"/>
      <c r="K64" s="2"/>
      <c r="L64" s="2"/>
    </row>
    <row r="65" customFormat="false" ht="13.8" hidden="false" customHeight="false" outlineLevel="0" collapsed="false">
      <c r="A65" s="2"/>
      <c r="B65" s="2"/>
      <c r="C65" s="2"/>
      <c r="D65" s="2"/>
      <c r="E65" s="2"/>
      <c r="F65" s="2"/>
      <c r="G65" s="2"/>
      <c r="H65" s="2"/>
      <c r="I65" s="2"/>
      <c r="J65" s="2"/>
      <c r="K65" s="2"/>
      <c r="L65" s="2"/>
    </row>
    <row r="66" customFormat="false" ht="13.8" hidden="false" customHeight="false" outlineLevel="0" collapsed="false">
      <c r="A66" s="2"/>
      <c r="B66" s="2"/>
      <c r="C66" s="2"/>
      <c r="D66" s="2"/>
      <c r="E66" s="2"/>
      <c r="F66" s="2"/>
      <c r="G66" s="2"/>
      <c r="H66" s="2"/>
      <c r="I66" s="2"/>
      <c r="J66" s="2"/>
      <c r="K66" s="2"/>
      <c r="L66" s="2"/>
    </row>
    <row r="67" customFormat="false" ht="13.8" hidden="false" customHeight="false" outlineLevel="0" collapsed="false">
      <c r="A67" s="2"/>
      <c r="B67" s="2"/>
      <c r="C67" s="2"/>
      <c r="D67" s="2"/>
      <c r="E67" s="2"/>
      <c r="F67" s="2"/>
      <c r="G67" s="2"/>
      <c r="H67" s="2"/>
      <c r="I67" s="2"/>
      <c r="J67" s="2"/>
      <c r="K67" s="2"/>
      <c r="L67" s="2"/>
    </row>
    <row r="68" customFormat="false" ht="13.8" hidden="false" customHeight="false" outlineLevel="0" collapsed="false">
      <c r="A68" s="2"/>
      <c r="B68" s="2"/>
      <c r="C68" s="2"/>
      <c r="D68" s="2"/>
      <c r="E68" s="2"/>
      <c r="F68" s="2"/>
      <c r="G68" s="2"/>
      <c r="H68" s="2"/>
      <c r="I68" s="2"/>
      <c r="J68" s="2"/>
      <c r="K68" s="2"/>
      <c r="L68" s="2"/>
    </row>
    <row r="69" customFormat="false" ht="13.8" hidden="false" customHeight="false" outlineLevel="0" collapsed="false">
      <c r="A69" s="2"/>
      <c r="B69" s="2"/>
      <c r="C69" s="2"/>
      <c r="D69" s="2"/>
      <c r="E69" s="2"/>
      <c r="F69" s="2"/>
      <c r="G69" s="2"/>
      <c r="H69" s="2"/>
      <c r="I69" s="2"/>
      <c r="J69" s="2"/>
      <c r="K69" s="2"/>
      <c r="L69" s="2"/>
    </row>
    <row r="70" customFormat="false" ht="13.8" hidden="false" customHeight="false" outlineLevel="0" collapsed="false">
      <c r="A70" s="2"/>
      <c r="B70" s="2"/>
      <c r="C70" s="2"/>
      <c r="D70" s="2"/>
      <c r="E70" s="2"/>
      <c r="F70" s="2"/>
      <c r="G70" s="2"/>
      <c r="H70" s="2"/>
      <c r="I70" s="2"/>
      <c r="J70" s="2"/>
      <c r="K70" s="2"/>
      <c r="L70" s="2"/>
    </row>
    <row r="71" customFormat="false" ht="13.8" hidden="false" customHeight="false" outlineLevel="0" collapsed="false">
      <c r="A71" s="2"/>
      <c r="B71" s="2"/>
      <c r="C71" s="2"/>
      <c r="D71" s="2"/>
      <c r="E71" s="2"/>
      <c r="F71" s="2"/>
      <c r="G71" s="2"/>
      <c r="H71" s="2"/>
      <c r="I71" s="2"/>
      <c r="J71" s="2"/>
      <c r="K71" s="2"/>
      <c r="L71" s="2"/>
    </row>
    <row r="72" customFormat="false" ht="13.8" hidden="false" customHeight="false" outlineLevel="0" collapsed="false">
      <c r="A72" s="2"/>
      <c r="B72" s="2"/>
      <c r="C72" s="2"/>
      <c r="D72" s="2"/>
      <c r="E72" s="2"/>
      <c r="F72" s="2"/>
      <c r="G72" s="2"/>
      <c r="H72" s="2"/>
      <c r="I72" s="2"/>
      <c r="J72" s="2"/>
      <c r="K72" s="2"/>
      <c r="L72" s="2"/>
    </row>
    <row r="73" customFormat="false" ht="13.8" hidden="false" customHeight="false" outlineLevel="0" collapsed="false">
      <c r="A73" s="2"/>
      <c r="B73" s="2"/>
      <c r="C73" s="2"/>
      <c r="D73" s="2"/>
      <c r="E73" s="2"/>
      <c r="F73" s="2"/>
      <c r="G73" s="2"/>
      <c r="H73" s="2"/>
      <c r="I73" s="2"/>
      <c r="J73" s="2"/>
      <c r="K73" s="2"/>
      <c r="L73" s="2"/>
    </row>
    <row r="74" customFormat="false" ht="13.8" hidden="false" customHeight="false" outlineLevel="0" collapsed="false">
      <c r="A74" s="2"/>
      <c r="B74" s="2"/>
      <c r="C74" s="2"/>
      <c r="D74" s="2"/>
      <c r="E74" s="2"/>
      <c r="F74" s="2"/>
      <c r="G74" s="2"/>
      <c r="H74" s="2"/>
      <c r="I74" s="2"/>
      <c r="J74" s="2"/>
      <c r="K74" s="2"/>
      <c r="L74" s="2"/>
    </row>
    <row r="75" customFormat="false" ht="13.8" hidden="false" customHeight="false" outlineLevel="0" collapsed="false">
      <c r="A75" s="2"/>
      <c r="B75" s="2"/>
      <c r="C75" s="2"/>
      <c r="D75" s="2"/>
      <c r="E75" s="2"/>
      <c r="F75" s="2"/>
      <c r="G75" s="2"/>
      <c r="H75" s="2"/>
      <c r="I75" s="2"/>
      <c r="J75" s="2"/>
      <c r="K75" s="2"/>
      <c r="L75" s="2"/>
    </row>
    <row r="76" customFormat="false" ht="13.8" hidden="false" customHeight="false" outlineLevel="0" collapsed="false">
      <c r="A76" s="2"/>
      <c r="B76" s="2"/>
      <c r="C76" s="2"/>
      <c r="D76" s="2"/>
      <c r="E76" s="2"/>
      <c r="F76" s="2"/>
      <c r="G76" s="2"/>
      <c r="H76" s="2"/>
      <c r="I76" s="2"/>
      <c r="J76" s="2"/>
      <c r="K76" s="2"/>
      <c r="L76" s="2"/>
    </row>
    <row r="77" customFormat="false" ht="13.8" hidden="false" customHeight="false" outlineLevel="0" collapsed="false">
      <c r="A77" s="2"/>
      <c r="B77" s="2"/>
      <c r="C77" s="2"/>
      <c r="D77" s="2"/>
      <c r="E77" s="2"/>
      <c r="F77" s="2"/>
      <c r="G77" s="2"/>
      <c r="H77" s="2"/>
      <c r="I77" s="2"/>
      <c r="J77" s="2"/>
      <c r="K77" s="2"/>
      <c r="L77" s="2"/>
    </row>
    <row r="78" customFormat="false" ht="13.8" hidden="false" customHeight="false" outlineLevel="0" collapsed="false">
      <c r="A78" s="2"/>
      <c r="B78" s="2"/>
      <c r="C78" s="2"/>
      <c r="D78" s="2"/>
      <c r="E78" s="2"/>
      <c r="F78" s="2"/>
      <c r="G78" s="2"/>
      <c r="H78" s="2"/>
      <c r="I78" s="2"/>
      <c r="J78" s="2"/>
      <c r="K78" s="2"/>
      <c r="L78" s="2"/>
    </row>
    <row r="79" customFormat="false" ht="13.8" hidden="false" customHeight="false" outlineLevel="0" collapsed="false">
      <c r="A79" s="2"/>
      <c r="B79" s="2"/>
      <c r="C79" s="2"/>
      <c r="D79" s="2"/>
      <c r="E79" s="2"/>
      <c r="F79" s="2"/>
      <c r="G79" s="2"/>
      <c r="H79" s="2"/>
      <c r="I79" s="2"/>
      <c r="J79" s="2"/>
      <c r="K79" s="2"/>
      <c r="L79" s="2"/>
    </row>
    <row r="80" customFormat="false" ht="13.8" hidden="false" customHeight="false" outlineLevel="0" collapsed="false">
      <c r="A80" s="2"/>
      <c r="B80" s="2"/>
      <c r="C80" s="2"/>
      <c r="D80" s="2"/>
      <c r="E80" s="2"/>
      <c r="F80" s="2"/>
      <c r="G80" s="2"/>
      <c r="H80" s="2"/>
      <c r="I80" s="2"/>
      <c r="J80" s="2"/>
      <c r="K80" s="2"/>
      <c r="L80" s="2"/>
    </row>
    <row r="81" customFormat="false" ht="13.8" hidden="false" customHeight="false" outlineLevel="0" collapsed="false">
      <c r="A81" s="2"/>
      <c r="B81" s="2"/>
      <c r="C81" s="2"/>
      <c r="D81" s="2"/>
      <c r="E81" s="2"/>
      <c r="F81" s="2"/>
      <c r="G81" s="2"/>
      <c r="H81" s="2"/>
      <c r="I81" s="2"/>
      <c r="J81" s="2"/>
      <c r="K81" s="2"/>
      <c r="L81" s="2"/>
    </row>
    <row r="82" customFormat="false" ht="13.8" hidden="false" customHeight="false" outlineLevel="0" collapsed="false">
      <c r="A82" s="2"/>
      <c r="B82" s="2"/>
      <c r="C82" s="2"/>
      <c r="D82" s="2"/>
      <c r="E82" s="2"/>
      <c r="F82" s="2"/>
      <c r="G82" s="2"/>
      <c r="H82" s="2"/>
      <c r="I82" s="2"/>
      <c r="J82" s="2"/>
      <c r="K82" s="2"/>
      <c r="L82" s="2"/>
    </row>
    <row r="83" customFormat="false" ht="13.8" hidden="false" customHeight="false" outlineLevel="0" collapsed="false">
      <c r="A83" s="2"/>
      <c r="B83" s="2"/>
      <c r="C83" s="2"/>
      <c r="D83" s="2"/>
      <c r="E83" s="2"/>
      <c r="F83" s="2"/>
      <c r="G83" s="2"/>
      <c r="H83" s="2"/>
      <c r="I83" s="2"/>
      <c r="J83" s="2"/>
      <c r="K83" s="2"/>
      <c r="L83" s="2"/>
    </row>
    <row r="84" customFormat="false" ht="13.8" hidden="false" customHeight="false" outlineLevel="0" collapsed="false">
      <c r="A84" s="2"/>
      <c r="B84" s="2"/>
      <c r="C84" s="2"/>
      <c r="D84" s="2"/>
      <c r="E84" s="2"/>
      <c r="F84" s="2"/>
      <c r="G84" s="2"/>
      <c r="H84" s="2"/>
      <c r="I84" s="2"/>
      <c r="J84" s="2"/>
      <c r="K84" s="2"/>
      <c r="L84" s="2"/>
    </row>
    <row r="85" customFormat="false" ht="13.8" hidden="false" customHeight="false" outlineLevel="0" collapsed="false">
      <c r="A85" s="2"/>
      <c r="B85" s="2"/>
      <c r="C85" s="2"/>
      <c r="D85" s="2"/>
      <c r="E85" s="2"/>
      <c r="F85" s="2"/>
      <c r="G85" s="2"/>
      <c r="H85" s="2"/>
      <c r="I85" s="2"/>
      <c r="J85" s="2"/>
      <c r="K85" s="2"/>
      <c r="L85" s="2"/>
    </row>
    <row r="86" customFormat="false" ht="13.8" hidden="false" customHeight="false" outlineLevel="0" collapsed="false">
      <c r="A86" s="2"/>
      <c r="B86" s="2"/>
      <c r="C86" s="2"/>
      <c r="D86" s="2"/>
      <c r="E86" s="2"/>
      <c r="F86" s="2"/>
      <c r="G86" s="2"/>
      <c r="H86" s="2"/>
      <c r="I86" s="2"/>
      <c r="J86" s="2"/>
      <c r="K86" s="2"/>
      <c r="L86" s="2"/>
    </row>
    <row r="87" customFormat="false" ht="13.8" hidden="false" customHeight="false" outlineLevel="0" collapsed="false">
      <c r="A87" s="2"/>
      <c r="B87" s="2"/>
      <c r="C87" s="2"/>
      <c r="D87" s="2"/>
      <c r="E87" s="2"/>
      <c r="F87" s="2"/>
      <c r="G87" s="2"/>
      <c r="H87" s="2"/>
      <c r="I87" s="2"/>
      <c r="J87" s="2"/>
      <c r="K87" s="2"/>
      <c r="L87" s="2"/>
    </row>
    <row r="88" customFormat="false" ht="13.8" hidden="false" customHeight="false" outlineLevel="0" collapsed="false">
      <c r="A88" s="2"/>
      <c r="B88" s="2"/>
      <c r="C88" s="2"/>
      <c r="D88" s="2"/>
      <c r="E88" s="2"/>
      <c r="F88" s="2"/>
      <c r="G88" s="2"/>
      <c r="H88" s="2"/>
      <c r="I88" s="2"/>
      <c r="J88" s="2"/>
      <c r="K88" s="2"/>
      <c r="L88" s="2"/>
    </row>
    <row r="89" customFormat="false" ht="13.8" hidden="false" customHeight="false" outlineLevel="0" collapsed="false">
      <c r="A89" s="2"/>
      <c r="B89" s="2"/>
      <c r="C89" s="2"/>
      <c r="D89" s="2"/>
      <c r="E89" s="2"/>
      <c r="F89" s="2"/>
      <c r="G89" s="2"/>
      <c r="H89" s="2"/>
      <c r="I89" s="2"/>
      <c r="J89" s="2"/>
      <c r="K89" s="2"/>
      <c r="L89" s="2"/>
    </row>
    <row r="90" customFormat="false" ht="13.8" hidden="false" customHeight="false" outlineLevel="0" collapsed="false">
      <c r="A90" s="2"/>
      <c r="B90" s="2"/>
      <c r="C90" s="2"/>
      <c r="D90" s="2"/>
      <c r="E90" s="2"/>
      <c r="F90" s="2"/>
      <c r="G90" s="2"/>
      <c r="H90" s="2"/>
      <c r="I90" s="2"/>
      <c r="J90" s="2"/>
      <c r="K90" s="2"/>
      <c r="L90" s="2"/>
    </row>
    <row r="91" customFormat="false" ht="13.8" hidden="false" customHeight="false" outlineLevel="0" collapsed="false">
      <c r="A91" s="2"/>
      <c r="B91" s="2"/>
      <c r="C91" s="2"/>
      <c r="D91" s="2"/>
      <c r="E91" s="2"/>
      <c r="F91" s="2"/>
      <c r="G91" s="2"/>
      <c r="H91" s="2"/>
      <c r="I91" s="2"/>
      <c r="J91" s="2"/>
      <c r="K91" s="2"/>
      <c r="L91" s="2"/>
    </row>
    <row r="92" customFormat="false" ht="13.8" hidden="false" customHeight="false" outlineLevel="0" collapsed="false">
      <c r="A92" s="2"/>
      <c r="B92" s="2"/>
      <c r="C92" s="2"/>
      <c r="D92" s="2"/>
      <c r="E92" s="2"/>
      <c r="F92" s="2"/>
      <c r="G92" s="2"/>
      <c r="H92" s="2"/>
      <c r="I92" s="2"/>
      <c r="J92" s="2"/>
      <c r="K92" s="2"/>
      <c r="L92" s="2"/>
    </row>
    <row r="93" customFormat="false" ht="13.8" hidden="false" customHeight="false" outlineLevel="0" collapsed="false">
      <c r="A93" s="2"/>
      <c r="B93" s="2"/>
      <c r="C93" s="2"/>
      <c r="D93" s="2"/>
      <c r="E93" s="2"/>
      <c r="F93" s="2"/>
      <c r="G93" s="2"/>
      <c r="H93" s="2"/>
      <c r="I93" s="2"/>
      <c r="J93" s="2"/>
      <c r="K93" s="2"/>
      <c r="L93" s="2"/>
    </row>
    <row r="94" customFormat="false" ht="13.8" hidden="false" customHeight="false" outlineLevel="0" collapsed="false">
      <c r="A94" s="2"/>
      <c r="B94" s="2"/>
      <c r="C94" s="2"/>
      <c r="D94" s="2"/>
      <c r="E94" s="2"/>
      <c r="F94" s="2"/>
      <c r="G94" s="2"/>
      <c r="H94" s="2"/>
      <c r="I94" s="2"/>
      <c r="J94" s="2"/>
      <c r="K94" s="2"/>
      <c r="L94" s="2"/>
    </row>
    <row r="95" customFormat="false" ht="13.8" hidden="false" customHeight="false" outlineLevel="0" collapsed="false">
      <c r="A95" s="2"/>
      <c r="B95" s="2"/>
      <c r="C95" s="2"/>
      <c r="D95" s="2"/>
      <c r="E95" s="2"/>
      <c r="F95" s="2"/>
      <c r="G95" s="2"/>
      <c r="H95" s="2"/>
      <c r="I95" s="2"/>
      <c r="J95" s="2"/>
      <c r="K95" s="2"/>
      <c r="L95" s="2"/>
    </row>
    <row r="96" customFormat="false" ht="13.8" hidden="false" customHeight="false" outlineLevel="0" collapsed="false">
      <c r="A96" s="2"/>
      <c r="B96" s="2"/>
      <c r="C96" s="2"/>
      <c r="D96" s="2"/>
      <c r="E96" s="2"/>
      <c r="F96" s="2"/>
      <c r="G96" s="2"/>
      <c r="H96" s="2"/>
      <c r="I96" s="2"/>
      <c r="J96" s="2"/>
      <c r="K96" s="2"/>
      <c r="L96" s="2"/>
    </row>
    <row r="97" customFormat="false" ht="13.8" hidden="false" customHeight="false" outlineLevel="0" collapsed="false">
      <c r="A97" s="2"/>
      <c r="B97" s="2"/>
      <c r="C97" s="2"/>
      <c r="D97" s="2"/>
      <c r="E97" s="2"/>
      <c r="F97" s="2"/>
      <c r="G97" s="2"/>
      <c r="H97" s="2"/>
      <c r="I97" s="2"/>
      <c r="J97" s="2"/>
      <c r="K97" s="2"/>
      <c r="L97" s="2"/>
    </row>
    <row r="98" customFormat="false" ht="13.8" hidden="false" customHeight="false" outlineLevel="0" collapsed="false">
      <c r="A98" s="2"/>
      <c r="B98" s="2"/>
      <c r="C98" s="2"/>
      <c r="D98" s="2"/>
      <c r="E98" s="2"/>
      <c r="F98" s="2"/>
      <c r="G98" s="2"/>
      <c r="H98" s="2"/>
      <c r="I98" s="2"/>
      <c r="J98" s="2"/>
      <c r="K98" s="2"/>
      <c r="L98" s="2"/>
    </row>
    <row r="99" customFormat="false" ht="13.8" hidden="false" customHeight="false" outlineLevel="0" collapsed="false">
      <c r="A99" s="2"/>
      <c r="B99" s="2"/>
      <c r="C99" s="2"/>
      <c r="D99" s="2"/>
      <c r="E99" s="2"/>
      <c r="F99" s="2"/>
      <c r="G99" s="2"/>
      <c r="H99" s="2"/>
      <c r="I99" s="2"/>
      <c r="J99" s="2"/>
      <c r="K99" s="2"/>
      <c r="L99" s="2"/>
    </row>
    <row r="100" customFormat="false" ht="13.8" hidden="false" customHeight="false" outlineLevel="0" collapsed="false">
      <c r="A100" s="2"/>
      <c r="B100" s="2"/>
      <c r="C100" s="2"/>
      <c r="D100" s="2"/>
      <c r="E100" s="2"/>
      <c r="F100" s="2"/>
      <c r="G100" s="2"/>
      <c r="H100" s="2"/>
      <c r="I100" s="2"/>
      <c r="J100" s="2"/>
      <c r="K100" s="2"/>
      <c r="L100" s="2"/>
    </row>
    <row r="101" customFormat="false" ht="13.8" hidden="false" customHeight="false" outlineLevel="0" collapsed="false">
      <c r="A101" s="2"/>
      <c r="B101" s="2"/>
      <c r="C101" s="2"/>
      <c r="D101" s="2"/>
      <c r="E101" s="2"/>
      <c r="F101" s="2"/>
      <c r="G101" s="2"/>
      <c r="H101" s="2"/>
      <c r="I101" s="2"/>
      <c r="J101" s="2"/>
      <c r="K101" s="2"/>
      <c r="L101" s="2"/>
    </row>
    <row r="102" customFormat="false" ht="13.8" hidden="false" customHeight="false" outlineLevel="0" collapsed="false">
      <c r="A102" s="2"/>
      <c r="B102" s="2"/>
      <c r="C102" s="2"/>
      <c r="D102" s="2"/>
      <c r="E102" s="2"/>
      <c r="F102" s="2"/>
      <c r="G102" s="2"/>
      <c r="H102" s="2"/>
      <c r="I102" s="2"/>
      <c r="J102" s="2"/>
      <c r="K102" s="2"/>
      <c r="L102" s="2"/>
    </row>
    <row r="103" customFormat="false" ht="13.8" hidden="false" customHeight="false" outlineLevel="0" collapsed="false">
      <c r="A103" s="2"/>
      <c r="B103" s="2"/>
      <c r="C103" s="2"/>
      <c r="D103" s="2"/>
      <c r="E103" s="2"/>
      <c r="F103" s="2"/>
      <c r="G103" s="2"/>
      <c r="H103" s="2"/>
      <c r="I103" s="2"/>
      <c r="J103" s="2"/>
      <c r="K103" s="2"/>
      <c r="L103" s="2"/>
    </row>
    <row r="104" customFormat="false" ht="13.8" hidden="false" customHeight="false" outlineLevel="0" collapsed="false">
      <c r="A104" s="2"/>
      <c r="B104" s="2"/>
      <c r="C104" s="2"/>
      <c r="D104" s="2"/>
      <c r="E104" s="2"/>
      <c r="F104" s="2"/>
      <c r="G104" s="2"/>
      <c r="H104" s="2"/>
      <c r="I104" s="2"/>
      <c r="J104" s="2"/>
      <c r="K104" s="2"/>
      <c r="L104" s="2"/>
    </row>
    <row r="105" customFormat="false" ht="13.8" hidden="false" customHeight="false" outlineLevel="0" collapsed="false">
      <c r="A105" s="2"/>
      <c r="B105" s="2"/>
      <c r="C105" s="2"/>
      <c r="D105" s="2"/>
      <c r="E105" s="2"/>
      <c r="F105" s="2"/>
      <c r="G105" s="2"/>
      <c r="H105" s="2"/>
      <c r="I105" s="2"/>
      <c r="J105" s="2"/>
      <c r="K105" s="2"/>
      <c r="L105" s="2"/>
    </row>
    <row r="106" customFormat="false" ht="13.8" hidden="false" customHeight="false" outlineLevel="0" collapsed="false">
      <c r="A106" s="2"/>
      <c r="B106" s="2"/>
      <c r="C106" s="2"/>
      <c r="D106" s="2"/>
      <c r="E106" s="2"/>
      <c r="F106" s="2"/>
      <c r="G106" s="2"/>
      <c r="H106" s="2"/>
      <c r="I106" s="2"/>
      <c r="J106" s="2"/>
      <c r="K106" s="2"/>
      <c r="L106" s="2"/>
    </row>
    <row r="107" customFormat="false" ht="13.8" hidden="false" customHeight="false" outlineLevel="0" collapsed="false">
      <c r="A107" s="2"/>
      <c r="B107" s="2"/>
      <c r="C107" s="2"/>
      <c r="D107" s="2"/>
      <c r="E107" s="2"/>
      <c r="F107" s="2"/>
      <c r="G107" s="2"/>
      <c r="H107" s="2"/>
      <c r="I107" s="2"/>
      <c r="J107" s="2"/>
      <c r="K107" s="2"/>
      <c r="L107" s="2"/>
    </row>
    <row r="108" customFormat="false" ht="13.8" hidden="false" customHeight="false" outlineLevel="0" collapsed="false">
      <c r="A108" s="2"/>
      <c r="B108" s="2"/>
      <c r="C108" s="2"/>
      <c r="D108" s="2"/>
      <c r="E108" s="2"/>
      <c r="F108" s="2"/>
      <c r="G108" s="2"/>
      <c r="H108" s="2"/>
      <c r="I108" s="2"/>
      <c r="J108" s="2"/>
      <c r="K108" s="2"/>
      <c r="L108" s="2"/>
    </row>
    <row r="109" customFormat="false" ht="13.8" hidden="false" customHeight="false" outlineLevel="0" collapsed="false">
      <c r="A109" s="2"/>
      <c r="B109" s="2"/>
      <c r="C109" s="2"/>
      <c r="D109" s="2"/>
      <c r="E109" s="2"/>
      <c r="F109" s="2"/>
      <c r="G109" s="2"/>
      <c r="H109" s="2"/>
      <c r="I109" s="2"/>
      <c r="J109" s="2"/>
      <c r="K109" s="2"/>
      <c r="L109" s="2"/>
    </row>
    <row r="110" customFormat="false" ht="13.8" hidden="false" customHeight="false" outlineLevel="0" collapsed="false">
      <c r="A110" s="2"/>
      <c r="B110" s="2"/>
      <c r="C110" s="2"/>
      <c r="D110" s="2"/>
      <c r="E110" s="2"/>
      <c r="F110" s="2"/>
      <c r="G110" s="2"/>
      <c r="H110" s="2"/>
      <c r="I110" s="2"/>
      <c r="J110" s="2"/>
      <c r="K110" s="2"/>
      <c r="L110" s="2"/>
    </row>
    <row r="111" customFormat="false" ht="13.8" hidden="false" customHeight="false" outlineLevel="0" collapsed="false">
      <c r="A111" s="2"/>
      <c r="B111" s="2"/>
      <c r="C111" s="2"/>
      <c r="D111" s="2"/>
      <c r="E111" s="2"/>
      <c r="F111" s="2"/>
      <c r="G111" s="2"/>
      <c r="H111" s="2"/>
      <c r="I111" s="2"/>
      <c r="J111" s="2"/>
      <c r="K111" s="2"/>
      <c r="L111" s="2"/>
    </row>
    <row r="112" customFormat="false" ht="13.8" hidden="false" customHeight="false" outlineLevel="0" collapsed="false">
      <c r="A112" s="2"/>
      <c r="B112" s="2"/>
      <c r="C112" s="2"/>
      <c r="D112" s="2"/>
      <c r="E112" s="2"/>
      <c r="F112" s="2"/>
      <c r="G112" s="2"/>
      <c r="H112" s="2"/>
      <c r="I112" s="2"/>
      <c r="J112" s="2"/>
      <c r="K112" s="2"/>
      <c r="L112" s="2"/>
    </row>
    <row r="113" customFormat="false" ht="13.8" hidden="false" customHeight="false" outlineLevel="0" collapsed="false">
      <c r="A113" s="2"/>
      <c r="B113" s="2"/>
      <c r="C113" s="2"/>
      <c r="D113" s="2"/>
      <c r="E113" s="2"/>
      <c r="F113" s="2"/>
      <c r="G113" s="2"/>
      <c r="H113" s="2"/>
      <c r="I113" s="2"/>
      <c r="J113" s="2"/>
      <c r="K113" s="2"/>
      <c r="L113" s="2"/>
    </row>
    <row r="114" customFormat="false" ht="13.8" hidden="false" customHeight="false" outlineLevel="0" collapsed="false">
      <c r="A114" s="2"/>
      <c r="B114" s="2"/>
      <c r="C114" s="2"/>
      <c r="D114" s="2"/>
      <c r="E114" s="2"/>
      <c r="F114" s="2"/>
      <c r="G114" s="2"/>
      <c r="H114" s="2"/>
      <c r="I114" s="2"/>
      <c r="J114" s="2"/>
      <c r="K114" s="2"/>
      <c r="L114" s="2"/>
    </row>
    <row r="115" customFormat="false" ht="13.8" hidden="false" customHeight="false" outlineLevel="0" collapsed="false">
      <c r="A115" s="2"/>
      <c r="B115" s="2"/>
      <c r="C115" s="2"/>
      <c r="D115" s="2"/>
      <c r="E115" s="2"/>
      <c r="F115" s="2"/>
      <c r="G115" s="2"/>
      <c r="H115" s="2"/>
      <c r="I115" s="2"/>
      <c r="J115" s="2"/>
      <c r="K115" s="2"/>
      <c r="L115" s="2"/>
    </row>
    <row r="116" customFormat="false" ht="13.8" hidden="false" customHeight="false" outlineLevel="0" collapsed="false">
      <c r="A116" s="2"/>
      <c r="B116" s="2"/>
      <c r="C116" s="2"/>
      <c r="D116" s="2"/>
      <c r="E116" s="2"/>
      <c r="F116" s="2"/>
      <c r="G116" s="2"/>
      <c r="H116" s="2"/>
      <c r="I116" s="2"/>
      <c r="J116" s="2"/>
      <c r="K116" s="2"/>
      <c r="L116" s="2"/>
    </row>
    <row r="117" customFormat="false" ht="13.8" hidden="false" customHeight="false" outlineLevel="0" collapsed="false">
      <c r="A117" s="2"/>
      <c r="B117" s="2"/>
      <c r="C117" s="2"/>
      <c r="D117" s="2"/>
      <c r="E117" s="2"/>
      <c r="F117" s="2"/>
      <c r="G117" s="2"/>
      <c r="H117" s="2"/>
      <c r="I117" s="2"/>
      <c r="J117" s="2"/>
      <c r="K117" s="2"/>
      <c r="L117" s="2"/>
    </row>
    <row r="118" customFormat="false" ht="13.8" hidden="false" customHeight="false" outlineLevel="0" collapsed="false">
      <c r="A118" s="2"/>
      <c r="B118" s="2"/>
      <c r="C118" s="2"/>
      <c r="D118" s="2"/>
      <c r="E118" s="2"/>
      <c r="F118" s="2"/>
      <c r="G118" s="2"/>
      <c r="H118" s="2"/>
      <c r="I118" s="2"/>
      <c r="J118" s="2"/>
      <c r="K118" s="2"/>
      <c r="L118" s="2"/>
    </row>
    <row r="119" customFormat="false" ht="13.8" hidden="false" customHeight="false" outlineLevel="0" collapsed="false">
      <c r="A119" s="2"/>
      <c r="B119" s="2"/>
      <c r="C119" s="2"/>
      <c r="D119" s="2"/>
      <c r="E119" s="2"/>
      <c r="F119" s="2"/>
      <c r="G119" s="2"/>
      <c r="H119" s="2"/>
      <c r="I119" s="2"/>
      <c r="J119" s="2"/>
      <c r="K119" s="2"/>
      <c r="L119" s="2"/>
    </row>
    <row r="120" customFormat="false" ht="13.8" hidden="false" customHeight="false" outlineLevel="0" collapsed="false">
      <c r="A120" s="2"/>
      <c r="B120" s="2"/>
      <c r="C120" s="2"/>
      <c r="D120" s="2"/>
      <c r="E120" s="2"/>
      <c r="F120" s="2"/>
      <c r="G120" s="2"/>
      <c r="H120" s="2"/>
      <c r="I120" s="2"/>
      <c r="J120" s="2"/>
      <c r="K120" s="2"/>
      <c r="L120" s="2"/>
    </row>
    <row r="121" customFormat="false" ht="13.8" hidden="false" customHeight="false" outlineLevel="0" collapsed="false">
      <c r="A121" s="2"/>
      <c r="B121" s="2"/>
      <c r="C121" s="2"/>
      <c r="D121" s="2"/>
      <c r="E121" s="2"/>
      <c r="F121" s="2"/>
      <c r="G121" s="2"/>
      <c r="H121" s="2"/>
      <c r="I121" s="2"/>
      <c r="J121" s="2"/>
      <c r="K121" s="2"/>
      <c r="L121" s="2"/>
    </row>
    <row r="122" customFormat="false" ht="13.8" hidden="false" customHeight="false" outlineLevel="0" collapsed="false">
      <c r="A122" s="2"/>
      <c r="B122" s="2"/>
      <c r="C122" s="2"/>
      <c r="D122" s="2"/>
      <c r="E122" s="2"/>
      <c r="F122" s="2"/>
      <c r="G122" s="2"/>
      <c r="H122" s="2"/>
      <c r="I122" s="2"/>
      <c r="J122" s="2"/>
      <c r="K122" s="2"/>
      <c r="L122" s="2"/>
    </row>
    <row r="123" customFormat="false" ht="13.8" hidden="false" customHeight="false" outlineLevel="0" collapsed="false">
      <c r="A123" s="2"/>
      <c r="B123" s="2"/>
      <c r="C123" s="2"/>
      <c r="D123" s="2"/>
      <c r="E123" s="2"/>
      <c r="F123" s="2"/>
      <c r="G123" s="2"/>
      <c r="H123" s="2"/>
      <c r="I123" s="2"/>
      <c r="J123" s="2"/>
      <c r="K123" s="2"/>
      <c r="L123" s="2"/>
    </row>
    <row r="124" customFormat="false" ht="13.8" hidden="false" customHeight="false" outlineLevel="0" collapsed="false">
      <c r="A124" s="2"/>
      <c r="B124" s="2"/>
      <c r="C124" s="2"/>
      <c r="D124" s="2"/>
      <c r="E124" s="2"/>
      <c r="F124" s="2"/>
      <c r="G124" s="2"/>
      <c r="H124" s="2"/>
      <c r="I124" s="2"/>
      <c r="J124" s="2"/>
      <c r="K124" s="2"/>
      <c r="L124" s="2"/>
    </row>
    <row r="125" customFormat="false" ht="13.8" hidden="false" customHeight="false" outlineLevel="0" collapsed="false">
      <c r="A125" s="2"/>
      <c r="B125" s="2"/>
      <c r="C125" s="2"/>
      <c r="D125" s="2"/>
      <c r="E125" s="2"/>
      <c r="F125" s="2"/>
      <c r="G125" s="2"/>
      <c r="H125" s="2"/>
      <c r="I125" s="2"/>
      <c r="J125" s="2"/>
      <c r="K125" s="2"/>
      <c r="L125" s="2"/>
    </row>
    <row r="126" customFormat="false" ht="13.8" hidden="false" customHeight="false" outlineLevel="0" collapsed="false">
      <c r="A126" s="2"/>
      <c r="B126" s="2"/>
      <c r="C126" s="2"/>
      <c r="D126" s="2"/>
      <c r="E126" s="2"/>
      <c r="F126" s="2"/>
      <c r="G126" s="2"/>
      <c r="H126" s="2"/>
      <c r="I126" s="2"/>
      <c r="J126" s="2"/>
      <c r="K126" s="2"/>
      <c r="L126" s="2"/>
    </row>
    <row r="127" customFormat="false" ht="13.8" hidden="false" customHeight="false" outlineLevel="0" collapsed="false">
      <c r="A127" s="2"/>
      <c r="B127" s="2"/>
      <c r="C127" s="2"/>
      <c r="D127" s="2"/>
      <c r="E127" s="2"/>
      <c r="F127" s="2"/>
      <c r="G127" s="2"/>
      <c r="H127" s="2"/>
      <c r="I127" s="2"/>
      <c r="J127" s="2"/>
      <c r="K127" s="2"/>
      <c r="L127" s="2"/>
    </row>
    <row r="128" customFormat="false" ht="13.8" hidden="false" customHeight="false" outlineLevel="0" collapsed="false">
      <c r="A128" s="2"/>
      <c r="B128" s="2"/>
      <c r="C128" s="2"/>
      <c r="D128" s="2"/>
      <c r="E128" s="2"/>
      <c r="F128" s="2"/>
      <c r="G128" s="2"/>
      <c r="H128" s="2"/>
      <c r="I128" s="2"/>
      <c r="J128" s="2"/>
      <c r="K128" s="2"/>
      <c r="L128" s="2"/>
    </row>
    <row r="129" customFormat="false" ht="13.8" hidden="false" customHeight="false" outlineLevel="0" collapsed="false">
      <c r="A129" s="2"/>
      <c r="B129" s="2"/>
      <c r="C129" s="2"/>
      <c r="D129" s="2"/>
      <c r="E129" s="2"/>
      <c r="F129" s="2"/>
      <c r="G129" s="2"/>
      <c r="H129" s="2"/>
      <c r="I129" s="2"/>
      <c r="J129" s="2"/>
      <c r="K129" s="2"/>
      <c r="L129" s="2"/>
    </row>
    <row r="130" customFormat="false" ht="13.8" hidden="false" customHeight="false" outlineLevel="0" collapsed="false">
      <c r="A130" s="2"/>
      <c r="B130" s="2"/>
      <c r="C130" s="2"/>
      <c r="D130" s="2"/>
      <c r="E130" s="2"/>
      <c r="F130" s="2"/>
      <c r="G130" s="2"/>
      <c r="H130" s="2"/>
      <c r="I130" s="2"/>
      <c r="J130" s="2"/>
      <c r="K130" s="2"/>
      <c r="L130" s="2"/>
    </row>
    <row r="131" customFormat="false" ht="13.8" hidden="false" customHeight="false" outlineLevel="0" collapsed="false">
      <c r="A131" s="2"/>
      <c r="B131" s="2"/>
      <c r="C131" s="2"/>
      <c r="D131" s="2"/>
      <c r="E131" s="2"/>
      <c r="F131" s="2"/>
      <c r="G131" s="2"/>
      <c r="H131" s="2"/>
      <c r="I131" s="2"/>
      <c r="J131" s="2"/>
      <c r="K131" s="2"/>
      <c r="L131" s="2"/>
    </row>
    <row r="132" customFormat="false" ht="13.8" hidden="false" customHeight="false" outlineLevel="0" collapsed="false">
      <c r="A132" s="2"/>
      <c r="B132" s="2"/>
      <c r="C132" s="2"/>
      <c r="D132" s="2"/>
      <c r="E132" s="2"/>
      <c r="F132" s="2"/>
      <c r="G132" s="2"/>
      <c r="H132" s="2"/>
      <c r="I132" s="2"/>
      <c r="J132" s="2"/>
      <c r="K132" s="2"/>
      <c r="L132" s="2"/>
    </row>
    <row r="133" customFormat="false" ht="13.8" hidden="false" customHeight="false" outlineLevel="0" collapsed="false">
      <c r="A133" s="2"/>
      <c r="B133" s="2"/>
      <c r="C133" s="2"/>
      <c r="D133" s="2"/>
      <c r="E133" s="2"/>
      <c r="F133" s="2"/>
      <c r="G133" s="2"/>
      <c r="H133" s="2"/>
      <c r="I133" s="2"/>
      <c r="J133" s="2"/>
      <c r="K133" s="2"/>
      <c r="L133" s="2"/>
    </row>
    <row r="134" customFormat="false" ht="13.8" hidden="false" customHeight="false" outlineLevel="0" collapsed="false">
      <c r="A134" s="2"/>
      <c r="B134" s="2"/>
      <c r="C134" s="2"/>
      <c r="D134" s="2"/>
      <c r="E134" s="2"/>
      <c r="F134" s="2"/>
      <c r="G134" s="2"/>
      <c r="H134" s="2"/>
      <c r="I134" s="2"/>
      <c r="J134" s="2"/>
      <c r="K134" s="2"/>
      <c r="L134" s="2"/>
    </row>
    <row r="135" customFormat="false" ht="13.8" hidden="false" customHeight="false" outlineLevel="0" collapsed="false">
      <c r="A135" s="2"/>
      <c r="B135" s="2"/>
      <c r="C135" s="2"/>
      <c r="D135" s="2"/>
      <c r="E135" s="2"/>
      <c r="F135" s="2"/>
      <c r="G135" s="2"/>
      <c r="H135" s="2"/>
      <c r="I135" s="2"/>
      <c r="J135" s="2"/>
      <c r="K135" s="2"/>
      <c r="L135" s="2"/>
    </row>
    <row r="136" customFormat="false" ht="13.8" hidden="false" customHeight="false" outlineLevel="0" collapsed="false">
      <c r="A136" s="2"/>
      <c r="B136" s="2"/>
      <c r="C136" s="2"/>
      <c r="D136" s="2"/>
      <c r="E136" s="2"/>
      <c r="F136" s="2"/>
      <c r="G136" s="2"/>
      <c r="H136" s="2"/>
      <c r="I136" s="2"/>
      <c r="J136" s="2"/>
      <c r="K136" s="2"/>
      <c r="L136" s="2"/>
    </row>
    <row r="137" customFormat="false" ht="13.8" hidden="false" customHeight="false" outlineLevel="0" collapsed="false">
      <c r="A137" s="2"/>
      <c r="B137" s="2"/>
      <c r="C137" s="2"/>
      <c r="D137" s="2"/>
      <c r="E137" s="2"/>
      <c r="F137" s="2"/>
      <c r="G137" s="2"/>
      <c r="H137" s="2"/>
      <c r="I137" s="2"/>
      <c r="J137" s="2"/>
      <c r="K137" s="2"/>
      <c r="L137" s="2"/>
    </row>
    <row r="138" customFormat="false" ht="13.8" hidden="false" customHeight="false" outlineLevel="0" collapsed="false">
      <c r="A138" s="2"/>
      <c r="B138" s="2"/>
      <c r="C138" s="2"/>
      <c r="D138" s="2"/>
      <c r="E138" s="2"/>
      <c r="F138" s="2"/>
      <c r="G138" s="2"/>
      <c r="H138" s="2"/>
      <c r="I138" s="2"/>
      <c r="J138" s="2"/>
      <c r="K138" s="2"/>
      <c r="L138" s="2"/>
    </row>
    <row r="139" customFormat="false" ht="13.8" hidden="false" customHeight="false" outlineLevel="0" collapsed="false">
      <c r="A139" s="2"/>
      <c r="B139" s="2"/>
      <c r="C139" s="2"/>
      <c r="D139" s="2"/>
      <c r="E139" s="2"/>
      <c r="F139" s="2"/>
      <c r="G139" s="2"/>
      <c r="H139" s="2"/>
      <c r="I139" s="2"/>
      <c r="J139" s="2"/>
      <c r="K139" s="2"/>
      <c r="L139" s="2"/>
    </row>
    <row r="140" customFormat="false" ht="13.8" hidden="false" customHeight="false" outlineLevel="0" collapsed="false">
      <c r="A140" s="2"/>
      <c r="B140" s="2"/>
      <c r="C140" s="2"/>
      <c r="D140" s="2"/>
      <c r="E140" s="2"/>
      <c r="F140" s="2"/>
      <c r="G140" s="2"/>
      <c r="H140" s="2"/>
      <c r="I140" s="2"/>
      <c r="J140" s="2"/>
      <c r="K140" s="2"/>
      <c r="L140" s="2"/>
    </row>
    <row r="141" customFormat="false" ht="13.8" hidden="false" customHeight="false" outlineLevel="0" collapsed="false">
      <c r="A141" s="2"/>
      <c r="B141" s="2"/>
      <c r="C141" s="2"/>
      <c r="D141" s="2"/>
      <c r="E141" s="2"/>
      <c r="F141" s="2"/>
      <c r="G141" s="2"/>
      <c r="H141" s="2"/>
      <c r="I141" s="2"/>
      <c r="J141" s="2"/>
      <c r="K141" s="2"/>
      <c r="L141" s="2"/>
    </row>
    <row r="142" customFormat="false" ht="13.8" hidden="false" customHeight="false" outlineLevel="0" collapsed="false">
      <c r="A142" s="2"/>
      <c r="B142" s="2"/>
      <c r="C142" s="2"/>
      <c r="D142" s="2"/>
      <c r="E142" s="2"/>
      <c r="F142" s="2"/>
      <c r="G142" s="2"/>
      <c r="H142" s="2"/>
      <c r="I142" s="2"/>
      <c r="J142" s="2"/>
      <c r="K142" s="2"/>
      <c r="L142" s="2"/>
    </row>
    <row r="143" customFormat="false" ht="13.8" hidden="false" customHeight="false" outlineLevel="0" collapsed="false">
      <c r="A143" s="2"/>
      <c r="B143" s="2"/>
      <c r="C143" s="2"/>
      <c r="D143" s="2"/>
      <c r="E143" s="2"/>
      <c r="F143" s="2"/>
      <c r="G143" s="2"/>
      <c r="H143" s="2"/>
      <c r="I143" s="2"/>
      <c r="J143" s="2"/>
      <c r="K143" s="2"/>
      <c r="L143" s="2"/>
    </row>
    <row r="144" customFormat="false" ht="13.8" hidden="false" customHeight="false" outlineLevel="0" collapsed="false">
      <c r="A144" s="2"/>
      <c r="B144" s="2"/>
      <c r="C144" s="2"/>
      <c r="D144" s="2"/>
      <c r="E144" s="2"/>
      <c r="F144" s="2"/>
      <c r="G144" s="2"/>
      <c r="H144" s="2"/>
      <c r="I144" s="2"/>
      <c r="J144" s="2"/>
      <c r="K144" s="2"/>
      <c r="L144" s="2"/>
    </row>
    <row r="145" customFormat="false" ht="13.8" hidden="false" customHeight="false" outlineLevel="0" collapsed="false">
      <c r="A145" s="2"/>
      <c r="B145" s="2"/>
      <c r="C145" s="2"/>
      <c r="D145" s="2"/>
      <c r="E145" s="2"/>
      <c r="F145" s="2"/>
      <c r="G145" s="2"/>
      <c r="H145" s="2"/>
      <c r="I145" s="2"/>
      <c r="J145" s="2"/>
      <c r="K145" s="2"/>
      <c r="L145" s="2"/>
    </row>
    <row r="146" customFormat="false" ht="13.8" hidden="false" customHeight="false" outlineLevel="0" collapsed="false">
      <c r="A146" s="2"/>
      <c r="B146" s="2"/>
      <c r="C146" s="2"/>
      <c r="D146" s="2"/>
      <c r="E146" s="2"/>
      <c r="F146" s="2"/>
      <c r="G146" s="2"/>
      <c r="H146" s="2"/>
      <c r="I146" s="2"/>
      <c r="J146" s="2"/>
      <c r="K146" s="2"/>
      <c r="L146" s="2"/>
    </row>
    <row r="147" customFormat="false" ht="13.8" hidden="false" customHeight="false" outlineLevel="0" collapsed="false">
      <c r="A147" s="2"/>
      <c r="B147" s="2"/>
      <c r="C147" s="2"/>
      <c r="D147" s="2"/>
      <c r="E147" s="2"/>
      <c r="F147" s="2"/>
      <c r="G147" s="2"/>
      <c r="H147" s="2"/>
      <c r="I147" s="2"/>
      <c r="J147" s="2"/>
      <c r="K147" s="2"/>
      <c r="L147" s="2"/>
    </row>
    <row r="148" customFormat="false" ht="13.8" hidden="false" customHeight="false" outlineLevel="0" collapsed="false">
      <c r="A148" s="2"/>
      <c r="B148" s="2"/>
      <c r="C148" s="2"/>
      <c r="D148" s="2"/>
      <c r="E148" s="2"/>
      <c r="F148" s="2"/>
      <c r="G148" s="2"/>
      <c r="H148" s="2"/>
      <c r="I148" s="2"/>
      <c r="J148" s="2"/>
      <c r="K148" s="2"/>
      <c r="L148" s="2"/>
    </row>
    <row r="149" customFormat="false" ht="13.8" hidden="false" customHeight="false" outlineLevel="0" collapsed="false">
      <c r="A149" s="2"/>
      <c r="B149" s="2"/>
      <c r="C149" s="2"/>
      <c r="D149" s="2"/>
      <c r="E149" s="2"/>
      <c r="F149" s="2"/>
      <c r="G149" s="2"/>
      <c r="H149" s="2"/>
      <c r="I149" s="2"/>
      <c r="J149" s="2"/>
      <c r="K149" s="2"/>
      <c r="L149" s="2"/>
    </row>
    <row r="150" customFormat="false" ht="13.8" hidden="false" customHeight="false" outlineLevel="0" collapsed="false">
      <c r="A150" s="2"/>
      <c r="B150" s="2"/>
      <c r="C150" s="2"/>
      <c r="D150" s="2"/>
      <c r="E150" s="2"/>
      <c r="F150" s="2"/>
      <c r="G150" s="2"/>
      <c r="H150" s="2"/>
      <c r="I150" s="2"/>
      <c r="J150" s="2"/>
      <c r="K150" s="2"/>
      <c r="L150" s="2"/>
    </row>
    <row r="151" customFormat="false" ht="13.8" hidden="false" customHeight="false" outlineLevel="0" collapsed="false">
      <c r="A151" s="2"/>
      <c r="B151" s="2"/>
      <c r="C151" s="2"/>
      <c r="D151" s="2"/>
      <c r="E151" s="2"/>
      <c r="F151" s="2"/>
      <c r="G151" s="2"/>
      <c r="H151" s="2"/>
      <c r="I151" s="2"/>
      <c r="J151" s="2"/>
      <c r="K151" s="2"/>
      <c r="L151" s="2"/>
    </row>
    <row r="152" customFormat="false" ht="13.8" hidden="false" customHeight="false" outlineLevel="0" collapsed="false">
      <c r="A152" s="2"/>
      <c r="B152" s="2"/>
      <c r="C152" s="2"/>
      <c r="D152" s="2"/>
      <c r="E152" s="2"/>
      <c r="F152" s="2"/>
      <c r="G152" s="2"/>
      <c r="H152" s="2"/>
      <c r="I152" s="2"/>
      <c r="J152" s="2"/>
      <c r="K152" s="2"/>
      <c r="L152" s="2"/>
    </row>
    <row r="153" customFormat="false" ht="13.8" hidden="false" customHeight="false" outlineLevel="0" collapsed="false">
      <c r="A153" s="2"/>
      <c r="B153" s="2"/>
      <c r="C153" s="2"/>
      <c r="D153" s="2"/>
      <c r="E153" s="2"/>
      <c r="F153" s="2"/>
      <c r="G153" s="2"/>
      <c r="H153" s="2"/>
      <c r="I153" s="2"/>
      <c r="J153" s="2"/>
      <c r="K153" s="2"/>
      <c r="L153" s="2"/>
    </row>
    <row r="154" customFormat="false" ht="13.8" hidden="false" customHeight="false" outlineLevel="0" collapsed="false">
      <c r="A154" s="2"/>
      <c r="B154" s="2"/>
      <c r="C154" s="2"/>
      <c r="D154" s="2"/>
      <c r="E154" s="2"/>
      <c r="F154" s="2"/>
      <c r="G154" s="2"/>
      <c r="H154" s="2"/>
      <c r="I154" s="2"/>
      <c r="J154" s="2"/>
      <c r="K154" s="2"/>
      <c r="L154" s="2"/>
    </row>
    <row r="155" customFormat="false" ht="13.8" hidden="false" customHeight="false" outlineLevel="0" collapsed="false">
      <c r="A155" s="2"/>
      <c r="B155" s="2"/>
      <c r="C155" s="2"/>
      <c r="D155" s="2"/>
      <c r="E155" s="2"/>
      <c r="F155" s="2"/>
      <c r="G155" s="2"/>
      <c r="H155" s="2"/>
      <c r="I155" s="2"/>
      <c r="J155" s="2"/>
      <c r="K155" s="2"/>
      <c r="L155" s="2"/>
    </row>
    <row r="156" customFormat="false" ht="13.8" hidden="false" customHeight="false" outlineLevel="0" collapsed="false">
      <c r="A156" s="2"/>
      <c r="B156" s="2"/>
      <c r="C156" s="2"/>
      <c r="D156" s="2"/>
      <c r="E156" s="2"/>
      <c r="F156" s="2"/>
      <c r="G156" s="2"/>
      <c r="H156" s="2"/>
      <c r="I156" s="2"/>
      <c r="J156" s="2"/>
      <c r="K156" s="2"/>
      <c r="L156" s="2"/>
    </row>
    <row r="157" customFormat="false" ht="13.8" hidden="false" customHeight="false" outlineLevel="0" collapsed="false">
      <c r="A157" s="2"/>
      <c r="B157" s="2"/>
      <c r="C157" s="2"/>
      <c r="D157" s="2"/>
      <c r="E157" s="2"/>
      <c r="F157" s="2"/>
      <c r="G157" s="2"/>
      <c r="H157" s="2"/>
      <c r="I157" s="2"/>
      <c r="J157" s="2"/>
      <c r="K157" s="2"/>
      <c r="L157" s="2"/>
    </row>
    <row r="158" customFormat="false" ht="13.8" hidden="false" customHeight="false" outlineLevel="0" collapsed="false">
      <c r="A158" s="2"/>
      <c r="B158" s="2"/>
      <c r="C158" s="2"/>
      <c r="D158" s="2"/>
      <c r="E158" s="2"/>
      <c r="F158" s="2"/>
      <c r="G158" s="2"/>
      <c r="H158" s="2"/>
      <c r="I158" s="2"/>
      <c r="J158" s="2"/>
      <c r="K158" s="2"/>
      <c r="L158" s="2"/>
    </row>
    <row r="159" customFormat="false" ht="13.8" hidden="false" customHeight="false" outlineLevel="0" collapsed="false">
      <c r="A159" s="2"/>
      <c r="B159" s="2"/>
      <c r="C159" s="2"/>
      <c r="D159" s="2"/>
      <c r="E159" s="2"/>
      <c r="F159" s="2"/>
      <c r="G159" s="2"/>
      <c r="H159" s="2"/>
      <c r="I159" s="2"/>
      <c r="J159" s="2"/>
      <c r="K159" s="2"/>
      <c r="L159" s="2"/>
    </row>
    <row r="160" customFormat="false" ht="13.8" hidden="false" customHeight="false" outlineLevel="0" collapsed="false">
      <c r="A160" s="2"/>
      <c r="B160" s="2"/>
      <c r="C160" s="2"/>
      <c r="D160" s="2"/>
      <c r="E160" s="2"/>
      <c r="F160" s="2"/>
      <c r="G160" s="2"/>
      <c r="H160" s="2"/>
      <c r="I160" s="2"/>
      <c r="J160" s="2"/>
      <c r="K160" s="2"/>
      <c r="L160" s="2"/>
    </row>
    <row r="161" customFormat="false" ht="13.8" hidden="false" customHeight="false" outlineLevel="0" collapsed="false">
      <c r="A161" s="2"/>
      <c r="B161" s="2"/>
      <c r="C161" s="2"/>
      <c r="D161" s="2"/>
      <c r="E161" s="2"/>
      <c r="F161" s="2"/>
      <c r="G161" s="2"/>
      <c r="H161" s="2"/>
      <c r="I161" s="2"/>
      <c r="J161" s="2"/>
      <c r="K161" s="2"/>
      <c r="L161" s="2"/>
    </row>
    <row r="162" customFormat="false" ht="13.8" hidden="false" customHeight="false" outlineLevel="0" collapsed="false">
      <c r="A162" s="2"/>
      <c r="B162" s="2"/>
      <c r="C162" s="2"/>
      <c r="D162" s="2"/>
      <c r="E162" s="2"/>
      <c r="F162" s="2"/>
      <c r="G162" s="2"/>
      <c r="H162" s="2"/>
      <c r="I162" s="2"/>
      <c r="J162" s="2"/>
      <c r="K162" s="2"/>
      <c r="L162" s="2"/>
    </row>
    <row r="163" customFormat="false" ht="13.8" hidden="false" customHeight="false" outlineLevel="0" collapsed="false">
      <c r="A163" s="2"/>
      <c r="B163" s="2"/>
      <c r="C163" s="2"/>
      <c r="D163" s="2"/>
      <c r="E163" s="2"/>
      <c r="F163" s="2"/>
      <c r="G163" s="2"/>
      <c r="H163" s="2"/>
      <c r="I163" s="2"/>
      <c r="J163" s="2"/>
      <c r="K163" s="2"/>
      <c r="L163" s="2"/>
    </row>
    <row r="164" customFormat="false" ht="13.8" hidden="false" customHeight="false" outlineLevel="0" collapsed="false">
      <c r="A164" s="2"/>
      <c r="B164" s="2"/>
      <c r="C164" s="2"/>
      <c r="D164" s="2"/>
      <c r="E164" s="2"/>
      <c r="F164" s="2"/>
      <c r="G164" s="2"/>
      <c r="H164" s="2"/>
      <c r="I164" s="2"/>
      <c r="J164" s="2"/>
      <c r="K164" s="2"/>
      <c r="L164" s="2"/>
    </row>
    <row r="165" customFormat="false" ht="13.8" hidden="false" customHeight="false" outlineLevel="0" collapsed="false">
      <c r="A165" s="2"/>
      <c r="B165" s="2"/>
      <c r="C165" s="2"/>
      <c r="D165" s="2"/>
      <c r="E165" s="2"/>
      <c r="F165" s="2"/>
      <c r="G165" s="2"/>
      <c r="H165" s="2"/>
      <c r="I165" s="2"/>
      <c r="J165" s="2"/>
      <c r="K165" s="2"/>
      <c r="L165" s="2"/>
    </row>
    <row r="166" customFormat="false" ht="13.8" hidden="false" customHeight="false" outlineLevel="0" collapsed="false">
      <c r="A166" s="2"/>
      <c r="B166" s="2"/>
      <c r="C166" s="2"/>
      <c r="D166" s="2"/>
      <c r="E166" s="2"/>
      <c r="F166" s="2"/>
      <c r="G166" s="2"/>
      <c r="H166" s="2"/>
      <c r="I166" s="2"/>
      <c r="J166" s="2"/>
      <c r="K166" s="2"/>
      <c r="L166" s="2"/>
    </row>
    <row r="167" customFormat="false" ht="13.8" hidden="false" customHeight="false" outlineLevel="0" collapsed="false">
      <c r="A167" s="2"/>
      <c r="B167" s="2"/>
      <c r="C167" s="2"/>
      <c r="D167" s="2"/>
      <c r="E167" s="2"/>
      <c r="F167" s="2"/>
      <c r="G167" s="2"/>
      <c r="H167" s="2"/>
      <c r="I167" s="2"/>
      <c r="J167" s="2"/>
      <c r="K167" s="2"/>
      <c r="L167" s="2"/>
    </row>
    <row r="168" customFormat="false" ht="13.8" hidden="false" customHeight="false" outlineLevel="0" collapsed="false">
      <c r="A168" s="2"/>
      <c r="B168" s="2"/>
      <c r="C168" s="2"/>
      <c r="D168" s="2"/>
      <c r="E168" s="2"/>
      <c r="F168" s="2"/>
      <c r="G168" s="2"/>
      <c r="H168" s="2"/>
      <c r="I168" s="2"/>
      <c r="J168" s="2"/>
      <c r="K168" s="2"/>
      <c r="L168" s="2"/>
    </row>
    <row r="169" customFormat="false" ht="13.8" hidden="false" customHeight="false" outlineLevel="0" collapsed="false">
      <c r="A169" s="2"/>
      <c r="B169" s="2"/>
      <c r="C169" s="2"/>
      <c r="D169" s="2"/>
      <c r="E169" s="2"/>
      <c r="F169" s="2"/>
      <c r="G169" s="2"/>
      <c r="H169" s="2"/>
      <c r="I169" s="2"/>
      <c r="J169" s="2"/>
      <c r="K169" s="2"/>
      <c r="L169" s="2"/>
    </row>
    <row r="170" customFormat="false" ht="13.8" hidden="false" customHeight="false" outlineLevel="0" collapsed="false">
      <c r="A170" s="2"/>
      <c r="B170" s="2"/>
      <c r="C170" s="2"/>
      <c r="D170" s="2"/>
      <c r="E170" s="2"/>
      <c r="F170" s="2"/>
      <c r="G170" s="2"/>
      <c r="H170" s="2"/>
      <c r="I170" s="2"/>
      <c r="J170" s="2"/>
      <c r="K170" s="2"/>
      <c r="L170" s="2"/>
    </row>
    <row r="171" customFormat="false" ht="13.8" hidden="false" customHeight="false" outlineLevel="0" collapsed="false">
      <c r="A171" s="2"/>
      <c r="B171" s="2"/>
      <c r="C171" s="2"/>
      <c r="D171" s="2"/>
      <c r="E171" s="2"/>
      <c r="F171" s="2"/>
      <c r="G171" s="2"/>
      <c r="H171" s="2"/>
      <c r="I171" s="2"/>
      <c r="J171" s="2"/>
      <c r="K171" s="2"/>
      <c r="L171" s="2"/>
    </row>
    <row r="172" customFormat="false" ht="13.8" hidden="false" customHeight="false" outlineLevel="0" collapsed="false">
      <c r="A172" s="2"/>
      <c r="B172" s="2"/>
      <c r="C172" s="2"/>
      <c r="D172" s="2"/>
      <c r="E172" s="2"/>
      <c r="F172" s="2"/>
      <c r="G172" s="2"/>
      <c r="H172" s="2"/>
      <c r="I172" s="2"/>
      <c r="J172" s="2"/>
      <c r="K172" s="2"/>
      <c r="L172" s="2"/>
    </row>
    <row r="173" customFormat="false" ht="13.8" hidden="false" customHeight="false" outlineLevel="0" collapsed="false">
      <c r="A173" s="2"/>
      <c r="B173" s="2"/>
      <c r="C173" s="2"/>
      <c r="D173" s="2"/>
      <c r="E173" s="2"/>
      <c r="F173" s="2"/>
      <c r="G173" s="2"/>
      <c r="H173" s="2"/>
      <c r="I173" s="2"/>
      <c r="J173" s="2"/>
      <c r="K173" s="2"/>
      <c r="L173" s="2"/>
    </row>
    <row r="174" customFormat="false" ht="13.8" hidden="false" customHeight="false" outlineLevel="0" collapsed="false">
      <c r="A174" s="2"/>
      <c r="B174" s="2"/>
      <c r="C174" s="2"/>
      <c r="D174" s="2"/>
      <c r="E174" s="2"/>
      <c r="F174" s="2"/>
      <c r="G174" s="2"/>
      <c r="H174" s="2"/>
      <c r="I174" s="2"/>
      <c r="J174" s="2"/>
      <c r="K174" s="2"/>
      <c r="L174" s="2"/>
    </row>
    <row r="175" customFormat="false" ht="13.8" hidden="false" customHeight="false" outlineLevel="0" collapsed="false">
      <c r="A175" s="2"/>
      <c r="B175" s="2"/>
      <c r="C175" s="2"/>
      <c r="D175" s="2"/>
      <c r="E175" s="2"/>
      <c r="F175" s="2"/>
      <c r="G175" s="2"/>
      <c r="H175" s="2"/>
      <c r="I175" s="2"/>
      <c r="J175" s="2"/>
      <c r="K175" s="2"/>
      <c r="L175" s="2"/>
    </row>
    <row r="176" customFormat="false" ht="13.8" hidden="false" customHeight="false" outlineLevel="0" collapsed="false">
      <c r="A176" s="2"/>
      <c r="B176" s="2"/>
      <c r="C176" s="2"/>
      <c r="D176" s="2"/>
      <c r="E176" s="2"/>
      <c r="F176" s="2"/>
      <c r="G176" s="2"/>
      <c r="H176" s="2"/>
      <c r="I176" s="2"/>
      <c r="J176" s="2"/>
      <c r="K176" s="2"/>
      <c r="L176" s="2"/>
    </row>
    <row r="177" customFormat="false" ht="13.8" hidden="false" customHeight="false" outlineLevel="0" collapsed="false">
      <c r="A177" s="2"/>
      <c r="B177" s="2"/>
      <c r="C177" s="2"/>
      <c r="D177" s="2"/>
      <c r="E177" s="2"/>
      <c r="F177" s="2"/>
      <c r="G177" s="2"/>
      <c r="H177" s="2"/>
      <c r="I177" s="2"/>
      <c r="J177" s="2"/>
      <c r="K177" s="2"/>
      <c r="L177" s="2"/>
    </row>
    <row r="178" customFormat="false" ht="13.8" hidden="false" customHeight="false" outlineLevel="0" collapsed="false">
      <c r="A178" s="2"/>
      <c r="B178" s="2"/>
      <c r="C178" s="2"/>
      <c r="D178" s="2"/>
      <c r="E178" s="2"/>
      <c r="F178" s="2"/>
      <c r="G178" s="2"/>
      <c r="H178" s="2"/>
      <c r="I178" s="2"/>
      <c r="J178" s="2"/>
      <c r="K178" s="2"/>
      <c r="L178" s="2"/>
    </row>
    <row r="179" customFormat="false" ht="13.8" hidden="false" customHeight="false" outlineLevel="0" collapsed="false">
      <c r="A179" s="2"/>
      <c r="B179" s="2"/>
      <c r="C179" s="2"/>
      <c r="D179" s="2"/>
      <c r="E179" s="2"/>
      <c r="F179" s="2"/>
      <c r="G179" s="2"/>
      <c r="H179" s="2"/>
      <c r="I179" s="2"/>
      <c r="J179" s="2"/>
      <c r="K179" s="2"/>
      <c r="L179" s="2"/>
    </row>
    <row r="180" customFormat="false" ht="13.8" hidden="false" customHeight="false" outlineLevel="0" collapsed="false">
      <c r="A180" s="2"/>
      <c r="B180" s="2"/>
      <c r="C180" s="2"/>
      <c r="D180" s="2"/>
      <c r="E180" s="2"/>
      <c r="F180" s="2"/>
      <c r="G180" s="2"/>
      <c r="H180" s="2"/>
      <c r="I180" s="2"/>
      <c r="J180" s="2"/>
      <c r="K180" s="2"/>
      <c r="L180" s="2"/>
    </row>
    <row r="181" customFormat="false" ht="13.8" hidden="false" customHeight="false" outlineLevel="0" collapsed="false">
      <c r="A181" s="2"/>
      <c r="B181" s="2"/>
      <c r="C181" s="2"/>
      <c r="D181" s="2"/>
      <c r="E181" s="2"/>
      <c r="F181" s="2"/>
      <c r="G181" s="2"/>
      <c r="H181" s="2"/>
      <c r="I181" s="2"/>
      <c r="J181" s="2"/>
      <c r="K181" s="2"/>
      <c r="L181" s="2"/>
    </row>
    <row r="182" customFormat="false" ht="13.8" hidden="false" customHeight="false" outlineLevel="0" collapsed="false">
      <c r="A182" s="2"/>
      <c r="B182" s="2"/>
      <c r="C182" s="2"/>
      <c r="D182" s="2"/>
      <c r="E182" s="2"/>
      <c r="F182" s="2"/>
      <c r="G182" s="2"/>
      <c r="H182" s="2"/>
      <c r="I182" s="2"/>
      <c r="J182" s="2"/>
      <c r="K182" s="2"/>
      <c r="L182" s="2"/>
    </row>
    <row r="183" customFormat="false" ht="13.8" hidden="false" customHeight="false" outlineLevel="0" collapsed="false">
      <c r="A183" s="2"/>
      <c r="B183" s="2"/>
      <c r="C183" s="2"/>
      <c r="D183" s="2"/>
      <c r="E183" s="2"/>
      <c r="F183" s="2"/>
      <c r="G183" s="2"/>
      <c r="H183" s="2"/>
      <c r="I183" s="2"/>
      <c r="J183" s="2"/>
      <c r="K183" s="2"/>
      <c r="L183" s="2"/>
    </row>
    <row r="184" customFormat="false" ht="13.8" hidden="false" customHeight="false" outlineLevel="0" collapsed="false">
      <c r="A184" s="2"/>
      <c r="B184" s="2"/>
      <c r="C184" s="2"/>
      <c r="D184" s="2"/>
      <c r="E184" s="2"/>
      <c r="F184" s="2"/>
      <c r="G184" s="2"/>
      <c r="H184" s="2"/>
      <c r="I184" s="2"/>
      <c r="J184" s="2"/>
      <c r="K184" s="2"/>
      <c r="L184" s="2"/>
    </row>
    <row r="185" customFormat="false" ht="13.8" hidden="false" customHeight="false" outlineLevel="0" collapsed="false">
      <c r="A185" s="2"/>
      <c r="B185" s="2"/>
      <c r="C185" s="2"/>
      <c r="D185" s="2"/>
      <c r="E185" s="2"/>
      <c r="F185" s="2"/>
      <c r="G185" s="2"/>
      <c r="H185" s="2"/>
      <c r="I185" s="2"/>
      <c r="J185" s="2"/>
      <c r="K185" s="2"/>
      <c r="L185" s="2"/>
    </row>
    <row r="186" customFormat="false" ht="13.8" hidden="false" customHeight="false" outlineLevel="0" collapsed="false">
      <c r="A186" s="2"/>
      <c r="B186" s="2"/>
      <c r="C186" s="2"/>
      <c r="D186" s="2"/>
      <c r="E186" s="2"/>
      <c r="F186" s="2"/>
      <c r="G186" s="2"/>
      <c r="H186" s="2"/>
      <c r="I186" s="2"/>
      <c r="J186" s="2"/>
      <c r="K186" s="2"/>
      <c r="L186" s="2"/>
    </row>
    <row r="187" customFormat="false" ht="13.8" hidden="false" customHeight="false" outlineLevel="0" collapsed="false">
      <c r="A187" s="2"/>
      <c r="B187" s="2"/>
      <c r="C187" s="2"/>
      <c r="D187" s="2"/>
      <c r="E187" s="2"/>
      <c r="F187" s="2"/>
      <c r="G187" s="2"/>
      <c r="H187" s="2"/>
      <c r="I187" s="2"/>
      <c r="J187" s="2"/>
      <c r="K187" s="2"/>
      <c r="L187" s="2"/>
    </row>
    <row r="188" customFormat="false" ht="13.8" hidden="false" customHeight="false" outlineLevel="0" collapsed="false">
      <c r="A188" s="2"/>
      <c r="B188" s="2"/>
      <c r="C188" s="2"/>
      <c r="D188" s="2"/>
      <c r="E188" s="2"/>
      <c r="F188" s="2"/>
      <c r="G188" s="2"/>
      <c r="H188" s="2"/>
      <c r="I188" s="2"/>
      <c r="J188" s="2"/>
      <c r="K188" s="2"/>
      <c r="L188" s="2"/>
    </row>
    <row r="189" customFormat="false" ht="13.8" hidden="false" customHeight="false" outlineLevel="0" collapsed="false">
      <c r="A189" s="2"/>
      <c r="B189" s="2"/>
      <c r="C189" s="2"/>
      <c r="D189" s="2"/>
      <c r="E189" s="2"/>
      <c r="F189" s="2"/>
      <c r="G189" s="2"/>
      <c r="H189" s="2"/>
      <c r="I189" s="2"/>
      <c r="J189" s="2"/>
      <c r="K189" s="2"/>
      <c r="L189" s="2"/>
    </row>
    <row r="190" customFormat="false" ht="13.8" hidden="false" customHeight="false" outlineLevel="0" collapsed="false">
      <c r="A190" s="2"/>
      <c r="B190" s="2"/>
      <c r="C190" s="2"/>
      <c r="D190" s="2"/>
      <c r="E190" s="2"/>
      <c r="F190" s="2"/>
      <c r="G190" s="2"/>
      <c r="H190" s="2"/>
      <c r="I190" s="2"/>
      <c r="J190" s="2"/>
      <c r="K190" s="2"/>
      <c r="L190" s="2"/>
    </row>
    <row r="191" customFormat="false" ht="13.8" hidden="false" customHeight="false" outlineLevel="0" collapsed="false">
      <c r="A191" s="2"/>
      <c r="B191" s="2"/>
      <c r="C191" s="2"/>
      <c r="D191" s="2"/>
      <c r="E191" s="2"/>
      <c r="F191" s="2"/>
      <c r="G191" s="2"/>
      <c r="H191" s="2"/>
      <c r="I191" s="2"/>
      <c r="J191" s="2"/>
      <c r="K191" s="2"/>
      <c r="L191" s="2"/>
    </row>
    <row r="192" customFormat="false" ht="13.8" hidden="false" customHeight="false" outlineLevel="0" collapsed="false">
      <c r="A192" s="2"/>
      <c r="B192" s="2"/>
      <c r="C192" s="2"/>
      <c r="D192" s="2"/>
      <c r="E192" s="2"/>
      <c r="F192" s="2"/>
      <c r="G192" s="2"/>
      <c r="H192" s="2"/>
      <c r="I192" s="2"/>
      <c r="J192" s="2"/>
      <c r="K192" s="2"/>
      <c r="L192" s="2"/>
    </row>
    <row r="193" customFormat="false" ht="13.8" hidden="false" customHeight="false" outlineLevel="0" collapsed="false">
      <c r="A193" s="2"/>
      <c r="B193" s="2"/>
      <c r="C193" s="2"/>
      <c r="D193" s="2"/>
      <c r="E193" s="2"/>
      <c r="F193" s="2"/>
      <c r="G193" s="2"/>
      <c r="H193" s="2"/>
      <c r="I193" s="2"/>
      <c r="J193" s="2"/>
      <c r="K193" s="2"/>
      <c r="L193" s="2"/>
    </row>
    <row r="194" customFormat="false" ht="13.8" hidden="false" customHeight="false" outlineLevel="0" collapsed="false">
      <c r="A194" s="2"/>
      <c r="B194" s="2"/>
      <c r="C194" s="2"/>
      <c r="D194" s="2"/>
      <c r="E194" s="2"/>
      <c r="F194" s="2"/>
      <c r="G194" s="2"/>
      <c r="H194" s="2"/>
      <c r="I194" s="2"/>
      <c r="J194" s="2"/>
      <c r="K194" s="2"/>
      <c r="L194" s="2"/>
    </row>
    <row r="195" customFormat="false" ht="13.8" hidden="false" customHeight="false" outlineLevel="0" collapsed="false">
      <c r="A195" s="2"/>
      <c r="B195" s="2"/>
      <c r="C195" s="2"/>
      <c r="D195" s="2"/>
      <c r="E195" s="2"/>
      <c r="F195" s="2"/>
      <c r="G195" s="2"/>
      <c r="H195" s="2"/>
      <c r="I195" s="2"/>
      <c r="J195" s="2"/>
      <c r="K195" s="2"/>
      <c r="L195" s="2"/>
    </row>
    <row r="196" customFormat="false" ht="13.8" hidden="false" customHeight="false" outlineLevel="0" collapsed="false">
      <c r="A196" s="2"/>
      <c r="B196" s="2"/>
      <c r="C196" s="2"/>
      <c r="D196" s="2"/>
      <c r="E196" s="2"/>
      <c r="F196" s="2"/>
      <c r="G196" s="2"/>
      <c r="H196" s="2"/>
      <c r="I196" s="2"/>
      <c r="J196" s="2"/>
      <c r="K196" s="2"/>
      <c r="L196" s="2"/>
    </row>
    <row r="197" customFormat="false" ht="13.8" hidden="false" customHeight="false" outlineLevel="0" collapsed="false">
      <c r="A197" s="2"/>
      <c r="B197" s="2"/>
      <c r="C197" s="2"/>
      <c r="D197" s="2"/>
      <c r="E197" s="2"/>
      <c r="F197" s="2"/>
      <c r="G197" s="2"/>
      <c r="H197" s="2"/>
      <c r="I197" s="2"/>
      <c r="J197" s="2"/>
      <c r="K197" s="2"/>
      <c r="L197" s="2"/>
    </row>
    <row r="198" customFormat="false" ht="13.8" hidden="false" customHeight="false" outlineLevel="0" collapsed="false">
      <c r="A198" s="2"/>
      <c r="B198" s="2"/>
      <c r="C198" s="2"/>
      <c r="D198" s="2"/>
      <c r="E198" s="2"/>
      <c r="F198" s="2"/>
      <c r="G198" s="2"/>
      <c r="H198" s="2"/>
      <c r="I198" s="2"/>
      <c r="J198" s="2"/>
      <c r="K198" s="2"/>
      <c r="L198" s="2"/>
    </row>
    <row r="199" customFormat="false" ht="13.8" hidden="false" customHeight="false" outlineLevel="0" collapsed="false">
      <c r="A199" s="2"/>
      <c r="B199" s="2"/>
      <c r="C199" s="2"/>
      <c r="D199" s="2"/>
      <c r="E199" s="2"/>
      <c r="F199" s="2"/>
      <c r="G199" s="2"/>
      <c r="H199" s="2"/>
      <c r="I199" s="2"/>
      <c r="J199" s="2"/>
      <c r="K199" s="2"/>
      <c r="L199" s="2"/>
    </row>
    <row r="200" customFormat="false" ht="13.8" hidden="false" customHeight="false" outlineLevel="0" collapsed="false">
      <c r="A200" s="2"/>
      <c r="B200" s="2"/>
      <c r="C200" s="2"/>
      <c r="D200" s="2"/>
      <c r="E200" s="2"/>
      <c r="F200" s="2"/>
      <c r="G200" s="2"/>
      <c r="H200" s="2"/>
      <c r="I200" s="2"/>
      <c r="J200" s="2"/>
      <c r="K200" s="2"/>
      <c r="L200" s="2"/>
    </row>
    <row r="201" customFormat="false" ht="13.8" hidden="false" customHeight="false" outlineLevel="0" collapsed="false">
      <c r="A201" s="2"/>
      <c r="B201" s="2"/>
      <c r="C201" s="2"/>
      <c r="D201" s="2"/>
      <c r="E201" s="2"/>
      <c r="F201" s="2"/>
      <c r="G201" s="2"/>
      <c r="H201" s="2"/>
      <c r="I201" s="2"/>
      <c r="J201" s="2"/>
      <c r="K201" s="2"/>
      <c r="L201" s="2"/>
    </row>
    <row r="202" customFormat="false" ht="13.8" hidden="false" customHeight="false" outlineLevel="0" collapsed="false">
      <c r="A202" s="2"/>
      <c r="B202" s="2"/>
      <c r="C202" s="2"/>
      <c r="D202" s="2"/>
      <c r="E202" s="2"/>
      <c r="F202" s="2"/>
      <c r="G202" s="2"/>
      <c r="H202" s="2"/>
      <c r="I202" s="2"/>
      <c r="J202" s="2"/>
      <c r="K202" s="2"/>
      <c r="L202" s="2"/>
    </row>
    <row r="203" customFormat="false" ht="13.8" hidden="false" customHeight="false" outlineLevel="0" collapsed="false">
      <c r="A203" s="2"/>
      <c r="B203" s="2"/>
      <c r="C203" s="2"/>
      <c r="D203" s="2"/>
      <c r="E203" s="2"/>
      <c r="F203" s="2"/>
      <c r="G203" s="2"/>
      <c r="H203" s="2"/>
      <c r="I203" s="2"/>
      <c r="J203" s="2"/>
      <c r="K203" s="2"/>
      <c r="L203" s="2"/>
    </row>
    <row r="204" customFormat="false" ht="13.8" hidden="false" customHeight="false" outlineLevel="0" collapsed="false">
      <c r="A204" s="2"/>
      <c r="B204" s="2"/>
      <c r="C204" s="2"/>
      <c r="D204" s="2"/>
      <c r="E204" s="2"/>
      <c r="F204" s="2"/>
      <c r="G204" s="2"/>
      <c r="H204" s="2"/>
      <c r="I204" s="2"/>
      <c r="J204" s="2"/>
      <c r="K204" s="2"/>
      <c r="L204" s="2"/>
    </row>
    <row r="205" customFormat="false" ht="13.8" hidden="false" customHeight="false" outlineLevel="0" collapsed="false">
      <c r="A205" s="2"/>
      <c r="B205" s="2"/>
      <c r="C205" s="2"/>
      <c r="D205" s="2"/>
      <c r="E205" s="2"/>
      <c r="F205" s="2"/>
      <c r="G205" s="2"/>
      <c r="H205" s="2"/>
      <c r="I205" s="2"/>
      <c r="J205" s="2"/>
      <c r="K205" s="2"/>
      <c r="L205" s="2"/>
    </row>
    <row r="206" customFormat="false" ht="13.8" hidden="false" customHeight="false" outlineLevel="0" collapsed="false">
      <c r="A206" s="2"/>
      <c r="B206" s="2"/>
      <c r="C206" s="2"/>
      <c r="D206" s="2"/>
      <c r="E206" s="2"/>
      <c r="F206" s="2"/>
      <c r="G206" s="2"/>
      <c r="H206" s="2"/>
      <c r="I206" s="2"/>
      <c r="J206" s="2"/>
      <c r="K206" s="2"/>
      <c r="L206" s="2"/>
    </row>
    <row r="207" customFormat="false" ht="13.8" hidden="false" customHeight="false" outlineLevel="0" collapsed="false">
      <c r="A207" s="2"/>
      <c r="B207" s="2"/>
      <c r="C207" s="2"/>
      <c r="D207" s="2"/>
      <c r="E207" s="2"/>
      <c r="F207" s="2"/>
      <c r="G207" s="2"/>
      <c r="H207" s="2"/>
      <c r="I207" s="2"/>
      <c r="J207" s="2"/>
      <c r="K207" s="2"/>
      <c r="L207" s="2"/>
    </row>
    <row r="208" customFormat="false" ht="13.8" hidden="false" customHeight="false" outlineLevel="0" collapsed="false">
      <c r="A208" s="2"/>
      <c r="B208" s="2"/>
      <c r="C208" s="2"/>
      <c r="D208" s="2"/>
      <c r="E208" s="2"/>
      <c r="F208" s="2"/>
      <c r="G208" s="2"/>
      <c r="H208" s="2"/>
      <c r="I208" s="2"/>
      <c r="J208" s="2"/>
      <c r="K208" s="2"/>
      <c r="L208" s="2"/>
    </row>
    <row r="209" customFormat="false" ht="13.8" hidden="false" customHeight="false" outlineLevel="0" collapsed="false">
      <c r="A209" s="2"/>
      <c r="B209" s="2"/>
      <c r="C209" s="2"/>
      <c r="D209" s="2"/>
      <c r="E209" s="2"/>
      <c r="F209" s="2"/>
      <c r="G209" s="2"/>
      <c r="H209" s="2"/>
      <c r="I209" s="2"/>
      <c r="J209" s="2"/>
      <c r="K209" s="2"/>
      <c r="L209" s="2"/>
    </row>
    <row r="210" customFormat="false" ht="13.8" hidden="false" customHeight="false" outlineLevel="0" collapsed="false">
      <c r="A210" s="2"/>
      <c r="B210" s="2"/>
      <c r="C210" s="2"/>
      <c r="D210" s="2"/>
      <c r="E210" s="2"/>
      <c r="F210" s="2"/>
      <c r="G210" s="2"/>
      <c r="H210" s="2"/>
      <c r="I210" s="2"/>
      <c r="J210" s="2"/>
      <c r="K210" s="2"/>
      <c r="L210" s="2"/>
    </row>
    <row r="211" customFormat="false" ht="13.8" hidden="false" customHeight="false" outlineLevel="0" collapsed="false">
      <c r="A211" s="2"/>
      <c r="B211" s="2"/>
      <c r="C211" s="2"/>
      <c r="D211" s="2"/>
      <c r="E211" s="2"/>
      <c r="F211" s="2"/>
      <c r="G211" s="2"/>
      <c r="H211" s="2"/>
      <c r="I211" s="2"/>
      <c r="J211" s="2"/>
      <c r="K211" s="2"/>
      <c r="L211" s="2"/>
    </row>
    <row r="212" customFormat="false" ht="13.8" hidden="false" customHeight="false" outlineLevel="0" collapsed="false">
      <c r="A212" s="2"/>
      <c r="B212" s="2"/>
      <c r="C212" s="2"/>
      <c r="D212" s="2"/>
      <c r="E212" s="2"/>
      <c r="F212" s="2"/>
      <c r="G212" s="2"/>
      <c r="H212" s="2"/>
      <c r="I212" s="2"/>
      <c r="J212" s="2"/>
      <c r="K212" s="2"/>
      <c r="L212" s="2"/>
    </row>
    <row r="213" customFormat="false" ht="13.8" hidden="false" customHeight="false" outlineLevel="0" collapsed="false">
      <c r="A213" s="2"/>
      <c r="B213" s="2"/>
      <c r="C213" s="2"/>
      <c r="D213" s="2"/>
      <c r="E213" s="2"/>
      <c r="F213" s="2"/>
      <c r="G213" s="2"/>
      <c r="H213" s="2"/>
      <c r="I213" s="2"/>
      <c r="J213" s="2"/>
      <c r="K213" s="2"/>
      <c r="L213" s="2"/>
    </row>
    <row r="214" customFormat="false" ht="13.8" hidden="false" customHeight="false" outlineLevel="0" collapsed="false">
      <c r="A214" s="2"/>
      <c r="B214" s="2"/>
      <c r="C214" s="2"/>
      <c r="D214" s="2"/>
      <c r="E214" s="2"/>
      <c r="F214" s="2"/>
      <c r="G214" s="2"/>
      <c r="H214" s="2"/>
      <c r="I214" s="2"/>
      <c r="J214" s="2"/>
      <c r="K214" s="2"/>
      <c r="L214" s="2"/>
    </row>
    <row r="215" customFormat="false" ht="13.8" hidden="false" customHeight="false" outlineLevel="0" collapsed="false">
      <c r="A215" s="2"/>
      <c r="B215" s="2"/>
      <c r="C215" s="2"/>
      <c r="D215" s="2"/>
      <c r="E215" s="2"/>
      <c r="F215" s="2"/>
      <c r="G215" s="2"/>
      <c r="H215" s="2"/>
      <c r="I215" s="2"/>
      <c r="J215" s="2"/>
      <c r="K215" s="2"/>
      <c r="L215" s="2"/>
    </row>
    <row r="216" customFormat="false" ht="13.8" hidden="false" customHeight="false" outlineLevel="0" collapsed="false">
      <c r="A216" s="2"/>
      <c r="B216" s="2"/>
      <c r="C216" s="2"/>
      <c r="D216" s="2"/>
      <c r="E216" s="2"/>
      <c r="F216" s="2"/>
      <c r="G216" s="2"/>
      <c r="H216" s="2"/>
      <c r="I216" s="2"/>
      <c r="J216" s="2"/>
      <c r="K216" s="2"/>
      <c r="L216" s="2"/>
    </row>
    <row r="217" customFormat="false" ht="13.8" hidden="false" customHeight="false" outlineLevel="0" collapsed="false">
      <c r="A217" s="2"/>
      <c r="B217" s="2"/>
      <c r="C217" s="2"/>
      <c r="D217" s="2"/>
      <c r="E217" s="2"/>
      <c r="F217" s="2"/>
      <c r="G217" s="2"/>
      <c r="H217" s="2"/>
      <c r="I217" s="2"/>
      <c r="J217" s="2"/>
      <c r="K217" s="2"/>
      <c r="L217" s="2"/>
    </row>
    <row r="218" customFormat="false" ht="13.8" hidden="false" customHeight="false" outlineLevel="0" collapsed="false">
      <c r="A218" s="2"/>
      <c r="B218" s="2"/>
      <c r="C218" s="2"/>
      <c r="D218" s="2"/>
      <c r="E218" s="2"/>
      <c r="F218" s="2"/>
      <c r="G218" s="2"/>
      <c r="H218" s="2"/>
      <c r="I218" s="2"/>
      <c r="J218" s="2"/>
      <c r="K218" s="2"/>
      <c r="L218" s="2"/>
    </row>
    <row r="219" customFormat="false" ht="13.8" hidden="false" customHeight="false" outlineLevel="0" collapsed="false">
      <c r="A219" s="2"/>
      <c r="B219" s="2"/>
      <c r="C219" s="2"/>
      <c r="D219" s="2"/>
      <c r="E219" s="2"/>
      <c r="F219" s="2"/>
      <c r="G219" s="2"/>
      <c r="H219" s="2"/>
      <c r="I219" s="2"/>
      <c r="J219" s="2"/>
      <c r="K219" s="2"/>
      <c r="L219" s="2"/>
    </row>
    <row r="220" customFormat="false" ht="13.8" hidden="false" customHeight="false" outlineLevel="0" collapsed="false">
      <c r="A220" s="2"/>
      <c r="B220" s="2"/>
      <c r="C220" s="2"/>
      <c r="D220" s="2"/>
      <c r="E220" s="2"/>
      <c r="F220" s="2"/>
      <c r="G220" s="2"/>
      <c r="H220" s="2"/>
      <c r="I220" s="2"/>
      <c r="J220" s="2"/>
      <c r="K220" s="2"/>
      <c r="L220" s="2"/>
    </row>
    <row r="221" customFormat="false" ht="13.8" hidden="false" customHeight="false" outlineLevel="0" collapsed="false">
      <c r="A221" s="2"/>
      <c r="B221" s="2"/>
      <c r="C221" s="2"/>
      <c r="D221" s="2"/>
      <c r="E221" s="2"/>
      <c r="F221" s="2"/>
      <c r="G221" s="2"/>
      <c r="H221" s="2"/>
      <c r="I221" s="2"/>
      <c r="J221" s="2"/>
      <c r="K221" s="2"/>
      <c r="L221" s="2"/>
    </row>
    <row r="222" customFormat="false" ht="13.8" hidden="false" customHeight="false" outlineLevel="0" collapsed="false">
      <c r="A222" s="2"/>
      <c r="B222" s="2"/>
      <c r="C222" s="2"/>
      <c r="D222" s="2"/>
      <c r="E222" s="2"/>
      <c r="F222" s="2"/>
      <c r="G222" s="2"/>
      <c r="H222" s="2"/>
      <c r="I222" s="2"/>
      <c r="J222" s="2"/>
      <c r="K222" s="2"/>
      <c r="L222" s="2"/>
    </row>
    <row r="223" customFormat="false" ht="13.8" hidden="false" customHeight="false" outlineLevel="0" collapsed="false">
      <c r="A223" s="2"/>
      <c r="B223" s="2"/>
      <c r="C223" s="2"/>
      <c r="D223" s="2"/>
      <c r="E223" s="2"/>
      <c r="F223" s="2"/>
      <c r="G223" s="2"/>
      <c r="H223" s="2"/>
      <c r="I223" s="2"/>
      <c r="J223" s="2"/>
      <c r="K223" s="2"/>
      <c r="L223" s="2"/>
    </row>
    <row r="224" customFormat="false" ht="13.8" hidden="false" customHeight="false" outlineLevel="0" collapsed="false">
      <c r="A224" s="2"/>
      <c r="B224" s="2"/>
      <c r="C224" s="2"/>
      <c r="D224" s="2"/>
      <c r="E224" s="2"/>
      <c r="F224" s="2"/>
      <c r="G224" s="2"/>
      <c r="H224" s="2"/>
      <c r="I224" s="2"/>
      <c r="J224" s="2"/>
      <c r="K224" s="2"/>
      <c r="L224" s="2"/>
    </row>
    <row r="225" customFormat="false" ht="13.8" hidden="false" customHeight="false" outlineLevel="0" collapsed="false">
      <c r="A225" s="2"/>
      <c r="B225" s="2"/>
      <c r="C225" s="2"/>
      <c r="D225" s="2"/>
      <c r="E225" s="2"/>
      <c r="F225" s="2"/>
      <c r="G225" s="2"/>
      <c r="H225" s="2"/>
      <c r="I225" s="2"/>
      <c r="J225" s="2"/>
      <c r="K225" s="2"/>
      <c r="L225" s="2"/>
    </row>
    <row r="226" customFormat="false" ht="13.8" hidden="false" customHeight="false" outlineLevel="0" collapsed="false">
      <c r="A226" s="2"/>
      <c r="B226" s="2"/>
      <c r="C226" s="2"/>
      <c r="D226" s="2"/>
      <c r="E226" s="2"/>
      <c r="F226" s="2"/>
      <c r="G226" s="2"/>
      <c r="H226" s="2"/>
      <c r="I226" s="2"/>
      <c r="J226" s="2"/>
      <c r="K226" s="2"/>
      <c r="L226" s="2"/>
    </row>
    <row r="227" customFormat="false" ht="13.8" hidden="false" customHeight="false" outlineLevel="0" collapsed="false">
      <c r="A227" s="2"/>
      <c r="B227" s="2"/>
      <c r="C227" s="2"/>
      <c r="D227" s="2"/>
      <c r="E227" s="2"/>
      <c r="F227" s="2"/>
      <c r="G227" s="2"/>
      <c r="H227" s="2"/>
      <c r="I227" s="2"/>
      <c r="J227" s="2"/>
      <c r="K227" s="2"/>
      <c r="L227" s="2"/>
    </row>
    <row r="228" customFormat="false" ht="13.8" hidden="false" customHeight="false" outlineLevel="0" collapsed="false">
      <c r="A228" s="2"/>
      <c r="B228" s="2"/>
      <c r="C228" s="2"/>
      <c r="D228" s="2"/>
      <c r="E228" s="2"/>
      <c r="F228" s="2"/>
      <c r="G228" s="2"/>
      <c r="H228" s="2"/>
      <c r="I228" s="2"/>
      <c r="J228" s="2"/>
      <c r="K228" s="2"/>
      <c r="L228" s="2"/>
    </row>
    <row r="229" customFormat="false" ht="13.8" hidden="false" customHeight="false" outlineLevel="0" collapsed="false">
      <c r="A229" s="2"/>
      <c r="B229" s="2"/>
      <c r="C229" s="2"/>
      <c r="D229" s="2"/>
      <c r="E229" s="2"/>
      <c r="F229" s="2"/>
      <c r="G229" s="2"/>
      <c r="H229" s="2"/>
      <c r="I229" s="2"/>
      <c r="J229" s="2"/>
      <c r="K229" s="2"/>
      <c r="L229" s="2"/>
    </row>
    <row r="230" customFormat="false" ht="13.8" hidden="false" customHeight="false" outlineLevel="0" collapsed="false">
      <c r="A230" s="2"/>
      <c r="B230" s="2"/>
      <c r="C230" s="2"/>
      <c r="D230" s="2"/>
      <c r="E230" s="2"/>
      <c r="F230" s="2"/>
      <c r="G230" s="2"/>
      <c r="H230" s="2"/>
      <c r="I230" s="2"/>
      <c r="J230" s="2"/>
      <c r="K230" s="2"/>
      <c r="L230" s="2"/>
    </row>
    <row r="231" customFormat="false" ht="13.8" hidden="false" customHeight="false" outlineLevel="0" collapsed="false">
      <c r="A231" s="2"/>
      <c r="B231" s="2"/>
      <c r="C231" s="2"/>
      <c r="D231" s="2"/>
      <c r="E231" s="2"/>
      <c r="F231" s="2"/>
      <c r="G231" s="2"/>
      <c r="H231" s="2"/>
      <c r="I231" s="2"/>
      <c r="J231" s="2"/>
      <c r="K231" s="2"/>
      <c r="L231" s="2"/>
    </row>
    <row r="232" customFormat="false" ht="13.8" hidden="false" customHeight="false" outlineLevel="0" collapsed="false">
      <c r="A232" s="2"/>
      <c r="B232" s="2"/>
      <c r="C232" s="2"/>
      <c r="D232" s="2"/>
      <c r="E232" s="2"/>
      <c r="F232" s="2"/>
      <c r="G232" s="2"/>
      <c r="H232" s="2"/>
      <c r="I232" s="2"/>
      <c r="J232" s="2"/>
      <c r="K232" s="2"/>
      <c r="L232" s="2"/>
    </row>
    <row r="233" customFormat="false" ht="13.8" hidden="false" customHeight="false" outlineLevel="0" collapsed="false">
      <c r="A233" s="2"/>
      <c r="B233" s="2"/>
      <c r="C233" s="2"/>
      <c r="D233" s="2"/>
      <c r="E233" s="2"/>
      <c r="F233" s="2"/>
      <c r="G233" s="2"/>
      <c r="H233" s="2"/>
      <c r="I233" s="2"/>
      <c r="J233" s="2"/>
      <c r="K233" s="2"/>
      <c r="L233" s="2"/>
    </row>
    <row r="234" customFormat="false" ht="13.8" hidden="false" customHeight="false" outlineLevel="0" collapsed="false">
      <c r="A234" s="2"/>
      <c r="B234" s="2"/>
      <c r="C234" s="2"/>
      <c r="D234" s="2"/>
      <c r="E234" s="2"/>
      <c r="F234" s="2"/>
      <c r="G234" s="2"/>
      <c r="H234" s="2"/>
      <c r="I234" s="2"/>
      <c r="J234" s="2"/>
      <c r="K234" s="2"/>
      <c r="L234" s="2"/>
    </row>
    <row r="235" customFormat="false" ht="13.8" hidden="false" customHeight="false" outlineLevel="0" collapsed="false">
      <c r="A235" s="2"/>
      <c r="B235" s="2"/>
      <c r="C235" s="2"/>
      <c r="D235" s="2"/>
      <c r="E235" s="2"/>
      <c r="F235" s="2"/>
      <c r="G235" s="2"/>
      <c r="H235" s="2"/>
      <c r="I235" s="2"/>
      <c r="J235" s="2"/>
      <c r="K235" s="2"/>
      <c r="L235" s="2"/>
    </row>
    <row r="236" customFormat="false" ht="13.8" hidden="false" customHeight="false" outlineLevel="0" collapsed="false">
      <c r="A236" s="2"/>
      <c r="B236" s="2"/>
      <c r="C236" s="2"/>
      <c r="D236" s="2"/>
      <c r="E236" s="2"/>
      <c r="F236" s="2"/>
      <c r="G236" s="2"/>
      <c r="H236" s="2"/>
      <c r="I236" s="2"/>
      <c r="J236" s="2"/>
      <c r="K236" s="2"/>
      <c r="L236" s="2"/>
    </row>
    <row r="237" customFormat="false" ht="13.8" hidden="false" customHeight="false" outlineLevel="0" collapsed="false">
      <c r="A237" s="2"/>
      <c r="B237" s="2"/>
      <c r="C237" s="2"/>
      <c r="D237" s="2"/>
      <c r="E237" s="2"/>
      <c r="F237" s="2"/>
      <c r="G237" s="2"/>
      <c r="H237" s="2"/>
      <c r="I237" s="2"/>
      <c r="J237" s="2"/>
      <c r="K237" s="2"/>
      <c r="L237" s="2"/>
    </row>
    <row r="238" customFormat="false" ht="13.8" hidden="false" customHeight="false" outlineLevel="0" collapsed="false">
      <c r="A238" s="2"/>
      <c r="B238" s="2"/>
      <c r="C238" s="2"/>
      <c r="D238" s="2"/>
      <c r="E238" s="2"/>
      <c r="F238" s="2"/>
      <c r="G238" s="2"/>
      <c r="H238" s="2"/>
      <c r="I238" s="2"/>
      <c r="J238" s="2"/>
      <c r="K238" s="2"/>
      <c r="L238" s="2"/>
    </row>
    <row r="239" customFormat="false" ht="13.8" hidden="false" customHeight="false" outlineLevel="0" collapsed="false">
      <c r="A239" s="2"/>
      <c r="B239" s="2"/>
      <c r="C239" s="2"/>
      <c r="D239" s="2"/>
      <c r="E239" s="2"/>
      <c r="F239" s="2"/>
      <c r="G239" s="2"/>
      <c r="H239" s="2"/>
      <c r="I239" s="2"/>
      <c r="J239" s="2"/>
      <c r="K239" s="2"/>
      <c r="L239" s="2"/>
    </row>
    <row r="240" customFormat="false" ht="13.8" hidden="false" customHeight="false" outlineLevel="0" collapsed="false">
      <c r="A240" s="2"/>
      <c r="B240" s="2"/>
      <c r="C240" s="2"/>
      <c r="D240" s="2"/>
      <c r="E240" s="2"/>
      <c r="F240" s="2"/>
      <c r="G240" s="2"/>
      <c r="H240" s="2"/>
      <c r="I240" s="2"/>
      <c r="J240" s="2"/>
      <c r="K240" s="2"/>
      <c r="L240" s="2"/>
    </row>
    <row r="241" customFormat="false" ht="13.8" hidden="false" customHeight="false" outlineLevel="0" collapsed="false">
      <c r="A241" s="2"/>
      <c r="B241" s="2"/>
      <c r="C241" s="2"/>
      <c r="D241" s="2"/>
      <c r="E241" s="2"/>
      <c r="F241" s="2"/>
      <c r="G241" s="2"/>
      <c r="H241" s="2"/>
      <c r="I241" s="2"/>
      <c r="J241" s="2"/>
      <c r="K241" s="2"/>
      <c r="L241" s="2"/>
    </row>
    <row r="242" customFormat="false" ht="13.8" hidden="false" customHeight="false" outlineLevel="0" collapsed="false">
      <c r="A242" s="2"/>
      <c r="B242" s="2"/>
      <c r="C242" s="2"/>
      <c r="D242" s="2"/>
      <c r="E242" s="2"/>
      <c r="F242" s="2"/>
      <c r="G242" s="2"/>
      <c r="H242" s="2"/>
      <c r="I242" s="2"/>
      <c r="J242" s="2"/>
      <c r="K242" s="2"/>
      <c r="L242" s="2"/>
    </row>
    <row r="243" customFormat="false" ht="13.8" hidden="false" customHeight="false" outlineLevel="0" collapsed="false">
      <c r="A243" s="2"/>
      <c r="B243" s="2"/>
      <c r="C243" s="2"/>
      <c r="D243" s="2"/>
      <c r="E243" s="2"/>
      <c r="F243" s="2"/>
      <c r="G243" s="2"/>
      <c r="H243" s="2"/>
      <c r="I243" s="2"/>
      <c r="J243" s="2"/>
      <c r="K243" s="2"/>
      <c r="L243" s="2"/>
    </row>
    <row r="244" customFormat="false" ht="13.8" hidden="false" customHeight="false" outlineLevel="0" collapsed="false">
      <c r="A244" s="2"/>
      <c r="B244" s="2"/>
      <c r="C244" s="2"/>
      <c r="D244" s="2"/>
      <c r="E244" s="2"/>
      <c r="F244" s="2"/>
      <c r="G244" s="2"/>
      <c r="H244" s="2"/>
      <c r="I244" s="2"/>
      <c r="J244" s="2"/>
      <c r="K244" s="2"/>
      <c r="L244" s="2"/>
    </row>
    <row r="245" customFormat="false" ht="13.8" hidden="false" customHeight="false" outlineLevel="0" collapsed="false">
      <c r="A245" s="2"/>
      <c r="B245" s="2"/>
      <c r="C245" s="2"/>
      <c r="D245" s="2"/>
      <c r="E245" s="2"/>
      <c r="F245" s="2"/>
      <c r="G245" s="2"/>
      <c r="H245" s="2"/>
      <c r="I245" s="2"/>
      <c r="J245" s="2"/>
      <c r="K245" s="2"/>
      <c r="L245" s="2"/>
    </row>
    <row r="246" customFormat="false" ht="13.8" hidden="false" customHeight="false" outlineLevel="0" collapsed="false">
      <c r="A246" s="2"/>
      <c r="B246" s="2"/>
      <c r="C246" s="2"/>
      <c r="D246" s="2"/>
      <c r="E246" s="2"/>
      <c r="F246" s="2"/>
      <c r="G246" s="2"/>
      <c r="H246" s="2"/>
      <c r="I246" s="2"/>
      <c r="J246" s="2"/>
      <c r="K246" s="2"/>
      <c r="L246" s="2"/>
    </row>
    <row r="247" customFormat="false" ht="13.8" hidden="false" customHeight="false" outlineLevel="0" collapsed="false">
      <c r="A247" s="2"/>
      <c r="B247" s="2"/>
      <c r="C247" s="2"/>
      <c r="D247" s="2"/>
      <c r="E247" s="2"/>
      <c r="F247" s="2"/>
      <c r="G247" s="2"/>
      <c r="H247" s="2"/>
      <c r="I247" s="2"/>
      <c r="J247" s="2"/>
      <c r="K247" s="2"/>
      <c r="L247" s="2"/>
    </row>
    <row r="248" customFormat="false" ht="13.8" hidden="false" customHeight="false" outlineLevel="0" collapsed="false">
      <c r="A248" s="2"/>
      <c r="B248" s="2"/>
      <c r="C248" s="2"/>
      <c r="D248" s="2"/>
      <c r="E248" s="2"/>
      <c r="F248" s="2"/>
      <c r="G248" s="2"/>
      <c r="H248" s="2"/>
      <c r="I248" s="2"/>
      <c r="J248" s="2"/>
      <c r="K248" s="2"/>
      <c r="L248" s="2"/>
    </row>
    <row r="249" customFormat="false" ht="13.8" hidden="false" customHeight="false" outlineLevel="0" collapsed="false">
      <c r="A249" s="2"/>
      <c r="B249" s="2"/>
      <c r="C249" s="2"/>
      <c r="D249" s="2"/>
      <c r="E249" s="2"/>
      <c r="F249" s="2"/>
      <c r="G249" s="2"/>
      <c r="H249" s="2"/>
      <c r="I249" s="2"/>
      <c r="J249" s="2"/>
      <c r="K249" s="2"/>
      <c r="L249" s="2"/>
    </row>
    <row r="250" customFormat="false" ht="13.8" hidden="false" customHeight="false" outlineLevel="0" collapsed="false">
      <c r="A250" s="2"/>
      <c r="B250" s="2"/>
      <c r="C250" s="2"/>
      <c r="D250" s="2"/>
      <c r="E250" s="2"/>
      <c r="F250" s="2"/>
      <c r="G250" s="2"/>
      <c r="H250" s="2"/>
      <c r="I250" s="2"/>
      <c r="J250" s="2"/>
      <c r="K250" s="2"/>
      <c r="L250" s="2"/>
    </row>
    <row r="251" customFormat="false" ht="13.8" hidden="false" customHeight="false" outlineLevel="0" collapsed="false">
      <c r="A251" s="2"/>
      <c r="B251" s="2"/>
      <c r="C251" s="2"/>
      <c r="D251" s="2"/>
      <c r="E251" s="2"/>
      <c r="F251" s="2"/>
      <c r="G251" s="2"/>
      <c r="H251" s="2"/>
      <c r="I251" s="2"/>
      <c r="J251" s="2"/>
      <c r="K251" s="2"/>
      <c r="L251" s="2"/>
    </row>
    <row r="252" customFormat="false" ht="13.8" hidden="false" customHeight="false" outlineLevel="0" collapsed="false">
      <c r="A252" s="2"/>
      <c r="B252" s="2"/>
      <c r="C252" s="2"/>
      <c r="D252" s="2"/>
      <c r="E252" s="2"/>
      <c r="F252" s="2"/>
      <c r="G252" s="2"/>
      <c r="H252" s="2"/>
      <c r="I252" s="2"/>
      <c r="J252" s="2"/>
      <c r="K252" s="2"/>
      <c r="L252" s="2"/>
    </row>
    <row r="253" customFormat="false" ht="13.8" hidden="false" customHeight="false" outlineLevel="0" collapsed="false">
      <c r="A253" s="2"/>
      <c r="B253" s="2"/>
      <c r="C253" s="2"/>
      <c r="D253" s="2"/>
      <c r="E253" s="2"/>
      <c r="F253" s="2"/>
      <c r="G253" s="2"/>
      <c r="H253" s="2"/>
      <c r="I253" s="2"/>
      <c r="J253" s="2"/>
      <c r="K253" s="2"/>
      <c r="L253" s="2"/>
    </row>
    <row r="254" customFormat="false" ht="13.8" hidden="false" customHeight="false" outlineLevel="0" collapsed="false">
      <c r="A254" s="2"/>
      <c r="B254" s="2"/>
      <c r="C254" s="2"/>
      <c r="D254" s="2"/>
      <c r="E254" s="2"/>
      <c r="F254" s="2"/>
      <c r="G254" s="2"/>
      <c r="H254" s="2"/>
      <c r="I254" s="2"/>
      <c r="J254" s="2"/>
      <c r="K254" s="2"/>
      <c r="L254" s="2"/>
    </row>
    <row r="255" customFormat="false" ht="13.8" hidden="false" customHeight="false" outlineLevel="0" collapsed="false">
      <c r="A255" s="2"/>
      <c r="B255" s="2"/>
      <c r="C255" s="2"/>
      <c r="D255" s="2"/>
      <c r="E255" s="2"/>
      <c r="F255" s="2"/>
      <c r="G255" s="2"/>
      <c r="H255" s="2"/>
      <c r="I255" s="2"/>
      <c r="J255" s="2"/>
      <c r="K255" s="2"/>
      <c r="L255" s="2"/>
    </row>
    <row r="256" customFormat="false" ht="13.8" hidden="false" customHeight="false" outlineLevel="0" collapsed="false">
      <c r="A256" s="2"/>
      <c r="B256" s="2"/>
      <c r="C256" s="2"/>
      <c r="D256" s="2"/>
      <c r="E256" s="2"/>
      <c r="F256" s="2"/>
      <c r="G256" s="2"/>
      <c r="H256" s="2"/>
      <c r="I256" s="2"/>
      <c r="J256" s="2"/>
      <c r="K256" s="2"/>
      <c r="L256" s="2"/>
    </row>
    <row r="257" customFormat="false" ht="13.8" hidden="false" customHeight="false" outlineLevel="0" collapsed="false">
      <c r="A257" s="2"/>
      <c r="B257" s="2"/>
      <c r="C257" s="2"/>
      <c r="D257" s="2"/>
      <c r="E257" s="2"/>
      <c r="F257" s="2"/>
      <c r="G257" s="2"/>
      <c r="H257" s="2"/>
      <c r="I257" s="2"/>
      <c r="J257" s="2"/>
      <c r="K257" s="2"/>
      <c r="L257" s="2"/>
    </row>
    <row r="258" customFormat="false" ht="13.8" hidden="false" customHeight="false" outlineLevel="0" collapsed="false">
      <c r="A258" s="2"/>
      <c r="B258" s="2"/>
      <c r="C258" s="2"/>
      <c r="D258" s="2"/>
      <c r="E258" s="2"/>
      <c r="F258" s="2"/>
      <c r="G258" s="2"/>
      <c r="H258" s="2"/>
      <c r="I258" s="2"/>
      <c r="J258" s="2"/>
      <c r="K258" s="2"/>
      <c r="L258" s="2"/>
    </row>
    <row r="259" customFormat="false" ht="13.8" hidden="false" customHeight="false" outlineLevel="0" collapsed="false">
      <c r="A259" s="2"/>
      <c r="B259" s="2"/>
      <c r="C259" s="2"/>
      <c r="D259" s="2"/>
      <c r="E259" s="2"/>
      <c r="F259" s="2"/>
      <c r="G259" s="2"/>
      <c r="H259" s="2"/>
      <c r="I259" s="2"/>
      <c r="J259" s="2"/>
      <c r="K259" s="2"/>
      <c r="L259" s="2"/>
    </row>
    <row r="260" customFormat="false" ht="13.8" hidden="false" customHeight="false" outlineLevel="0" collapsed="false">
      <c r="A260" s="2"/>
      <c r="B260" s="2"/>
      <c r="C260" s="2"/>
      <c r="D260" s="2"/>
      <c r="E260" s="2"/>
      <c r="F260" s="2"/>
      <c r="G260" s="2"/>
      <c r="H260" s="2"/>
      <c r="I260" s="2"/>
      <c r="J260" s="2"/>
      <c r="K260" s="2"/>
      <c r="L260" s="2"/>
    </row>
    <row r="261" customFormat="false" ht="13.8" hidden="false" customHeight="false" outlineLevel="0" collapsed="false">
      <c r="A261" s="2"/>
      <c r="B261" s="2"/>
      <c r="C261" s="2"/>
      <c r="D261" s="2"/>
      <c r="E261" s="2"/>
      <c r="F261" s="2"/>
      <c r="G261" s="2"/>
      <c r="H261" s="2"/>
      <c r="I261" s="2"/>
      <c r="J261" s="2"/>
      <c r="K261" s="2"/>
      <c r="L261" s="2"/>
    </row>
    <row r="262" customFormat="false" ht="13.8" hidden="false" customHeight="false" outlineLevel="0" collapsed="false">
      <c r="A262" s="2"/>
      <c r="B262" s="2"/>
      <c r="C262" s="2"/>
      <c r="D262" s="2"/>
      <c r="E262" s="2"/>
      <c r="F262" s="2"/>
      <c r="G262" s="2"/>
      <c r="H262" s="2"/>
      <c r="I262" s="2"/>
      <c r="J262" s="2"/>
      <c r="K262" s="2"/>
      <c r="L262" s="2"/>
    </row>
    <row r="263" customFormat="false" ht="13.8" hidden="false" customHeight="false" outlineLevel="0" collapsed="false">
      <c r="A263" s="2"/>
      <c r="B263" s="2"/>
      <c r="C263" s="2"/>
      <c r="D263" s="2"/>
      <c r="E263" s="2"/>
      <c r="F263" s="2"/>
      <c r="G263" s="2"/>
      <c r="H263" s="2"/>
      <c r="I263" s="2"/>
      <c r="J263" s="2"/>
      <c r="K263" s="2"/>
      <c r="L263" s="2"/>
    </row>
    <row r="264" customFormat="false" ht="13.8" hidden="false" customHeight="false" outlineLevel="0" collapsed="false">
      <c r="A264" s="2"/>
      <c r="B264" s="2"/>
      <c r="C264" s="2"/>
      <c r="D264" s="2"/>
      <c r="E264" s="2"/>
      <c r="F264" s="2"/>
      <c r="G264" s="2"/>
      <c r="H264" s="2"/>
      <c r="I264" s="2"/>
      <c r="J264" s="2"/>
      <c r="K264" s="2"/>
      <c r="L264" s="2"/>
    </row>
    <row r="265" customFormat="false" ht="13.8" hidden="false" customHeight="false" outlineLevel="0" collapsed="false">
      <c r="A265" s="2"/>
      <c r="B265" s="2"/>
      <c r="C265" s="2"/>
      <c r="D265" s="2"/>
      <c r="E265" s="2"/>
      <c r="F265" s="2"/>
      <c r="G265" s="2"/>
      <c r="H265" s="2"/>
      <c r="I265" s="2"/>
      <c r="J265" s="2"/>
      <c r="K265" s="2"/>
      <c r="L265" s="2"/>
    </row>
    <row r="266" customFormat="false" ht="13.8" hidden="false" customHeight="false" outlineLevel="0" collapsed="false">
      <c r="A266" s="2"/>
      <c r="B266" s="2"/>
      <c r="C266" s="2"/>
      <c r="D266" s="2"/>
      <c r="E266" s="2"/>
      <c r="F266" s="2"/>
      <c r="G266" s="2"/>
      <c r="H266" s="2"/>
      <c r="I266" s="2"/>
      <c r="J266" s="2"/>
      <c r="K266" s="2"/>
      <c r="L266" s="2"/>
    </row>
    <row r="267" customFormat="false" ht="13.8" hidden="false" customHeight="false" outlineLevel="0" collapsed="false">
      <c r="A267" s="2"/>
      <c r="B267" s="2"/>
      <c r="C267" s="2"/>
      <c r="D267" s="2"/>
      <c r="E267" s="2"/>
      <c r="F267" s="2"/>
      <c r="G267" s="2"/>
      <c r="H267" s="2"/>
      <c r="I267" s="2"/>
      <c r="J267" s="2"/>
      <c r="K267" s="2"/>
      <c r="L267" s="2"/>
    </row>
    <row r="268" customFormat="false" ht="13.8" hidden="false" customHeight="false" outlineLevel="0" collapsed="false">
      <c r="A268" s="2"/>
      <c r="B268" s="2"/>
      <c r="C268" s="2"/>
      <c r="D268" s="2"/>
      <c r="E268" s="2"/>
      <c r="F268" s="2"/>
      <c r="G268" s="2"/>
      <c r="H268" s="2"/>
      <c r="I268" s="2"/>
      <c r="J268" s="2"/>
      <c r="K268" s="2"/>
      <c r="L268" s="2"/>
    </row>
    <row r="269" customFormat="false" ht="13.8" hidden="false" customHeight="false" outlineLevel="0" collapsed="false">
      <c r="A269" s="2"/>
      <c r="B269" s="2"/>
      <c r="C269" s="2"/>
      <c r="D269" s="2"/>
      <c r="E269" s="2"/>
      <c r="F269" s="2"/>
      <c r="G269" s="2"/>
      <c r="H269" s="2"/>
      <c r="I269" s="2"/>
      <c r="J269" s="2"/>
      <c r="K269" s="2"/>
      <c r="L269" s="2"/>
    </row>
    <row r="270" customFormat="false" ht="13.8" hidden="false" customHeight="false" outlineLevel="0" collapsed="false">
      <c r="A270" s="2"/>
      <c r="B270" s="2"/>
      <c r="C270" s="2"/>
      <c r="D270" s="2"/>
      <c r="E270" s="2"/>
      <c r="F270" s="2"/>
      <c r="G270" s="2"/>
      <c r="H270" s="2"/>
      <c r="I270" s="2"/>
      <c r="J270" s="2"/>
      <c r="K270" s="2"/>
      <c r="L270" s="2"/>
    </row>
    <row r="271" customFormat="false" ht="13.8" hidden="false" customHeight="false" outlineLevel="0" collapsed="false">
      <c r="A271" s="2"/>
      <c r="B271" s="2"/>
      <c r="C271" s="2"/>
      <c r="D271" s="2"/>
      <c r="E271" s="2"/>
      <c r="F271" s="2"/>
      <c r="G271" s="2"/>
      <c r="H271" s="2"/>
      <c r="I271" s="2"/>
      <c r="J271" s="2"/>
      <c r="K271" s="2"/>
      <c r="L271" s="2"/>
    </row>
    <row r="272" customFormat="false" ht="13.8" hidden="false" customHeight="false" outlineLevel="0" collapsed="false">
      <c r="A272" s="2"/>
      <c r="B272" s="2"/>
      <c r="C272" s="2"/>
      <c r="D272" s="2"/>
      <c r="E272" s="2"/>
      <c r="F272" s="2"/>
      <c r="G272" s="2"/>
      <c r="H272" s="2"/>
      <c r="I272" s="2"/>
      <c r="J272" s="2"/>
      <c r="K272" s="2"/>
      <c r="L272" s="2"/>
    </row>
    <row r="273" customFormat="false" ht="13.8" hidden="false" customHeight="false" outlineLevel="0" collapsed="false">
      <c r="A273" s="2"/>
      <c r="B273" s="2"/>
      <c r="C273" s="2"/>
      <c r="D273" s="2"/>
      <c r="E273" s="2"/>
      <c r="F273" s="2"/>
      <c r="G273" s="2"/>
      <c r="H273" s="2"/>
      <c r="I273" s="2"/>
      <c r="J273" s="2"/>
      <c r="K273" s="2"/>
      <c r="L273" s="2"/>
    </row>
    <row r="274" customFormat="false" ht="13.8" hidden="false" customHeight="false" outlineLevel="0" collapsed="false">
      <c r="A274" s="2"/>
      <c r="B274" s="2"/>
      <c r="C274" s="2"/>
      <c r="D274" s="2"/>
      <c r="E274" s="2"/>
      <c r="F274" s="2"/>
      <c r="G274" s="2"/>
      <c r="H274" s="2"/>
      <c r="I274" s="2"/>
      <c r="J274" s="2"/>
      <c r="K274" s="2"/>
      <c r="L274" s="2"/>
    </row>
    <row r="275" customFormat="false" ht="13.8" hidden="false" customHeight="false" outlineLevel="0" collapsed="false">
      <c r="A275" s="2"/>
      <c r="B275" s="2"/>
      <c r="C275" s="2"/>
      <c r="D275" s="2"/>
      <c r="E275" s="2"/>
      <c r="F275" s="2"/>
      <c r="G275" s="2"/>
      <c r="H275" s="2"/>
      <c r="I275" s="2"/>
      <c r="J275" s="2"/>
      <c r="K275" s="2"/>
      <c r="L275" s="2"/>
    </row>
    <row r="276" customFormat="false" ht="13.8" hidden="false" customHeight="false" outlineLevel="0" collapsed="false">
      <c r="A276" s="2"/>
      <c r="B276" s="2"/>
      <c r="C276" s="2"/>
      <c r="D276" s="2"/>
      <c r="E276" s="2"/>
      <c r="F276" s="2"/>
      <c r="G276" s="2"/>
      <c r="H276" s="2"/>
      <c r="I276" s="2"/>
      <c r="J276" s="2"/>
      <c r="K276" s="2"/>
      <c r="L276" s="2"/>
    </row>
    <row r="277" customFormat="false" ht="13.8" hidden="false" customHeight="false" outlineLevel="0" collapsed="false">
      <c r="A277" s="2"/>
      <c r="B277" s="2"/>
      <c r="C277" s="2"/>
      <c r="D277" s="2"/>
      <c r="E277" s="2"/>
      <c r="F277" s="2"/>
      <c r="G277" s="2"/>
      <c r="H277" s="2"/>
      <c r="I277" s="2"/>
      <c r="J277" s="2"/>
      <c r="K277" s="2"/>
      <c r="L277" s="2"/>
    </row>
    <row r="278" customFormat="false" ht="13.8" hidden="false" customHeight="false" outlineLevel="0" collapsed="false">
      <c r="A278" s="2"/>
      <c r="B278" s="2"/>
      <c r="C278" s="2"/>
      <c r="D278" s="2"/>
      <c r="E278" s="2"/>
      <c r="F278" s="2"/>
      <c r="G278" s="2"/>
      <c r="H278" s="2"/>
      <c r="I278" s="2"/>
      <c r="J278" s="2"/>
      <c r="K278" s="2"/>
      <c r="L278" s="2"/>
    </row>
    <row r="279" customFormat="false" ht="13.8" hidden="false" customHeight="false" outlineLevel="0" collapsed="false">
      <c r="A279" s="2"/>
      <c r="B279" s="2"/>
      <c r="C279" s="2"/>
      <c r="D279" s="2"/>
      <c r="E279" s="2"/>
      <c r="F279" s="2"/>
      <c r="G279" s="2"/>
      <c r="H279" s="2"/>
      <c r="I279" s="2"/>
      <c r="J279" s="2"/>
      <c r="K279" s="2"/>
      <c r="L279" s="2"/>
    </row>
    <row r="280" customFormat="false" ht="13.8" hidden="false" customHeight="false" outlineLevel="0" collapsed="false">
      <c r="A280" s="2"/>
      <c r="B280" s="2"/>
      <c r="C280" s="2"/>
      <c r="D280" s="2"/>
      <c r="E280" s="2"/>
      <c r="F280" s="2"/>
      <c r="G280" s="2"/>
      <c r="H280" s="2"/>
      <c r="I280" s="2"/>
      <c r="J280" s="2"/>
      <c r="K280" s="2"/>
      <c r="L280" s="2"/>
    </row>
    <row r="281" customFormat="false" ht="13.8" hidden="false" customHeight="false" outlineLevel="0" collapsed="false">
      <c r="A281" s="2"/>
      <c r="B281" s="2"/>
      <c r="C281" s="2"/>
      <c r="D281" s="2"/>
      <c r="E281" s="2"/>
      <c r="F281" s="2"/>
      <c r="G281" s="2"/>
      <c r="H281" s="2"/>
      <c r="I281" s="2"/>
      <c r="J281" s="2"/>
      <c r="K281" s="2"/>
      <c r="L281" s="2"/>
    </row>
    <row r="282" customFormat="false" ht="13.8" hidden="false" customHeight="false" outlineLevel="0" collapsed="false">
      <c r="A282" s="2"/>
      <c r="B282" s="2"/>
      <c r="C282" s="2"/>
      <c r="D282" s="2"/>
      <c r="E282" s="2"/>
      <c r="F282" s="2"/>
      <c r="G282" s="2"/>
      <c r="H282" s="2"/>
      <c r="I282" s="2"/>
      <c r="J282" s="2"/>
      <c r="K282" s="2"/>
      <c r="L282" s="2"/>
    </row>
    <row r="283" customFormat="false" ht="13.8" hidden="false" customHeight="false" outlineLevel="0" collapsed="false">
      <c r="A283" s="2"/>
      <c r="B283" s="2"/>
      <c r="C283" s="2"/>
      <c r="D283" s="2"/>
      <c r="E283" s="2"/>
      <c r="F283" s="2"/>
      <c r="G283" s="2"/>
      <c r="H283" s="2"/>
      <c r="I283" s="2"/>
      <c r="J283" s="2"/>
      <c r="K283" s="2"/>
      <c r="L283" s="2"/>
    </row>
    <row r="284" customFormat="false" ht="13.8" hidden="false" customHeight="false" outlineLevel="0" collapsed="false">
      <c r="A284" s="2"/>
      <c r="B284" s="2"/>
      <c r="C284" s="2"/>
      <c r="D284" s="2"/>
      <c r="E284" s="2"/>
      <c r="F284" s="2"/>
      <c r="G284" s="2"/>
      <c r="H284" s="2"/>
      <c r="I284" s="2"/>
      <c r="J284" s="2"/>
      <c r="K284" s="2"/>
      <c r="L284" s="2"/>
    </row>
    <row r="285" customFormat="false" ht="13.8" hidden="false" customHeight="false" outlineLevel="0" collapsed="false">
      <c r="A285" s="2"/>
      <c r="B285" s="2"/>
      <c r="C285" s="2"/>
      <c r="D285" s="2"/>
      <c r="E285" s="2"/>
      <c r="F285" s="2"/>
      <c r="G285" s="2"/>
      <c r="H285" s="2"/>
      <c r="I285" s="2"/>
      <c r="J285" s="2"/>
      <c r="K285" s="2"/>
      <c r="L285" s="2"/>
    </row>
    <row r="286" customFormat="false" ht="13.8" hidden="false" customHeight="false" outlineLevel="0" collapsed="false">
      <c r="A286" s="2"/>
      <c r="B286" s="2"/>
      <c r="C286" s="2"/>
      <c r="D286" s="2"/>
      <c r="E286" s="2"/>
      <c r="F286" s="2"/>
      <c r="G286" s="2"/>
      <c r="H286" s="2"/>
      <c r="I286" s="2"/>
      <c r="J286" s="2"/>
      <c r="K286" s="2"/>
      <c r="L286" s="2"/>
    </row>
    <row r="287" customFormat="false" ht="13.8" hidden="false" customHeight="false" outlineLevel="0" collapsed="false">
      <c r="A287" s="2"/>
      <c r="B287" s="2"/>
      <c r="C287" s="2"/>
      <c r="D287" s="2"/>
      <c r="E287" s="2"/>
      <c r="F287" s="2"/>
      <c r="G287" s="2"/>
      <c r="H287" s="2"/>
      <c r="I287" s="2"/>
      <c r="J287" s="2"/>
      <c r="K287" s="2"/>
      <c r="L287" s="2"/>
    </row>
    <row r="288" customFormat="false" ht="13.8" hidden="false" customHeight="false" outlineLevel="0" collapsed="false">
      <c r="A288" s="2"/>
      <c r="B288" s="2"/>
      <c r="C288" s="2"/>
      <c r="D288" s="2"/>
      <c r="E288" s="2"/>
      <c r="F288" s="2"/>
      <c r="G288" s="2"/>
      <c r="H288" s="2"/>
      <c r="I288" s="2"/>
      <c r="J288" s="2"/>
      <c r="K288" s="2"/>
      <c r="L288" s="2"/>
    </row>
    <row r="289" customFormat="false" ht="13.8" hidden="false" customHeight="false" outlineLevel="0" collapsed="false">
      <c r="A289" s="2"/>
      <c r="B289" s="2"/>
      <c r="C289" s="2"/>
      <c r="D289" s="2"/>
      <c r="E289" s="2"/>
      <c r="F289" s="2"/>
      <c r="G289" s="2"/>
      <c r="H289" s="2"/>
      <c r="I289" s="2"/>
      <c r="J289" s="2"/>
      <c r="K289" s="2"/>
      <c r="L289" s="2"/>
    </row>
    <row r="290" customFormat="false" ht="13.8" hidden="false" customHeight="false" outlineLevel="0" collapsed="false">
      <c r="A290" s="2"/>
      <c r="B290" s="2"/>
      <c r="C290" s="2"/>
      <c r="D290" s="2"/>
      <c r="E290" s="2"/>
      <c r="F290" s="2"/>
      <c r="G290" s="2"/>
      <c r="H290" s="2"/>
      <c r="I290" s="2"/>
      <c r="J290" s="2"/>
      <c r="K290" s="2"/>
      <c r="L290" s="2"/>
    </row>
    <row r="291" customFormat="false" ht="13.8" hidden="false" customHeight="false" outlineLevel="0" collapsed="false">
      <c r="A291" s="2"/>
      <c r="B291" s="2"/>
      <c r="C291" s="2"/>
      <c r="D291" s="2"/>
      <c r="E291" s="2"/>
      <c r="F291" s="2"/>
      <c r="G291" s="2"/>
      <c r="H291" s="2"/>
      <c r="I291" s="2"/>
      <c r="J291" s="2"/>
      <c r="K291" s="2"/>
      <c r="L291" s="2"/>
    </row>
    <row r="292" customFormat="false" ht="13.8" hidden="false" customHeight="false" outlineLevel="0" collapsed="false">
      <c r="A292" s="2"/>
      <c r="B292" s="2"/>
      <c r="C292" s="2"/>
      <c r="D292" s="2"/>
      <c r="E292" s="2"/>
      <c r="F292" s="2"/>
      <c r="G292" s="2"/>
      <c r="H292" s="2"/>
      <c r="I292" s="2"/>
      <c r="J292" s="2"/>
      <c r="K292" s="2"/>
      <c r="L292" s="2"/>
    </row>
    <row r="293" customFormat="false" ht="13.8" hidden="false" customHeight="false" outlineLevel="0" collapsed="false">
      <c r="A293" s="2"/>
      <c r="B293" s="2"/>
      <c r="C293" s="2"/>
      <c r="D293" s="2"/>
      <c r="E293" s="2"/>
      <c r="F293" s="2"/>
      <c r="G293" s="2"/>
      <c r="H293" s="2"/>
      <c r="I293" s="2"/>
      <c r="J293" s="2"/>
      <c r="K293" s="2"/>
      <c r="L293" s="2"/>
    </row>
    <row r="294" customFormat="false" ht="13.8" hidden="false" customHeight="false" outlineLevel="0" collapsed="false">
      <c r="A294" s="2"/>
      <c r="B294" s="2"/>
      <c r="C294" s="2"/>
      <c r="D294" s="2"/>
      <c r="E294" s="2"/>
      <c r="F294" s="2"/>
      <c r="G294" s="2"/>
      <c r="H294" s="2"/>
      <c r="I294" s="2"/>
      <c r="J294" s="2"/>
      <c r="K294" s="2"/>
      <c r="L294" s="2"/>
    </row>
    <row r="295" customFormat="false" ht="13.8" hidden="false" customHeight="false" outlineLevel="0" collapsed="false">
      <c r="A295" s="2"/>
      <c r="B295" s="2"/>
      <c r="C295" s="2"/>
      <c r="D295" s="2"/>
      <c r="E295" s="2"/>
      <c r="F295" s="2"/>
      <c r="G295" s="2"/>
      <c r="H295" s="2"/>
      <c r="I295" s="2"/>
      <c r="J295" s="2"/>
      <c r="K295" s="2"/>
      <c r="L295" s="2"/>
    </row>
    <row r="296" customFormat="false" ht="13.8" hidden="false" customHeight="false" outlineLevel="0" collapsed="false">
      <c r="A296" s="2"/>
      <c r="B296" s="2"/>
      <c r="C296" s="2"/>
      <c r="D296" s="2"/>
      <c r="E296" s="2"/>
      <c r="F296" s="2"/>
      <c r="G296" s="2"/>
      <c r="H296" s="2"/>
      <c r="I296" s="2"/>
      <c r="J296" s="2"/>
      <c r="K296" s="2"/>
      <c r="L296" s="2"/>
    </row>
    <row r="297" customFormat="false" ht="13.8" hidden="false" customHeight="false" outlineLevel="0" collapsed="false">
      <c r="A297" s="2"/>
      <c r="B297" s="2"/>
      <c r="C297" s="2"/>
      <c r="D297" s="2"/>
      <c r="E297" s="2"/>
      <c r="F297" s="2"/>
      <c r="G297" s="2"/>
      <c r="H297" s="2"/>
      <c r="I297" s="2"/>
      <c r="J297" s="2"/>
      <c r="K297" s="2"/>
      <c r="L297" s="2"/>
    </row>
    <row r="298" customFormat="false" ht="13.8" hidden="false" customHeight="false" outlineLevel="0" collapsed="false">
      <c r="A298" s="2"/>
      <c r="B298" s="2"/>
      <c r="C298" s="2"/>
      <c r="D298" s="2"/>
      <c r="E298" s="2"/>
      <c r="F298" s="2"/>
      <c r="G298" s="2"/>
      <c r="H298" s="2"/>
      <c r="I298" s="2"/>
      <c r="J298" s="2"/>
      <c r="K298" s="2"/>
      <c r="L298" s="2"/>
    </row>
    <row r="299" customFormat="false" ht="13.8" hidden="false" customHeight="false" outlineLevel="0" collapsed="false">
      <c r="A299" s="2"/>
      <c r="B299" s="2"/>
      <c r="C299" s="2"/>
      <c r="D299" s="2"/>
      <c r="E299" s="2"/>
      <c r="F299" s="2"/>
      <c r="G299" s="2"/>
      <c r="H299" s="2"/>
      <c r="I299" s="2"/>
      <c r="J299" s="2"/>
      <c r="K299" s="2"/>
      <c r="L299" s="2"/>
    </row>
    <row r="300" customFormat="false" ht="13.8" hidden="false" customHeight="false" outlineLevel="0" collapsed="false">
      <c r="A300" s="2"/>
      <c r="B300" s="2"/>
      <c r="C300" s="2"/>
      <c r="D300" s="2"/>
      <c r="E300" s="2"/>
      <c r="F300" s="2"/>
      <c r="G300" s="2"/>
      <c r="H300" s="2"/>
      <c r="I300" s="2"/>
      <c r="J300" s="2"/>
      <c r="K300" s="2"/>
      <c r="L300" s="2"/>
    </row>
    <row r="301" customFormat="false" ht="13.8" hidden="false" customHeight="false" outlineLevel="0" collapsed="false">
      <c r="A301" s="2"/>
      <c r="B301" s="2"/>
      <c r="C301" s="2"/>
      <c r="D301" s="2"/>
      <c r="E301" s="2"/>
      <c r="F301" s="2"/>
      <c r="G301" s="2"/>
      <c r="H301" s="2"/>
      <c r="I301" s="2"/>
      <c r="J301" s="2"/>
      <c r="K301" s="2"/>
      <c r="L301" s="2"/>
    </row>
    <row r="302" customFormat="false" ht="13.8" hidden="false" customHeight="false" outlineLevel="0" collapsed="false">
      <c r="A302" s="2"/>
      <c r="B302" s="2"/>
      <c r="C302" s="2"/>
      <c r="D302" s="2"/>
      <c r="E302" s="2"/>
      <c r="F302" s="2"/>
      <c r="G302" s="2"/>
      <c r="H302" s="2"/>
      <c r="I302" s="2"/>
      <c r="J302" s="2"/>
      <c r="K302" s="2"/>
      <c r="L302" s="2"/>
    </row>
    <row r="303" customFormat="false" ht="13.8" hidden="false" customHeight="false" outlineLevel="0" collapsed="false">
      <c r="A303" s="2"/>
      <c r="B303" s="2"/>
      <c r="C303" s="2"/>
      <c r="D303" s="2"/>
      <c r="E303" s="2"/>
      <c r="F303" s="2"/>
      <c r="G303" s="2"/>
      <c r="H303" s="2"/>
      <c r="I303" s="2"/>
      <c r="J303" s="2"/>
      <c r="K303" s="2"/>
      <c r="L303" s="2"/>
    </row>
    <row r="304" customFormat="false" ht="13.8" hidden="false" customHeight="false" outlineLevel="0" collapsed="false">
      <c r="A304" s="2"/>
      <c r="B304" s="2"/>
      <c r="C304" s="2"/>
      <c r="D304" s="2"/>
      <c r="E304" s="2"/>
      <c r="F304" s="2"/>
      <c r="G304" s="2"/>
      <c r="H304" s="2"/>
      <c r="I304" s="2"/>
      <c r="J304" s="2"/>
      <c r="K304" s="2"/>
      <c r="L304" s="2"/>
    </row>
    <row r="305" customFormat="false" ht="13.8" hidden="false" customHeight="false" outlineLevel="0" collapsed="false">
      <c r="A305" s="2"/>
      <c r="B305" s="2"/>
      <c r="C305" s="2"/>
      <c r="D305" s="2"/>
      <c r="E305" s="2"/>
      <c r="F305" s="2"/>
      <c r="G305" s="2"/>
      <c r="H305" s="2"/>
      <c r="I305" s="2"/>
      <c r="J305" s="2"/>
      <c r="K305" s="2"/>
      <c r="L305" s="2"/>
    </row>
    <row r="306" customFormat="false" ht="13.8" hidden="false" customHeight="false" outlineLevel="0" collapsed="false">
      <c r="A306" s="2"/>
      <c r="B306" s="2"/>
      <c r="C306" s="2"/>
      <c r="D306" s="2"/>
      <c r="E306" s="2"/>
      <c r="F306" s="2"/>
      <c r="G306" s="2"/>
      <c r="H306" s="2"/>
      <c r="I306" s="2"/>
      <c r="J306" s="2"/>
      <c r="K306" s="2"/>
      <c r="L306" s="2"/>
    </row>
    <row r="307" customFormat="false" ht="13.8" hidden="false" customHeight="false" outlineLevel="0" collapsed="false">
      <c r="A307" s="2"/>
      <c r="B307" s="2"/>
      <c r="C307" s="2"/>
      <c r="D307" s="2"/>
      <c r="E307" s="2"/>
      <c r="F307" s="2"/>
      <c r="G307" s="2"/>
      <c r="H307" s="2"/>
      <c r="I307" s="2"/>
      <c r="J307" s="2"/>
      <c r="K307" s="2"/>
      <c r="L307" s="2"/>
    </row>
    <row r="308" customFormat="false" ht="13.8" hidden="false" customHeight="false" outlineLevel="0" collapsed="false">
      <c r="A308" s="2"/>
      <c r="B308" s="2"/>
      <c r="C308" s="2"/>
      <c r="D308" s="2"/>
      <c r="E308" s="2"/>
      <c r="F308" s="2"/>
      <c r="G308" s="2"/>
      <c r="H308" s="2"/>
      <c r="I308" s="2"/>
      <c r="J308" s="2"/>
      <c r="K308" s="2"/>
      <c r="L308" s="2"/>
    </row>
    <row r="309" customFormat="false" ht="13.8" hidden="false" customHeight="false" outlineLevel="0" collapsed="false">
      <c r="A309" s="2"/>
      <c r="B309" s="2"/>
      <c r="C309" s="2"/>
      <c r="D309" s="2"/>
      <c r="E309" s="2"/>
      <c r="F309" s="2"/>
      <c r="G309" s="2"/>
      <c r="H309" s="2"/>
      <c r="I309" s="2"/>
      <c r="J309" s="2"/>
      <c r="K309" s="2"/>
      <c r="L309" s="2"/>
    </row>
    <row r="310" customFormat="false" ht="13.8" hidden="false" customHeight="false" outlineLevel="0" collapsed="false">
      <c r="A310" s="2"/>
      <c r="B310" s="2"/>
      <c r="C310" s="2"/>
      <c r="D310" s="2"/>
      <c r="E310" s="2"/>
      <c r="F310" s="2"/>
      <c r="G310" s="2"/>
      <c r="H310" s="2"/>
      <c r="I310" s="2"/>
      <c r="J310" s="2"/>
      <c r="K310" s="2"/>
      <c r="L310" s="2"/>
    </row>
    <row r="311" customFormat="false" ht="13.8" hidden="false" customHeight="false" outlineLevel="0" collapsed="false">
      <c r="A311" s="2"/>
      <c r="B311" s="2"/>
      <c r="C311" s="2"/>
      <c r="D311" s="2"/>
      <c r="E311" s="2"/>
      <c r="F311" s="2"/>
      <c r="G311" s="2"/>
      <c r="H311" s="2"/>
      <c r="I311" s="2"/>
      <c r="J311" s="2"/>
      <c r="K311" s="2"/>
      <c r="L311" s="2"/>
    </row>
    <row r="312" customFormat="false" ht="13.8" hidden="false" customHeight="false" outlineLevel="0" collapsed="false">
      <c r="A312" s="2"/>
      <c r="B312" s="2"/>
      <c r="C312" s="2"/>
      <c r="D312" s="2"/>
      <c r="E312" s="2"/>
      <c r="F312" s="2"/>
      <c r="G312" s="2"/>
      <c r="H312" s="2"/>
      <c r="I312" s="2"/>
      <c r="J312" s="2"/>
      <c r="K312" s="2"/>
      <c r="L312" s="2"/>
    </row>
    <row r="313" customFormat="false" ht="13.8" hidden="false" customHeight="false" outlineLevel="0" collapsed="false">
      <c r="A313" s="2"/>
      <c r="B313" s="2"/>
      <c r="C313" s="2"/>
      <c r="D313" s="2"/>
      <c r="E313" s="2"/>
      <c r="F313" s="2"/>
      <c r="G313" s="2"/>
      <c r="H313" s="2"/>
      <c r="I313" s="2"/>
      <c r="J313" s="2"/>
      <c r="K313" s="2"/>
      <c r="L313" s="2"/>
    </row>
    <row r="314" customFormat="false" ht="13.8" hidden="false" customHeight="false" outlineLevel="0" collapsed="false">
      <c r="A314" s="2"/>
      <c r="B314" s="2"/>
      <c r="C314" s="2"/>
      <c r="D314" s="2"/>
      <c r="E314" s="2"/>
      <c r="F314" s="2"/>
      <c r="G314" s="2"/>
      <c r="H314" s="2"/>
      <c r="I314" s="2"/>
      <c r="J314" s="2"/>
      <c r="K314" s="2"/>
      <c r="L314" s="2"/>
    </row>
    <row r="315" customFormat="false" ht="13.8" hidden="false" customHeight="false" outlineLevel="0" collapsed="false">
      <c r="A315" s="2"/>
      <c r="B315" s="2"/>
      <c r="C315" s="2"/>
      <c r="D315" s="2"/>
      <c r="E315" s="2"/>
      <c r="F315" s="2"/>
      <c r="G315" s="2"/>
      <c r="H315" s="2"/>
      <c r="I315" s="2"/>
      <c r="J315" s="2"/>
      <c r="K315" s="2"/>
      <c r="L315" s="2"/>
    </row>
    <row r="316" customFormat="false" ht="13.8" hidden="false" customHeight="false" outlineLevel="0" collapsed="false">
      <c r="A316" s="2"/>
      <c r="B316" s="2"/>
      <c r="C316" s="2"/>
      <c r="D316" s="2"/>
      <c r="E316" s="2"/>
      <c r="F316" s="2"/>
      <c r="G316" s="2"/>
      <c r="H316" s="2"/>
      <c r="I316" s="2"/>
      <c r="J316" s="2"/>
      <c r="K316" s="2"/>
      <c r="L316" s="2"/>
    </row>
    <row r="317" customFormat="false" ht="13.8" hidden="false" customHeight="false" outlineLevel="0" collapsed="false">
      <c r="A317" s="2"/>
      <c r="B317" s="2"/>
      <c r="C317" s="2"/>
      <c r="D317" s="2"/>
      <c r="E317" s="2"/>
      <c r="F317" s="2"/>
      <c r="G317" s="2"/>
      <c r="H317" s="2"/>
      <c r="I317" s="2"/>
      <c r="J317" s="2"/>
      <c r="K317" s="2"/>
      <c r="L317" s="2"/>
    </row>
    <row r="318" customFormat="false" ht="13.8" hidden="false" customHeight="false" outlineLevel="0" collapsed="false">
      <c r="A318" s="2"/>
      <c r="B318" s="2"/>
      <c r="C318" s="2"/>
      <c r="D318" s="2"/>
      <c r="E318" s="2"/>
      <c r="F318" s="2"/>
      <c r="G318" s="2"/>
      <c r="H318" s="2"/>
      <c r="I318" s="2"/>
      <c r="J318" s="2"/>
      <c r="K318" s="2"/>
      <c r="L318" s="2"/>
    </row>
    <row r="319" customFormat="false" ht="13.8" hidden="false" customHeight="false" outlineLevel="0" collapsed="false">
      <c r="A319" s="2"/>
      <c r="B319" s="2"/>
      <c r="C319" s="2"/>
      <c r="D319" s="2"/>
      <c r="E319" s="2"/>
      <c r="F319" s="2"/>
      <c r="G319" s="2"/>
      <c r="H319" s="2"/>
      <c r="I319" s="2"/>
      <c r="J319" s="2"/>
      <c r="K319" s="2"/>
      <c r="L319" s="2"/>
    </row>
    <row r="320" customFormat="false" ht="13.8" hidden="false" customHeight="false" outlineLevel="0" collapsed="false">
      <c r="A320" s="2"/>
      <c r="B320" s="2"/>
      <c r="C320" s="2"/>
      <c r="D320" s="2"/>
      <c r="E320" s="2"/>
      <c r="F320" s="2"/>
      <c r="G320" s="2"/>
      <c r="H320" s="2"/>
      <c r="I320" s="2"/>
      <c r="J320" s="2"/>
      <c r="K320" s="2"/>
      <c r="L320" s="2"/>
    </row>
    <row r="321" customFormat="false" ht="13.8" hidden="false" customHeight="false" outlineLevel="0" collapsed="false">
      <c r="A321" s="2"/>
      <c r="B321" s="2"/>
      <c r="C321" s="2"/>
      <c r="D321" s="2"/>
      <c r="E321" s="2"/>
      <c r="F321" s="2"/>
      <c r="G321" s="2"/>
      <c r="H321" s="2"/>
      <c r="I321" s="2"/>
      <c r="J321" s="2"/>
      <c r="K321" s="2"/>
      <c r="L321" s="2"/>
    </row>
    <row r="322" customFormat="false" ht="13.8" hidden="false" customHeight="false" outlineLevel="0" collapsed="false">
      <c r="A322" s="2"/>
      <c r="B322" s="2"/>
      <c r="C322" s="2"/>
      <c r="D322" s="2"/>
      <c r="E322" s="2"/>
      <c r="F322" s="2"/>
      <c r="G322" s="2"/>
      <c r="H322" s="2"/>
      <c r="I322" s="2"/>
      <c r="J322" s="2"/>
      <c r="K322" s="2"/>
      <c r="L322" s="2"/>
    </row>
    <row r="323" customFormat="false" ht="13.8" hidden="false" customHeight="false" outlineLevel="0" collapsed="false">
      <c r="A323" s="2"/>
      <c r="B323" s="2"/>
      <c r="C323" s="2"/>
      <c r="D323" s="2"/>
      <c r="E323" s="2"/>
      <c r="F323" s="2"/>
      <c r="G323" s="2"/>
      <c r="H323" s="2"/>
      <c r="I323" s="2"/>
      <c r="J323" s="2"/>
      <c r="K323" s="2"/>
      <c r="L323" s="2"/>
    </row>
    <row r="324" customFormat="false" ht="13.8" hidden="false" customHeight="false" outlineLevel="0" collapsed="false">
      <c r="A324" s="2"/>
      <c r="B324" s="2"/>
      <c r="C324" s="2"/>
      <c r="D324" s="2"/>
      <c r="E324" s="2"/>
      <c r="F324" s="2"/>
      <c r="G324" s="2"/>
      <c r="H324" s="2"/>
      <c r="I324" s="2"/>
      <c r="J324" s="2"/>
      <c r="K324" s="2"/>
      <c r="L324" s="2"/>
    </row>
    <row r="325" customFormat="false" ht="13.8" hidden="false" customHeight="false" outlineLevel="0" collapsed="false">
      <c r="A325" s="2"/>
      <c r="B325" s="2"/>
      <c r="C325" s="2"/>
      <c r="D325" s="2"/>
      <c r="E325" s="2"/>
      <c r="F325" s="2"/>
      <c r="G325" s="2"/>
      <c r="H325" s="2"/>
      <c r="I325" s="2"/>
      <c r="J325" s="2"/>
      <c r="K325" s="2"/>
      <c r="L325" s="2"/>
    </row>
    <row r="326" customFormat="false" ht="13.8" hidden="false" customHeight="false" outlineLevel="0" collapsed="false">
      <c r="A326" s="2"/>
      <c r="B326" s="2"/>
      <c r="C326" s="2"/>
      <c r="D326" s="2"/>
      <c r="E326" s="2"/>
      <c r="F326" s="2"/>
      <c r="G326" s="2"/>
      <c r="H326" s="2"/>
      <c r="I326" s="2"/>
      <c r="J326" s="2"/>
      <c r="K326" s="2"/>
      <c r="L326" s="2"/>
    </row>
    <row r="327" customFormat="false" ht="13.8" hidden="false" customHeight="false" outlineLevel="0" collapsed="false">
      <c r="A327" s="2"/>
      <c r="B327" s="2"/>
      <c r="C327" s="2"/>
      <c r="D327" s="2"/>
      <c r="E327" s="2"/>
      <c r="F327" s="2"/>
      <c r="G327" s="2"/>
      <c r="H327" s="2"/>
      <c r="I327" s="2"/>
      <c r="J327" s="2"/>
      <c r="K327" s="2"/>
      <c r="L327" s="2"/>
    </row>
    <row r="328" customFormat="false" ht="13.8" hidden="false" customHeight="false" outlineLevel="0" collapsed="false">
      <c r="A328" s="2"/>
      <c r="B328" s="2"/>
      <c r="C328" s="2"/>
      <c r="D328" s="2"/>
      <c r="E328" s="2"/>
      <c r="F328" s="2"/>
      <c r="G328" s="2"/>
      <c r="H328" s="2"/>
      <c r="I328" s="2"/>
      <c r="J328" s="2"/>
      <c r="K328" s="2"/>
      <c r="L328" s="2"/>
    </row>
    <row r="329" customFormat="false" ht="13.8" hidden="false" customHeight="false" outlineLevel="0" collapsed="false">
      <c r="A329" s="2"/>
      <c r="B329" s="2"/>
      <c r="C329" s="2"/>
      <c r="D329" s="2"/>
      <c r="E329" s="2"/>
      <c r="F329" s="2"/>
      <c r="G329" s="2"/>
      <c r="H329" s="2"/>
      <c r="I329" s="2"/>
      <c r="J329" s="2"/>
      <c r="K329" s="2"/>
      <c r="L329" s="2"/>
    </row>
    <row r="330" customFormat="false" ht="13.8" hidden="false" customHeight="false" outlineLevel="0" collapsed="false">
      <c r="A330" s="2"/>
      <c r="B330" s="2"/>
      <c r="C330" s="2"/>
      <c r="D330" s="2"/>
      <c r="E330" s="2"/>
      <c r="F330" s="2"/>
      <c r="G330" s="2"/>
      <c r="H330" s="2"/>
      <c r="I330" s="2"/>
      <c r="J330" s="2"/>
      <c r="K330" s="2"/>
      <c r="L330" s="2"/>
    </row>
    <row r="331" customFormat="false" ht="13.8" hidden="false" customHeight="false" outlineLevel="0" collapsed="false">
      <c r="A331" s="2"/>
      <c r="B331" s="2"/>
      <c r="C331" s="2"/>
      <c r="D331" s="2"/>
      <c r="E331" s="2"/>
      <c r="F331" s="2"/>
      <c r="G331" s="2"/>
      <c r="H331" s="2"/>
      <c r="I331" s="2"/>
      <c r="J331" s="2"/>
      <c r="K331" s="2"/>
      <c r="L331" s="2"/>
    </row>
    <row r="332" customFormat="false" ht="13.8" hidden="false" customHeight="false" outlineLevel="0" collapsed="false">
      <c r="A332" s="2"/>
      <c r="B332" s="2"/>
      <c r="C332" s="2"/>
      <c r="D332" s="2"/>
      <c r="E332" s="2"/>
      <c r="F332" s="2"/>
      <c r="G332" s="2"/>
      <c r="H332" s="2"/>
      <c r="I332" s="2"/>
      <c r="J332" s="2"/>
      <c r="K332" s="2"/>
      <c r="L332" s="2"/>
    </row>
    <row r="333" customFormat="false" ht="13.8" hidden="false" customHeight="false" outlineLevel="0" collapsed="false">
      <c r="A333" s="2"/>
      <c r="B333" s="2"/>
      <c r="C333" s="2"/>
      <c r="D333" s="2"/>
      <c r="E333" s="2"/>
      <c r="F333" s="2"/>
      <c r="G333" s="2"/>
      <c r="H333" s="2"/>
      <c r="I333" s="2"/>
      <c r="J333" s="2"/>
      <c r="K333" s="2"/>
      <c r="L333" s="2"/>
    </row>
    <row r="334" customFormat="false" ht="13.8" hidden="false" customHeight="false" outlineLevel="0" collapsed="false">
      <c r="A334" s="2"/>
      <c r="B334" s="2"/>
      <c r="C334" s="2"/>
      <c r="D334" s="2"/>
      <c r="E334" s="2"/>
      <c r="F334" s="2"/>
      <c r="G334" s="2"/>
      <c r="H334" s="2"/>
      <c r="I334" s="2"/>
      <c r="J334" s="2"/>
      <c r="K334" s="2"/>
      <c r="L334" s="2"/>
    </row>
    <row r="335" customFormat="false" ht="13.8" hidden="false" customHeight="false" outlineLevel="0" collapsed="false">
      <c r="A335" s="2"/>
      <c r="B335" s="2"/>
      <c r="C335" s="2"/>
      <c r="D335" s="2"/>
      <c r="E335" s="2"/>
      <c r="F335" s="2"/>
      <c r="G335" s="2"/>
      <c r="H335" s="2"/>
      <c r="I335" s="2"/>
      <c r="J335" s="2"/>
      <c r="K335" s="2"/>
      <c r="L335" s="2"/>
    </row>
    <row r="336" customFormat="false" ht="13.8" hidden="false" customHeight="false" outlineLevel="0" collapsed="false">
      <c r="A336" s="2"/>
      <c r="B336" s="2"/>
      <c r="C336" s="2"/>
      <c r="D336" s="2"/>
      <c r="E336" s="2"/>
      <c r="F336" s="2"/>
      <c r="G336" s="2"/>
      <c r="H336" s="2"/>
      <c r="I336" s="2"/>
      <c r="J336" s="2"/>
      <c r="K336" s="2"/>
      <c r="L336" s="2"/>
    </row>
    <row r="337" customFormat="false" ht="13.8" hidden="false" customHeight="false" outlineLevel="0" collapsed="false">
      <c r="A337" s="2"/>
      <c r="B337" s="2"/>
      <c r="C337" s="2"/>
      <c r="D337" s="2"/>
      <c r="E337" s="2"/>
      <c r="F337" s="2"/>
      <c r="G337" s="2"/>
      <c r="H337" s="2"/>
      <c r="I337" s="2"/>
      <c r="J337" s="2"/>
      <c r="K337" s="2"/>
      <c r="L337" s="2"/>
    </row>
    <row r="338" customFormat="false" ht="13.8" hidden="false" customHeight="false" outlineLevel="0" collapsed="false">
      <c r="A338" s="2"/>
      <c r="B338" s="2"/>
      <c r="C338" s="2"/>
      <c r="D338" s="2"/>
      <c r="E338" s="2"/>
      <c r="F338" s="2"/>
      <c r="G338" s="2"/>
      <c r="H338" s="2"/>
      <c r="I338" s="2"/>
      <c r="J338" s="2"/>
      <c r="K338" s="2"/>
      <c r="L338" s="2"/>
    </row>
    <row r="339" customFormat="false" ht="13.8" hidden="false" customHeight="false" outlineLevel="0" collapsed="false">
      <c r="A339" s="2"/>
      <c r="B339" s="2"/>
      <c r="C339" s="2"/>
      <c r="D339" s="2"/>
      <c r="E339" s="2"/>
      <c r="F339" s="2"/>
      <c r="G339" s="2"/>
      <c r="H339" s="2"/>
      <c r="I339" s="2"/>
      <c r="J339" s="2"/>
      <c r="K339" s="2"/>
      <c r="L339" s="2"/>
    </row>
    <row r="340" customFormat="false" ht="13.8" hidden="false" customHeight="false" outlineLevel="0" collapsed="false">
      <c r="A340" s="2"/>
      <c r="B340" s="2"/>
      <c r="C340" s="2"/>
      <c r="D340" s="2"/>
      <c r="E340" s="2"/>
      <c r="F340" s="2"/>
      <c r="G340" s="2"/>
      <c r="H340" s="2"/>
      <c r="I340" s="2"/>
      <c r="J340" s="2"/>
      <c r="K340" s="2"/>
      <c r="L340" s="2"/>
    </row>
    <row r="341" customFormat="false" ht="13.8" hidden="false" customHeight="false" outlineLevel="0" collapsed="false">
      <c r="A341" s="2"/>
      <c r="B341" s="2"/>
      <c r="C341" s="2"/>
      <c r="D341" s="2"/>
      <c r="E341" s="2"/>
      <c r="F341" s="2"/>
      <c r="G341" s="2"/>
      <c r="H341" s="2"/>
      <c r="I341" s="2"/>
      <c r="J341" s="2"/>
      <c r="K341" s="2"/>
      <c r="L341" s="2"/>
    </row>
    <row r="342" customFormat="false" ht="13.8" hidden="false" customHeight="false" outlineLevel="0" collapsed="false">
      <c r="A342" s="2"/>
      <c r="B342" s="2"/>
      <c r="C342" s="2"/>
      <c r="D342" s="2"/>
      <c r="E342" s="2"/>
      <c r="F342" s="2"/>
      <c r="G342" s="2"/>
      <c r="H342" s="2"/>
      <c r="I342" s="2"/>
      <c r="J342" s="2"/>
      <c r="K342" s="2"/>
      <c r="L342" s="2"/>
    </row>
    <row r="343" customFormat="false" ht="13.8" hidden="false" customHeight="false" outlineLevel="0" collapsed="false">
      <c r="A343" s="2"/>
      <c r="B343" s="2"/>
      <c r="C343" s="2"/>
      <c r="D343" s="2"/>
      <c r="E343" s="2"/>
      <c r="F343" s="2"/>
      <c r="G343" s="2"/>
      <c r="H343" s="2"/>
      <c r="I343" s="2"/>
      <c r="J343" s="2"/>
      <c r="K343" s="2"/>
      <c r="L343" s="2"/>
    </row>
    <row r="344" customFormat="false" ht="13.8" hidden="false" customHeight="false" outlineLevel="0" collapsed="false">
      <c r="A344" s="2"/>
      <c r="B344" s="2"/>
      <c r="C344" s="2"/>
      <c r="D344" s="2"/>
      <c r="E344" s="2"/>
      <c r="F344" s="2"/>
      <c r="G344" s="2"/>
      <c r="H344" s="2"/>
      <c r="I344" s="2"/>
      <c r="J344" s="2"/>
      <c r="K344" s="2"/>
      <c r="L344" s="2"/>
    </row>
    <row r="345" customFormat="false" ht="13.8" hidden="false" customHeight="false" outlineLevel="0" collapsed="false">
      <c r="A345" s="2"/>
      <c r="B345" s="2"/>
      <c r="C345" s="2"/>
      <c r="D345" s="2"/>
      <c r="E345" s="2"/>
      <c r="F345" s="2"/>
      <c r="G345" s="2"/>
      <c r="H345" s="2"/>
      <c r="I345" s="2"/>
      <c r="J345" s="2"/>
      <c r="K345" s="2"/>
      <c r="L345" s="2"/>
    </row>
    <row r="346" customFormat="false" ht="13.8" hidden="false" customHeight="false" outlineLevel="0" collapsed="false">
      <c r="A346" s="2"/>
      <c r="B346" s="2"/>
      <c r="C346" s="2"/>
      <c r="D346" s="2"/>
      <c r="E346" s="2"/>
      <c r="F346" s="2"/>
      <c r="G346" s="2"/>
      <c r="H346" s="2"/>
      <c r="I346" s="2"/>
      <c r="J346" s="2"/>
      <c r="K346" s="2"/>
      <c r="L346" s="2"/>
    </row>
    <row r="347" customFormat="false" ht="13.8" hidden="false" customHeight="false" outlineLevel="0" collapsed="false">
      <c r="A347" s="2"/>
      <c r="B347" s="2"/>
      <c r="C347" s="2"/>
      <c r="D347" s="2"/>
      <c r="E347" s="2"/>
      <c r="F347" s="2"/>
      <c r="G347" s="2"/>
      <c r="H347" s="2"/>
      <c r="I347" s="2"/>
      <c r="J347" s="2"/>
      <c r="K347" s="2"/>
      <c r="L347" s="2"/>
    </row>
    <row r="348" customFormat="false" ht="13.8" hidden="false" customHeight="false" outlineLevel="0" collapsed="false">
      <c r="A348" s="2"/>
      <c r="B348" s="2"/>
      <c r="C348" s="2"/>
      <c r="D348" s="2"/>
      <c r="E348" s="2"/>
      <c r="F348" s="2"/>
      <c r="G348" s="2"/>
      <c r="H348" s="2"/>
      <c r="I348" s="2"/>
      <c r="J348" s="2"/>
      <c r="K348" s="2"/>
      <c r="L348" s="2"/>
    </row>
    <row r="349" customFormat="false" ht="13.8" hidden="false" customHeight="false" outlineLevel="0" collapsed="false">
      <c r="A349" s="2"/>
      <c r="B349" s="2"/>
      <c r="C349" s="2"/>
      <c r="D349" s="2"/>
      <c r="E349" s="2"/>
      <c r="F349" s="2"/>
      <c r="G349" s="2"/>
      <c r="H349" s="2"/>
      <c r="I349" s="2"/>
      <c r="J349" s="2"/>
      <c r="K349" s="2"/>
      <c r="L349" s="2"/>
    </row>
    <row r="350" customFormat="false" ht="13.8" hidden="false" customHeight="false" outlineLevel="0" collapsed="false">
      <c r="A350" s="2"/>
      <c r="B350" s="2"/>
      <c r="C350" s="2"/>
      <c r="D350" s="2"/>
      <c r="E350" s="2"/>
      <c r="F350" s="2"/>
      <c r="G350" s="2"/>
      <c r="H350" s="2"/>
      <c r="I350" s="2"/>
      <c r="J350" s="2"/>
      <c r="K350" s="2"/>
      <c r="L350" s="2"/>
    </row>
    <row r="351" customFormat="false" ht="13.8" hidden="false" customHeight="false" outlineLevel="0" collapsed="false">
      <c r="A351" s="2"/>
      <c r="B351" s="2"/>
      <c r="C351" s="2"/>
      <c r="D351" s="2"/>
      <c r="E351" s="2"/>
      <c r="F351" s="2"/>
      <c r="G351" s="2"/>
      <c r="H351" s="2"/>
      <c r="I351" s="2"/>
      <c r="J351" s="2"/>
      <c r="K351" s="2"/>
      <c r="L351" s="2"/>
    </row>
    <row r="352" customFormat="false" ht="13.8" hidden="false" customHeight="false" outlineLevel="0" collapsed="false">
      <c r="A352" s="2"/>
      <c r="B352" s="2"/>
      <c r="C352" s="2"/>
      <c r="D352" s="2"/>
      <c r="E352" s="2"/>
      <c r="F352" s="2"/>
      <c r="G352" s="2"/>
      <c r="H352" s="2"/>
      <c r="I352" s="2"/>
      <c r="J352" s="2"/>
      <c r="K352" s="2"/>
      <c r="L352" s="2"/>
    </row>
    <row r="353" customFormat="false" ht="13.8" hidden="false" customHeight="false" outlineLevel="0" collapsed="false">
      <c r="A353" s="2"/>
      <c r="B353" s="2"/>
      <c r="C353" s="2"/>
      <c r="D353" s="2"/>
      <c r="E353" s="2"/>
      <c r="F353" s="2"/>
      <c r="G353" s="2"/>
      <c r="H353" s="2"/>
      <c r="I353" s="2"/>
      <c r="J353" s="2"/>
      <c r="K353" s="2"/>
      <c r="L353" s="2"/>
    </row>
    <row r="354" customFormat="false" ht="13.8" hidden="false" customHeight="false" outlineLevel="0" collapsed="false">
      <c r="A354" s="2"/>
      <c r="B354" s="2"/>
      <c r="C354" s="2"/>
      <c r="D354" s="2"/>
      <c r="E354" s="2"/>
      <c r="F354" s="2"/>
      <c r="G354" s="2"/>
      <c r="H354" s="2"/>
      <c r="I354" s="2"/>
      <c r="J354" s="2"/>
      <c r="K354" s="2"/>
      <c r="L354" s="2"/>
    </row>
    <row r="355" customFormat="false" ht="13.8" hidden="false" customHeight="false" outlineLevel="0" collapsed="false">
      <c r="A355" s="2"/>
      <c r="B355" s="2"/>
      <c r="C355" s="2"/>
      <c r="D355" s="2"/>
      <c r="E355" s="2"/>
      <c r="F355" s="2"/>
      <c r="G355" s="2"/>
      <c r="H355" s="2"/>
      <c r="I355" s="2"/>
      <c r="J355" s="2"/>
      <c r="K355" s="2"/>
      <c r="L355" s="2"/>
    </row>
    <row r="356" customFormat="false" ht="13.8" hidden="false" customHeight="false" outlineLevel="0" collapsed="false">
      <c r="A356" s="2"/>
      <c r="B356" s="2"/>
      <c r="C356" s="2"/>
      <c r="D356" s="2"/>
      <c r="E356" s="2"/>
      <c r="F356" s="2"/>
      <c r="G356" s="2"/>
      <c r="H356" s="2"/>
      <c r="I356" s="2"/>
      <c r="J356" s="2"/>
      <c r="K356" s="2"/>
      <c r="L356" s="2"/>
    </row>
    <row r="357" customFormat="false" ht="13.8" hidden="false" customHeight="false" outlineLevel="0" collapsed="false">
      <c r="A357" s="2"/>
      <c r="B357" s="2"/>
      <c r="C357" s="2"/>
      <c r="D357" s="2"/>
      <c r="E357" s="2"/>
      <c r="F357" s="2"/>
      <c r="G357" s="2"/>
      <c r="H357" s="2"/>
      <c r="I357" s="2"/>
      <c r="J357" s="2"/>
      <c r="K357" s="2"/>
      <c r="L357" s="2"/>
    </row>
    <row r="358" customFormat="false" ht="13.8" hidden="false" customHeight="false" outlineLevel="0" collapsed="false">
      <c r="A358" s="2"/>
      <c r="B358" s="2"/>
      <c r="C358" s="2"/>
      <c r="D358" s="2"/>
      <c r="E358" s="2"/>
      <c r="F358" s="2"/>
      <c r="G358" s="2"/>
      <c r="H358" s="2"/>
      <c r="I358" s="2"/>
      <c r="J358" s="2"/>
      <c r="K358" s="2"/>
      <c r="L358" s="2"/>
    </row>
    <row r="359" customFormat="false" ht="13.8" hidden="false" customHeight="false" outlineLevel="0" collapsed="false">
      <c r="A359" s="2"/>
      <c r="B359" s="2"/>
      <c r="C359" s="2"/>
      <c r="D359" s="2"/>
      <c r="E359" s="2"/>
      <c r="F359" s="2"/>
      <c r="G359" s="2"/>
      <c r="H359" s="2"/>
      <c r="I359" s="2"/>
      <c r="J359" s="2"/>
      <c r="K359" s="2"/>
      <c r="L359" s="2"/>
    </row>
    <row r="360" customFormat="false" ht="13.8" hidden="false" customHeight="false" outlineLevel="0" collapsed="false">
      <c r="A360" s="2"/>
      <c r="B360" s="2"/>
      <c r="C360" s="2"/>
      <c r="D360" s="2"/>
      <c r="E360" s="2"/>
      <c r="F360" s="2"/>
      <c r="G360" s="2"/>
      <c r="H360" s="2"/>
      <c r="I360" s="2"/>
      <c r="J360" s="2"/>
      <c r="K360" s="2"/>
      <c r="L360" s="2"/>
    </row>
    <row r="361" customFormat="false" ht="13.8" hidden="false" customHeight="false" outlineLevel="0" collapsed="false">
      <c r="A361" s="2"/>
      <c r="B361" s="2"/>
      <c r="C361" s="2"/>
      <c r="D361" s="2"/>
      <c r="E361" s="2"/>
      <c r="F361" s="2"/>
      <c r="G361" s="2"/>
      <c r="H361" s="2"/>
      <c r="I361" s="2"/>
      <c r="J361" s="2"/>
      <c r="K361" s="2"/>
      <c r="L361" s="2"/>
    </row>
    <row r="362" customFormat="false" ht="13.8" hidden="false" customHeight="false" outlineLevel="0" collapsed="false">
      <c r="A362" s="2"/>
      <c r="B362" s="2"/>
      <c r="C362" s="2"/>
      <c r="D362" s="2"/>
      <c r="E362" s="2"/>
      <c r="F362" s="2"/>
      <c r="G362" s="2"/>
      <c r="H362" s="2"/>
      <c r="I362" s="2"/>
      <c r="J362" s="2"/>
      <c r="K362" s="2"/>
      <c r="L362" s="2"/>
    </row>
    <row r="363" customFormat="false" ht="13.8" hidden="false" customHeight="false" outlineLevel="0" collapsed="false">
      <c r="A363" s="2"/>
      <c r="B363" s="2"/>
      <c r="C363" s="2"/>
      <c r="D363" s="2"/>
      <c r="E363" s="2"/>
      <c r="F363" s="2"/>
      <c r="G363" s="2"/>
      <c r="H363" s="2"/>
      <c r="I363" s="2"/>
      <c r="J363" s="2"/>
      <c r="K363" s="2"/>
      <c r="L363" s="2"/>
    </row>
    <row r="364" customFormat="false" ht="13.8" hidden="false" customHeight="false" outlineLevel="0" collapsed="false">
      <c r="A364" s="2"/>
      <c r="B364" s="2"/>
      <c r="C364" s="2"/>
      <c r="D364" s="2"/>
      <c r="E364" s="2"/>
      <c r="F364" s="2"/>
      <c r="G364" s="2"/>
      <c r="H364" s="2"/>
      <c r="I364" s="2"/>
      <c r="J364" s="2"/>
      <c r="K364" s="2"/>
      <c r="L364" s="2"/>
    </row>
    <row r="365" customFormat="false" ht="13.8" hidden="false" customHeight="false" outlineLevel="0" collapsed="false">
      <c r="A365" s="2"/>
      <c r="B365" s="2"/>
      <c r="C365" s="2"/>
      <c r="D365" s="2"/>
      <c r="E365" s="2"/>
      <c r="F365" s="2"/>
      <c r="G365" s="2"/>
      <c r="H365" s="2"/>
      <c r="I365" s="2"/>
      <c r="J365" s="2"/>
      <c r="K365" s="2"/>
      <c r="L365" s="2"/>
    </row>
    <row r="366" customFormat="false" ht="13.8" hidden="false" customHeight="false" outlineLevel="0" collapsed="false">
      <c r="A366" s="2"/>
      <c r="B366" s="2"/>
      <c r="C366" s="2"/>
      <c r="D366" s="2"/>
      <c r="E366" s="2"/>
      <c r="F366" s="2"/>
      <c r="G366" s="2"/>
      <c r="H366" s="2"/>
      <c r="I366" s="2"/>
      <c r="J366" s="2"/>
      <c r="K366" s="2"/>
      <c r="L366" s="2"/>
    </row>
    <row r="367" customFormat="false" ht="13.8" hidden="false" customHeight="false" outlineLevel="0" collapsed="false">
      <c r="A367" s="2"/>
      <c r="B367" s="2"/>
      <c r="C367" s="2"/>
      <c r="D367" s="2"/>
      <c r="E367" s="2"/>
      <c r="F367" s="2"/>
      <c r="G367" s="2"/>
      <c r="H367" s="2"/>
      <c r="I367" s="2"/>
      <c r="J367" s="2"/>
      <c r="K367" s="2"/>
      <c r="L367" s="2"/>
    </row>
    <row r="368" customFormat="false" ht="13.8" hidden="false" customHeight="false" outlineLevel="0" collapsed="false">
      <c r="A368" s="2"/>
      <c r="B368" s="2"/>
      <c r="C368" s="2"/>
      <c r="D368" s="2"/>
      <c r="E368" s="2"/>
      <c r="F368" s="2"/>
      <c r="G368" s="2"/>
      <c r="H368" s="2"/>
      <c r="I368" s="2"/>
      <c r="J368" s="2"/>
      <c r="K368" s="2"/>
      <c r="L368" s="2"/>
    </row>
    <row r="369" customFormat="false" ht="13.8" hidden="false" customHeight="false" outlineLevel="0" collapsed="false">
      <c r="A369" s="2"/>
      <c r="B369" s="2"/>
      <c r="C369" s="2"/>
      <c r="D369" s="2"/>
      <c r="E369" s="2"/>
      <c r="F369" s="2"/>
      <c r="G369" s="2"/>
      <c r="H369" s="2"/>
      <c r="I369" s="2"/>
      <c r="J369" s="2"/>
      <c r="K369" s="2"/>
      <c r="L369" s="2"/>
    </row>
    <row r="370" customFormat="false" ht="13.8" hidden="false" customHeight="false" outlineLevel="0" collapsed="false">
      <c r="A370" s="2"/>
      <c r="B370" s="2"/>
      <c r="C370" s="2"/>
      <c r="D370" s="2"/>
      <c r="E370" s="2"/>
      <c r="F370" s="2"/>
      <c r="G370" s="2"/>
      <c r="H370" s="2"/>
      <c r="I370" s="2"/>
      <c r="J370" s="2"/>
      <c r="K370" s="2"/>
      <c r="L370" s="2"/>
    </row>
    <row r="371" customFormat="false" ht="13.8" hidden="false" customHeight="false" outlineLevel="0" collapsed="false">
      <c r="A371" s="2"/>
      <c r="B371" s="2"/>
      <c r="C371" s="2"/>
      <c r="D371" s="2"/>
      <c r="E371" s="2"/>
      <c r="F371" s="2"/>
      <c r="G371" s="2"/>
      <c r="H371" s="2"/>
      <c r="I371" s="2"/>
      <c r="J371" s="2"/>
      <c r="K371" s="2"/>
      <c r="L371" s="2"/>
    </row>
    <row r="372" customFormat="false" ht="13.8" hidden="false" customHeight="false" outlineLevel="0" collapsed="false">
      <c r="A372" s="2"/>
      <c r="B372" s="2"/>
      <c r="C372" s="2"/>
      <c r="D372" s="2"/>
      <c r="E372" s="2"/>
      <c r="F372" s="2"/>
      <c r="G372" s="2"/>
      <c r="H372" s="2"/>
      <c r="I372" s="2"/>
      <c r="J372" s="2"/>
      <c r="K372" s="2"/>
      <c r="L372" s="2"/>
    </row>
    <row r="373" customFormat="false" ht="13.8" hidden="false" customHeight="false" outlineLevel="0" collapsed="false">
      <c r="A373" s="2"/>
      <c r="B373" s="2"/>
      <c r="C373" s="2"/>
      <c r="D373" s="2"/>
      <c r="E373" s="2"/>
      <c r="F373" s="2"/>
      <c r="G373" s="2"/>
      <c r="H373" s="2"/>
      <c r="I373" s="2"/>
      <c r="J373" s="2"/>
      <c r="K373" s="2"/>
      <c r="L373" s="2"/>
    </row>
    <row r="374" customFormat="false" ht="13.8" hidden="false" customHeight="false" outlineLevel="0" collapsed="false">
      <c r="A374" s="2"/>
      <c r="B374" s="2"/>
      <c r="C374" s="2"/>
      <c r="D374" s="2"/>
      <c r="E374" s="2"/>
      <c r="F374" s="2"/>
      <c r="G374" s="2"/>
      <c r="H374" s="2"/>
      <c r="I374" s="2"/>
      <c r="J374" s="2"/>
      <c r="K374" s="2"/>
      <c r="L374" s="2"/>
    </row>
    <row r="375" customFormat="false" ht="13.8" hidden="false" customHeight="false" outlineLevel="0" collapsed="false">
      <c r="A375" s="2"/>
      <c r="B375" s="2"/>
      <c r="C375" s="2"/>
      <c r="D375" s="2"/>
      <c r="E375" s="2"/>
      <c r="F375" s="2"/>
      <c r="G375" s="2"/>
      <c r="H375" s="2"/>
      <c r="I375" s="2"/>
      <c r="J375" s="2"/>
      <c r="K375" s="2"/>
      <c r="L375" s="2"/>
    </row>
    <row r="376" customFormat="false" ht="13.8" hidden="false" customHeight="false" outlineLevel="0" collapsed="false">
      <c r="A376" s="2"/>
      <c r="B376" s="2"/>
      <c r="C376" s="2"/>
      <c r="D376" s="2"/>
      <c r="E376" s="2"/>
      <c r="F376" s="2"/>
      <c r="G376" s="2"/>
      <c r="H376" s="2"/>
      <c r="I376" s="2"/>
      <c r="J376" s="2"/>
      <c r="K376" s="2"/>
      <c r="L376" s="2"/>
    </row>
    <row r="377" customFormat="false" ht="13.8" hidden="false" customHeight="false" outlineLevel="0" collapsed="false">
      <c r="A377" s="2"/>
      <c r="B377" s="2"/>
      <c r="C377" s="2"/>
      <c r="D377" s="2"/>
      <c r="E377" s="2"/>
      <c r="F377" s="2"/>
      <c r="G377" s="2"/>
      <c r="H377" s="2"/>
      <c r="I377" s="2"/>
      <c r="J377" s="2"/>
      <c r="K377" s="2"/>
      <c r="L377" s="2"/>
    </row>
    <row r="378" customFormat="false" ht="13.8" hidden="false" customHeight="false" outlineLevel="0" collapsed="false">
      <c r="A378" s="2"/>
      <c r="B378" s="2"/>
      <c r="C378" s="2"/>
      <c r="D378" s="2"/>
      <c r="E378" s="2"/>
      <c r="F378" s="2"/>
      <c r="G378" s="2"/>
      <c r="H378" s="2"/>
      <c r="I378" s="2"/>
      <c r="J378" s="2"/>
      <c r="K378" s="2"/>
      <c r="L378" s="2"/>
    </row>
    <row r="379" customFormat="false" ht="13.8" hidden="false" customHeight="false" outlineLevel="0" collapsed="false">
      <c r="A379" s="2"/>
      <c r="B379" s="2"/>
      <c r="C379" s="2"/>
      <c r="D379" s="2"/>
      <c r="E379" s="2"/>
      <c r="F379" s="2"/>
      <c r="G379" s="2"/>
      <c r="H379" s="2"/>
      <c r="I379" s="2"/>
      <c r="J379" s="2"/>
      <c r="K379" s="2"/>
      <c r="L379" s="2"/>
    </row>
    <row r="380" customFormat="false" ht="13.8" hidden="false" customHeight="false" outlineLevel="0" collapsed="false">
      <c r="A380" s="2"/>
      <c r="B380" s="2"/>
      <c r="C380" s="2"/>
      <c r="D380" s="2"/>
      <c r="E380" s="2"/>
      <c r="F380" s="2"/>
      <c r="G380" s="2"/>
      <c r="H380" s="2"/>
      <c r="I380" s="2"/>
      <c r="J380" s="2"/>
      <c r="K380" s="2"/>
      <c r="L380" s="2"/>
    </row>
    <row r="381" customFormat="false" ht="13.8" hidden="false" customHeight="false" outlineLevel="0" collapsed="false">
      <c r="A381" s="2"/>
      <c r="B381" s="2"/>
      <c r="C381" s="2"/>
      <c r="D381" s="2"/>
      <c r="E381" s="2"/>
      <c r="F381" s="2"/>
      <c r="G381" s="2"/>
      <c r="H381" s="2"/>
      <c r="I381" s="2"/>
      <c r="J381" s="2"/>
      <c r="K381" s="2"/>
      <c r="L381" s="2"/>
    </row>
    <row r="382" customFormat="false" ht="13.8" hidden="false" customHeight="false" outlineLevel="0" collapsed="false">
      <c r="A382" s="2"/>
      <c r="B382" s="2"/>
      <c r="C382" s="2"/>
      <c r="D382" s="2"/>
      <c r="E382" s="2"/>
      <c r="F382" s="2"/>
      <c r="G382" s="2"/>
      <c r="H382" s="2"/>
      <c r="I382" s="2"/>
      <c r="J382" s="2"/>
      <c r="K382" s="2"/>
      <c r="L382" s="2"/>
    </row>
    <row r="383" customFormat="false" ht="13.8" hidden="false" customHeight="false" outlineLevel="0" collapsed="false">
      <c r="A383" s="2"/>
      <c r="B383" s="2"/>
      <c r="C383" s="2"/>
      <c r="D383" s="2"/>
      <c r="E383" s="2"/>
      <c r="F383" s="2"/>
      <c r="G383" s="2"/>
      <c r="H383" s="2"/>
      <c r="I383" s="2"/>
      <c r="J383" s="2"/>
      <c r="K383" s="2"/>
      <c r="L383" s="2"/>
    </row>
    <row r="384" customFormat="false" ht="13.8" hidden="false" customHeight="false" outlineLevel="0" collapsed="false">
      <c r="A384" s="2"/>
      <c r="B384" s="2"/>
      <c r="C384" s="2"/>
      <c r="D384" s="2"/>
      <c r="E384" s="2"/>
      <c r="F384" s="2"/>
      <c r="G384" s="2"/>
      <c r="H384" s="2"/>
      <c r="I384" s="2"/>
      <c r="J384" s="2"/>
      <c r="K384" s="2"/>
      <c r="L384" s="2"/>
    </row>
    <row r="385" customFormat="false" ht="13.8" hidden="false" customHeight="false" outlineLevel="0" collapsed="false">
      <c r="A385" s="2"/>
      <c r="B385" s="2"/>
      <c r="C385" s="2"/>
      <c r="D385" s="2"/>
      <c r="E385" s="2"/>
      <c r="F385" s="2"/>
      <c r="G385" s="2"/>
      <c r="H385" s="2"/>
      <c r="I385" s="2"/>
      <c r="J385" s="2"/>
      <c r="K385" s="2"/>
      <c r="L385" s="2"/>
    </row>
    <row r="386" customFormat="false" ht="13.8" hidden="false" customHeight="false" outlineLevel="0" collapsed="false">
      <c r="A386" s="2"/>
      <c r="B386" s="2"/>
      <c r="C386" s="2"/>
      <c r="D386" s="2"/>
      <c r="E386" s="2"/>
      <c r="F386" s="2"/>
      <c r="G386" s="2"/>
      <c r="H386" s="2"/>
      <c r="I386" s="2"/>
      <c r="J386" s="2"/>
      <c r="K386" s="2"/>
      <c r="L386" s="2"/>
    </row>
    <row r="387" customFormat="false" ht="13.8" hidden="false" customHeight="false" outlineLevel="0" collapsed="false">
      <c r="A387" s="2"/>
      <c r="B387" s="2"/>
      <c r="C387" s="2"/>
      <c r="D387" s="2"/>
      <c r="E387" s="2"/>
      <c r="F387" s="2"/>
      <c r="G387" s="2"/>
      <c r="H387" s="2"/>
      <c r="I387" s="2"/>
      <c r="J387" s="2"/>
      <c r="K387" s="2"/>
      <c r="L387" s="2"/>
    </row>
    <row r="388" customFormat="false" ht="13.8" hidden="false" customHeight="false" outlineLevel="0" collapsed="false">
      <c r="A388" s="2"/>
      <c r="B388" s="2"/>
      <c r="C388" s="2"/>
      <c r="D388" s="2"/>
      <c r="E388" s="2"/>
      <c r="F388" s="2"/>
      <c r="G388" s="2"/>
      <c r="H388" s="2"/>
      <c r="I388" s="2"/>
      <c r="J388" s="2"/>
      <c r="K388" s="2"/>
      <c r="L388" s="2"/>
    </row>
    <row r="389" customFormat="false" ht="13.8" hidden="false" customHeight="false" outlineLevel="0" collapsed="false">
      <c r="A389" s="2"/>
      <c r="B389" s="2"/>
      <c r="C389" s="2"/>
      <c r="D389" s="2"/>
      <c r="E389" s="2"/>
      <c r="F389" s="2"/>
      <c r="G389" s="2"/>
      <c r="H389" s="2"/>
      <c r="I389" s="2"/>
      <c r="J389" s="2"/>
      <c r="K389" s="2"/>
      <c r="L389" s="2"/>
    </row>
    <row r="390" customFormat="false" ht="13.8" hidden="false" customHeight="false" outlineLevel="0" collapsed="false">
      <c r="A390" s="2"/>
      <c r="B390" s="2"/>
      <c r="C390" s="2"/>
      <c r="D390" s="2"/>
      <c r="E390" s="2"/>
      <c r="F390" s="2"/>
      <c r="G390" s="2"/>
      <c r="H390" s="2"/>
      <c r="I390" s="2"/>
      <c r="J390" s="2"/>
      <c r="K390" s="2"/>
      <c r="L390" s="2"/>
    </row>
    <row r="391" customFormat="false" ht="13.8" hidden="false" customHeight="false" outlineLevel="0" collapsed="false">
      <c r="A391" s="2"/>
      <c r="B391" s="2"/>
      <c r="C391" s="2"/>
      <c r="D391" s="2"/>
      <c r="E391" s="2"/>
      <c r="F391" s="2"/>
      <c r="G391" s="2"/>
      <c r="H391" s="2"/>
      <c r="I391" s="2"/>
      <c r="J391" s="2"/>
      <c r="K391" s="2"/>
      <c r="L391" s="2"/>
    </row>
    <row r="392" customFormat="false" ht="13.8" hidden="false" customHeight="false" outlineLevel="0" collapsed="false">
      <c r="A392" s="2"/>
      <c r="B392" s="2"/>
      <c r="C392" s="2"/>
      <c r="D392" s="2"/>
      <c r="E392" s="2"/>
      <c r="F392" s="2"/>
      <c r="G392" s="2"/>
      <c r="H392" s="2"/>
      <c r="I392" s="2"/>
      <c r="J392" s="2"/>
      <c r="K392" s="2"/>
      <c r="L392" s="2"/>
    </row>
    <row r="393" customFormat="false" ht="13.8" hidden="false" customHeight="false" outlineLevel="0" collapsed="false">
      <c r="A393" s="2"/>
      <c r="B393" s="2"/>
      <c r="C393" s="2"/>
      <c r="D393" s="2"/>
      <c r="E393" s="2"/>
      <c r="F393" s="2"/>
      <c r="G393" s="2"/>
      <c r="H393" s="2"/>
      <c r="I393" s="2"/>
      <c r="J393" s="2"/>
      <c r="K393" s="2"/>
      <c r="L393" s="2"/>
    </row>
    <row r="394" customFormat="false" ht="13.8" hidden="false" customHeight="false" outlineLevel="0" collapsed="false">
      <c r="A394" s="2"/>
      <c r="B394" s="2"/>
      <c r="C394" s="2"/>
      <c r="D394" s="2"/>
      <c r="E394" s="2"/>
      <c r="F394" s="2"/>
      <c r="G394" s="2"/>
      <c r="H394" s="2"/>
      <c r="I394" s="2"/>
      <c r="J394" s="2"/>
      <c r="K394" s="2"/>
      <c r="L394" s="2"/>
    </row>
    <row r="395" customFormat="false" ht="13.8" hidden="false" customHeight="false" outlineLevel="0" collapsed="false">
      <c r="A395" s="2"/>
      <c r="B395" s="2"/>
      <c r="C395" s="2"/>
      <c r="D395" s="2"/>
      <c r="E395" s="2"/>
      <c r="F395" s="2"/>
      <c r="G395" s="2"/>
      <c r="H395" s="2"/>
      <c r="I395" s="2"/>
      <c r="J395" s="2"/>
      <c r="K395" s="2"/>
      <c r="L395" s="2"/>
    </row>
    <row r="396" customFormat="false" ht="13.8" hidden="false" customHeight="false" outlineLevel="0" collapsed="false">
      <c r="A396" s="2"/>
      <c r="B396" s="2"/>
      <c r="C396" s="2"/>
      <c r="D396" s="2"/>
      <c r="E396" s="2"/>
      <c r="F396" s="2"/>
      <c r="G396" s="2"/>
      <c r="H396" s="2"/>
      <c r="I396" s="2"/>
      <c r="J396" s="2"/>
      <c r="K396" s="2"/>
      <c r="L396" s="2"/>
    </row>
    <row r="397" customFormat="false" ht="13.8" hidden="false" customHeight="false" outlineLevel="0" collapsed="false">
      <c r="A397" s="2"/>
      <c r="B397" s="2"/>
      <c r="C397" s="2"/>
      <c r="D397" s="2"/>
      <c r="E397" s="2"/>
      <c r="F397" s="2"/>
      <c r="G397" s="2"/>
      <c r="H397" s="2"/>
      <c r="I397" s="2"/>
      <c r="J397" s="2"/>
      <c r="K397" s="2"/>
      <c r="L397" s="2"/>
    </row>
    <row r="398" customFormat="false" ht="13.8" hidden="false" customHeight="false" outlineLevel="0" collapsed="false">
      <c r="A398" s="2"/>
      <c r="B398" s="2"/>
      <c r="C398" s="2"/>
      <c r="D398" s="2"/>
      <c r="E398" s="2"/>
      <c r="F398" s="2"/>
      <c r="G398" s="2"/>
      <c r="H398" s="2"/>
      <c r="I398" s="2"/>
      <c r="J398" s="2"/>
      <c r="K398" s="2"/>
      <c r="L398" s="2"/>
    </row>
    <row r="399" customFormat="false" ht="13.8" hidden="false" customHeight="false" outlineLevel="0" collapsed="false">
      <c r="A399" s="2"/>
      <c r="B399" s="2"/>
      <c r="C399" s="2"/>
      <c r="D399" s="2"/>
      <c r="E399" s="2"/>
      <c r="F399" s="2"/>
      <c r="G399" s="2"/>
      <c r="H399" s="2"/>
      <c r="I399" s="2"/>
      <c r="J399" s="2"/>
      <c r="K399" s="2"/>
      <c r="L399" s="2"/>
    </row>
    <row r="400" customFormat="false" ht="13.8" hidden="false" customHeight="false" outlineLevel="0" collapsed="false">
      <c r="A400" s="2"/>
      <c r="B400" s="2"/>
      <c r="C400" s="2"/>
      <c r="D400" s="2"/>
      <c r="E400" s="2"/>
      <c r="F400" s="2"/>
      <c r="G400" s="2"/>
      <c r="H400" s="2"/>
      <c r="I400" s="2"/>
      <c r="J400" s="2"/>
      <c r="K400" s="2"/>
      <c r="L400" s="2"/>
    </row>
    <row r="401" customFormat="false" ht="13.8" hidden="false" customHeight="false" outlineLevel="0" collapsed="false">
      <c r="A401" s="2"/>
      <c r="B401" s="2"/>
      <c r="C401" s="2"/>
      <c r="D401" s="2"/>
      <c r="E401" s="2"/>
      <c r="F401" s="2"/>
      <c r="G401" s="2"/>
      <c r="H401" s="2"/>
      <c r="I401" s="2"/>
      <c r="J401" s="2"/>
      <c r="K401" s="2"/>
      <c r="L401" s="2"/>
    </row>
    <row r="402" customFormat="false" ht="13.8" hidden="false" customHeight="false" outlineLevel="0" collapsed="false">
      <c r="A402" s="2"/>
      <c r="B402" s="2"/>
      <c r="C402" s="2"/>
      <c r="D402" s="2"/>
      <c r="E402" s="2"/>
      <c r="F402" s="2"/>
      <c r="G402" s="2"/>
      <c r="H402" s="2"/>
      <c r="I402" s="2"/>
      <c r="J402" s="2"/>
      <c r="K402" s="2"/>
      <c r="L402" s="2"/>
    </row>
    <row r="403" customFormat="false" ht="13.8" hidden="false" customHeight="false" outlineLevel="0" collapsed="false">
      <c r="A403" s="2"/>
      <c r="B403" s="2"/>
      <c r="C403" s="2"/>
      <c r="D403" s="2"/>
      <c r="E403" s="2"/>
      <c r="F403" s="2"/>
      <c r="G403" s="2"/>
      <c r="H403" s="2"/>
      <c r="I403" s="2"/>
      <c r="J403" s="2"/>
      <c r="K403" s="2"/>
      <c r="L403" s="2"/>
    </row>
    <row r="404" customFormat="false" ht="13.8" hidden="false" customHeight="false" outlineLevel="0" collapsed="false">
      <c r="A404" s="2"/>
      <c r="B404" s="2"/>
      <c r="C404" s="2"/>
      <c r="D404" s="2"/>
      <c r="E404" s="2"/>
      <c r="F404" s="2"/>
      <c r="G404" s="2"/>
      <c r="H404" s="2"/>
      <c r="I404" s="2"/>
      <c r="J404" s="2"/>
      <c r="K404" s="2"/>
      <c r="L404" s="2"/>
    </row>
    <row r="405" customFormat="false" ht="13.8" hidden="false" customHeight="false" outlineLevel="0" collapsed="false">
      <c r="A405" s="2"/>
      <c r="B405" s="2"/>
      <c r="C405" s="2"/>
      <c r="D405" s="2"/>
      <c r="E405" s="2"/>
      <c r="F405" s="2"/>
      <c r="G405" s="2"/>
      <c r="H405" s="2"/>
      <c r="I405" s="2"/>
      <c r="J405" s="2"/>
      <c r="K405" s="2"/>
      <c r="L405" s="2"/>
    </row>
    <row r="406" customFormat="false" ht="13.8" hidden="false" customHeight="false" outlineLevel="0" collapsed="false">
      <c r="A406" s="2"/>
      <c r="B406" s="2"/>
      <c r="C406" s="2"/>
      <c r="D406" s="2"/>
      <c r="E406" s="2"/>
      <c r="F406" s="2"/>
      <c r="G406" s="2"/>
      <c r="H406" s="2"/>
      <c r="I406" s="2"/>
      <c r="J406" s="2"/>
      <c r="K406" s="2"/>
      <c r="L406" s="2"/>
    </row>
    <row r="407" customFormat="false" ht="13.8" hidden="false" customHeight="false" outlineLevel="0" collapsed="false">
      <c r="A407" s="2"/>
      <c r="B407" s="2"/>
      <c r="C407" s="2"/>
      <c r="D407" s="2"/>
      <c r="E407" s="2"/>
      <c r="F407" s="2"/>
      <c r="G407" s="2"/>
      <c r="H407" s="2"/>
      <c r="I407" s="2"/>
      <c r="J407" s="2"/>
      <c r="K407" s="2"/>
      <c r="L407" s="2"/>
    </row>
    <row r="408" customFormat="false" ht="13.8" hidden="false" customHeight="false" outlineLevel="0" collapsed="false">
      <c r="A408" s="2"/>
      <c r="B408" s="2"/>
      <c r="C408" s="2"/>
      <c r="D408" s="2"/>
      <c r="E408" s="2"/>
      <c r="F408" s="2"/>
      <c r="G408" s="2"/>
      <c r="H408" s="2"/>
      <c r="I408" s="2"/>
      <c r="J408" s="2"/>
      <c r="K408" s="2"/>
      <c r="L408" s="2"/>
    </row>
    <row r="409" customFormat="false" ht="13.8" hidden="false" customHeight="false" outlineLevel="0" collapsed="false">
      <c r="A409" s="2"/>
      <c r="B409" s="2"/>
      <c r="C409" s="2"/>
      <c r="D409" s="2"/>
      <c r="E409" s="2"/>
      <c r="F409" s="2"/>
      <c r="G409" s="2"/>
      <c r="H409" s="2"/>
      <c r="I409" s="2"/>
      <c r="J409" s="2"/>
      <c r="K409" s="2"/>
      <c r="L409" s="2"/>
    </row>
    <row r="410" customFormat="false" ht="13.8" hidden="false" customHeight="false" outlineLevel="0" collapsed="false">
      <c r="A410" s="2"/>
      <c r="B410" s="2"/>
      <c r="C410" s="2"/>
      <c r="D410" s="2"/>
      <c r="E410" s="2"/>
      <c r="F410" s="2"/>
      <c r="G410" s="2"/>
      <c r="H410" s="2"/>
      <c r="I410" s="2"/>
      <c r="J410" s="2"/>
      <c r="K410" s="2"/>
      <c r="L410" s="2"/>
    </row>
    <row r="411" customFormat="false" ht="13.8" hidden="false" customHeight="false" outlineLevel="0" collapsed="false">
      <c r="A411" s="2"/>
      <c r="B411" s="2"/>
      <c r="C411" s="2"/>
      <c r="D411" s="2"/>
      <c r="E411" s="2"/>
      <c r="F411" s="2"/>
      <c r="G411" s="2"/>
      <c r="H411" s="2"/>
      <c r="I411" s="2"/>
      <c r="J411" s="2"/>
      <c r="K411" s="2"/>
      <c r="L411" s="2"/>
    </row>
    <row r="412" customFormat="false" ht="13.8" hidden="false" customHeight="false" outlineLevel="0" collapsed="false">
      <c r="A412" s="2"/>
      <c r="B412" s="2"/>
      <c r="C412" s="2"/>
      <c r="D412" s="2"/>
      <c r="E412" s="2"/>
      <c r="F412" s="2"/>
      <c r="G412" s="2"/>
      <c r="H412" s="2"/>
      <c r="I412" s="2"/>
      <c r="J412" s="2"/>
      <c r="K412" s="2"/>
      <c r="L412" s="2"/>
    </row>
    <row r="413" customFormat="false" ht="13.8" hidden="false" customHeight="false" outlineLevel="0" collapsed="false">
      <c r="A413" s="2"/>
      <c r="B413" s="2"/>
      <c r="C413" s="2"/>
      <c r="D413" s="2"/>
      <c r="E413" s="2"/>
      <c r="F413" s="2"/>
      <c r="G413" s="2"/>
      <c r="H413" s="2"/>
      <c r="I413" s="2"/>
      <c r="J413" s="2"/>
      <c r="K413" s="2"/>
      <c r="L413" s="2"/>
    </row>
    <row r="414" customFormat="false" ht="13.8" hidden="false" customHeight="false" outlineLevel="0" collapsed="false">
      <c r="A414" s="2"/>
      <c r="B414" s="2"/>
      <c r="C414" s="2"/>
      <c r="D414" s="2"/>
      <c r="E414" s="2"/>
      <c r="F414" s="2"/>
      <c r="G414" s="2"/>
      <c r="H414" s="2"/>
      <c r="I414" s="2"/>
      <c r="J414" s="2"/>
      <c r="K414" s="2"/>
      <c r="L414" s="2"/>
    </row>
    <row r="415" customFormat="false" ht="13.8" hidden="false" customHeight="false" outlineLevel="0" collapsed="false">
      <c r="A415" s="2"/>
      <c r="B415" s="2"/>
      <c r="C415" s="2"/>
      <c r="D415" s="2"/>
      <c r="E415" s="2"/>
      <c r="F415" s="2"/>
      <c r="G415" s="2"/>
      <c r="H415" s="2"/>
      <c r="I415" s="2"/>
      <c r="J415" s="2"/>
      <c r="K415" s="2"/>
      <c r="L415" s="2"/>
    </row>
    <row r="416" customFormat="false" ht="13.8" hidden="false" customHeight="false" outlineLevel="0" collapsed="false">
      <c r="A416" s="2"/>
      <c r="B416" s="2"/>
      <c r="C416" s="2"/>
      <c r="D416" s="2"/>
      <c r="E416" s="2"/>
      <c r="F416" s="2"/>
      <c r="G416" s="2"/>
      <c r="H416" s="2"/>
      <c r="I416" s="2"/>
      <c r="J416" s="2"/>
      <c r="K416" s="2"/>
      <c r="L416" s="2"/>
    </row>
    <row r="417" customFormat="false" ht="13.8" hidden="false" customHeight="false" outlineLevel="0" collapsed="false">
      <c r="A417" s="2"/>
      <c r="B417" s="2"/>
      <c r="C417" s="2"/>
      <c r="D417" s="2"/>
      <c r="E417" s="2"/>
      <c r="F417" s="2"/>
      <c r="G417" s="2"/>
      <c r="H417" s="2"/>
      <c r="I417" s="2"/>
      <c r="J417" s="2"/>
      <c r="K417" s="2"/>
      <c r="L417" s="2"/>
    </row>
    <row r="418" customFormat="false" ht="13.8" hidden="false" customHeight="false" outlineLevel="0" collapsed="false">
      <c r="A418" s="2"/>
      <c r="B418" s="2"/>
      <c r="C418" s="2"/>
      <c r="D418" s="2"/>
      <c r="E418" s="2"/>
      <c r="F418" s="2"/>
      <c r="G418" s="2"/>
      <c r="H418" s="2"/>
      <c r="I418" s="2"/>
      <c r="J418" s="2"/>
      <c r="K418" s="2"/>
      <c r="L418" s="2"/>
    </row>
    <row r="419" customFormat="false" ht="13.8" hidden="false" customHeight="false" outlineLevel="0" collapsed="false">
      <c r="A419" s="2"/>
      <c r="B419" s="2"/>
      <c r="C419" s="2"/>
      <c r="D419" s="2"/>
      <c r="E419" s="2"/>
      <c r="F419" s="2"/>
      <c r="G419" s="2"/>
      <c r="H419" s="2"/>
      <c r="I419" s="2"/>
      <c r="J419" s="2"/>
      <c r="K419" s="2"/>
      <c r="L419" s="2"/>
    </row>
    <row r="420" customFormat="false" ht="13.8" hidden="false" customHeight="false" outlineLevel="0" collapsed="false">
      <c r="A420" s="2"/>
      <c r="B420" s="2"/>
      <c r="C420" s="2"/>
      <c r="D420" s="2"/>
      <c r="E420" s="2"/>
      <c r="F420" s="2"/>
      <c r="G420" s="2"/>
      <c r="H420" s="2"/>
      <c r="I420" s="2"/>
      <c r="J420" s="2"/>
      <c r="K420" s="2"/>
      <c r="L420" s="2"/>
    </row>
    <row r="421" customFormat="false" ht="13.8" hidden="false" customHeight="false" outlineLevel="0" collapsed="false">
      <c r="A421" s="2"/>
      <c r="B421" s="2"/>
      <c r="C421" s="2"/>
      <c r="D421" s="2"/>
      <c r="E421" s="2"/>
      <c r="F421" s="2"/>
      <c r="G421" s="2"/>
      <c r="H421" s="2"/>
      <c r="I421" s="2"/>
      <c r="J421" s="2"/>
      <c r="K421" s="2"/>
      <c r="L421" s="2"/>
    </row>
    <row r="422" customFormat="false" ht="13.8" hidden="false" customHeight="false" outlineLevel="0" collapsed="false">
      <c r="A422" s="2"/>
      <c r="B422" s="2"/>
      <c r="C422" s="2"/>
      <c r="D422" s="2"/>
      <c r="E422" s="2"/>
      <c r="F422" s="2"/>
      <c r="G422" s="2"/>
      <c r="H422" s="2"/>
      <c r="I422" s="2"/>
      <c r="J422" s="2"/>
      <c r="K422" s="2"/>
      <c r="L422" s="2"/>
    </row>
    <row r="423" customFormat="false" ht="13.8" hidden="false" customHeight="false" outlineLevel="0" collapsed="false">
      <c r="A423" s="2"/>
      <c r="B423" s="2"/>
      <c r="C423" s="2"/>
      <c r="D423" s="2"/>
      <c r="E423" s="2"/>
      <c r="F423" s="2"/>
      <c r="G423" s="2"/>
      <c r="H423" s="2"/>
      <c r="I423" s="2"/>
      <c r="J423" s="2"/>
      <c r="K423" s="2"/>
      <c r="L423" s="2"/>
    </row>
    <row r="424" customFormat="false" ht="13.8" hidden="false" customHeight="false" outlineLevel="0" collapsed="false">
      <c r="A424" s="2"/>
      <c r="B424" s="2"/>
      <c r="C424" s="2"/>
      <c r="D424" s="2"/>
      <c r="E424" s="2"/>
      <c r="F424" s="2"/>
      <c r="G424" s="2"/>
      <c r="H424" s="2"/>
      <c r="I424" s="2"/>
      <c r="J424" s="2"/>
      <c r="K424" s="2"/>
      <c r="L424" s="2"/>
    </row>
    <row r="425" customFormat="false" ht="13.8" hidden="false" customHeight="false" outlineLevel="0" collapsed="false">
      <c r="A425" s="2"/>
      <c r="B425" s="2"/>
      <c r="C425" s="2"/>
      <c r="D425" s="2"/>
      <c r="E425" s="2"/>
      <c r="F425" s="2"/>
      <c r="G425" s="2"/>
      <c r="H425" s="2"/>
      <c r="I425" s="2"/>
      <c r="J425" s="2"/>
      <c r="K425" s="2"/>
      <c r="L425" s="2"/>
    </row>
    <row r="426" customFormat="false" ht="13.8" hidden="false" customHeight="false" outlineLevel="0" collapsed="false">
      <c r="A426" s="2"/>
      <c r="B426" s="2"/>
      <c r="C426" s="2"/>
      <c r="D426" s="2"/>
      <c r="E426" s="2"/>
      <c r="F426" s="2"/>
      <c r="G426" s="2"/>
      <c r="H426" s="2"/>
      <c r="I426" s="2"/>
      <c r="J426" s="2"/>
      <c r="K426" s="2"/>
      <c r="L426" s="2"/>
    </row>
    <row r="427" customFormat="false" ht="13.8" hidden="false" customHeight="false" outlineLevel="0" collapsed="false">
      <c r="A427" s="2"/>
      <c r="B427" s="2"/>
      <c r="C427" s="2"/>
      <c r="D427" s="2"/>
      <c r="E427" s="2"/>
      <c r="F427" s="2"/>
      <c r="G427" s="2"/>
      <c r="H427" s="2"/>
      <c r="I427" s="2"/>
      <c r="J427" s="2"/>
      <c r="K427" s="2"/>
      <c r="L427" s="2"/>
    </row>
    <row r="428" customFormat="false" ht="13.8" hidden="false" customHeight="false" outlineLevel="0" collapsed="false">
      <c r="A428" s="2"/>
      <c r="B428" s="2"/>
      <c r="C428" s="2"/>
      <c r="D428" s="2"/>
      <c r="E428" s="2"/>
      <c r="F428" s="2"/>
      <c r="G428" s="2"/>
      <c r="H428" s="2"/>
      <c r="I428" s="2"/>
      <c r="J428" s="2"/>
      <c r="K428" s="2"/>
      <c r="L428" s="2"/>
    </row>
    <row r="429" customFormat="false" ht="13.8" hidden="false" customHeight="false" outlineLevel="0" collapsed="false">
      <c r="A429" s="2"/>
      <c r="B429" s="2"/>
      <c r="C429" s="2"/>
      <c r="D429" s="2"/>
      <c r="E429" s="2"/>
      <c r="F429" s="2"/>
      <c r="G429" s="2"/>
      <c r="H429" s="2"/>
      <c r="I429" s="2"/>
      <c r="J429" s="2"/>
      <c r="K429" s="2"/>
      <c r="L429" s="2"/>
    </row>
    <row r="430" customFormat="false" ht="13.8" hidden="false" customHeight="false" outlineLevel="0" collapsed="false">
      <c r="A430" s="2"/>
      <c r="B430" s="2"/>
      <c r="C430" s="2"/>
      <c r="D430" s="2"/>
      <c r="E430" s="2"/>
      <c r="F430" s="2"/>
      <c r="G430" s="2"/>
      <c r="H430" s="2"/>
      <c r="I430" s="2"/>
      <c r="J430" s="2"/>
      <c r="K430" s="2"/>
      <c r="L430" s="2"/>
    </row>
    <row r="431" customFormat="false" ht="13.8" hidden="false" customHeight="false" outlineLevel="0" collapsed="false">
      <c r="A431" s="2"/>
      <c r="B431" s="2"/>
      <c r="C431" s="2"/>
      <c r="D431" s="2"/>
      <c r="E431" s="2"/>
      <c r="F431" s="2"/>
      <c r="G431" s="2"/>
      <c r="H431" s="2"/>
      <c r="I431" s="2"/>
      <c r="J431" s="2"/>
      <c r="K431" s="2"/>
      <c r="L431" s="2"/>
    </row>
    <row r="432" customFormat="false" ht="13.8" hidden="false" customHeight="false" outlineLevel="0" collapsed="false">
      <c r="A432" s="2"/>
      <c r="B432" s="2"/>
      <c r="C432" s="2"/>
      <c r="D432" s="2"/>
      <c r="E432" s="2"/>
      <c r="F432" s="2"/>
      <c r="G432" s="2"/>
      <c r="H432" s="2"/>
      <c r="I432" s="2"/>
      <c r="J432" s="2"/>
      <c r="K432" s="2"/>
      <c r="L432" s="2"/>
    </row>
    <row r="433" customFormat="false" ht="13.8" hidden="false" customHeight="false" outlineLevel="0" collapsed="false">
      <c r="A433" s="2"/>
      <c r="B433" s="2"/>
      <c r="C433" s="2"/>
      <c r="D433" s="2"/>
      <c r="E433" s="2"/>
      <c r="F433" s="2"/>
      <c r="G433" s="2"/>
      <c r="H433" s="2"/>
      <c r="I433" s="2"/>
      <c r="J433" s="2"/>
      <c r="K433" s="2"/>
      <c r="L433" s="2"/>
    </row>
    <row r="434" customFormat="false" ht="13.8" hidden="false" customHeight="false" outlineLevel="0" collapsed="false">
      <c r="A434" s="2"/>
      <c r="B434" s="2"/>
      <c r="C434" s="2"/>
      <c r="D434" s="2"/>
      <c r="E434" s="2"/>
      <c r="F434" s="2"/>
      <c r="G434" s="2"/>
      <c r="H434" s="2"/>
      <c r="I434" s="2"/>
      <c r="J434" s="2"/>
      <c r="K434" s="2"/>
      <c r="L434" s="2"/>
    </row>
    <row r="435" customFormat="false" ht="13.8" hidden="false" customHeight="false" outlineLevel="0" collapsed="false">
      <c r="A435" s="2"/>
      <c r="B435" s="2"/>
      <c r="C435" s="2"/>
      <c r="D435" s="2"/>
      <c r="E435" s="2"/>
      <c r="F435" s="2"/>
      <c r="G435" s="2"/>
      <c r="H435" s="2"/>
      <c r="I435" s="2"/>
      <c r="J435" s="2"/>
      <c r="K435" s="2"/>
      <c r="L435" s="2"/>
    </row>
    <row r="436" customFormat="false" ht="13.8" hidden="false" customHeight="false" outlineLevel="0" collapsed="false">
      <c r="A436" s="2"/>
      <c r="B436" s="2"/>
      <c r="C436" s="2"/>
      <c r="D436" s="2"/>
      <c r="E436" s="2"/>
      <c r="F436" s="2"/>
      <c r="G436" s="2"/>
      <c r="H436" s="2"/>
      <c r="I436" s="2"/>
      <c r="J436" s="2"/>
      <c r="K436" s="2"/>
      <c r="L436" s="2"/>
    </row>
    <row r="437" customFormat="false" ht="13.8" hidden="false" customHeight="false" outlineLevel="0" collapsed="false">
      <c r="A437" s="2"/>
      <c r="B437" s="2"/>
      <c r="C437" s="2"/>
      <c r="D437" s="2"/>
      <c r="E437" s="2"/>
      <c r="F437" s="2"/>
      <c r="G437" s="2"/>
      <c r="H437" s="2"/>
      <c r="I437" s="2"/>
      <c r="J437" s="2"/>
      <c r="K437" s="2"/>
      <c r="L437" s="2"/>
    </row>
    <row r="438" customFormat="false" ht="13.8" hidden="false" customHeight="false" outlineLevel="0" collapsed="false">
      <c r="A438" s="2"/>
      <c r="B438" s="2"/>
      <c r="C438" s="2"/>
      <c r="D438" s="2"/>
      <c r="E438" s="2"/>
      <c r="F438" s="2"/>
      <c r="G438" s="2"/>
      <c r="H438" s="2"/>
      <c r="I438" s="2"/>
      <c r="J438" s="2"/>
      <c r="K438" s="2"/>
      <c r="L438" s="2"/>
    </row>
    <row r="439" customFormat="false" ht="13.8" hidden="false" customHeight="false" outlineLevel="0" collapsed="false">
      <c r="A439" s="2"/>
      <c r="B439" s="2"/>
      <c r="C439" s="2"/>
      <c r="D439" s="2"/>
      <c r="E439" s="2"/>
      <c r="F439" s="2"/>
      <c r="G439" s="2"/>
      <c r="H439" s="2"/>
      <c r="I439" s="2"/>
      <c r="J439" s="2"/>
      <c r="K439" s="2"/>
      <c r="L439" s="2"/>
    </row>
    <row r="440" customFormat="false" ht="13.8" hidden="false" customHeight="false" outlineLevel="0" collapsed="false">
      <c r="A440" s="2"/>
      <c r="B440" s="2"/>
      <c r="C440" s="2"/>
      <c r="D440" s="2"/>
      <c r="E440" s="2"/>
      <c r="F440" s="2"/>
      <c r="G440" s="2"/>
      <c r="H440" s="2"/>
      <c r="I440" s="2"/>
      <c r="J440" s="2"/>
      <c r="K440" s="2"/>
      <c r="L440" s="2"/>
    </row>
    <row r="441" customFormat="false" ht="13.8" hidden="false" customHeight="false" outlineLevel="0" collapsed="false">
      <c r="A441" s="2"/>
      <c r="B441" s="2"/>
      <c r="C441" s="2"/>
      <c r="D441" s="2"/>
      <c r="E441" s="2"/>
      <c r="F441" s="2"/>
      <c r="G441" s="2"/>
      <c r="H441" s="2"/>
      <c r="I441" s="2"/>
      <c r="J441" s="2"/>
      <c r="K441" s="2"/>
      <c r="L441" s="2"/>
    </row>
    <row r="442" customFormat="false" ht="13.8" hidden="false" customHeight="false" outlineLevel="0" collapsed="false">
      <c r="A442" s="2"/>
      <c r="B442" s="2"/>
      <c r="C442" s="2"/>
      <c r="D442" s="2"/>
      <c r="E442" s="2"/>
      <c r="F442" s="2"/>
      <c r="G442" s="2"/>
      <c r="H442" s="2"/>
      <c r="I442" s="2"/>
      <c r="J442" s="2"/>
      <c r="K442" s="2"/>
      <c r="L442" s="2"/>
    </row>
    <row r="443" customFormat="false" ht="13.8" hidden="false" customHeight="false" outlineLevel="0" collapsed="false">
      <c r="A443" s="2"/>
      <c r="B443" s="2"/>
      <c r="C443" s="2"/>
      <c r="D443" s="2"/>
      <c r="E443" s="2"/>
      <c r="F443" s="2"/>
      <c r="G443" s="2"/>
      <c r="H443" s="2"/>
      <c r="I443" s="2"/>
      <c r="J443" s="2"/>
      <c r="K443" s="2"/>
      <c r="L443" s="2"/>
    </row>
    <row r="444" customFormat="false" ht="13.8" hidden="false" customHeight="false" outlineLevel="0" collapsed="false">
      <c r="A444" s="2"/>
      <c r="B444" s="2"/>
      <c r="C444" s="2"/>
      <c r="D444" s="2"/>
      <c r="E444" s="2"/>
      <c r="F444" s="2"/>
      <c r="G444" s="2"/>
      <c r="H444" s="2"/>
      <c r="I444" s="2"/>
      <c r="J444" s="2"/>
      <c r="K444" s="2"/>
      <c r="L444" s="2"/>
    </row>
    <row r="445" customFormat="false" ht="13.8" hidden="false" customHeight="false" outlineLevel="0" collapsed="false">
      <c r="A445" s="2"/>
      <c r="B445" s="2"/>
      <c r="C445" s="2"/>
      <c r="D445" s="2"/>
      <c r="E445" s="2"/>
      <c r="F445" s="2"/>
      <c r="G445" s="2"/>
      <c r="H445" s="2"/>
      <c r="I445" s="2"/>
      <c r="J445" s="2"/>
      <c r="K445" s="2"/>
      <c r="L445" s="2"/>
    </row>
    <row r="446" customFormat="false" ht="13.8" hidden="false" customHeight="false" outlineLevel="0" collapsed="false">
      <c r="A446" s="2"/>
      <c r="B446" s="2"/>
      <c r="C446" s="2"/>
      <c r="D446" s="2"/>
      <c r="E446" s="2"/>
      <c r="F446" s="2"/>
      <c r="G446" s="2"/>
      <c r="H446" s="2"/>
      <c r="I446" s="2"/>
      <c r="J446" s="2"/>
      <c r="K446" s="2"/>
      <c r="L446" s="2"/>
    </row>
    <row r="447" customFormat="false" ht="13.8" hidden="false" customHeight="false" outlineLevel="0" collapsed="false">
      <c r="A447" s="2"/>
      <c r="B447" s="2"/>
      <c r="C447" s="2"/>
      <c r="D447" s="2"/>
      <c r="E447" s="2"/>
      <c r="F447" s="2"/>
      <c r="G447" s="2"/>
      <c r="H447" s="2"/>
      <c r="I447" s="2"/>
      <c r="J447" s="2"/>
      <c r="K447" s="2"/>
      <c r="L447" s="2"/>
    </row>
    <row r="448" customFormat="false" ht="13.8" hidden="false" customHeight="false" outlineLevel="0" collapsed="false">
      <c r="A448" s="2"/>
      <c r="B448" s="2"/>
      <c r="C448" s="2"/>
      <c r="D448" s="2"/>
      <c r="E448" s="2"/>
      <c r="F448" s="2"/>
      <c r="G448" s="2"/>
      <c r="H448" s="2"/>
      <c r="I448" s="2"/>
      <c r="J448" s="2"/>
      <c r="K448" s="2"/>
      <c r="L448" s="2"/>
    </row>
    <row r="449" customFormat="false" ht="13.8" hidden="false" customHeight="false" outlineLevel="0" collapsed="false">
      <c r="A449" s="2"/>
      <c r="B449" s="2"/>
      <c r="C449" s="2"/>
      <c r="D449" s="2"/>
      <c r="E449" s="2"/>
      <c r="F449" s="2"/>
      <c r="G449" s="2"/>
      <c r="H449" s="2"/>
      <c r="I449" s="2"/>
      <c r="J449" s="2"/>
      <c r="K449" s="2"/>
      <c r="L449" s="2"/>
    </row>
    <row r="450" customFormat="false" ht="13.8" hidden="false" customHeight="false" outlineLevel="0" collapsed="false">
      <c r="A450" s="2"/>
      <c r="B450" s="2"/>
      <c r="C450" s="2"/>
      <c r="D450" s="2"/>
      <c r="E450" s="2"/>
      <c r="F450" s="2"/>
      <c r="G450" s="2"/>
      <c r="H450" s="2"/>
      <c r="I450" s="2"/>
      <c r="J450" s="2"/>
      <c r="K450" s="2"/>
      <c r="L450" s="2"/>
    </row>
    <row r="451" customFormat="false" ht="13.8" hidden="false" customHeight="false" outlineLevel="0" collapsed="false">
      <c r="A451" s="2"/>
      <c r="B451" s="2"/>
      <c r="C451" s="2"/>
      <c r="D451" s="2"/>
      <c r="E451" s="2"/>
      <c r="F451" s="2"/>
      <c r="G451" s="2"/>
      <c r="H451" s="2"/>
      <c r="I451" s="2"/>
      <c r="J451" s="2"/>
      <c r="K451" s="2"/>
      <c r="L451" s="2"/>
    </row>
    <row r="452" customFormat="false" ht="13.8" hidden="false" customHeight="false" outlineLevel="0" collapsed="false">
      <c r="A452" s="2"/>
      <c r="B452" s="2"/>
      <c r="C452" s="2"/>
      <c r="D452" s="2"/>
      <c r="E452" s="2"/>
      <c r="F452" s="2"/>
      <c r="G452" s="2"/>
      <c r="H452" s="2"/>
      <c r="I452" s="2"/>
      <c r="J452" s="2"/>
      <c r="K452" s="2"/>
      <c r="L452" s="2"/>
    </row>
    <row r="453" customFormat="false" ht="13.8" hidden="false" customHeight="false" outlineLevel="0" collapsed="false">
      <c r="A453" s="2"/>
      <c r="B453" s="2"/>
      <c r="C453" s="2"/>
      <c r="D453" s="2"/>
      <c r="E453" s="2"/>
      <c r="F453" s="2"/>
      <c r="G453" s="2"/>
      <c r="H453" s="2"/>
      <c r="I453" s="2"/>
      <c r="J453" s="2"/>
      <c r="K453" s="2"/>
      <c r="L453" s="2"/>
    </row>
    <row r="454" customFormat="false" ht="13.8" hidden="false" customHeight="false" outlineLevel="0" collapsed="false">
      <c r="A454" s="2"/>
      <c r="B454" s="2"/>
      <c r="C454" s="2"/>
      <c r="D454" s="2"/>
      <c r="E454" s="2"/>
      <c r="F454" s="2"/>
      <c r="G454" s="2"/>
      <c r="H454" s="2"/>
      <c r="I454" s="2"/>
      <c r="J454" s="2"/>
      <c r="K454" s="2"/>
      <c r="L454" s="2"/>
    </row>
    <row r="455" customFormat="false" ht="13.8" hidden="false" customHeight="false" outlineLevel="0" collapsed="false">
      <c r="A455" s="2"/>
      <c r="B455" s="2"/>
      <c r="C455" s="2"/>
      <c r="D455" s="2"/>
      <c r="E455" s="2"/>
      <c r="F455" s="2"/>
      <c r="G455" s="2"/>
      <c r="H455" s="2"/>
      <c r="I455" s="2"/>
      <c r="J455" s="2"/>
      <c r="K455" s="2"/>
      <c r="L455" s="2"/>
    </row>
    <row r="456" customFormat="false" ht="13.8" hidden="false" customHeight="false" outlineLevel="0" collapsed="false">
      <c r="A456" s="2"/>
      <c r="B456" s="2"/>
      <c r="C456" s="2"/>
      <c r="D456" s="2"/>
      <c r="E456" s="2"/>
      <c r="F456" s="2"/>
      <c r="G456" s="2"/>
      <c r="H456" s="2"/>
      <c r="I456" s="2"/>
      <c r="J456" s="2"/>
      <c r="K456" s="2"/>
      <c r="L456" s="2"/>
    </row>
    <row r="457" customFormat="false" ht="13.8" hidden="false" customHeight="false" outlineLevel="0" collapsed="false">
      <c r="A457" s="2"/>
      <c r="B457" s="2"/>
      <c r="C457" s="2"/>
      <c r="D457" s="2"/>
      <c r="E457" s="2"/>
      <c r="F457" s="2"/>
      <c r="G457" s="2"/>
      <c r="H457" s="2"/>
      <c r="I457" s="2"/>
      <c r="J457" s="2"/>
      <c r="K457" s="2"/>
      <c r="L457" s="2"/>
    </row>
    <row r="458" customFormat="false" ht="13.8" hidden="false" customHeight="false" outlineLevel="0" collapsed="false">
      <c r="A458" s="2"/>
      <c r="B458" s="2"/>
      <c r="C458" s="2"/>
      <c r="D458" s="2"/>
      <c r="E458" s="2"/>
      <c r="F458" s="2"/>
      <c r="G458" s="2"/>
      <c r="H458" s="2"/>
      <c r="I458" s="2"/>
      <c r="J458" s="2"/>
      <c r="K458" s="2"/>
      <c r="L458" s="2"/>
    </row>
    <row r="459" customFormat="false" ht="13.8" hidden="false" customHeight="false" outlineLevel="0" collapsed="false">
      <c r="A459" s="2"/>
      <c r="B459" s="2"/>
      <c r="C459" s="2"/>
      <c r="D459" s="2"/>
      <c r="E459" s="2"/>
      <c r="F459" s="2"/>
      <c r="G459" s="2"/>
      <c r="H459" s="2"/>
      <c r="I459" s="2"/>
      <c r="J459" s="2"/>
      <c r="K459" s="2"/>
      <c r="L459" s="2"/>
    </row>
    <row r="460" customFormat="false" ht="13.8" hidden="false" customHeight="false" outlineLevel="0" collapsed="false">
      <c r="A460" s="2"/>
      <c r="B460" s="2"/>
      <c r="C460" s="2"/>
      <c r="D460" s="2"/>
      <c r="E460" s="2"/>
      <c r="F460" s="2"/>
      <c r="G460" s="2"/>
      <c r="H460" s="2"/>
      <c r="I460" s="2"/>
      <c r="J460" s="2"/>
      <c r="K460" s="2"/>
      <c r="L460" s="2"/>
    </row>
    <row r="461" customFormat="false" ht="13.8" hidden="false" customHeight="false" outlineLevel="0" collapsed="false">
      <c r="A461" s="2"/>
      <c r="B461" s="2"/>
      <c r="C461" s="2"/>
      <c r="D461" s="2"/>
      <c r="E461" s="2"/>
      <c r="F461" s="2"/>
      <c r="G461" s="2"/>
      <c r="H461" s="2"/>
      <c r="I461" s="2"/>
      <c r="J461" s="2"/>
      <c r="K461" s="2"/>
      <c r="L461" s="2"/>
    </row>
    <row r="462" customFormat="false" ht="13.8" hidden="false" customHeight="false" outlineLevel="0" collapsed="false">
      <c r="A462" s="2"/>
      <c r="B462" s="2"/>
      <c r="C462" s="2"/>
      <c r="D462" s="2"/>
      <c r="E462" s="2"/>
      <c r="F462" s="2"/>
      <c r="G462" s="2"/>
      <c r="H462" s="2"/>
      <c r="I462" s="2"/>
      <c r="J462" s="2"/>
      <c r="K462" s="2"/>
      <c r="L462" s="2"/>
    </row>
    <row r="463" customFormat="false" ht="13.8" hidden="false" customHeight="false" outlineLevel="0" collapsed="false">
      <c r="A463" s="2"/>
      <c r="B463" s="2"/>
      <c r="C463" s="2"/>
      <c r="D463" s="2"/>
      <c r="E463" s="2"/>
      <c r="F463" s="2"/>
      <c r="G463" s="2"/>
      <c r="H463" s="2"/>
      <c r="I463" s="2"/>
      <c r="J463" s="2"/>
      <c r="K463" s="2"/>
      <c r="L463" s="2"/>
    </row>
    <row r="464" customFormat="false" ht="13.8" hidden="false" customHeight="false" outlineLevel="0" collapsed="false">
      <c r="A464" s="2"/>
      <c r="B464" s="2"/>
      <c r="C464" s="2"/>
      <c r="D464" s="2"/>
      <c r="E464" s="2"/>
      <c r="F464" s="2"/>
      <c r="G464" s="2"/>
      <c r="H464" s="2"/>
      <c r="I464" s="2"/>
      <c r="J464" s="2"/>
      <c r="K464" s="2"/>
      <c r="L464" s="2"/>
    </row>
    <row r="465" customFormat="false" ht="13.8" hidden="false" customHeight="false" outlineLevel="0" collapsed="false">
      <c r="A465" s="2"/>
      <c r="B465" s="2"/>
      <c r="C465" s="2"/>
      <c r="D465" s="2"/>
      <c r="E465" s="2"/>
      <c r="F465" s="2"/>
      <c r="G465" s="2"/>
      <c r="H465" s="2"/>
      <c r="I465" s="2"/>
      <c r="J465" s="2"/>
      <c r="K465" s="2"/>
      <c r="L465" s="2"/>
    </row>
    <row r="466" customFormat="false" ht="13.8" hidden="false" customHeight="false" outlineLevel="0" collapsed="false">
      <c r="A466" s="2"/>
      <c r="B466" s="2"/>
      <c r="C466" s="2"/>
      <c r="D466" s="2"/>
      <c r="E466" s="2"/>
      <c r="F466" s="2"/>
      <c r="G466" s="2"/>
      <c r="H466" s="2"/>
      <c r="I466" s="2"/>
      <c r="J466" s="2"/>
      <c r="K466" s="2"/>
      <c r="L466" s="2"/>
    </row>
    <row r="467" customFormat="false" ht="13.8" hidden="false" customHeight="false" outlineLevel="0" collapsed="false">
      <c r="A467" s="2"/>
      <c r="B467" s="2"/>
      <c r="C467" s="2"/>
      <c r="D467" s="2"/>
      <c r="E467" s="2"/>
      <c r="F467" s="2"/>
      <c r="G467" s="2"/>
      <c r="H467" s="2"/>
      <c r="I467" s="2"/>
      <c r="J467" s="2"/>
      <c r="K467" s="2"/>
      <c r="L467" s="2"/>
    </row>
    <row r="468" customFormat="false" ht="13.8" hidden="false" customHeight="false" outlineLevel="0" collapsed="false">
      <c r="A468" s="2"/>
      <c r="B468" s="2"/>
      <c r="C468" s="2"/>
      <c r="D468" s="2"/>
      <c r="E468" s="2"/>
      <c r="F468" s="2"/>
      <c r="G468" s="2"/>
      <c r="H468" s="2"/>
      <c r="I468" s="2"/>
      <c r="J468" s="2"/>
      <c r="K468" s="2"/>
      <c r="L468" s="2"/>
    </row>
    <row r="469" customFormat="false" ht="13.8" hidden="false" customHeight="false" outlineLevel="0" collapsed="false">
      <c r="A469" s="2"/>
      <c r="B469" s="2"/>
      <c r="C469" s="2"/>
      <c r="D469" s="2"/>
      <c r="E469" s="2"/>
      <c r="F469" s="2"/>
      <c r="G469" s="2"/>
      <c r="H469" s="2"/>
      <c r="I469" s="2"/>
      <c r="J469" s="2"/>
      <c r="K469" s="2"/>
      <c r="L469" s="2"/>
    </row>
    <row r="470" customFormat="false" ht="13.8" hidden="false" customHeight="false" outlineLevel="0" collapsed="false">
      <c r="A470" s="2"/>
      <c r="B470" s="2"/>
      <c r="C470" s="2"/>
      <c r="D470" s="2"/>
      <c r="E470" s="2"/>
      <c r="F470" s="2"/>
      <c r="G470" s="2"/>
      <c r="H470" s="2"/>
      <c r="I470" s="2"/>
      <c r="J470" s="2"/>
      <c r="K470" s="2"/>
      <c r="L470" s="2"/>
    </row>
    <row r="471" customFormat="false" ht="13.8" hidden="false" customHeight="false" outlineLevel="0" collapsed="false">
      <c r="A471" s="2"/>
      <c r="B471" s="2"/>
      <c r="C471" s="2"/>
      <c r="D471" s="2"/>
      <c r="E471" s="2"/>
      <c r="F471" s="2"/>
      <c r="G471" s="2"/>
      <c r="H471" s="2"/>
      <c r="I471" s="2"/>
      <c r="J471" s="2"/>
      <c r="K471" s="2"/>
      <c r="L471" s="2"/>
    </row>
    <row r="472" customFormat="false" ht="13.8" hidden="false" customHeight="false" outlineLevel="0" collapsed="false">
      <c r="A472" s="2"/>
      <c r="B472" s="2"/>
      <c r="C472" s="2"/>
      <c r="D472" s="2"/>
      <c r="E472" s="2"/>
      <c r="F472" s="2"/>
      <c r="G472" s="2"/>
      <c r="H472" s="2"/>
      <c r="I472" s="2"/>
      <c r="J472" s="2"/>
      <c r="K472" s="2"/>
      <c r="L472" s="2"/>
    </row>
    <row r="473" customFormat="false" ht="13.8" hidden="false" customHeight="false" outlineLevel="0" collapsed="false">
      <c r="A473" s="2"/>
      <c r="B473" s="2"/>
      <c r="C473" s="2"/>
      <c r="D473" s="2"/>
      <c r="E473" s="2"/>
      <c r="F473" s="2"/>
      <c r="G473" s="2"/>
      <c r="H473" s="2"/>
      <c r="I473" s="2"/>
      <c r="J473" s="2"/>
      <c r="K473" s="2"/>
      <c r="L473" s="2"/>
    </row>
    <row r="474" customFormat="false" ht="13.8" hidden="false" customHeight="false" outlineLevel="0" collapsed="false">
      <c r="A474" s="2"/>
      <c r="B474" s="2"/>
      <c r="C474" s="2"/>
      <c r="D474" s="2"/>
      <c r="E474" s="2"/>
      <c r="F474" s="2"/>
      <c r="G474" s="2"/>
      <c r="H474" s="2"/>
      <c r="I474" s="2"/>
      <c r="J474" s="2"/>
      <c r="K474" s="2"/>
      <c r="L474" s="2"/>
    </row>
    <row r="475" customFormat="false" ht="13.8" hidden="false" customHeight="false" outlineLevel="0" collapsed="false">
      <c r="A475" s="2"/>
      <c r="B475" s="2"/>
      <c r="C475" s="2"/>
      <c r="D475" s="2"/>
      <c r="E475" s="2"/>
      <c r="F475" s="2"/>
      <c r="G475" s="2"/>
      <c r="H475" s="2"/>
      <c r="I475" s="2"/>
      <c r="J475" s="2"/>
      <c r="K475" s="2"/>
      <c r="L475" s="2"/>
    </row>
    <row r="476" customFormat="false" ht="13.8" hidden="false" customHeight="false" outlineLevel="0" collapsed="false">
      <c r="A476" s="2"/>
      <c r="B476" s="2"/>
      <c r="C476" s="2"/>
      <c r="D476" s="2"/>
      <c r="E476" s="2"/>
      <c r="F476" s="2"/>
      <c r="G476" s="2"/>
      <c r="H476" s="2"/>
      <c r="I476" s="2"/>
      <c r="J476" s="2"/>
      <c r="K476" s="2"/>
      <c r="L476" s="2"/>
    </row>
    <row r="477" customFormat="false" ht="13.8" hidden="false" customHeight="false" outlineLevel="0" collapsed="false">
      <c r="A477" s="2"/>
      <c r="B477" s="2"/>
      <c r="C477" s="2"/>
      <c r="D477" s="2"/>
      <c r="E477" s="2"/>
      <c r="F477" s="2"/>
      <c r="G477" s="2"/>
      <c r="H477" s="2"/>
      <c r="I477" s="2"/>
      <c r="J477" s="2"/>
      <c r="K477" s="2"/>
      <c r="L477" s="2"/>
    </row>
    <row r="478" customFormat="false" ht="13.8" hidden="false" customHeight="false" outlineLevel="0" collapsed="false">
      <c r="A478" s="2"/>
      <c r="B478" s="2"/>
      <c r="C478" s="2"/>
      <c r="D478" s="2"/>
      <c r="E478" s="2"/>
      <c r="F478" s="2"/>
      <c r="G478" s="2"/>
      <c r="H478" s="2"/>
      <c r="I478" s="2"/>
      <c r="J478" s="2"/>
      <c r="K478" s="2"/>
      <c r="L478" s="2"/>
    </row>
    <row r="479" customFormat="false" ht="13.8" hidden="false" customHeight="false" outlineLevel="0" collapsed="false">
      <c r="A479" s="2"/>
      <c r="B479" s="2"/>
      <c r="C479" s="2"/>
      <c r="D479" s="2"/>
      <c r="E479" s="2"/>
      <c r="F479" s="2"/>
      <c r="G479" s="2"/>
      <c r="H479" s="2"/>
      <c r="I479" s="2"/>
      <c r="J479" s="2"/>
      <c r="K479" s="2"/>
      <c r="L479" s="2"/>
    </row>
    <row r="480" customFormat="false" ht="13.8" hidden="false" customHeight="false" outlineLevel="0" collapsed="false">
      <c r="A480" s="2"/>
      <c r="B480" s="2"/>
      <c r="C480" s="2"/>
      <c r="D480" s="2"/>
      <c r="E480" s="2"/>
      <c r="F480" s="2"/>
      <c r="G480" s="2"/>
      <c r="H480" s="2"/>
      <c r="I480" s="2"/>
      <c r="J480" s="2"/>
      <c r="K480" s="2"/>
      <c r="L480" s="2"/>
    </row>
    <row r="481" customFormat="false" ht="13.8" hidden="false" customHeight="false" outlineLevel="0" collapsed="false">
      <c r="A481" s="2"/>
      <c r="B481" s="2"/>
      <c r="C481" s="2"/>
      <c r="D481" s="2"/>
      <c r="E481" s="2"/>
      <c r="F481" s="2"/>
      <c r="G481" s="2"/>
      <c r="H481" s="2"/>
      <c r="I481" s="2"/>
      <c r="J481" s="2"/>
      <c r="K481" s="2"/>
      <c r="L481" s="2"/>
    </row>
    <row r="482" customFormat="false" ht="13.8" hidden="false" customHeight="false" outlineLevel="0" collapsed="false">
      <c r="A482" s="2"/>
      <c r="B482" s="2"/>
      <c r="C482" s="2"/>
      <c r="D482" s="2"/>
      <c r="E482" s="2"/>
      <c r="F482" s="2"/>
      <c r="G482" s="2"/>
      <c r="H482" s="2"/>
      <c r="I482" s="2"/>
      <c r="J482" s="2"/>
      <c r="K482" s="2"/>
      <c r="L482" s="2"/>
    </row>
    <row r="483" customFormat="false" ht="13.8" hidden="false" customHeight="false" outlineLevel="0" collapsed="false">
      <c r="A483" s="2"/>
      <c r="B483" s="2"/>
      <c r="C483" s="2"/>
      <c r="D483" s="2"/>
      <c r="E483" s="2"/>
      <c r="F483" s="2"/>
      <c r="G483" s="2"/>
      <c r="H483" s="2"/>
      <c r="I483" s="2"/>
      <c r="J483" s="2"/>
      <c r="K483" s="2"/>
      <c r="L483" s="2"/>
    </row>
    <row r="484" customFormat="false" ht="13.8" hidden="false" customHeight="false" outlineLevel="0" collapsed="false">
      <c r="A484" s="2"/>
      <c r="B484" s="2"/>
      <c r="C484" s="2"/>
      <c r="D484" s="2"/>
      <c r="E484" s="2"/>
      <c r="F484" s="2"/>
      <c r="G484" s="2"/>
      <c r="H484" s="2"/>
      <c r="I484" s="2"/>
      <c r="J484" s="2"/>
      <c r="K484" s="2"/>
      <c r="L484" s="2"/>
    </row>
    <row r="485" customFormat="false" ht="13.8" hidden="false" customHeight="false" outlineLevel="0" collapsed="false">
      <c r="A485" s="2"/>
      <c r="B485" s="2"/>
      <c r="C485" s="2"/>
      <c r="D485" s="2"/>
      <c r="E485" s="2"/>
      <c r="F485" s="2"/>
      <c r="G485" s="2"/>
      <c r="H485" s="2"/>
      <c r="I485" s="2"/>
      <c r="J485" s="2"/>
      <c r="K485" s="2"/>
      <c r="L485" s="2"/>
    </row>
    <row r="486" customFormat="false" ht="13.8" hidden="false" customHeight="false" outlineLevel="0" collapsed="false">
      <c r="A486" s="2"/>
      <c r="B486" s="2"/>
      <c r="C486" s="2"/>
      <c r="D486" s="2"/>
      <c r="E486" s="2"/>
      <c r="F486" s="2"/>
      <c r="G486" s="2"/>
      <c r="H486" s="2"/>
      <c r="I486" s="2"/>
      <c r="J486" s="2"/>
      <c r="K486" s="2"/>
      <c r="L486" s="2"/>
    </row>
    <row r="487" customFormat="false" ht="13.8" hidden="false" customHeight="false" outlineLevel="0" collapsed="false">
      <c r="A487" s="2"/>
      <c r="B487" s="2"/>
      <c r="C487" s="2"/>
      <c r="D487" s="2"/>
      <c r="E487" s="2"/>
      <c r="F487" s="2"/>
      <c r="G487" s="2"/>
      <c r="H487" s="2"/>
      <c r="I487" s="2"/>
      <c r="J487" s="2"/>
      <c r="K487" s="2"/>
      <c r="L487" s="2"/>
    </row>
    <row r="488" customFormat="false" ht="13.8" hidden="false" customHeight="false" outlineLevel="0" collapsed="false">
      <c r="A488" s="2"/>
      <c r="B488" s="2"/>
      <c r="C488" s="2"/>
      <c r="D488" s="2"/>
      <c r="E488" s="2"/>
      <c r="F488" s="2"/>
      <c r="G488" s="2"/>
      <c r="H488" s="2"/>
      <c r="I488" s="2"/>
      <c r="J488" s="2"/>
      <c r="K488" s="2"/>
      <c r="L488" s="2"/>
    </row>
    <row r="489" customFormat="false" ht="13.8" hidden="false" customHeight="false" outlineLevel="0" collapsed="false">
      <c r="A489" s="2"/>
      <c r="B489" s="2"/>
      <c r="C489" s="2"/>
      <c r="D489" s="2"/>
      <c r="E489" s="2"/>
      <c r="F489" s="2"/>
      <c r="G489" s="2"/>
      <c r="H489" s="2"/>
      <c r="I489" s="2"/>
      <c r="J489" s="2"/>
      <c r="K489" s="2"/>
      <c r="L489" s="2"/>
    </row>
    <row r="490" customFormat="false" ht="13.8" hidden="false" customHeight="false" outlineLevel="0" collapsed="false">
      <c r="A490" s="2"/>
      <c r="B490" s="2"/>
      <c r="C490" s="2"/>
      <c r="D490" s="2"/>
      <c r="E490" s="2"/>
      <c r="F490" s="2"/>
      <c r="G490" s="2"/>
      <c r="H490" s="2"/>
      <c r="I490" s="2"/>
      <c r="J490" s="2"/>
      <c r="K490" s="2"/>
      <c r="L490" s="2"/>
    </row>
    <row r="491" customFormat="false" ht="13.8" hidden="false" customHeight="false" outlineLevel="0" collapsed="false">
      <c r="A491" s="2"/>
      <c r="B491" s="2"/>
      <c r="C491" s="2"/>
      <c r="D491" s="2"/>
      <c r="E491" s="2"/>
      <c r="F491" s="2"/>
      <c r="G491" s="2"/>
      <c r="H491" s="2"/>
      <c r="I491" s="2"/>
      <c r="J491" s="2"/>
      <c r="K491" s="2"/>
      <c r="L491" s="2"/>
    </row>
    <row r="492" customFormat="false" ht="13.8" hidden="false" customHeight="false" outlineLevel="0" collapsed="false">
      <c r="A492" s="2"/>
      <c r="B492" s="2"/>
      <c r="C492" s="2"/>
      <c r="D492" s="2"/>
      <c r="E492" s="2"/>
      <c r="F492" s="2"/>
      <c r="G492" s="2"/>
      <c r="H492" s="2"/>
      <c r="I492" s="2"/>
      <c r="J492" s="2"/>
      <c r="K492" s="2"/>
      <c r="L492" s="2"/>
    </row>
    <row r="493" customFormat="false" ht="13.8" hidden="false" customHeight="false" outlineLevel="0" collapsed="false">
      <c r="A493" s="2"/>
      <c r="B493" s="2"/>
      <c r="C493" s="2"/>
      <c r="D493" s="2"/>
      <c r="E493" s="2"/>
      <c r="F493" s="2"/>
      <c r="G493" s="2"/>
      <c r="H493" s="2"/>
      <c r="I493" s="2"/>
      <c r="J493" s="2"/>
      <c r="K493" s="2"/>
      <c r="L493" s="2"/>
    </row>
    <row r="494" customFormat="false" ht="13.8" hidden="false" customHeight="false" outlineLevel="0" collapsed="false">
      <c r="A494" s="2"/>
      <c r="B494" s="2"/>
      <c r="C494" s="2"/>
      <c r="D494" s="2"/>
      <c r="E494" s="2"/>
      <c r="F494" s="2"/>
      <c r="G494" s="2"/>
      <c r="H494" s="2"/>
      <c r="I494" s="2"/>
      <c r="J494" s="2"/>
      <c r="K494" s="2"/>
      <c r="L494" s="2"/>
    </row>
    <row r="495" customFormat="false" ht="13.8" hidden="false" customHeight="false" outlineLevel="0" collapsed="false">
      <c r="A495" s="2"/>
      <c r="B495" s="2"/>
      <c r="C495" s="2"/>
      <c r="D495" s="2"/>
      <c r="E495" s="2"/>
      <c r="F495" s="2"/>
      <c r="G495" s="2"/>
      <c r="H495" s="2"/>
      <c r="I495" s="2"/>
      <c r="J495" s="2"/>
      <c r="K495" s="2"/>
      <c r="L495" s="2"/>
    </row>
    <row r="496" customFormat="false" ht="13.8" hidden="false" customHeight="false" outlineLevel="0" collapsed="false">
      <c r="A496" s="2"/>
      <c r="B496" s="2"/>
      <c r="C496" s="2"/>
      <c r="D496" s="2"/>
      <c r="E496" s="2"/>
      <c r="F496" s="2"/>
      <c r="G496" s="2"/>
      <c r="H496" s="2"/>
      <c r="I496" s="2"/>
      <c r="J496" s="2"/>
      <c r="K496" s="2"/>
      <c r="L496" s="2"/>
    </row>
    <row r="497" customFormat="false" ht="13.8" hidden="false" customHeight="false" outlineLevel="0" collapsed="false">
      <c r="A497" s="2"/>
      <c r="B497" s="2"/>
      <c r="C497" s="2"/>
      <c r="D497" s="2"/>
      <c r="E497" s="2"/>
      <c r="F497" s="2"/>
      <c r="G497" s="2"/>
      <c r="H497" s="2"/>
      <c r="I497" s="2"/>
      <c r="J497" s="2"/>
      <c r="K497" s="2"/>
      <c r="L497" s="2"/>
    </row>
    <row r="498" customFormat="false" ht="13.8" hidden="false" customHeight="false" outlineLevel="0" collapsed="false">
      <c r="A498" s="2"/>
      <c r="B498" s="2"/>
      <c r="C498" s="2"/>
      <c r="D498" s="2"/>
      <c r="E498" s="2"/>
      <c r="F498" s="2"/>
      <c r="G498" s="2"/>
      <c r="H498" s="2"/>
      <c r="I498" s="2"/>
      <c r="J498" s="2"/>
      <c r="K498" s="2"/>
      <c r="L498" s="2"/>
    </row>
    <row r="499" customFormat="false" ht="13.8" hidden="false" customHeight="false" outlineLevel="0" collapsed="false">
      <c r="A499" s="2"/>
      <c r="B499" s="2"/>
      <c r="C499" s="2"/>
      <c r="D499" s="2"/>
      <c r="E499" s="2"/>
      <c r="F499" s="2"/>
      <c r="G499" s="2"/>
      <c r="H499" s="2"/>
      <c r="I499" s="2"/>
      <c r="J499" s="2"/>
      <c r="K499" s="2"/>
      <c r="L499" s="2"/>
    </row>
    <row r="500" customFormat="false" ht="13.8" hidden="false" customHeight="false" outlineLevel="0" collapsed="false">
      <c r="A500" s="2"/>
      <c r="B500" s="2"/>
      <c r="C500" s="2"/>
      <c r="D500" s="2"/>
      <c r="E500" s="2"/>
      <c r="F500" s="2"/>
      <c r="G500" s="2"/>
      <c r="H500" s="2"/>
      <c r="I500" s="2"/>
      <c r="J500" s="2"/>
      <c r="K500" s="2"/>
      <c r="L500" s="2"/>
    </row>
    <row r="501" customFormat="false" ht="13.8" hidden="false" customHeight="false" outlineLevel="0" collapsed="false">
      <c r="A501" s="2"/>
      <c r="B501" s="2"/>
      <c r="C501" s="2"/>
      <c r="D501" s="2"/>
      <c r="E501" s="2"/>
      <c r="F501" s="2"/>
      <c r="G501" s="2"/>
      <c r="H501" s="2"/>
      <c r="I501" s="2"/>
      <c r="J501" s="2"/>
      <c r="K501" s="2"/>
      <c r="L501" s="2"/>
    </row>
    <row r="502" customFormat="false" ht="13.8" hidden="false" customHeight="false" outlineLevel="0" collapsed="false">
      <c r="A502" s="2"/>
      <c r="B502" s="2"/>
      <c r="C502" s="2"/>
      <c r="D502" s="2"/>
      <c r="E502" s="2"/>
      <c r="F502" s="2"/>
      <c r="G502" s="2"/>
      <c r="H502" s="2"/>
      <c r="I502" s="2"/>
      <c r="J502" s="2"/>
      <c r="K502" s="2"/>
      <c r="L502" s="2"/>
    </row>
    <row r="503" customFormat="false" ht="13.8" hidden="false" customHeight="false" outlineLevel="0" collapsed="false">
      <c r="A503" s="2"/>
      <c r="B503" s="2"/>
      <c r="C503" s="2"/>
      <c r="D503" s="2"/>
      <c r="E503" s="2"/>
      <c r="F503" s="2"/>
      <c r="G503" s="2"/>
      <c r="H503" s="2"/>
      <c r="I503" s="2"/>
      <c r="J503" s="2"/>
      <c r="K503" s="2"/>
      <c r="L503" s="2"/>
    </row>
    <row r="504" customFormat="false" ht="13.8" hidden="false" customHeight="false" outlineLevel="0" collapsed="false">
      <c r="A504" s="2"/>
      <c r="B504" s="2"/>
      <c r="C504" s="2"/>
      <c r="D504" s="2"/>
      <c r="E504" s="2"/>
      <c r="F504" s="2"/>
      <c r="G504" s="2"/>
      <c r="H504" s="2"/>
      <c r="I504" s="2"/>
      <c r="J504" s="2"/>
      <c r="K504" s="2"/>
      <c r="L504" s="2"/>
    </row>
    <row r="505" customFormat="false" ht="13.8" hidden="false" customHeight="false" outlineLevel="0" collapsed="false">
      <c r="A505" s="2"/>
      <c r="B505" s="2"/>
      <c r="C505" s="2"/>
      <c r="D505" s="2"/>
      <c r="E505" s="2"/>
      <c r="F505" s="2"/>
      <c r="G505" s="2"/>
      <c r="H505" s="2"/>
      <c r="I505" s="2"/>
      <c r="J505" s="2"/>
      <c r="K505" s="2"/>
      <c r="L505" s="2"/>
    </row>
    <row r="506" customFormat="false" ht="13.8" hidden="false" customHeight="false" outlineLevel="0" collapsed="false">
      <c r="A506" s="2"/>
      <c r="B506" s="2"/>
      <c r="C506" s="2"/>
      <c r="D506" s="2"/>
      <c r="E506" s="2"/>
      <c r="F506" s="2"/>
      <c r="G506" s="2"/>
      <c r="H506" s="2"/>
      <c r="I506" s="2"/>
      <c r="J506" s="2"/>
      <c r="K506" s="2"/>
      <c r="L506" s="2"/>
    </row>
    <row r="507" customFormat="false" ht="13.8" hidden="false" customHeight="false" outlineLevel="0" collapsed="false">
      <c r="A507" s="2"/>
      <c r="B507" s="2"/>
      <c r="C507" s="2"/>
      <c r="D507" s="2"/>
      <c r="E507" s="2"/>
      <c r="F507" s="2"/>
      <c r="G507" s="2"/>
      <c r="H507" s="2"/>
      <c r="I507" s="2"/>
      <c r="J507" s="2"/>
      <c r="K507" s="2"/>
      <c r="L507" s="2"/>
    </row>
    <row r="508" customFormat="false" ht="13.8" hidden="false" customHeight="false" outlineLevel="0" collapsed="false">
      <c r="A508" s="2"/>
      <c r="B508" s="2"/>
      <c r="C508" s="2"/>
      <c r="D508" s="2"/>
      <c r="E508" s="2"/>
      <c r="F508" s="2"/>
      <c r="G508" s="2"/>
      <c r="H508" s="2"/>
      <c r="I508" s="2"/>
      <c r="J508" s="2"/>
      <c r="K508" s="2"/>
      <c r="L508" s="2"/>
    </row>
    <row r="509" customFormat="false" ht="13.8" hidden="false" customHeight="false" outlineLevel="0" collapsed="false">
      <c r="A509" s="2"/>
      <c r="B509" s="2"/>
      <c r="C509" s="2"/>
      <c r="D509" s="2"/>
      <c r="E509" s="2"/>
      <c r="F509" s="2"/>
      <c r="G509" s="2"/>
      <c r="H509" s="2"/>
      <c r="I509" s="2"/>
      <c r="J509" s="2"/>
      <c r="K509" s="2"/>
      <c r="L509" s="2"/>
    </row>
    <row r="510" customFormat="false" ht="13.8" hidden="false" customHeight="false" outlineLevel="0" collapsed="false">
      <c r="A510" s="2"/>
      <c r="B510" s="2"/>
      <c r="C510" s="2"/>
      <c r="D510" s="2"/>
      <c r="E510" s="2"/>
      <c r="F510" s="2"/>
      <c r="G510" s="2"/>
      <c r="H510" s="2"/>
      <c r="I510" s="2"/>
      <c r="J510" s="2"/>
      <c r="K510" s="2"/>
      <c r="L510" s="2"/>
    </row>
    <row r="511" customFormat="false" ht="13.8" hidden="false" customHeight="false" outlineLevel="0" collapsed="false">
      <c r="A511" s="2"/>
      <c r="B511" s="2"/>
      <c r="C511" s="2"/>
      <c r="D511" s="2"/>
      <c r="E511" s="2"/>
      <c r="F511" s="2"/>
      <c r="G511" s="2"/>
      <c r="H511" s="2"/>
      <c r="I511" s="2"/>
      <c r="J511" s="2"/>
      <c r="K511" s="2"/>
      <c r="L511" s="2"/>
    </row>
    <row r="512" customFormat="false" ht="13.8" hidden="false" customHeight="false" outlineLevel="0" collapsed="false">
      <c r="A512" s="2"/>
      <c r="B512" s="2"/>
      <c r="C512" s="2"/>
      <c r="D512" s="2"/>
      <c r="E512" s="2"/>
      <c r="F512" s="2"/>
      <c r="G512" s="2"/>
      <c r="H512" s="2"/>
      <c r="I512" s="2"/>
      <c r="J512" s="2"/>
      <c r="K512" s="2"/>
      <c r="L512" s="2"/>
    </row>
    <row r="513" customFormat="false" ht="13.8" hidden="false" customHeight="false" outlineLevel="0" collapsed="false">
      <c r="A513" s="2"/>
      <c r="B513" s="2"/>
      <c r="C513" s="2"/>
      <c r="D513" s="2"/>
      <c r="E513" s="2"/>
      <c r="F513" s="2"/>
      <c r="G513" s="2"/>
      <c r="H513" s="2"/>
      <c r="I513" s="2"/>
      <c r="J513" s="2"/>
      <c r="K513" s="2"/>
      <c r="L513" s="2"/>
    </row>
    <row r="514" customFormat="false" ht="13.8" hidden="false" customHeight="false" outlineLevel="0" collapsed="false">
      <c r="A514" s="2"/>
      <c r="B514" s="2"/>
      <c r="C514" s="2"/>
      <c r="D514" s="2"/>
      <c r="E514" s="2"/>
      <c r="F514" s="2"/>
      <c r="G514" s="2"/>
      <c r="H514" s="2"/>
      <c r="I514" s="2"/>
      <c r="J514" s="2"/>
      <c r="K514" s="2"/>
      <c r="L514" s="2"/>
    </row>
    <row r="515" customFormat="false" ht="13.8" hidden="false" customHeight="false" outlineLevel="0" collapsed="false">
      <c r="A515" s="2"/>
      <c r="B515" s="2"/>
      <c r="C515" s="2"/>
      <c r="D515" s="2"/>
      <c r="E515" s="2"/>
      <c r="F515" s="2"/>
      <c r="G515" s="2"/>
      <c r="H515" s="2"/>
      <c r="I515" s="2"/>
      <c r="J515" s="2"/>
      <c r="K515" s="2"/>
      <c r="L515" s="2"/>
    </row>
    <row r="516" customFormat="false" ht="13.8" hidden="false" customHeight="false" outlineLevel="0" collapsed="false">
      <c r="A516" s="2"/>
      <c r="B516" s="2"/>
      <c r="C516" s="2"/>
      <c r="D516" s="2"/>
      <c r="E516" s="2"/>
      <c r="F516" s="2"/>
      <c r="G516" s="2"/>
      <c r="H516" s="2"/>
      <c r="I516" s="2"/>
      <c r="J516" s="2"/>
      <c r="K516" s="2"/>
      <c r="L516" s="2"/>
    </row>
    <row r="517" customFormat="false" ht="13.8" hidden="false" customHeight="false" outlineLevel="0" collapsed="false">
      <c r="A517" s="2"/>
      <c r="B517" s="2"/>
      <c r="C517" s="2"/>
      <c r="D517" s="2"/>
      <c r="E517" s="2"/>
      <c r="F517" s="2"/>
      <c r="G517" s="2"/>
      <c r="H517" s="2"/>
      <c r="I517" s="2"/>
      <c r="J517" s="2"/>
      <c r="K517" s="2"/>
      <c r="L517" s="2"/>
    </row>
    <row r="518" customFormat="false" ht="13.8" hidden="false" customHeight="false" outlineLevel="0" collapsed="false">
      <c r="A518" s="2"/>
      <c r="B518" s="2"/>
      <c r="C518" s="2"/>
      <c r="D518" s="2"/>
      <c r="E518" s="2"/>
      <c r="F518" s="2"/>
      <c r="G518" s="2"/>
      <c r="H518" s="2"/>
      <c r="I518" s="2"/>
      <c r="J518" s="2"/>
      <c r="K518" s="2"/>
      <c r="L518" s="2"/>
    </row>
    <row r="519" customFormat="false" ht="13.8" hidden="false" customHeight="false" outlineLevel="0" collapsed="false">
      <c r="A519" s="2"/>
      <c r="B519" s="2"/>
      <c r="C519" s="2"/>
      <c r="D519" s="2"/>
      <c r="E519" s="2"/>
      <c r="F519" s="2"/>
      <c r="G519" s="2"/>
      <c r="H519" s="2"/>
      <c r="I519" s="2"/>
      <c r="J519" s="2"/>
      <c r="K519" s="2"/>
      <c r="L519" s="2"/>
    </row>
    <row r="520" customFormat="false" ht="13.8" hidden="false" customHeight="false" outlineLevel="0" collapsed="false">
      <c r="A520" s="2"/>
      <c r="B520" s="2"/>
      <c r="C520" s="2"/>
      <c r="D520" s="2"/>
      <c r="E520" s="2"/>
      <c r="F520" s="2"/>
      <c r="G520" s="2"/>
      <c r="H520" s="2"/>
      <c r="I520" s="2"/>
      <c r="J520" s="2"/>
      <c r="K520" s="2"/>
      <c r="L520" s="2"/>
    </row>
    <row r="521" customFormat="false" ht="13.8" hidden="false" customHeight="false" outlineLevel="0" collapsed="false">
      <c r="A521" s="2"/>
      <c r="B521" s="2"/>
      <c r="C521" s="2"/>
      <c r="D521" s="2"/>
      <c r="E521" s="2"/>
      <c r="F521" s="2"/>
      <c r="G521" s="2"/>
      <c r="H521" s="2"/>
      <c r="I521" s="2"/>
      <c r="J521" s="2"/>
      <c r="K521" s="2"/>
      <c r="L521" s="2"/>
    </row>
    <row r="522" customFormat="false" ht="13.8" hidden="false" customHeight="false" outlineLevel="0" collapsed="false">
      <c r="A522" s="2"/>
      <c r="B522" s="2"/>
      <c r="C522" s="2"/>
      <c r="D522" s="2"/>
      <c r="E522" s="2"/>
      <c r="F522" s="2"/>
      <c r="G522" s="2"/>
      <c r="H522" s="2"/>
      <c r="I522" s="2"/>
      <c r="J522" s="2"/>
      <c r="K522" s="2"/>
      <c r="L522" s="2"/>
    </row>
    <row r="523" customFormat="false" ht="13.8" hidden="false" customHeight="false" outlineLevel="0" collapsed="false">
      <c r="A523" s="2"/>
      <c r="B523" s="2"/>
      <c r="C523" s="2"/>
      <c r="D523" s="2"/>
      <c r="E523" s="2"/>
      <c r="F523" s="2"/>
      <c r="G523" s="2"/>
      <c r="H523" s="2"/>
      <c r="I523" s="2"/>
      <c r="J523" s="2"/>
      <c r="K523" s="2"/>
      <c r="L523" s="2"/>
    </row>
    <row r="524" customFormat="false" ht="13.8" hidden="false" customHeight="false" outlineLevel="0" collapsed="false">
      <c r="A524" s="2"/>
      <c r="B524" s="2"/>
      <c r="C524" s="2"/>
      <c r="D524" s="2"/>
      <c r="E524" s="2"/>
      <c r="F524" s="2"/>
      <c r="G524" s="2"/>
      <c r="H524" s="2"/>
      <c r="I524" s="2"/>
      <c r="J524" s="2"/>
      <c r="K524" s="2"/>
      <c r="L524" s="2"/>
    </row>
    <row r="525" customFormat="false" ht="13.8" hidden="false" customHeight="false" outlineLevel="0" collapsed="false">
      <c r="A525" s="2"/>
      <c r="B525" s="2"/>
      <c r="C525" s="2"/>
      <c r="D525" s="2"/>
      <c r="E525" s="2"/>
      <c r="F525" s="2"/>
      <c r="G525" s="2"/>
      <c r="H525" s="2"/>
      <c r="I525" s="2"/>
      <c r="J525" s="2"/>
      <c r="K525" s="2"/>
      <c r="L525" s="2"/>
    </row>
    <row r="526" customFormat="false" ht="13.8" hidden="false" customHeight="false" outlineLevel="0" collapsed="false">
      <c r="A526" s="2"/>
      <c r="B526" s="2"/>
      <c r="C526" s="2"/>
      <c r="D526" s="2"/>
      <c r="E526" s="2"/>
      <c r="F526" s="2"/>
      <c r="G526" s="2"/>
      <c r="H526" s="2"/>
      <c r="I526" s="2"/>
      <c r="J526" s="2"/>
      <c r="K526" s="2"/>
      <c r="L526" s="2"/>
    </row>
    <row r="527" customFormat="false" ht="13.8" hidden="false" customHeight="false" outlineLevel="0" collapsed="false">
      <c r="A527" s="2"/>
      <c r="B527" s="2"/>
      <c r="C527" s="2"/>
      <c r="D527" s="2"/>
      <c r="E527" s="2"/>
      <c r="F527" s="2"/>
      <c r="G527" s="2"/>
      <c r="H527" s="2"/>
      <c r="I527" s="2"/>
      <c r="J527" s="2"/>
      <c r="K527" s="2"/>
      <c r="L527" s="2"/>
    </row>
    <row r="528" customFormat="false" ht="13.8" hidden="false" customHeight="false" outlineLevel="0" collapsed="false">
      <c r="A528" s="2"/>
      <c r="B528" s="2"/>
      <c r="C528" s="2"/>
      <c r="D528" s="2"/>
      <c r="E528" s="2"/>
      <c r="F528" s="2"/>
      <c r="G528" s="2"/>
      <c r="H528" s="2"/>
      <c r="I528" s="2"/>
      <c r="J528" s="2"/>
      <c r="K528" s="2"/>
      <c r="L528" s="2"/>
    </row>
    <row r="529" customFormat="false" ht="13.8" hidden="false" customHeight="false" outlineLevel="0" collapsed="false">
      <c r="A529" s="2"/>
      <c r="B529" s="2"/>
      <c r="C529" s="2"/>
      <c r="D529" s="2"/>
      <c r="E529" s="2"/>
      <c r="F529" s="2"/>
      <c r="G529" s="2"/>
      <c r="H529" s="2"/>
      <c r="I529" s="2"/>
      <c r="J529" s="2"/>
      <c r="K529" s="2"/>
      <c r="L529" s="2"/>
    </row>
    <row r="530" customFormat="false" ht="13.8" hidden="false" customHeight="false" outlineLevel="0" collapsed="false">
      <c r="A530" s="2"/>
      <c r="B530" s="2"/>
      <c r="C530" s="2"/>
      <c r="D530" s="2"/>
      <c r="E530" s="2"/>
      <c r="F530" s="2"/>
      <c r="G530" s="2"/>
      <c r="H530" s="2"/>
      <c r="I530" s="2"/>
      <c r="J530" s="2"/>
      <c r="K530" s="2"/>
      <c r="L530" s="2"/>
    </row>
    <row r="531" customFormat="false" ht="13.8" hidden="false" customHeight="false" outlineLevel="0" collapsed="false">
      <c r="A531" s="2"/>
      <c r="B531" s="2"/>
      <c r="C531" s="2"/>
      <c r="D531" s="2"/>
      <c r="E531" s="2"/>
      <c r="F531" s="2"/>
      <c r="G531" s="2"/>
      <c r="H531" s="2"/>
      <c r="I531" s="2"/>
      <c r="J531" s="2"/>
      <c r="K531" s="2"/>
      <c r="L531" s="2"/>
    </row>
    <row r="532" customFormat="false" ht="13.8" hidden="false" customHeight="false" outlineLevel="0" collapsed="false">
      <c r="A532" s="2"/>
      <c r="B532" s="2"/>
      <c r="C532" s="2"/>
      <c r="D532" s="2"/>
      <c r="E532" s="2"/>
      <c r="F532" s="2"/>
      <c r="G532" s="2"/>
      <c r="H532" s="2"/>
      <c r="I532" s="2"/>
      <c r="J532" s="2"/>
      <c r="K532" s="2"/>
      <c r="L532" s="2"/>
    </row>
    <row r="533" customFormat="false" ht="13.8" hidden="false" customHeight="false" outlineLevel="0" collapsed="false">
      <c r="A533" s="2"/>
      <c r="B533" s="2"/>
      <c r="C533" s="2"/>
      <c r="D533" s="2"/>
      <c r="E533" s="2"/>
      <c r="F533" s="2"/>
      <c r="G533" s="2"/>
      <c r="H533" s="2"/>
      <c r="I533" s="2"/>
      <c r="J533" s="2"/>
      <c r="K533" s="2"/>
      <c r="L533" s="2"/>
    </row>
    <row r="534" customFormat="false" ht="13.8" hidden="false" customHeight="false" outlineLevel="0" collapsed="false">
      <c r="A534" s="2"/>
      <c r="B534" s="2"/>
      <c r="C534" s="2"/>
      <c r="D534" s="2"/>
      <c r="E534" s="2"/>
      <c r="F534" s="2"/>
      <c r="G534" s="2"/>
      <c r="H534" s="2"/>
      <c r="I534" s="2"/>
      <c r="J534" s="2"/>
      <c r="K534" s="2"/>
      <c r="L534" s="2"/>
    </row>
    <row r="535" customFormat="false" ht="13.8" hidden="false" customHeight="false" outlineLevel="0" collapsed="false">
      <c r="A535" s="2"/>
      <c r="B535" s="2"/>
      <c r="C535" s="2"/>
      <c r="D535" s="2"/>
      <c r="E535" s="2"/>
      <c r="F535" s="2"/>
      <c r="G535" s="2"/>
      <c r="H535" s="2"/>
      <c r="I535" s="2"/>
      <c r="J535" s="2"/>
      <c r="K535" s="2"/>
      <c r="L535" s="2"/>
    </row>
    <row r="536" customFormat="false" ht="13.8" hidden="false" customHeight="false" outlineLevel="0" collapsed="false">
      <c r="A536" s="2"/>
      <c r="B536" s="2"/>
      <c r="C536" s="2"/>
      <c r="D536" s="2"/>
      <c r="E536" s="2"/>
      <c r="F536" s="2"/>
      <c r="G536" s="2"/>
      <c r="H536" s="2"/>
      <c r="I536" s="2"/>
      <c r="J536" s="2"/>
      <c r="K536" s="2"/>
      <c r="L536" s="2"/>
    </row>
    <row r="537" customFormat="false" ht="13.8" hidden="false" customHeight="false" outlineLevel="0" collapsed="false">
      <c r="A537" s="2"/>
      <c r="B537" s="2"/>
      <c r="C537" s="2"/>
      <c r="D537" s="2"/>
      <c r="E537" s="2"/>
      <c r="F537" s="2"/>
      <c r="G537" s="2"/>
      <c r="H537" s="2"/>
      <c r="I537" s="2"/>
      <c r="J537" s="2"/>
      <c r="K537" s="2"/>
      <c r="L537" s="2"/>
    </row>
    <row r="538" customFormat="false" ht="13.8" hidden="false" customHeight="false" outlineLevel="0" collapsed="false">
      <c r="A538" s="2"/>
      <c r="B538" s="2"/>
      <c r="C538" s="2"/>
      <c r="D538" s="2"/>
      <c r="E538" s="2"/>
      <c r="F538" s="2"/>
      <c r="G538" s="2"/>
      <c r="H538" s="2"/>
      <c r="I538" s="2"/>
      <c r="J538" s="2"/>
      <c r="K538" s="2"/>
      <c r="L538" s="2"/>
    </row>
    <row r="539" customFormat="false" ht="13.8" hidden="false" customHeight="false" outlineLevel="0" collapsed="false">
      <c r="A539" s="2"/>
      <c r="B539" s="2"/>
      <c r="C539" s="2"/>
      <c r="D539" s="2"/>
      <c r="E539" s="2"/>
      <c r="F539" s="2"/>
      <c r="G539" s="2"/>
      <c r="H539" s="2"/>
      <c r="I539" s="2"/>
      <c r="J539" s="2"/>
      <c r="K539" s="2"/>
      <c r="L539" s="2"/>
    </row>
    <row r="540" customFormat="false" ht="13.8" hidden="false" customHeight="false" outlineLevel="0" collapsed="false">
      <c r="A540" s="2"/>
      <c r="B540" s="2"/>
      <c r="C540" s="2"/>
      <c r="D540" s="2"/>
      <c r="E540" s="2"/>
      <c r="F540" s="2"/>
      <c r="G540" s="2"/>
      <c r="H540" s="2"/>
      <c r="I540" s="2"/>
      <c r="J540" s="2"/>
      <c r="K540" s="2"/>
      <c r="L540" s="2"/>
    </row>
    <row r="541" customFormat="false" ht="13.8" hidden="false" customHeight="false" outlineLevel="0" collapsed="false">
      <c r="A541" s="2"/>
      <c r="B541" s="2"/>
      <c r="C541" s="2"/>
      <c r="D541" s="2"/>
      <c r="E541" s="2"/>
      <c r="F541" s="2"/>
      <c r="G541" s="2"/>
      <c r="H541" s="2"/>
      <c r="I541" s="2"/>
      <c r="J541" s="2"/>
      <c r="K541" s="2"/>
      <c r="L541" s="2"/>
    </row>
    <row r="542" customFormat="false" ht="13.8" hidden="false" customHeight="false" outlineLevel="0" collapsed="false">
      <c r="A542" s="2"/>
      <c r="B542" s="2"/>
      <c r="C542" s="2"/>
      <c r="D542" s="2"/>
      <c r="E542" s="2"/>
      <c r="F542" s="2"/>
      <c r="G542" s="2"/>
      <c r="H542" s="2"/>
      <c r="I542" s="2"/>
      <c r="J542" s="2"/>
      <c r="K542" s="2"/>
      <c r="L542" s="2"/>
    </row>
    <row r="543" customFormat="false" ht="13.8" hidden="false" customHeight="false" outlineLevel="0" collapsed="false">
      <c r="A543" s="2"/>
      <c r="B543" s="2"/>
      <c r="C543" s="2"/>
      <c r="D543" s="2"/>
      <c r="E543" s="2"/>
      <c r="F543" s="2"/>
      <c r="G543" s="2"/>
      <c r="H543" s="2"/>
      <c r="I543" s="2"/>
      <c r="J543" s="2"/>
      <c r="K543" s="2"/>
      <c r="L543" s="2"/>
    </row>
    <row r="544" customFormat="false" ht="13.8" hidden="false" customHeight="false" outlineLevel="0" collapsed="false">
      <c r="A544" s="2"/>
      <c r="B544" s="2"/>
      <c r="C544" s="2"/>
      <c r="D544" s="2"/>
      <c r="E544" s="2"/>
      <c r="F544" s="2"/>
      <c r="G544" s="2"/>
      <c r="H544" s="2"/>
      <c r="I544" s="2"/>
      <c r="J544" s="2"/>
      <c r="K544" s="2"/>
      <c r="L544" s="2"/>
    </row>
    <row r="545" customFormat="false" ht="13.8" hidden="false" customHeight="false" outlineLevel="0" collapsed="false">
      <c r="A545" s="2"/>
      <c r="B545" s="2"/>
      <c r="C545" s="2"/>
      <c r="D545" s="2"/>
      <c r="E545" s="2"/>
      <c r="F545" s="2"/>
      <c r="G545" s="2"/>
      <c r="H545" s="2"/>
      <c r="I545" s="2"/>
      <c r="J545" s="2"/>
      <c r="K545" s="2"/>
      <c r="L545" s="2"/>
    </row>
    <row r="546" customFormat="false" ht="13.8" hidden="false" customHeight="false" outlineLevel="0" collapsed="false">
      <c r="A546" s="2"/>
      <c r="B546" s="2"/>
      <c r="C546" s="2"/>
      <c r="D546" s="2"/>
      <c r="E546" s="2"/>
      <c r="F546" s="2"/>
      <c r="G546" s="2"/>
      <c r="H546" s="2"/>
      <c r="I546" s="2"/>
      <c r="J546" s="2"/>
      <c r="K546" s="2"/>
      <c r="L546" s="2"/>
    </row>
    <row r="547" customFormat="false" ht="13.8" hidden="false" customHeight="false" outlineLevel="0" collapsed="false">
      <c r="A547" s="2"/>
      <c r="B547" s="2"/>
      <c r="C547" s="2"/>
      <c r="D547" s="2"/>
      <c r="E547" s="2"/>
      <c r="F547" s="2"/>
      <c r="G547" s="2"/>
      <c r="H547" s="2"/>
      <c r="I547" s="2"/>
      <c r="J547" s="2"/>
      <c r="K547" s="2"/>
      <c r="L547" s="2"/>
    </row>
    <row r="548" customFormat="false" ht="13.8" hidden="false" customHeight="false" outlineLevel="0" collapsed="false">
      <c r="A548" s="2"/>
      <c r="B548" s="2"/>
      <c r="C548" s="2"/>
      <c r="D548" s="2"/>
      <c r="E548" s="2"/>
      <c r="F548" s="2"/>
      <c r="G548" s="2"/>
      <c r="H548" s="2"/>
      <c r="I548" s="2"/>
      <c r="J548" s="2"/>
      <c r="K548" s="2"/>
      <c r="L548" s="2"/>
    </row>
    <row r="549" customFormat="false" ht="13.8" hidden="false" customHeight="false" outlineLevel="0" collapsed="false">
      <c r="A549" s="2"/>
      <c r="B549" s="2"/>
      <c r="C549" s="2"/>
      <c r="D549" s="2"/>
      <c r="E549" s="2"/>
      <c r="F549" s="2"/>
      <c r="G549" s="2"/>
      <c r="H549" s="2"/>
      <c r="I549" s="2"/>
      <c r="J549" s="2"/>
      <c r="K549" s="2"/>
      <c r="L549" s="2"/>
    </row>
    <row r="550" customFormat="false" ht="13.8" hidden="false" customHeight="false" outlineLevel="0" collapsed="false">
      <c r="A550" s="2"/>
      <c r="B550" s="2"/>
      <c r="C550" s="2"/>
      <c r="D550" s="2"/>
      <c r="E550" s="2"/>
      <c r="F550" s="2"/>
      <c r="G550" s="2"/>
      <c r="H550" s="2"/>
      <c r="I550" s="2"/>
      <c r="J550" s="2"/>
      <c r="K550" s="2"/>
      <c r="L550" s="2"/>
    </row>
    <row r="551" customFormat="false" ht="13.8" hidden="false" customHeight="false" outlineLevel="0" collapsed="false">
      <c r="A551" s="2"/>
      <c r="B551" s="2"/>
      <c r="C551" s="2"/>
      <c r="D551" s="2"/>
      <c r="E551" s="2"/>
      <c r="F551" s="2"/>
      <c r="G551" s="2"/>
      <c r="H551" s="2"/>
      <c r="I551" s="2"/>
      <c r="J551" s="2"/>
      <c r="K551" s="2"/>
      <c r="L551" s="2"/>
    </row>
    <row r="552" customFormat="false" ht="13.8" hidden="false" customHeight="false" outlineLevel="0" collapsed="false">
      <c r="A552" s="2"/>
      <c r="B552" s="2"/>
      <c r="C552" s="2"/>
      <c r="D552" s="2"/>
      <c r="E552" s="2"/>
      <c r="F552" s="2"/>
      <c r="G552" s="2"/>
      <c r="H552" s="2"/>
      <c r="I552" s="2"/>
      <c r="J552" s="2"/>
      <c r="K552" s="2"/>
      <c r="L552" s="2"/>
    </row>
    <row r="553" customFormat="false" ht="13.8" hidden="false" customHeight="false" outlineLevel="0" collapsed="false">
      <c r="A553" s="2"/>
      <c r="B553" s="2"/>
      <c r="C553" s="2"/>
      <c r="D553" s="2"/>
      <c r="E553" s="2"/>
      <c r="F553" s="2"/>
      <c r="G553" s="2"/>
      <c r="H553" s="2"/>
      <c r="I553" s="2"/>
      <c r="J553" s="2"/>
      <c r="K553" s="2"/>
      <c r="L553" s="2"/>
    </row>
    <row r="554" customFormat="false" ht="13.8" hidden="false" customHeight="false" outlineLevel="0" collapsed="false">
      <c r="A554" s="2"/>
      <c r="B554" s="2"/>
      <c r="C554" s="2"/>
      <c r="D554" s="2"/>
      <c r="E554" s="2"/>
      <c r="F554" s="2"/>
      <c r="G554" s="2"/>
      <c r="H554" s="2"/>
      <c r="I554" s="2"/>
      <c r="J554" s="2"/>
      <c r="K554" s="2"/>
      <c r="L554" s="2"/>
    </row>
    <row r="555" customFormat="false" ht="13.8" hidden="false" customHeight="false" outlineLevel="0" collapsed="false">
      <c r="A555" s="2"/>
      <c r="B555" s="2"/>
      <c r="C555" s="2"/>
      <c r="D555" s="2"/>
      <c r="E555" s="2"/>
      <c r="F555" s="2"/>
      <c r="G555" s="2"/>
      <c r="H555" s="2"/>
      <c r="I555" s="2"/>
      <c r="J555" s="2"/>
      <c r="K555" s="2"/>
      <c r="L555" s="2"/>
    </row>
    <row r="556" customFormat="false" ht="13.8" hidden="false" customHeight="false" outlineLevel="0" collapsed="false">
      <c r="A556" s="2"/>
      <c r="B556" s="2"/>
      <c r="C556" s="2"/>
      <c r="D556" s="2"/>
      <c r="E556" s="2"/>
      <c r="F556" s="2"/>
      <c r="G556" s="2"/>
      <c r="H556" s="2"/>
      <c r="I556" s="2"/>
      <c r="J556" s="2"/>
      <c r="K556" s="2"/>
      <c r="L556" s="2"/>
    </row>
    <row r="557" customFormat="false" ht="13.8" hidden="false" customHeight="false" outlineLevel="0" collapsed="false">
      <c r="A557" s="2"/>
      <c r="B557" s="2"/>
      <c r="C557" s="2"/>
      <c r="D557" s="2"/>
      <c r="E557" s="2"/>
      <c r="F557" s="2"/>
      <c r="G557" s="2"/>
      <c r="H557" s="2"/>
      <c r="I557" s="2"/>
      <c r="J557" s="2"/>
      <c r="K557" s="2"/>
      <c r="L557" s="2"/>
    </row>
    <row r="558" customFormat="false" ht="13.8" hidden="false" customHeight="false" outlineLevel="0" collapsed="false">
      <c r="A558" s="2"/>
      <c r="B558" s="2"/>
      <c r="C558" s="2"/>
      <c r="D558" s="2"/>
      <c r="E558" s="2"/>
      <c r="F558" s="2"/>
      <c r="G558" s="2"/>
      <c r="H558" s="2"/>
      <c r="I558" s="2"/>
      <c r="J558" s="2"/>
      <c r="K558" s="2"/>
      <c r="L558" s="2"/>
    </row>
    <row r="559" customFormat="false" ht="13.8" hidden="false" customHeight="false" outlineLevel="0" collapsed="false">
      <c r="A559" s="2"/>
      <c r="B559" s="2"/>
      <c r="C559" s="2"/>
      <c r="D559" s="2"/>
      <c r="E559" s="2"/>
      <c r="F559" s="2"/>
      <c r="G559" s="2"/>
      <c r="H559" s="2"/>
      <c r="I559" s="2"/>
      <c r="J559" s="2"/>
      <c r="K559" s="2"/>
      <c r="L559" s="2"/>
    </row>
    <row r="560" customFormat="false" ht="13.8" hidden="false" customHeight="false" outlineLevel="0" collapsed="false">
      <c r="A560" s="2"/>
      <c r="B560" s="2"/>
      <c r="C560" s="2"/>
      <c r="D560" s="2"/>
      <c r="E560" s="2"/>
      <c r="F560" s="2"/>
      <c r="G560" s="2"/>
      <c r="H560" s="2"/>
      <c r="I560" s="2"/>
      <c r="J560" s="2"/>
      <c r="K560" s="2"/>
      <c r="L560" s="2"/>
    </row>
    <row r="561" customFormat="false" ht="13.8" hidden="false" customHeight="false" outlineLevel="0" collapsed="false">
      <c r="A561" s="2"/>
      <c r="B561" s="2"/>
      <c r="C561" s="2"/>
      <c r="D561" s="2"/>
      <c r="E561" s="2"/>
      <c r="F561" s="2"/>
      <c r="G561" s="2"/>
      <c r="H561" s="2"/>
      <c r="I561" s="2"/>
      <c r="J561" s="2"/>
      <c r="K561" s="2"/>
      <c r="L561" s="2"/>
    </row>
    <row r="562" customFormat="false" ht="13.8" hidden="false" customHeight="false" outlineLevel="0" collapsed="false">
      <c r="A562" s="2"/>
      <c r="B562" s="2"/>
      <c r="C562" s="2"/>
      <c r="D562" s="2"/>
      <c r="E562" s="2"/>
      <c r="F562" s="2"/>
      <c r="G562" s="2"/>
      <c r="H562" s="2"/>
      <c r="I562" s="2"/>
      <c r="J562" s="2"/>
      <c r="K562" s="2"/>
      <c r="L562" s="2"/>
    </row>
    <row r="563" customFormat="false" ht="13.8" hidden="false" customHeight="false" outlineLevel="0" collapsed="false">
      <c r="A563" s="2"/>
      <c r="B563" s="2"/>
      <c r="C563" s="2"/>
      <c r="D563" s="2"/>
      <c r="E563" s="2"/>
      <c r="F563" s="2"/>
      <c r="G563" s="2"/>
      <c r="H563" s="2"/>
      <c r="I563" s="2"/>
      <c r="J563" s="2"/>
      <c r="K563" s="2"/>
      <c r="L563" s="2"/>
    </row>
    <row r="564" customFormat="false" ht="13.8" hidden="false" customHeight="false" outlineLevel="0" collapsed="false">
      <c r="A564" s="2"/>
      <c r="B564" s="2"/>
      <c r="C564" s="2"/>
      <c r="D564" s="2"/>
      <c r="E564" s="2"/>
      <c r="F564" s="2"/>
      <c r="G564" s="2"/>
      <c r="H564" s="2"/>
      <c r="I564" s="2"/>
      <c r="J564" s="2"/>
      <c r="K564" s="2"/>
      <c r="L564" s="2"/>
    </row>
    <row r="565" customFormat="false" ht="13.8" hidden="false" customHeight="false" outlineLevel="0" collapsed="false">
      <c r="A565" s="2"/>
      <c r="B565" s="2"/>
      <c r="C565" s="2"/>
      <c r="D565" s="2"/>
      <c r="E565" s="2"/>
      <c r="F565" s="2"/>
      <c r="G565" s="2"/>
      <c r="H565" s="2"/>
      <c r="I565" s="2"/>
      <c r="J565" s="2"/>
      <c r="K565" s="2"/>
      <c r="L565" s="2"/>
    </row>
    <row r="566" customFormat="false" ht="13.8" hidden="false" customHeight="false" outlineLevel="0" collapsed="false">
      <c r="A566" s="2"/>
      <c r="B566" s="2"/>
      <c r="C566" s="2"/>
      <c r="D566" s="2"/>
      <c r="E566" s="2"/>
      <c r="F566" s="2"/>
      <c r="G566" s="2"/>
      <c r="H566" s="2"/>
      <c r="I566" s="2"/>
      <c r="J566" s="2"/>
      <c r="K566" s="2"/>
      <c r="L566" s="2"/>
    </row>
    <row r="567" customFormat="false" ht="13.8" hidden="false" customHeight="false" outlineLevel="0" collapsed="false">
      <c r="A567" s="2"/>
      <c r="B567" s="2"/>
      <c r="C567" s="2"/>
      <c r="D567" s="2"/>
      <c r="E567" s="2"/>
      <c r="F567" s="2"/>
      <c r="G567" s="2"/>
      <c r="H567" s="2"/>
      <c r="I567" s="2"/>
      <c r="J567" s="2"/>
      <c r="K567" s="2"/>
      <c r="L567" s="2"/>
    </row>
    <row r="568" customFormat="false" ht="13.8" hidden="false" customHeight="false" outlineLevel="0" collapsed="false">
      <c r="A568" s="2"/>
      <c r="B568" s="2"/>
      <c r="C568" s="2"/>
      <c r="D568" s="2"/>
      <c r="E568" s="2"/>
      <c r="F568" s="2"/>
      <c r="G568" s="2"/>
      <c r="H568" s="2"/>
      <c r="I568" s="2"/>
      <c r="J568" s="2"/>
      <c r="K568" s="2"/>
      <c r="L568" s="2"/>
    </row>
    <row r="569" customFormat="false" ht="13.8" hidden="false" customHeight="false" outlineLevel="0" collapsed="false">
      <c r="A569" s="2"/>
      <c r="B569" s="2"/>
      <c r="C569" s="2"/>
      <c r="D569" s="2"/>
      <c r="E569" s="2"/>
      <c r="F569" s="2"/>
      <c r="G569" s="2"/>
      <c r="H569" s="2"/>
      <c r="I569" s="2"/>
      <c r="J569" s="2"/>
      <c r="K569" s="2"/>
      <c r="L569" s="2"/>
    </row>
    <row r="570" customFormat="false" ht="13.8" hidden="false" customHeight="false" outlineLevel="0" collapsed="false">
      <c r="A570" s="2"/>
      <c r="B570" s="2"/>
      <c r="C570" s="2"/>
      <c r="D570" s="2"/>
      <c r="E570" s="2"/>
      <c r="F570" s="2"/>
      <c r="G570" s="2"/>
      <c r="H570" s="2"/>
      <c r="I570" s="2"/>
      <c r="J570" s="2"/>
      <c r="K570" s="2"/>
      <c r="L570" s="2"/>
    </row>
    <row r="571" customFormat="false" ht="13.8" hidden="false" customHeight="false" outlineLevel="0" collapsed="false">
      <c r="A571" s="2"/>
      <c r="B571" s="2"/>
      <c r="C571" s="2"/>
      <c r="D571" s="2"/>
      <c r="E571" s="2"/>
      <c r="F571" s="2"/>
      <c r="G571" s="2"/>
      <c r="H571" s="2"/>
      <c r="I571" s="2"/>
      <c r="J571" s="2"/>
      <c r="K571" s="2"/>
      <c r="L571" s="2"/>
    </row>
    <row r="572" customFormat="false" ht="13.8" hidden="false" customHeight="false" outlineLevel="0" collapsed="false">
      <c r="A572" s="2"/>
      <c r="B572" s="2"/>
      <c r="C572" s="2"/>
      <c r="D572" s="2"/>
      <c r="E572" s="2"/>
      <c r="F572" s="2"/>
      <c r="G572" s="2"/>
      <c r="H572" s="2"/>
      <c r="I572" s="2"/>
      <c r="J572" s="2"/>
      <c r="K572" s="2"/>
      <c r="L572" s="2"/>
    </row>
    <row r="573" customFormat="false" ht="13.8" hidden="false" customHeight="false" outlineLevel="0" collapsed="false">
      <c r="A573" s="2"/>
      <c r="B573" s="2"/>
      <c r="C573" s="2"/>
      <c r="D573" s="2"/>
      <c r="E573" s="2"/>
      <c r="F573" s="2"/>
      <c r="G573" s="2"/>
      <c r="H573" s="2"/>
      <c r="I573" s="2"/>
      <c r="J573" s="2"/>
      <c r="K573" s="2"/>
      <c r="L573" s="2"/>
    </row>
    <row r="574" customFormat="false" ht="13.8" hidden="false" customHeight="false" outlineLevel="0" collapsed="false">
      <c r="A574" s="2"/>
      <c r="B574" s="2"/>
      <c r="C574" s="2"/>
      <c r="D574" s="2"/>
      <c r="E574" s="2"/>
      <c r="F574" s="2"/>
      <c r="G574" s="2"/>
      <c r="H574" s="2"/>
      <c r="I574" s="2"/>
      <c r="J574" s="2"/>
      <c r="K574" s="2"/>
      <c r="L574" s="2"/>
    </row>
    <row r="575" customFormat="false" ht="13.8" hidden="false" customHeight="false" outlineLevel="0" collapsed="false">
      <c r="A575" s="2"/>
      <c r="B575" s="2"/>
      <c r="C575" s="2"/>
      <c r="D575" s="2"/>
      <c r="E575" s="2"/>
      <c r="F575" s="2"/>
      <c r="G575" s="2"/>
      <c r="H575" s="2"/>
      <c r="I575" s="2"/>
      <c r="J575" s="2"/>
      <c r="K575" s="2"/>
      <c r="L575" s="2"/>
    </row>
    <row r="576" customFormat="false" ht="13.8" hidden="false" customHeight="false" outlineLevel="0" collapsed="false">
      <c r="A576" s="2"/>
      <c r="B576" s="2"/>
      <c r="C576" s="2"/>
      <c r="D576" s="2"/>
      <c r="E576" s="2"/>
      <c r="F576" s="2"/>
      <c r="G576" s="2"/>
      <c r="H576" s="2"/>
      <c r="I576" s="2"/>
      <c r="J576" s="2"/>
      <c r="K576" s="2"/>
      <c r="L576" s="2"/>
    </row>
    <row r="577" customFormat="false" ht="13.8" hidden="false" customHeight="false" outlineLevel="0" collapsed="false">
      <c r="A577" s="2"/>
      <c r="B577" s="2"/>
      <c r="C577" s="2"/>
      <c r="D577" s="2"/>
      <c r="E577" s="2"/>
      <c r="F577" s="2"/>
      <c r="G577" s="2"/>
      <c r="H577" s="2"/>
      <c r="I577" s="2"/>
      <c r="J577" s="2"/>
      <c r="K577" s="2"/>
      <c r="L577" s="2"/>
    </row>
    <row r="578" customFormat="false" ht="13.8" hidden="false" customHeight="false" outlineLevel="0" collapsed="false">
      <c r="A578" s="2"/>
      <c r="B578" s="2"/>
      <c r="C578" s="2"/>
      <c r="D578" s="2"/>
      <c r="E578" s="2"/>
      <c r="F578" s="2"/>
      <c r="G578" s="2"/>
      <c r="H578" s="2"/>
      <c r="I578" s="2"/>
      <c r="J578" s="2"/>
      <c r="K578" s="2"/>
      <c r="L578" s="2"/>
    </row>
    <row r="579" customFormat="false" ht="13.8" hidden="false" customHeight="false" outlineLevel="0" collapsed="false">
      <c r="A579" s="2"/>
      <c r="B579" s="2"/>
      <c r="C579" s="2"/>
      <c r="D579" s="2"/>
      <c r="E579" s="2"/>
      <c r="F579" s="2"/>
      <c r="G579" s="2"/>
      <c r="H579" s="2"/>
      <c r="I579" s="2"/>
      <c r="J579" s="2"/>
      <c r="K579" s="2"/>
      <c r="L579" s="2"/>
    </row>
    <row r="580" customFormat="false" ht="13.8" hidden="false" customHeight="false" outlineLevel="0" collapsed="false">
      <c r="A580" s="2"/>
      <c r="B580" s="2"/>
      <c r="C580" s="2"/>
      <c r="D580" s="2"/>
      <c r="E580" s="2"/>
      <c r="F580" s="2"/>
      <c r="G580" s="2"/>
      <c r="H580" s="2"/>
      <c r="I580" s="2"/>
      <c r="J580" s="2"/>
      <c r="K580" s="2"/>
      <c r="L580" s="2"/>
    </row>
    <row r="581" customFormat="false" ht="13.8" hidden="false" customHeight="false" outlineLevel="0" collapsed="false">
      <c r="A581" s="2"/>
      <c r="B581" s="2"/>
      <c r="C581" s="2"/>
      <c r="D581" s="2"/>
      <c r="E581" s="2"/>
      <c r="F581" s="2"/>
      <c r="G581" s="2"/>
      <c r="H581" s="2"/>
      <c r="I581" s="2"/>
      <c r="J581" s="2"/>
      <c r="K581" s="2"/>
      <c r="L581" s="2"/>
    </row>
    <row r="582" customFormat="false" ht="13.8" hidden="false" customHeight="false" outlineLevel="0" collapsed="false">
      <c r="A582" s="2"/>
      <c r="B582" s="2"/>
      <c r="C582" s="2"/>
      <c r="D582" s="2"/>
      <c r="E582" s="2"/>
      <c r="F582" s="2"/>
      <c r="G582" s="2"/>
      <c r="H582" s="2"/>
      <c r="I582" s="2"/>
      <c r="J582" s="2"/>
      <c r="K582" s="2"/>
      <c r="L582" s="2"/>
    </row>
    <row r="583" customFormat="false" ht="13.8" hidden="false" customHeight="false" outlineLevel="0" collapsed="false">
      <c r="A583" s="2"/>
      <c r="B583" s="2"/>
      <c r="C583" s="2"/>
      <c r="D583" s="2"/>
      <c r="E583" s="2"/>
      <c r="F583" s="2"/>
      <c r="G583" s="2"/>
      <c r="H583" s="2"/>
      <c r="I583" s="2"/>
      <c r="J583" s="2"/>
      <c r="K583" s="2"/>
      <c r="L583" s="2"/>
    </row>
    <row r="584" customFormat="false" ht="13.8" hidden="false" customHeight="false" outlineLevel="0" collapsed="false">
      <c r="A584" s="2"/>
      <c r="B584" s="2"/>
      <c r="C584" s="2"/>
      <c r="D584" s="2"/>
      <c r="E584" s="2"/>
      <c r="F584" s="2"/>
      <c r="G584" s="2"/>
      <c r="H584" s="2"/>
      <c r="I584" s="2"/>
      <c r="J584" s="2"/>
      <c r="K584" s="2"/>
      <c r="L584" s="2"/>
    </row>
    <row r="585" customFormat="false" ht="13.8" hidden="false" customHeight="false" outlineLevel="0" collapsed="false">
      <c r="A585" s="2"/>
      <c r="B585" s="2"/>
      <c r="C585" s="2"/>
      <c r="D585" s="2"/>
      <c r="E585" s="2"/>
      <c r="F585" s="2"/>
      <c r="G585" s="2"/>
      <c r="H585" s="2"/>
      <c r="I585" s="2"/>
      <c r="J585" s="2"/>
      <c r="K585" s="2"/>
      <c r="L585" s="2"/>
    </row>
    <row r="586" customFormat="false" ht="13.8" hidden="false" customHeight="false" outlineLevel="0" collapsed="false">
      <c r="A586" s="2"/>
      <c r="B586" s="2"/>
      <c r="C586" s="2"/>
      <c r="D586" s="2"/>
      <c r="E586" s="2"/>
      <c r="F586" s="2"/>
      <c r="G586" s="2"/>
      <c r="H586" s="2"/>
      <c r="I586" s="2"/>
      <c r="J586" s="2"/>
      <c r="K586" s="2"/>
      <c r="L586" s="2"/>
    </row>
    <row r="587" customFormat="false" ht="13.8" hidden="false" customHeight="false" outlineLevel="0" collapsed="false">
      <c r="A587" s="2"/>
      <c r="B587" s="2"/>
      <c r="C587" s="2"/>
      <c r="D587" s="2"/>
      <c r="E587" s="2"/>
      <c r="F587" s="2"/>
      <c r="G587" s="2"/>
      <c r="H587" s="2"/>
      <c r="I587" s="2"/>
      <c r="J587" s="2"/>
      <c r="K587" s="2"/>
      <c r="L587" s="2"/>
    </row>
    <row r="588" customFormat="false" ht="13.8" hidden="false" customHeight="false" outlineLevel="0" collapsed="false">
      <c r="A588" s="2"/>
      <c r="B588" s="2"/>
      <c r="C588" s="2"/>
      <c r="D588" s="2"/>
      <c r="E588" s="2"/>
      <c r="F588" s="2"/>
      <c r="G588" s="2"/>
      <c r="H588" s="2"/>
      <c r="I588" s="2"/>
      <c r="J588" s="2"/>
      <c r="K588" s="2"/>
      <c r="L588" s="2"/>
    </row>
    <row r="589" customFormat="false" ht="13.8" hidden="false" customHeight="false" outlineLevel="0" collapsed="false">
      <c r="A589" s="2"/>
      <c r="B589" s="2"/>
      <c r="C589" s="2"/>
      <c r="D589" s="2"/>
      <c r="E589" s="2"/>
      <c r="F589" s="2"/>
      <c r="G589" s="2"/>
      <c r="H589" s="2"/>
      <c r="I589" s="2"/>
      <c r="J589" s="2"/>
      <c r="K589" s="2"/>
      <c r="L589" s="2"/>
    </row>
    <row r="590" customFormat="false" ht="13.8" hidden="false" customHeight="false" outlineLevel="0" collapsed="false">
      <c r="A590" s="2"/>
      <c r="B590" s="2"/>
      <c r="C590" s="2"/>
      <c r="D590" s="2"/>
      <c r="E590" s="2"/>
      <c r="F590" s="2"/>
      <c r="G590" s="2"/>
      <c r="H590" s="2"/>
      <c r="I590" s="2"/>
      <c r="J590" s="2"/>
      <c r="K590" s="2"/>
      <c r="L590" s="2"/>
    </row>
    <row r="591" customFormat="false" ht="13.8" hidden="false" customHeight="false" outlineLevel="0" collapsed="false">
      <c r="A591" s="2"/>
      <c r="B591" s="2"/>
      <c r="C591" s="2"/>
      <c r="D591" s="2"/>
      <c r="E591" s="2"/>
      <c r="F591" s="2"/>
      <c r="G591" s="2"/>
      <c r="H591" s="2"/>
      <c r="I591" s="2"/>
      <c r="J591" s="2"/>
      <c r="K591" s="2"/>
      <c r="L591" s="2"/>
    </row>
    <row r="592" customFormat="false" ht="13.8" hidden="false" customHeight="false" outlineLevel="0" collapsed="false">
      <c r="A592" s="2"/>
      <c r="B592" s="2"/>
      <c r="C592" s="2"/>
      <c r="D592" s="2"/>
      <c r="E592" s="2"/>
      <c r="F592" s="2"/>
      <c r="G592" s="2"/>
      <c r="H592" s="2"/>
      <c r="I592" s="2"/>
      <c r="J592" s="2"/>
      <c r="K592" s="2"/>
      <c r="L592" s="2"/>
    </row>
    <row r="593" customFormat="false" ht="13.8" hidden="false" customHeight="false" outlineLevel="0" collapsed="false">
      <c r="A593" s="2"/>
      <c r="B593" s="2"/>
      <c r="C593" s="2"/>
      <c r="D593" s="2"/>
      <c r="E593" s="2"/>
      <c r="F593" s="2"/>
      <c r="G593" s="2"/>
      <c r="H593" s="2"/>
      <c r="I593" s="2"/>
      <c r="J593" s="2"/>
      <c r="K593" s="2"/>
      <c r="L593" s="2"/>
    </row>
    <row r="594" customFormat="false" ht="13.8" hidden="false" customHeight="false" outlineLevel="0" collapsed="false">
      <c r="A594" s="2"/>
      <c r="B594" s="2"/>
      <c r="C594" s="2"/>
      <c r="D594" s="2"/>
      <c r="E594" s="2"/>
      <c r="F594" s="2"/>
      <c r="G594" s="2"/>
      <c r="H594" s="2"/>
      <c r="I594" s="2"/>
      <c r="J594" s="2"/>
      <c r="K594" s="2"/>
      <c r="L594" s="2"/>
    </row>
    <row r="595" customFormat="false" ht="13.8" hidden="false" customHeight="false" outlineLevel="0" collapsed="false">
      <c r="A595" s="2"/>
      <c r="B595" s="2"/>
      <c r="C595" s="2"/>
      <c r="D595" s="2"/>
      <c r="E595" s="2"/>
      <c r="F595" s="2"/>
      <c r="G595" s="2"/>
      <c r="H595" s="2"/>
      <c r="I595" s="2"/>
      <c r="J595" s="2"/>
      <c r="K595" s="2"/>
      <c r="L595" s="2"/>
    </row>
    <row r="596" customFormat="false" ht="13.8" hidden="false" customHeight="false" outlineLevel="0" collapsed="false">
      <c r="A596" s="2"/>
      <c r="B596" s="2"/>
      <c r="C596" s="2"/>
      <c r="D596" s="2"/>
      <c r="E596" s="2"/>
      <c r="F596" s="2"/>
      <c r="G596" s="2"/>
      <c r="H596" s="2"/>
      <c r="I596" s="2"/>
      <c r="J596" s="2"/>
      <c r="K596" s="2"/>
      <c r="L596" s="2"/>
    </row>
    <row r="597" customFormat="false" ht="13.8" hidden="false" customHeight="false" outlineLevel="0" collapsed="false">
      <c r="A597" s="2"/>
      <c r="B597" s="2"/>
      <c r="C597" s="2"/>
      <c r="D597" s="2"/>
      <c r="E597" s="2"/>
      <c r="F597" s="2"/>
      <c r="G597" s="2"/>
      <c r="H597" s="2"/>
      <c r="I597" s="2"/>
      <c r="J597" s="2"/>
      <c r="K597" s="2"/>
      <c r="L597" s="2"/>
    </row>
    <row r="598" customFormat="false" ht="13.8" hidden="false" customHeight="false" outlineLevel="0" collapsed="false">
      <c r="A598" s="2"/>
      <c r="B598" s="2"/>
      <c r="C598" s="2"/>
      <c r="D598" s="2"/>
      <c r="E598" s="2"/>
      <c r="F598" s="2"/>
      <c r="G598" s="2"/>
      <c r="H598" s="2"/>
      <c r="I598" s="2"/>
      <c r="J598" s="2"/>
      <c r="K598" s="2"/>
      <c r="L598" s="2"/>
    </row>
    <row r="599" customFormat="false" ht="13.8" hidden="false" customHeight="false" outlineLevel="0" collapsed="false">
      <c r="A599" s="2"/>
      <c r="B599" s="2"/>
      <c r="C599" s="2"/>
      <c r="D599" s="2"/>
      <c r="E599" s="2"/>
      <c r="F599" s="2"/>
      <c r="G599" s="2"/>
      <c r="H599" s="2"/>
      <c r="I599" s="2"/>
      <c r="J599" s="2"/>
      <c r="K599" s="2"/>
      <c r="L599" s="2"/>
    </row>
    <row r="600" customFormat="false" ht="13.8" hidden="false" customHeight="false" outlineLevel="0" collapsed="false">
      <c r="A600" s="2"/>
      <c r="B600" s="2"/>
      <c r="C600" s="2"/>
      <c r="D600" s="2"/>
      <c r="E600" s="2"/>
      <c r="F600" s="2"/>
      <c r="G600" s="2"/>
      <c r="H600" s="2"/>
      <c r="I600" s="2"/>
      <c r="J600" s="2"/>
      <c r="K600" s="2"/>
      <c r="L600" s="2"/>
    </row>
    <row r="601" customFormat="false" ht="13.8" hidden="false" customHeight="false" outlineLevel="0" collapsed="false">
      <c r="A601" s="2"/>
      <c r="B601" s="2"/>
      <c r="C601" s="2"/>
      <c r="D601" s="2"/>
      <c r="E601" s="2"/>
      <c r="F601" s="2"/>
      <c r="G601" s="2"/>
      <c r="H601" s="2"/>
      <c r="I601" s="2"/>
      <c r="J601" s="2"/>
      <c r="K601" s="2"/>
      <c r="L601" s="2"/>
    </row>
    <row r="602" customFormat="false" ht="13.8" hidden="false" customHeight="false" outlineLevel="0" collapsed="false">
      <c r="A602" s="2"/>
      <c r="B602" s="2"/>
      <c r="C602" s="2"/>
      <c r="D602" s="2"/>
      <c r="E602" s="2"/>
      <c r="F602" s="2"/>
      <c r="G602" s="2"/>
      <c r="H602" s="2"/>
      <c r="I602" s="2"/>
      <c r="J602" s="2"/>
      <c r="K602" s="2"/>
      <c r="L602" s="2"/>
    </row>
    <row r="603" customFormat="false" ht="13.8" hidden="false" customHeight="false" outlineLevel="0" collapsed="false">
      <c r="A603" s="2"/>
      <c r="B603" s="2"/>
      <c r="C603" s="2"/>
      <c r="D603" s="2"/>
      <c r="E603" s="2"/>
      <c r="F603" s="2"/>
      <c r="G603" s="2"/>
      <c r="H603" s="2"/>
      <c r="I603" s="2"/>
      <c r="J603" s="2"/>
      <c r="K603" s="2"/>
      <c r="L603" s="2"/>
    </row>
    <row r="604" customFormat="false" ht="13.8" hidden="false" customHeight="false" outlineLevel="0" collapsed="false">
      <c r="A604" s="2"/>
      <c r="B604" s="2"/>
      <c r="C604" s="2"/>
      <c r="D604" s="2"/>
      <c r="E604" s="2"/>
      <c r="F604" s="2"/>
      <c r="G604" s="2"/>
      <c r="H604" s="2"/>
      <c r="I604" s="2"/>
      <c r="J604" s="2"/>
      <c r="K604" s="2"/>
      <c r="L604" s="2"/>
    </row>
    <row r="605" customFormat="false" ht="13.8" hidden="false" customHeight="false" outlineLevel="0" collapsed="false">
      <c r="A605" s="2"/>
      <c r="B605" s="2"/>
      <c r="C605" s="2"/>
      <c r="D605" s="2"/>
      <c r="E605" s="2"/>
      <c r="F605" s="2"/>
      <c r="G605" s="2"/>
      <c r="H605" s="2"/>
      <c r="I605" s="2"/>
      <c r="J605" s="2"/>
      <c r="K605" s="2"/>
      <c r="L605" s="2"/>
    </row>
    <row r="606" customFormat="false" ht="13.8" hidden="false" customHeight="false" outlineLevel="0" collapsed="false">
      <c r="A606" s="2"/>
      <c r="B606" s="2"/>
      <c r="C606" s="2"/>
      <c r="D606" s="2"/>
      <c r="E606" s="2"/>
      <c r="F606" s="2"/>
      <c r="G606" s="2"/>
      <c r="H606" s="2"/>
      <c r="I606" s="2"/>
      <c r="J606" s="2"/>
      <c r="K606" s="2"/>
      <c r="L606" s="2"/>
    </row>
    <row r="607" customFormat="false" ht="13.8" hidden="false" customHeight="false" outlineLevel="0" collapsed="false">
      <c r="A607" s="2"/>
      <c r="B607" s="2"/>
      <c r="C607" s="2"/>
      <c r="D607" s="2"/>
      <c r="E607" s="2"/>
      <c r="F607" s="2"/>
      <c r="G607" s="2"/>
      <c r="H607" s="2"/>
      <c r="I607" s="2"/>
      <c r="J607" s="2"/>
      <c r="K607" s="2"/>
      <c r="L607" s="2"/>
    </row>
    <row r="608" customFormat="false" ht="13.8" hidden="false" customHeight="false" outlineLevel="0" collapsed="false">
      <c r="A608" s="2"/>
      <c r="B608" s="2"/>
      <c r="C608" s="2"/>
      <c r="D608" s="2"/>
      <c r="E608" s="2"/>
      <c r="F608" s="2"/>
      <c r="G608" s="2"/>
      <c r="H608" s="2"/>
      <c r="I608" s="2"/>
      <c r="J608" s="2"/>
      <c r="K608" s="2"/>
      <c r="L608" s="2"/>
    </row>
    <row r="609" customFormat="false" ht="13.8" hidden="false" customHeight="false" outlineLevel="0" collapsed="false">
      <c r="A609" s="2"/>
      <c r="B609" s="2"/>
      <c r="C609" s="2"/>
      <c r="D609" s="2"/>
      <c r="E609" s="2"/>
      <c r="F609" s="2"/>
      <c r="G609" s="2"/>
      <c r="H609" s="2"/>
      <c r="I609" s="2"/>
      <c r="J609" s="2"/>
      <c r="K609" s="2"/>
      <c r="L609" s="2"/>
    </row>
    <row r="610" customFormat="false" ht="13.8" hidden="false" customHeight="false" outlineLevel="0" collapsed="false">
      <c r="A610" s="2"/>
      <c r="B610" s="2"/>
      <c r="C610" s="2"/>
      <c r="D610" s="2"/>
      <c r="E610" s="2"/>
      <c r="F610" s="2"/>
      <c r="G610" s="2"/>
      <c r="H610" s="2"/>
      <c r="I610" s="2"/>
      <c r="J610" s="2"/>
      <c r="K610" s="2"/>
      <c r="L610" s="2"/>
    </row>
    <row r="611" customFormat="false" ht="13.8" hidden="false" customHeight="false" outlineLevel="0" collapsed="false">
      <c r="A611" s="2"/>
      <c r="B611" s="2"/>
      <c r="C611" s="2"/>
      <c r="D611" s="2"/>
      <c r="E611" s="2"/>
      <c r="F611" s="2"/>
      <c r="G611" s="2"/>
      <c r="H611" s="2"/>
      <c r="I611" s="2"/>
      <c r="J611" s="2"/>
      <c r="K611" s="2"/>
      <c r="L611" s="2"/>
    </row>
    <row r="612" customFormat="false" ht="13.8" hidden="false" customHeight="false" outlineLevel="0" collapsed="false">
      <c r="A612" s="2"/>
      <c r="B612" s="2"/>
      <c r="C612" s="2"/>
      <c r="D612" s="2"/>
      <c r="E612" s="2"/>
      <c r="F612" s="2"/>
      <c r="G612" s="2"/>
      <c r="H612" s="2"/>
      <c r="I612" s="2"/>
      <c r="J612" s="2"/>
      <c r="K612" s="2"/>
      <c r="L612" s="2"/>
    </row>
    <row r="613" customFormat="false" ht="13.8" hidden="false" customHeight="false" outlineLevel="0" collapsed="false">
      <c r="A613" s="2"/>
      <c r="B613" s="2"/>
      <c r="C613" s="2"/>
      <c r="D613" s="2"/>
      <c r="E613" s="2"/>
      <c r="F613" s="2"/>
      <c r="G613" s="2"/>
      <c r="H613" s="2"/>
      <c r="I613" s="2"/>
      <c r="J613" s="2"/>
      <c r="K613" s="2"/>
      <c r="L613" s="2"/>
    </row>
    <row r="614" customFormat="false" ht="13.8" hidden="false" customHeight="false" outlineLevel="0" collapsed="false">
      <c r="A614" s="2"/>
      <c r="B614" s="2"/>
      <c r="C614" s="2"/>
      <c r="D614" s="2"/>
      <c r="E614" s="2"/>
      <c r="F614" s="2"/>
      <c r="G614" s="2"/>
      <c r="H614" s="2"/>
      <c r="I614" s="2"/>
      <c r="J614" s="2"/>
      <c r="K614" s="2"/>
      <c r="L614" s="2"/>
    </row>
    <row r="615" customFormat="false" ht="13.8" hidden="false" customHeight="false" outlineLevel="0" collapsed="false">
      <c r="A615" s="2"/>
      <c r="B615" s="2"/>
      <c r="C615" s="2"/>
      <c r="D615" s="2"/>
      <c r="E615" s="2"/>
      <c r="F615" s="2"/>
      <c r="G615" s="2"/>
      <c r="H615" s="2"/>
      <c r="I615" s="2"/>
      <c r="J615" s="2"/>
      <c r="K615" s="2"/>
      <c r="L615" s="2"/>
    </row>
    <row r="616" customFormat="false" ht="13.8" hidden="false" customHeight="false" outlineLevel="0" collapsed="false">
      <c r="A616" s="2"/>
      <c r="B616" s="2"/>
      <c r="C616" s="2"/>
      <c r="D616" s="2"/>
      <c r="E616" s="2"/>
      <c r="F616" s="2"/>
      <c r="G616" s="2"/>
      <c r="H616" s="2"/>
      <c r="I616" s="2"/>
      <c r="J616" s="2"/>
      <c r="K616" s="2"/>
      <c r="L616" s="2"/>
    </row>
    <row r="617" customFormat="false" ht="13.8" hidden="false" customHeight="false" outlineLevel="0" collapsed="false">
      <c r="A617" s="2"/>
      <c r="B617" s="2"/>
      <c r="C617" s="2"/>
      <c r="D617" s="2"/>
      <c r="E617" s="2"/>
      <c r="F617" s="2"/>
      <c r="G617" s="2"/>
      <c r="H617" s="2"/>
      <c r="I617" s="2"/>
      <c r="J617" s="2"/>
      <c r="K617" s="2"/>
      <c r="L617" s="2"/>
    </row>
    <row r="618" customFormat="false" ht="13.8" hidden="false" customHeight="false" outlineLevel="0" collapsed="false">
      <c r="A618" s="2"/>
      <c r="B618" s="2"/>
      <c r="C618" s="2"/>
      <c r="D618" s="2"/>
      <c r="E618" s="2"/>
      <c r="F618" s="2"/>
      <c r="G618" s="2"/>
      <c r="H618" s="2"/>
      <c r="I618" s="2"/>
      <c r="J618" s="2"/>
      <c r="K618" s="2"/>
      <c r="L618" s="2"/>
    </row>
    <row r="619" customFormat="false" ht="13.8" hidden="false" customHeight="false" outlineLevel="0" collapsed="false">
      <c r="A619" s="2"/>
      <c r="B619" s="2"/>
      <c r="C619" s="2"/>
      <c r="D619" s="2"/>
      <c r="E619" s="2"/>
      <c r="F619" s="2"/>
      <c r="G619" s="2"/>
      <c r="H619" s="2"/>
      <c r="I619" s="2"/>
      <c r="J619" s="2"/>
      <c r="K619" s="2"/>
      <c r="L619" s="2"/>
    </row>
    <row r="620" customFormat="false" ht="13.8" hidden="false" customHeight="false" outlineLevel="0" collapsed="false">
      <c r="A620" s="2"/>
      <c r="B620" s="2"/>
      <c r="C620" s="2"/>
      <c r="D620" s="2"/>
      <c r="E620" s="2"/>
      <c r="F620" s="2"/>
      <c r="G620" s="2"/>
      <c r="H620" s="2"/>
      <c r="I620" s="2"/>
      <c r="J620" s="2"/>
      <c r="K620" s="2"/>
      <c r="L620" s="2"/>
    </row>
    <row r="621" customFormat="false" ht="13.8" hidden="false" customHeight="false" outlineLevel="0" collapsed="false">
      <c r="A621" s="2"/>
      <c r="B621" s="2"/>
      <c r="C621" s="2"/>
      <c r="D621" s="2"/>
      <c r="E621" s="2"/>
      <c r="F621" s="2"/>
      <c r="G621" s="2"/>
      <c r="H621" s="2"/>
      <c r="I621" s="2"/>
      <c r="J621" s="2"/>
      <c r="K621" s="2"/>
      <c r="L621" s="2"/>
    </row>
    <row r="622" customFormat="false" ht="13.8" hidden="false" customHeight="false" outlineLevel="0" collapsed="false">
      <c r="A622" s="2"/>
      <c r="B622" s="2"/>
      <c r="C622" s="2"/>
      <c r="D622" s="2"/>
      <c r="E622" s="2"/>
      <c r="F622" s="2"/>
      <c r="G622" s="2"/>
      <c r="H622" s="2"/>
      <c r="I622" s="2"/>
      <c r="J622" s="2"/>
      <c r="K622" s="2"/>
      <c r="L622" s="2"/>
    </row>
    <row r="623" customFormat="false" ht="13.8" hidden="false" customHeight="false" outlineLevel="0" collapsed="false">
      <c r="A623" s="2"/>
      <c r="B623" s="2"/>
      <c r="C623" s="2"/>
      <c r="D623" s="2"/>
      <c r="E623" s="2"/>
      <c r="F623" s="2"/>
      <c r="G623" s="2"/>
      <c r="H623" s="2"/>
      <c r="I623" s="2"/>
      <c r="J623" s="2"/>
      <c r="K623" s="2"/>
      <c r="L623" s="2"/>
    </row>
    <row r="624" customFormat="false" ht="13.8" hidden="false" customHeight="false" outlineLevel="0" collapsed="false">
      <c r="A624" s="2"/>
      <c r="B624" s="2"/>
      <c r="C624" s="2"/>
      <c r="D624" s="2"/>
      <c r="E624" s="2"/>
      <c r="F624" s="2"/>
      <c r="G624" s="2"/>
      <c r="H624" s="2"/>
      <c r="I624" s="2"/>
      <c r="J624" s="2"/>
      <c r="K624" s="2"/>
      <c r="L624" s="2"/>
    </row>
    <row r="625" customFormat="false" ht="13.8" hidden="false" customHeight="false" outlineLevel="0" collapsed="false">
      <c r="A625" s="2"/>
      <c r="B625" s="2"/>
      <c r="C625" s="2"/>
      <c r="D625" s="2"/>
      <c r="E625" s="2"/>
      <c r="F625" s="2"/>
      <c r="G625" s="2"/>
      <c r="H625" s="2"/>
      <c r="I625" s="2"/>
      <c r="J625" s="2"/>
      <c r="K625" s="2"/>
      <c r="L625" s="2"/>
    </row>
    <row r="626" customFormat="false" ht="13.8" hidden="false" customHeight="false" outlineLevel="0" collapsed="false">
      <c r="A626" s="2"/>
      <c r="B626" s="2"/>
      <c r="C626" s="2"/>
      <c r="D626" s="2"/>
      <c r="E626" s="2"/>
      <c r="F626" s="2"/>
      <c r="G626" s="2"/>
      <c r="H626" s="2"/>
      <c r="I626" s="2"/>
      <c r="J626" s="2"/>
      <c r="K626" s="2"/>
      <c r="L626" s="2"/>
    </row>
    <row r="627" customFormat="false" ht="13.8" hidden="false" customHeight="false" outlineLevel="0" collapsed="false">
      <c r="A627" s="2"/>
      <c r="B627" s="2"/>
      <c r="C627" s="2"/>
      <c r="D627" s="2"/>
      <c r="E627" s="2"/>
      <c r="F627" s="2"/>
      <c r="G627" s="2"/>
      <c r="H627" s="2"/>
      <c r="I627" s="2"/>
      <c r="J627" s="2"/>
      <c r="K627" s="2"/>
      <c r="L627" s="2"/>
    </row>
    <row r="628" customFormat="false" ht="13.8" hidden="false" customHeight="false" outlineLevel="0" collapsed="false">
      <c r="A628" s="2"/>
      <c r="B628" s="2"/>
      <c r="C628" s="2"/>
      <c r="D628" s="2"/>
      <c r="E628" s="2"/>
      <c r="F628" s="2"/>
      <c r="G628" s="2"/>
      <c r="H628" s="2"/>
      <c r="I628" s="2"/>
      <c r="J628" s="2"/>
      <c r="K628" s="2"/>
      <c r="L628" s="2"/>
    </row>
    <row r="629" customFormat="false" ht="13.8" hidden="false" customHeight="false" outlineLevel="0" collapsed="false">
      <c r="A629" s="2"/>
      <c r="B629" s="2"/>
      <c r="C629" s="2"/>
      <c r="D629" s="2"/>
      <c r="E629" s="2"/>
      <c r="F629" s="2"/>
      <c r="G629" s="2"/>
      <c r="H629" s="2"/>
      <c r="I629" s="2"/>
      <c r="J629" s="2"/>
      <c r="K629" s="2"/>
      <c r="L629" s="2"/>
    </row>
    <row r="630" customFormat="false" ht="13.8" hidden="false" customHeight="false" outlineLevel="0" collapsed="false">
      <c r="A630" s="2"/>
      <c r="B630" s="2"/>
      <c r="C630" s="2"/>
      <c r="D630" s="2"/>
      <c r="E630" s="2"/>
      <c r="F630" s="2"/>
      <c r="G630" s="2"/>
      <c r="H630" s="2"/>
      <c r="I630" s="2"/>
      <c r="J630" s="2"/>
      <c r="K630" s="2"/>
      <c r="L630" s="2"/>
    </row>
    <row r="631" customFormat="false" ht="13.8" hidden="false" customHeight="false" outlineLevel="0" collapsed="false">
      <c r="A631" s="2"/>
      <c r="B631" s="2"/>
      <c r="C631" s="2"/>
      <c r="D631" s="2"/>
      <c r="E631" s="2"/>
      <c r="F631" s="2"/>
      <c r="G631" s="2"/>
      <c r="H631" s="2"/>
      <c r="I631" s="2"/>
      <c r="J631" s="2"/>
      <c r="K631" s="2"/>
      <c r="L631" s="2"/>
    </row>
    <row r="632" customFormat="false" ht="13.8" hidden="false" customHeight="false" outlineLevel="0" collapsed="false">
      <c r="A632" s="2"/>
      <c r="B632" s="2"/>
      <c r="C632" s="2"/>
      <c r="D632" s="2"/>
      <c r="E632" s="2"/>
      <c r="F632" s="2"/>
      <c r="G632" s="2"/>
      <c r="H632" s="2"/>
      <c r="I632" s="2"/>
      <c r="J632" s="2"/>
      <c r="K632" s="2"/>
      <c r="L632" s="2"/>
    </row>
    <row r="633" customFormat="false" ht="13.8" hidden="false" customHeight="false" outlineLevel="0" collapsed="false">
      <c r="A633" s="2"/>
      <c r="B633" s="2"/>
      <c r="C633" s="2"/>
      <c r="D633" s="2"/>
      <c r="E633" s="2"/>
      <c r="F633" s="2"/>
      <c r="G633" s="2"/>
      <c r="H633" s="2"/>
      <c r="I633" s="2"/>
      <c r="J633" s="2"/>
      <c r="K633" s="2"/>
      <c r="L633" s="2"/>
    </row>
    <row r="634" customFormat="false" ht="13.8" hidden="false" customHeight="false" outlineLevel="0" collapsed="false">
      <c r="A634" s="2"/>
      <c r="B634" s="2"/>
      <c r="C634" s="2"/>
      <c r="D634" s="2"/>
      <c r="E634" s="2"/>
      <c r="F634" s="2"/>
      <c r="G634" s="2"/>
      <c r="H634" s="2"/>
      <c r="I634" s="2"/>
      <c r="J634" s="2"/>
      <c r="K634" s="2"/>
      <c r="L634" s="2"/>
    </row>
    <row r="635" customFormat="false" ht="13.8" hidden="false" customHeight="false" outlineLevel="0" collapsed="false">
      <c r="A635" s="2"/>
      <c r="B635" s="2"/>
      <c r="C635" s="2"/>
      <c r="D635" s="2"/>
      <c r="E635" s="2"/>
      <c r="F635" s="2"/>
      <c r="G635" s="2"/>
      <c r="H635" s="2"/>
      <c r="I635" s="2"/>
      <c r="J635" s="2"/>
      <c r="K635" s="2"/>
      <c r="L635" s="2"/>
    </row>
    <row r="636" customFormat="false" ht="13.8" hidden="false" customHeight="false" outlineLevel="0" collapsed="false">
      <c r="A636" s="2"/>
      <c r="B636" s="2"/>
      <c r="C636" s="2"/>
      <c r="D636" s="2"/>
      <c r="E636" s="2"/>
      <c r="F636" s="2"/>
      <c r="G636" s="2"/>
      <c r="H636" s="2"/>
      <c r="I636" s="2"/>
      <c r="J636" s="2"/>
      <c r="K636" s="2"/>
      <c r="L636" s="2"/>
    </row>
    <row r="637" customFormat="false" ht="13.8" hidden="false" customHeight="false" outlineLevel="0" collapsed="false">
      <c r="A637" s="2"/>
      <c r="B637" s="2"/>
      <c r="C637" s="2"/>
      <c r="D637" s="2"/>
      <c r="E637" s="2"/>
      <c r="F637" s="2"/>
      <c r="G637" s="2"/>
      <c r="H637" s="2"/>
      <c r="I637" s="2"/>
      <c r="J637" s="2"/>
      <c r="K637" s="2"/>
      <c r="L637" s="2"/>
    </row>
    <row r="638" customFormat="false" ht="13.8" hidden="false" customHeight="false" outlineLevel="0" collapsed="false">
      <c r="A638" s="2"/>
      <c r="B638" s="2"/>
      <c r="C638" s="2"/>
      <c r="D638" s="2"/>
      <c r="E638" s="2"/>
      <c r="F638" s="2"/>
      <c r="G638" s="2"/>
      <c r="H638" s="2"/>
      <c r="I638" s="2"/>
      <c r="J638" s="2"/>
      <c r="K638" s="2"/>
      <c r="L638" s="2"/>
    </row>
    <row r="639" customFormat="false" ht="13.8" hidden="false" customHeight="false" outlineLevel="0" collapsed="false">
      <c r="A639" s="2"/>
      <c r="B639" s="2"/>
      <c r="C639" s="2"/>
      <c r="D639" s="2"/>
      <c r="E639" s="2"/>
      <c r="F639" s="2"/>
      <c r="G639" s="2"/>
      <c r="H639" s="2"/>
      <c r="I639" s="2"/>
      <c r="J639" s="2"/>
      <c r="K639" s="2"/>
      <c r="L639" s="2"/>
    </row>
    <row r="640" customFormat="false" ht="13.8" hidden="false" customHeight="false" outlineLevel="0" collapsed="false">
      <c r="A640" s="2"/>
      <c r="B640" s="2"/>
      <c r="C640" s="2"/>
      <c r="D640" s="2"/>
      <c r="E640" s="2"/>
      <c r="F640" s="2"/>
      <c r="G640" s="2"/>
      <c r="H640" s="2"/>
      <c r="I640" s="2"/>
      <c r="J640" s="2"/>
      <c r="K640" s="2"/>
      <c r="L640" s="2"/>
    </row>
    <row r="641" customFormat="false" ht="13.8" hidden="false" customHeight="false" outlineLevel="0" collapsed="false">
      <c r="A641" s="2"/>
      <c r="B641" s="2"/>
      <c r="C641" s="2"/>
      <c r="D641" s="2"/>
      <c r="E641" s="2"/>
      <c r="F641" s="2"/>
      <c r="G641" s="2"/>
      <c r="H641" s="2"/>
      <c r="I641" s="2"/>
      <c r="J641" s="2"/>
      <c r="K641" s="2"/>
      <c r="L641" s="2"/>
    </row>
    <row r="642" customFormat="false" ht="13.8" hidden="false" customHeight="false" outlineLevel="0" collapsed="false">
      <c r="A642" s="2"/>
      <c r="B642" s="2"/>
      <c r="C642" s="2"/>
      <c r="D642" s="2"/>
      <c r="E642" s="2"/>
      <c r="F642" s="2"/>
      <c r="G642" s="2"/>
      <c r="H642" s="2"/>
      <c r="I642" s="2"/>
      <c r="J642" s="2"/>
      <c r="K642" s="2"/>
      <c r="L642" s="2"/>
    </row>
    <row r="643" customFormat="false" ht="13.8" hidden="false" customHeight="false" outlineLevel="0" collapsed="false">
      <c r="A643" s="2"/>
      <c r="B643" s="2"/>
      <c r="C643" s="2"/>
      <c r="D643" s="2"/>
      <c r="E643" s="2"/>
      <c r="F643" s="2"/>
      <c r="G643" s="2"/>
      <c r="H643" s="2"/>
      <c r="I643" s="2"/>
      <c r="J643" s="2"/>
      <c r="K643" s="2"/>
      <c r="L643" s="2"/>
    </row>
    <row r="644" customFormat="false" ht="13.8" hidden="false" customHeight="false" outlineLevel="0" collapsed="false">
      <c r="A644" s="2"/>
      <c r="B644" s="2"/>
      <c r="C644" s="2"/>
      <c r="D644" s="2"/>
      <c r="E644" s="2"/>
      <c r="F644" s="2"/>
      <c r="G644" s="2"/>
      <c r="H644" s="2"/>
      <c r="I644" s="2"/>
      <c r="J644" s="2"/>
      <c r="K644" s="2"/>
      <c r="L644" s="2"/>
    </row>
    <row r="645" customFormat="false" ht="13.8" hidden="false" customHeight="false" outlineLevel="0" collapsed="false">
      <c r="A645" s="2"/>
      <c r="B645" s="2"/>
      <c r="C645" s="2"/>
      <c r="D645" s="2"/>
      <c r="E645" s="2"/>
      <c r="F645" s="2"/>
      <c r="G645" s="2"/>
      <c r="H645" s="2"/>
      <c r="I645" s="2"/>
      <c r="J645" s="2"/>
      <c r="K645" s="2"/>
      <c r="L645" s="2"/>
    </row>
    <row r="646" customFormat="false" ht="13.8" hidden="false" customHeight="false" outlineLevel="0" collapsed="false">
      <c r="A646" s="2"/>
      <c r="B646" s="2"/>
      <c r="C646" s="2"/>
      <c r="D646" s="2"/>
      <c r="E646" s="2"/>
      <c r="F646" s="2"/>
      <c r="G646" s="2"/>
      <c r="H646" s="2"/>
      <c r="I646" s="2"/>
      <c r="J646" s="2"/>
      <c r="K646" s="2"/>
      <c r="L646" s="2"/>
    </row>
    <row r="647" customFormat="false" ht="13.8" hidden="false" customHeight="false" outlineLevel="0" collapsed="false">
      <c r="A647" s="2"/>
      <c r="B647" s="2"/>
      <c r="C647" s="2"/>
      <c r="D647" s="2"/>
      <c r="E647" s="2"/>
      <c r="F647" s="2"/>
      <c r="G647" s="2"/>
      <c r="H647" s="2"/>
      <c r="I647" s="2"/>
      <c r="J647" s="2"/>
      <c r="K647" s="2"/>
      <c r="L647" s="2"/>
    </row>
    <row r="648" customFormat="false" ht="13.8" hidden="false" customHeight="false" outlineLevel="0" collapsed="false">
      <c r="A648" s="2"/>
      <c r="B648" s="2"/>
      <c r="C648" s="2"/>
      <c r="D648" s="2"/>
      <c r="E648" s="2"/>
      <c r="F648" s="2"/>
      <c r="G648" s="2"/>
      <c r="H648" s="2"/>
      <c r="I648" s="2"/>
      <c r="J648" s="2"/>
      <c r="K648" s="2"/>
      <c r="L648" s="2"/>
    </row>
    <row r="649" customFormat="false" ht="13.8" hidden="false" customHeight="false" outlineLevel="0" collapsed="false">
      <c r="A649" s="2"/>
      <c r="B649" s="2"/>
      <c r="C649" s="2"/>
      <c r="D649" s="2"/>
      <c r="E649" s="2"/>
      <c r="F649" s="2"/>
      <c r="G649" s="2"/>
      <c r="H649" s="2"/>
      <c r="I649" s="2"/>
      <c r="J649" s="2"/>
      <c r="K649" s="2"/>
      <c r="L649" s="2"/>
    </row>
    <row r="650" customFormat="false" ht="13.8" hidden="false" customHeight="false" outlineLevel="0" collapsed="false">
      <c r="A650" s="2"/>
      <c r="B650" s="2"/>
      <c r="C650" s="2"/>
      <c r="D650" s="2"/>
      <c r="E650" s="2"/>
      <c r="F650" s="2"/>
      <c r="G650" s="2"/>
      <c r="H650" s="2"/>
      <c r="I650" s="2"/>
      <c r="J650" s="2"/>
      <c r="K650" s="2"/>
      <c r="L650" s="2"/>
    </row>
    <row r="651" customFormat="false" ht="13.8" hidden="false" customHeight="false" outlineLevel="0" collapsed="false">
      <c r="A651" s="2"/>
      <c r="B651" s="2"/>
      <c r="C651" s="2"/>
      <c r="D651" s="2"/>
      <c r="E651" s="2"/>
      <c r="F651" s="2"/>
      <c r="G651" s="2"/>
      <c r="H651" s="2"/>
      <c r="I651" s="2"/>
      <c r="J651" s="2"/>
      <c r="K651" s="2"/>
      <c r="L651" s="2"/>
    </row>
    <row r="652" customFormat="false" ht="13.8" hidden="false" customHeight="false" outlineLevel="0" collapsed="false">
      <c r="A652" s="2"/>
      <c r="B652" s="2"/>
      <c r="C652" s="2"/>
      <c r="D652" s="2"/>
      <c r="E652" s="2"/>
      <c r="F652" s="2"/>
      <c r="G652" s="2"/>
      <c r="H652" s="2"/>
      <c r="I652" s="2"/>
      <c r="J652" s="2"/>
      <c r="K652" s="2"/>
      <c r="L652" s="2"/>
    </row>
    <row r="653" customFormat="false" ht="13.8" hidden="false" customHeight="false" outlineLevel="0" collapsed="false">
      <c r="A653" s="2"/>
      <c r="B653" s="2"/>
      <c r="C653" s="2"/>
      <c r="D653" s="2"/>
      <c r="E653" s="2"/>
      <c r="F653" s="2"/>
      <c r="G653" s="2"/>
      <c r="H653" s="2"/>
      <c r="I653" s="2"/>
      <c r="J653" s="2"/>
      <c r="K653" s="2"/>
      <c r="L653" s="2"/>
    </row>
    <row r="654" customFormat="false" ht="13.8" hidden="false" customHeight="false" outlineLevel="0" collapsed="false">
      <c r="A654" s="2"/>
      <c r="B654" s="2"/>
      <c r="C654" s="2"/>
      <c r="D654" s="2"/>
      <c r="E654" s="2"/>
      <c r="F654" s="2"/>
      <c r="G654" s="2"/>
      <c r="H654" s="2"/>
      <c r="I654" s="2"/>
      <c r="J654" s="2"/>
      <c r="K654" s="2"/>
      <c r="L654" s="2"/>
    </row>
    <row r="655" customFormat="false" ht="13.8" hidden="false" customHeight="false" outlineLevel="0" collapsed="false">
      <c r="A655" s="2"/>
      <c r="B655" s="2"/>
      <c r="C655" s="2"/>
      <c r="D655" s="2"/>
      <c r="E655" s="2"/>
      <c r="F655" s="2"/>
      <c r="G655" s="2"/>
      <c r="H655" s="2"/>
      <c r="I655" s="2"/>
      <c r="J655" s="2"/>
      <c r="K655" s="2"/>
      <c r="L655" s="2"/>
    </row>
    <row r="656" customFormat="false" ht="13.8" hidden="false" customHeight="false" outlineLevel="0" collapsed="false">
      <c r="A656" s="2"/>
      <c r="B656" s="2"/>
      <c r="C656" s="2"/>
      <c r="D656" s="2"/>
      <c r="E656" s="2"/>
      <c r="F656" s="2"/>
      <c r="G656" s="2"/>
      <c r="H656" s="2"/>
      <c r="I656" s="2"/>
      <c r="J656" s="2"/>
      <c r="K656" s="2"/>
      <c r="L656" s="2"/>
    </row>
    <row r="657" customFormat="false" ht="13.8" hidden="false" customHeight="false" outlineLevel="0" collapsed="false">
      <c r="A657" s="2"/>
      <c r="B657" s="2"/>
      <c r="C657" s="2"/>
      <c r="D657" s="2"/>
      <c r="E657" s="2"/>
      <c r="F657" s="2"/>
      <c r="G657" s="2"/>
      <c r="H657" s="2"/>
      <c r="I657" s="2"/>
      <c r="J657" s="2"/>
      <c r="K657" s="2"/>
      <c r="L657" s="2"/>
    </row>
    <row r="658" customFormat="false" ht="13.8" hidden="false" customHeight="false" outlineLevel="0" collapsed="false">
      <c r="A658" s="2"/>
      <c r="B658" s="2"/>
      <c r="C658" s="2"/>
      <c r="D658" s="2"/>
      <c r="E658" s="2"/>
      <c r="F658" s="2"/>
      <c r="G658" s="2"/>
      <c r="H658" s="2"/>
      <c r="I658" s="2"/>
      <c r="J658" s="2"/>
      <c r="K658" s="2"/>
      <c r="L658" s="2"/>
    </row>
    <row r="659" customFormat="false" ht="13.8" hidden="false" customHeight="false" outlineLevel="0" collapsed="false">
      <c r="A659" s="2"/>
      <c r="B659" s="2"/>
      <c r="C659" s="2"/>
      <c r="D659" s="2"/>
      <c r="E659" s="2"/>
      <c r="F659" s="2"/>
      <c r="G659" s="2"/>
      <c r="H659" s="2"/>
      <c r="I659" s="2"/>
      <c r="J659" s="2"/>
      <c r="K659" s="2"/>
      <c r="L659" s="2"/>
    </row>
    <row r="660" customFormat="false" ht="13.8" hidden="false" customHeight="false" outlineLevel="0" collapsed="false">
      <c r="A660" s="2"/>
      <c r="B660" s="2"/>
      <c r="C660" s="2"/>
      <c r="D660" s="2"/>
      <c r="E660" s="2"/>
      <c r="F660" s="2"/>
      <c r="G660" s="2"/>
      <c r="H660" s="2"/>
      <c r="I660" s="2"/>
      <c r="J660" s="2"/>
      <c r="K660" s="2"/>
      <c r="L660" s="2"/>
    </row>
    <row r="661" customFormat="false" ht="13.8" hidden="false" customHeight="false" outlineLevel="0" collapsed="false">
      <c r="A661" s="2"/>
      <c r="B661" s="2"/>
      <c r="C661" s="2"/>
      <c r="D661" s="2"/>
      <c r="E661" s="2"/>
      <c r="F661" s="2"/>
      <c r="G661" s="2"/>
      <c r="H661" s="2"/>
      <c r="I661" s="2"/>
      <c r="J661" s="2"/>
      <c r="K661" s="2"/>
      <c r="L661" s="2"/>
    </row>
    <row r="662" customFormat="false" ht="13.8" hidden="false" customHeight="false" outlineLevel="0" collapsed="false">
      <c r="A662" s="2"/>
      <c r="B662" s="2"/>
      <c r="C662" s="2"/>
      <c r="D662" s="2"/>
      <c r="E662" s="2"/>
      <c r="F662" s="2"/>
      <c r="G662" s="2"/>
      <c r="H662" s="2"/>
      <c r="I662" s="2"/>
      <c r="J662" s="2"/>
      <c r="K662" s="2"/>
      <c r="L662" s="2"/>
    </row>
    <row r="663" customFormat="false" ht="13.8" hidden="false" customHeight="false" outlineLevel="0" collapsed="false">
      <c r="A663" s="2"/>
      <c r="B663" s="2"/>
      <c r="C663" s="2"/>
      <c r="D663" s="2"/>
      <c r="E663" s="2"/>
      <c r="F663" s="2"/>
      <c r="G663" s="2"/>
      <c r="H663" s="2"/>
      <c r="I663" s="2"/>
      <c r="J663" s="2"/>
      <c r="K663" s="2"/>
      <c r="L663" s="2"/>
    </row>
    <row r="664" customFormat="false" ht="13.8" hidden="false" customHeight="false" outlineLevel="0" collapsed="false">
      <c r="A664" s="2"/>
      <c r="B664" s="2"/>
      <c r="C664" s="2"/>
      <c r="D664" s="2"/>
      <c r="E664" s="2"/>
      <c r="F664" s="2"/>
      <c r="G664" s="2"/>
      <c r="H664" s="2"/>
      <c r="I664" s="2"/>
      <c r="J664" s="2"/>
      <c r="K664" s="2"/>
      <c r="L664" s="2"/>
    </row>
    <row r="665" customFormat="false" ht="13.8" hidden="false" customHeight="false" outlineLevel="0" collapsed="false">
      <c r="A665" s="2"/>
      <c r="B665" s="2"/>
      <c r="C665" s="2"/>
      <c r="D665" s="2"/>
      <c r="E665" s="2"/>
      <c r="F665" s="2"/>
      <c r="G665" s="2"/>
      <c r="H665" s="2"/>
      <c r="I665" s="2"/>
      <c r="J665" s="2"/>
      <c r="K665" s="2"/>
      <c r="L665" s="2"/>
    </row>
    <row r="666" customFormat="false" ht="13.8" hidden="false" customHeight="false" outlineLevel="0" collapsed="false">
      <c r="A666" s="2"/>
      <c r="B666" s="2"/>
      <c r="C666" s="2"/>
      <c r="D666" s="2"/>
      <c r="E666" s="2"/>
      <c r="F666" s="2"/>
      <c r="G666" s="2"/>
      <c r="H666" s="2"/>
      <c r="I666" s="2"/>
      <c r="J666" s="2"/>
      <c r="K666" s="2"/>
      <c r="L666" s="2"/>
    </row>
    <row r="667" customFormat="false" ht="13.8" hidden="false" customHeight="false" outlineLevel="0" collapsed="false">
      <c r="A667" s="2"/>
      <c r="B667" s="2"/>
      <c r="C667" s="2"/>
      <c r="D667" s="2"/>
      <c r="E667" s="2"/>
      <c r="F667" s="2"/>
      <c r="G667" s="2"/>
      <c r="H667" s="2"/>
      <c r="I667" s="2"/>
      <c r="J667" s="2"/>
      <c r="K667" s="2"/>
      <c r="L667" s="2"/>
    </row>
    <row r="668" customFormat="false" ht="13.8" hidden="false" customHeight="false" outlineLevel="0" collapsed="false">
      <c r="A668" s="2"/>
      <c r="B668" s="2"/>
      <c r="C668" s="2"/>
      <c r="D668" s="2"/>
      <c r="E668" s="2"/>
      <c r="F668" s="2"/>
      <c r="G668" s="2"/>
      <c r="H668" s="2"/>
      <c r="I668" s="2"/>
      <c r="J668" s="2"/>
      <c r="K668" s="2"/>
      <c r="L668" s="2"/>
    </row>
    <row r="669" customFormat="false" ht="13.8" hidden="false" customHeight="false" outlineLevel="0" collapsed="false">
      <c r="A669" s="2"/>
      <c r="B669" s="2"/>
      <c r="C669" s="2"/>
      <c r="D669" s="2"/>
      <c r="E669" s="2"/>
      <c r="F669" s="2"/>
      <c r="G669" s="2"/>
      <c r="H669" s="2"/>
      <c r="I669" s="2"/>
      <c r="J669" s="2"/>
      <c r="K669" s="2"/>
      <c r="L669" s="2"/>
    </row>
    <row r="670" customFormat="false" ht="13.8" hidden="false" customHeight="false" outlineLevel="0" collapsed="false">
      <c r="A670" s="2"/>
      <c r="B670" s="2"/>
      <c r="C670" s="2"/>
      <c r="D670" s="2"/>
      <c r="E670" s="2"/>
      <c r="F670" s="2"/>
      <c r="G670" s="2"/>
      <c r="H670" s="2"/>
      <c r="I670" s="2"/>
      <c r="J670" s="2"/>
      <c r="K670" s="2"/>
      <c r="L670" s="2"/>
    </row>
    <row r="671" customFormat="false" ht="13.8" hidden="false" customHeight="false" outlineLevel="0" collapsed="false">
      <c r="A671" s="2"/>
      <c r="B671" s="2"/>
      <c r="C671" s="2"/>
      <c r="D671" s="2"/>
      <c r="E671" s="2"/>
      <c r="F671" s="2"/>
      <c r="G671" s="2"/>
      <c r="H671" s="2"/>
      <c r="I671" s="2"/>
      <c r="J671" s="2"/>
      <c r="K671" s="2"/>
      <c r="L671" s="2"/>
    </row>
    <row r="672" customFormat="false" ht="13.8" hidden="false" customHeight="false" outlineLevel="0" collapsed="false">
      <c r="A672" s="2"/>
      <c r="B672" s="2"/>
      <c r="C672" s="2"/>
      <c r="D672" s="2"/>
      <c r="E672" s="2"/>
      <c r="F672" s="2"/>
      <c r="G672" s="2"/>
      <c r="H672" s="2"/>
      <c r="I672" s="2"/>
      <c r="J672" s="2"/>
      <c r="K672" s="2"/>
      <c r="L672" s="2"/>
    </row>
    <row r="673" customFormat="false" ht="13.8" hidden="false" customHeight="false" outlineLevel="0" collapsed="false">
      <c r="A673" s="2"/>
      <c r="B673" s="2"/>
      <c r="C673" s="2"/>
      <c r="D673" s="2"/>
      <c r="E673" s="2"/>
      <c r="F673" s="2"/>
      <c r="G673" s="2"/>
      <c r="H673" s="2"/>
      <c r="I673" s="2"/>
      <c r="J673" s="2"/>
      <c r="K673" s="2"/>
      <c r="L673" s="2"/>
    </row>
    <row r="674" customFormat="false" ht="13.8" hidden="false" customHeight="false" outlineLevel="0" collapsed="false">
      <c r="A674" s="2"/>
      <c r="B674" s="2"/>
      <c r="C674" s="2"/>
      <c r="D674" s="2"/>
      <c r="E674" s="2"/>
      <c r="F674" s="2"/>
      <c r="G674" s="2"/>
      <c r="H674" s="2"/>
      <c r="I674" s="2"/>
      <c r="J674" s="2"/>
      <c r="K674" s="2"/>
      <c r="L674" s="2"/>
    </row>
    <row r="675" customFormat="false" ht="13.8" hidden="false" customHeight="false" outlineLevel="0" collapsed="false">
      <c r="A675" s="2"/>
      <c r="B675" s="2"/>
      <c r="C675" s="2"/>
      <c r="D675" s="2"/>
      <c r="E675" s="2"/>
      <c r="F675" s="2"/>
      <c r="G675" s="2"/>
      <c r="H675" s="2"/>
      <c r="I675" s="2"/>
      <c r="J675" s="2"/>
      <c r="K675" s="2"/>
      <c r="L675" s="2"/>
    </row>
    <row r="676" customFormat="false" ht="13.8" hidden="false" customHeight="false" outlineLevel="0" collapsed="false">
      <c r="A676" s="2"/>
      <c r="B676" s="2"/>
      <c r="C676" s="2"/>
      <c r="D676" s="2"/>
      <c r="E676" s="2"/>
      <c r="F676" s="2"/>
      <c r="G676" s="2"/>
      <c r="H676" s="2"/>
      <c r="I676" s="2"/>
      <c r="J676" s="2"/>
      <c r="K676" s="2"/>
      <c r="L676" s="2"/>
    </row>
    <row r="677" customFormat="false" ht="13.8" hidden="false" customHeight="false" outlineLevel="0" collapsed="false">
      <c r="A677" s="2"/>
      <c r="B677" s="2"/>
      <c r="C677" s="2"/>
      <c r="D677" s="2"/>
      <c r="E677" s="2"/>
      <c r="F677" s="2"/>
      <c r="G677" s="2"/>
      <c r="H677" s="2"/>
      <c r="I677" s="2"/>
      <c r="J677" s="2"/>
      <c r="K677" s="2"/>
      <c r="L677" s="2"/>
    </row>
    <row r="678" customFormat="false" ht="13.8" hidden="false" customHeight="false" outlineLevel="0" collapsed="false">
      <c r="A678" s="2"/>
      <c r="B678" s="2"/>
      <c r="C678" s="2"/>
      <c r="D678" s="2"/>
      <c r="E678" s="2"/>
      <c r="F678" s="2"/>
      <c r="G678" s="2"/>
      <c r="H678" s="2"/>
      <c r="I678" s="2"/>
      <c r="J678" s="2"/>
      <c r="K678" s="2"/>
      <c r="L678" s="2"/>
    </row>
    <row r="679" customFormat="false" ht="13.8" hidden="false" customHeight="false" outlineLevel="0" collapsed="false">
      <c r="A679" s="2"/>
      <c r="B679" s="2"/>
      <c r="C679" s="2"/>
      <c r="D679" s="2"/>
      <c r="E679" s="2"/>
      <c r="F679" s="2"/>
      <c r="G679" s="2"/>
      <c r="H679" s="2"/>
      <c r="I679" s="2"/>
      <c r="J679" s="2"/>
      <c r="K679" s="2"/>
      <c r="L679" s="2"/>
    </row>
    <row r="680" customFormat="false" ht="13.8" hidden="false" customHeight="false" outlineLevel="0" collapsed="false">
      <c r="A680" s="2"/>
      <c r="B680" s="2"/>
      <c r="C680" s="2"/>
      <c r="D680" s="2"/>
      <c r="E680" s="2"/>
      <c r="F680" s="2"/>
      <c r="G680" s="2"/>
      <c r="H680" s="2"/>
      <c r="I680" s="2"/>
      <c r="J680" s="2"/>
      <c r="K680" s="2"/>
      <c r="L680" s="2"/>
    </row>
    <row r="681" customFormat="false" ht="13.8" hidden="false" customHeight="false" outlineLevel="0" collapsed="false">
      <c r="A681" s="2"/>
      <c r="B681" s="2"/>
      <c r="C681" s="2"/>
      <c r="D681" s="2"/>
      <c r="E681" s="2"/>
      <c r="F681" s="2"/>
      <c r="G681" s="2"/>
      <c r="H681" s="2"/>
      <c r="I681" s="2"/>
      <c r="J681" s="2"/>
      <c r="K681" s="2"/>
      <c r="L681" s="2"/>
    </row>
    <row r="682" customFormat="false" ht="13.8" hidden="false" customHeight="false" outlineLevel="0" collapsed="false">
      <c r="A682" s="2"/>
      <c r="B682" s="2"/>
      <c r="C682" s="2"/>
      <c r="D682" s="2"/>
      <c r="E682" s="2"/>
      <c r="F682" s="2"/>
      <c r="G682" s="2"/>
      <c r="H682" s="2"/>
      <c r="I682" s="2"/>
      <c r="J682" s="2"/>
      <c r="K682" s="2"/>
      <c r="L682" s="2"/>
    </row>
    <row r="683" customFormat="false" ht="13.8" hidden="false" customHeight="false" outlineLevel="0" collapsed="false">
      <c r="A683" s="2"/>
      <c r="B683" s="2"/>
      <c r="C683" s="2"/>
      <c r="D683" s="2"/>
      <c r="E683" s="2"/>
      <c r="F683" s="2"/>
      <c r="G683" s="2"/>
      <c r="H683" s="2"/>
      <c r="I683" s="2"/>
      <c r="J683" s="2"/>
      <c r="K683" s="2"/>
      <c r="L683" s="2"/>
    </row>
    <row r="684" customFormat="false" ht="13.8" hidden="false" customHeight="false" outlineLevel="0" collapsed="false">
      <c r="A684" s="2"/>
      <c r="B684" s="2"/>
      <c r="C684" s="2"/>
      <c r="D684" s="2"/>
      <c r="E684" s="2"/>
      <c r="F684" s="2"/>
      <c r="G684" s="2"/>
      <c r="H684" s="2"/>
      <c r="I684" s="2"/>
      <c r="J684" s="2"/>
      <c r="K684" s="2"/>
      <c r="L684" s="2"/>
    </row>
    <row r="685" customFormat="false" ht="13.8" hidden="false" customHeight="false" outlineLevel="0" collapsed="false">
      <c r="A685" s="2"/>
      <c r="B685" s="2"/>
      <c r="C685" s="2"/>
      <c r="D685" s="2"/>
      <c r="E685" s="2"/>
      <c r="F685" s="2"/>
      <c r="G685" s="2"/>
      <c r="H685" s="2"/>
      <c r="I685" s="2"/>
      <c r="J685" s="2"/>
      <c r="K685" s="2"/>
      <c r="L685" s="2"/>
    </row>
    <row r="686" customFormat="false" ht="13.8" hidden="false" customHeight="false" outlineLevel="0" collapsed="false">
      <c r="A686" s="2"/>
      <c r="B686" s="2"/>
      <c r="C686" s="2"/>
      <c r="D686" s="2"/>
      <c r="E686" s="2"/>
      <c r="F686" s="2"/>
      <c r="G686" s="2"/>
      <c r="H686" s="2"/>
      <c r="I686" s="2"/>
      <c r="J686" s="2"/>
      <c r="K686" s="2"/>
      <c r="L686" s="2"/>
    </row>
    <row r="687" customFormat="false" ht="13.8" hidden="false" customHeight="false" outlineLevel="0" collapsed="false">
      <c r="A687" s="2"/>
      <c r="B687" s="2"/>
      <c r="C687" s="2"/>
      <c r="D687" s="2"/>
      <c r="E687" s="2"/>
      <c r="F687" s="2"/>
      <c r="G687" s="2"/>
      <c r="H687" s="2"/>
      <c r="I687" s="2"/>
      <c r="J687" s="2"/>
      <c r="K687" s="2"/>
      <c r="L687" s="2"/>
    </row>
    <row r="688" customFormat="false" ht="13.8" hidden="false" customHeight="false" outlineLevel="0" collapsed="false">
      <c r="A688" s="2"/>
      <c r="B688" s="2"/>
      <c r="C688" s="2"/>
      <c r="D688" s="2"/>
      <c r="E688" s="2"/>
      <c r="F688" s="2"/>
      <c r="G688" s="2"/>
      <c r="H688" s="2"/>
      <c r="I688" s="2"/>
      <c r="J688" s="2"/>
      <c r="K688" s="2"/>
      <c r="L688" s="2"/>
    </row>
    <row r="689" customFormat="false" ht="13.8" hidden="false" customHeight="false" outlineLevel="0" collapsed="false">
      <c r="A689" s="2"/>
      <c r="B689" s="2"/>
      <c r="C689" s="2"/>
      <c r="D689" s="2"/>
      <c r="E689" s="2"/>
      <c r="F689" s="2"/>
      <c r="G689" s="2"/>
      <c r="H689" s="2"/>
      <c r="I689" s="2"/>
      <c r="J689" s="2"/>
      <c r="K689" s="2"/>
      <c r="L689" s="2"/>
    </row>
    <row r="690" customFormat="false" ht="13.8" hidden="false" customHeight="false" outlineLevel="0" collapsed="false">
      <c r="A690" s="2"/>
      <c r="B690" s="2"/>
      <c r="C690" s="2"/>
      <c r="D690" s="2"/>
      <c r="E690" s="2"/>
      <c r="F690" s="2"/>
      <c r="G690" s="2"/>
      <c r="H690" s="2"/>
      <c r="I690" s="2"/>
      <c r="J690" s="2"/>
      <c r="K690" s="2"/>
      <c r="L690" s="2"/>
    </row>
    <row r="691" customFormat="false" ht="13.8" hidden="false" customHeight="false" outlineLevel="0" collapsed="false">
      <c r="A691" s="2"/>
      <c r="B691" s="2"/>
      <c r="C691" s="2"/>
      <c r="D691" s="2"/>
      <c r="E691" s="2"/>
      <c r="F691" s="2"/>
      <c r="G691" s="2"/>
      <c r="H691" s="2"/>
      <c r="I691" s="2"/>
      <c r="J691" s="2"/>
      <c r="K691" s="2"/>
      <c r="L691" s="2"/>
    </row>
    <row r="692" customFormat="false" ht="13.8" hidden="false" customHeight="false" outlineLevel="0" collapsed="false">
      <c r="A692" s="2"/>
      <c r="B692" s="2"/>
      <c r="C692" s="2"/>
      <c r="D692" s="2"/>
      <c r="E692" s="2"/>
      <c r="F692" s="2"/>
      <c r="G692" s="2"/>
      <c r="H692" s="2"/>
      <c r="I692" s="2"/>
      <c r="J692" s="2"/>
      <c r="K692" s="2"/>
      <c r="L692" s="2"/>
    </row>
    <row r="693" customFormat="false" ht="13.8" hidden="false" customHeight="false" outlineLevel="0" collapsed="false">
      <c r="A693" s="2"/>
      <c r="B693" s="2"/>
      <c r="C693" s="2"/>
      <c r="D693" s="2"/>
      <c r="E693" s="2"/>
      <c r="F693" s="2"/>
      <c r="G693" s="2"/>
      <c r="H693" s="2"/>
      <c r="I693" s="2"/>
      <c r="J693" s="2"/>
      <c r="K693" s="2"/>
      <c r="L693" s="2"/>
    </row>
    <row r="694" customFormat="false" ht="13.8" hidden="false" customHeight="false" outlineLevel="0" collapsed="false">
      <c r="A694" s="2"/>
      <c r="B694" s="2"/>
      <c r="C694" s="2"/>
      <c r="D694" s="2"/>
      <c r="E694" s="2"/>
      <c r="F694" s="2"/>
      <c r="G694" s="2"/>
      <c r="H694" s="2"/>
      <c r="I694" s="2"/>
      <c r="J694" s="2"/>
      <c r="K694" s="2"/>
      <c r="L694" s="2"/>
    </row>
    <row r="695" customFormat="false" ht="13.8" hidden="false" customHeight="false" outlineLevel="0" collapsed="false">
      <c r="A695" s="2"/>
      <c r="B695" s="2"/>
      <c r="C695" s="2"/>
      <c r="D695" s="2"/>
      <c r="E695" s="2"/>
      <c r="F695" s="2"/>
      <c r="G695" s="2"/>
      <c r="H695" s="2"/>
      <c r="I695" s="2"/>
      <c r="J695" s="2"/>
      <c r="K695" s="2"/>
      <c r="L695" s="2"/>
    </row>
    <row r="696" customFormat="false" ht="13.8" hidden="false" customHeight="false" outlineLevel="0" collapsed="false">
      <c r="A696" s="2"/>
      <c r="B696" s="2"/>
      <c r="C696" s="2"/>
      <c r="D696" s="2"/>
      <c r="E696" s="2"/>
      <c r="F696" s="2"/>
      <c r="G696" s="2"/>
      <c r="H696" s="2"/>
      <c r="I696" s="2"/>
      <c r="J696" s="2"/>
      <c r="K696" s="2"/>
      <c r="L696" s="2"/>
    </row>
    <row r="697" customFormat="false" ht="13.8" hidden="false" customHeight="false" outlineLevel="0" collapsed="false">
      <c r="A697" s="2"/>
      <c r="B697" s="2"/>
      <c r="C697" s="2"/>
      <c r="D697" s="2"/>
      <c r="E697" s="2"/>
      <c r="F697" s="2"/>
      <c r="G697" s="2"/>
      <c r="H697" s="2"/>
      <c r="I697" s="2"/>
      <c r="J697" s="2"/>
      <c r="K697" s="2"/>
      <c r="L697" s="2"/>
    </row>
    <row r="698" customFormat="false" ht="13.8" hidden="false" customHeight="false" outlineLevel="0" collapsed="false">
      <c r="A698" s="2"/>
      <c r="B698" s="2"/>
      <c r="C698" s="2"/>
      <c r="D698" s="2"/>
      <c r="E698" s="2"/>
      <c r="F698" s="2"/>
      <c r="G698" s="2"/>
      <c r="H698" s="2"/>
      <c r="I698" s="2"/>
      <c r="J698" s="2"/>
      <c r="K698" s="2"/>
      <c r="L698" s="2"/>
    </row>
    <row r="699" customFormat="false" ht="13.8" hidden="false" customHeight="false" outlineLevel="0" collapsed="false">
      <c r="A699" s="2"/>
      <c r="B699" s="2"/>
      <c r="C699" s="2"/>
      <c r="D699" s="2"/>
      <c r="E699" s="2"/>
      <c r="F699" s="2"/>
      <c r="G699" s="2"/>
      <c r="H699" s="2"/>
      <c r="I699" s="2"/>
      <c r="J699" s="2"/>
      <c r="K699" s="2"/>
      <c r="L699" s="2"/>
    </row>
    <row r="700" customFormat="false" ht="13.8" hidden="false" customHeight="false" outlineLevel="0" collapsed="false">
      <c r="A700" s="2"/>
      <c r="B700" s="2"/>
      <c r="C700" s="2"/>
      <c r="D700" s="2"/>
      <c r="E700" s="2"/>
      <c r="F700" s="2"/>
      <c r="G700" s="2"/>
      <c r="H700" s="2"/>
      <c r="I700" s="2"/>
      <c r="J700" s="2"/>
      <c r="K700" s="2"/>
      <c r="L700" s="2"/>
    </row>
    <row r="701" customFormat="false" ht="13.8" hidden="false" customHeight="false" outlineLevel="0" collapsed="false">
      <c r="A701" s="2"/>
      <c r="B701" s="2"/>
      <c r="C701" s="2"/>
      <c r="D701" s="2"/>
      <c r="E701" s="2"/>
      <c r="F701" s="2"/>
      <c r="G701" s="2"/>
      <c r="H701" s="2"/>
      <c r="I701" s="2"/>
      <c r="J701" s="2"/>
      <c r="K701" s="2"/>
      <c r="L701" s="2"/>
    </row>
    <row r="702" customFormat="false" ht="13.8" hidden="false" customHeight="false" outlineLevel="0" collapsed="false">
      <c r="A702" s="2"/>
      <c r="B702" s="2"/>
      <c r="C702" s="2"/>
      <c r="D702" s="2"/>
      <c r="E702" s="2"/>
      <c r="F702" s="2"/>
      <c r="G702" s="2"/>
      <c r="H702" s="2"/>
      <c r="I702" s="2"/>
      <c r="J702" s="2"/>
      <c r="K702" s="2"/>
      <c r="L702" s="2"/>
    </row>
    <row r="703" customFormat="false" ht="13.8" hidden="false" customHeight="false" outlineLevel="0" collapsed="false">
      <c r="A703" s="2"/>
      <c r="B703" s="2"/>
      <c r="C703" s="2"/>
      <c r="D703" s="2"/>
      <c r="E703" s="2"/>
      <c r="F703" s="2"/>
      <c r="G703" s="2"/>
      <c r="H703" s="2"/>
      <c r="I703" s="2"/>
      <c r="J703" s="2"/>
      <c r="K703" s="2"/>
      <c r="L703" s="2"/>
    </row>
    <row r="704" customFormat="false" ht="13.8" hidden="false" customHeight="false" outlineLevel="0" collapsed="false">
      <c r="A704" s="2"/>
      <c r="B704" s="2"/>
      <c r="C704" s="2"/>
      <c r="D704" s="2"/>
      <c r="E704" s="2"/>
      <c r="F704" s="2"/>
      <c r="G704" s="2"/>
      <c r="H704" s="2"/>
      <c r="I704" s="2"/>
      <c r="J704" s="2"/>
      <c r="K704" s="2"/>
      <c r="L704" s="2"/>
    </row>
    <row r="705" customFormat="false" ht="13.8" hidden="false" customHeight="false" outlineLevel="0" collapsed="false">
      <c r="A705" s="2"/>
      <c r="B705" s="2"/>
      <c r="C705" s="2"/>
      <c r="D705" s="2"/>
      <c r="E705" s="2"/>
      <c r="F705" s="2"/>
      <c r="G705" s="2"/>
      <c r="H705" s="2"/>
      <c r="I705" s="2"/>
      <c r="J705" s="2"/>
      <c r="K705" s="2"/>
      <c r="L705" s="2"/>
    </row>
    <row r="706" customFormat="false" ht="13.8" hidden="false" customHeight="false" outlineLevel="0" collapsed="false">
      <c r="A706" s="2"/>
      <c r="B706" s="2"/>
      <c r="C706" s="2"/>
      <c r="D706" s="2"/>
      <c r="E706" s="2"/>
      <c r="F706" s="2"/>
      <c r="G706" s="2"/>
      <c r="H706" s="2"/>
      <c r="I706" s="2"/>
      <c r="J706" s="2"/>
      <c r="K706" s="2"/>
      <c r="L706" s="2"/>
    </row>
    <row r="707" customFormat="false" ht="13.8" hidden="false" customHeight="false" outlineLevel="0" collapsed="false">
      <c r="A707" s="2"/>
      <c r="B707" s="2"/>
      <c r="C707" s="2"/>
      <c r="D707" s="2"/>
      <c r="E707" s="2"/>
      <c r="F707" s="2"/>
      <c r="G707" s="2"/>
      <c r="H707" s="2"/>
      <c r="I707" s="2"/>
      <c r="J707" s="2"/>
      <c r="K707" s="2"/>
      <c r="L707" s="2"/>
    </row>
    <row r="708" customFormat="false" ht="13.8" hidden="false" customHeight="false" outlineLevel="0" collapsed="false">
      <c r="A708" s="2"/>
      <c r="B708" s="2"/>
      <c r="C708" s="2"/>
      <c r="D708" s="2"/>
      <c r="E708" s="2"/>
      <c r="F708" s="2"/>
      <c r="G708" s="2"/>
      <c r="H708" s="2"/>
      <c r="I708" s="2"/>
      <c r="J708" s="2"/>
      <c r="K708" s="2"/>
      <c r="L708" s="2"/>
    </row>
    <row r="709" customFormat="false" ht="13.8" hidden="false" customHeight="false" outlineLevel="0" collapsed="false">
      <c r="A709" s="2"/>
      <c r="B709" s="2"/>
      <c r="C709" s="2"/>
      <c r="D709" s="2"/>
      <c r="E709" s="2"/>
      <c r="F709" s="2"/>
      <c r="G709" s="2"/>
      <c r="H709" s="2"/>
      <c r="I709" s="2"/>
      <c r="J709" s="2"/>
      <c r="K709" s="2"/>
      <c r="L709" s="2"/>
    </row>
    <row r="710" customFormat="false" ht="13.8" hidden="false" customHeight="false" outlineLevel="0" collapsed="false">
      <c r="A710" s="2"/>
      <c r="B710" s="2"/>
      <c r="C710" s="2"/>
      <c r="D710" s="2"/>
      <c r="E710" s="2"/>
      <c r="F710" s="2"/>
      <c r="G710" s="2"/>
      <c r="H710" s="2"/>
      <c r="I710" s="2"/>
      <c r="J710" s="2"/>
      <c r="K710" s="2"/>
      <c r="L710" s="2"/>
    </row>
    <row r="711" customFormat="false" ht="13.8" hidden="false" customHeight="false" outlineLevel="0" collapsed="false">
      <c r="A711" s="2"/>
      <c r="B711" s="2"/>
      <c r="C711" s="2"/>
      <c r="D711" s="2"/>
      <c r="E711" s="2"/>
      <c r="F711" s="2"/>
      <c r="G711" s="2"/>
      <c r="H711" s="2"/>
      <c r="I711" s="2"/>
      <c r="J711" s="2"/>
      <c r="K711" s="2"/>
      <c r="L711" s="2"/>
    </row>
    <row r="712" customFormat="false" ht="13.8" hidden="false" customHeight="false" outlineLevel="0" collapsed="false">
      <c r="A712" s="2"/>
      <c r="B712" s="2"/>
      <c r="C712" s="2"/>
      <c r="D712" s="2"/>
      <c r="E712" s="2"/>
      <c r="F712" s="2"/>
      <c r="G712" s="2"/>
      <c r="H712" s="2"/>
      <c r="I712" s="2"/>
      <c r="J712" s="2"/>
      <c r="K712" s="2"/>
      <c r="L712" s="2"/>
    </row>
    <row r="713" customFormat="false" ht="13.8" hidden="false" customHeight="false" outlineLevel="0" collapsed="false">
      <c r="A713" s="2"/>
      <c r="B713" s="2"/>
      <c r="C713" s="2"/>
      <c r="D713" s="2"/>
      <c r="E713" s="2"/>
      <c r="F713" s="2"/>
      <c r="G713" s="2"/>
      <c r="H713" s="2"/>
      <c r="I713" s="2"/>
      <c r="J713" s="2"/>
      <c r="K713" s="2"/>
      <c r="L713" s="2"/>
    </row>
    <row r="714" customFormat="false" ht="13.8" hidden="false" customHeight="false" outlineLevel="0" collapsed="false">
      <c r="A714" s="2"/>
      <c r="B714" s="2"/>
      <c r="C714" s="2"/>
      <c r="D714" s="2"/>
      <c r="E714" s="2"/>
      <c r="F714" s="2"/>
      <c r="G714" s="2"/>
      <c r="H714" s="2"/>
      <c r="I714" s="2"/>
      <c r="J714" s="2"/>
      <c r="K714" s="2"/>
      <c r="L714" s="2"/>
    </row>
    <row r="715" customFormat="false" ht="13.8" hidden="false" customHeight="false" outlineLevel="0" collapsed="false">
      <c r="A715" s="2"/>
      <c r="B715" s="2"/>
      <c r="C715" s="2"/>
      <c r="D715" s="2"/>
      <c r="E715" s="2"/>
      <c r="F715" s="2"/>
      <c r="G715" s="2"/>
      <c r="H715" s="2"/>
      <c r="I715" s="2"/>
      <c r="J715" s="2"/>
      <c r="K715" s="2"/>
      <c r="L715" s="2"/>
    </row>
    <row r="716" customFormat="false" ht="13.8" hidden="false" customHeight="false" outlineLevel="0" collapsed="false">
      <c r="A716" s="2"/>
      <c r="B716" s="2"/>
      <c r="C716" s="2"/>
      <c r="D716" s="2"/>
      <c r="E716" s="2"/>
      <c r="F716" s="2"/>
      <c r="G716" s="2"/>
      <c r="H716" s="2"/>
      <c r="I716" s="2"/>
      <c r="J716" s="2"/>
      <c r="K716" s="2"/>
      <c r="L716" s="2"/>
    </row>
    <row r="717" customFormat="false" ht="13.8" hidden="false" customHeight="false" outlineLevel="0" collapsed="false">
      <c r="A717" s="2"/>
      <c r="B717" s="2"/>
      <c r="C717" s="2"/>
      <c r="D717" s="2"/>
      <c r="E717" s="2"/>
      <c r="F717" s="2"/>
      <c r="G717" s="2"/>
      <c r="H717" s="2"/>
      <c r="I717" s="2"/>
      <c r="J717" s="2"/>
      <c r="K717" s="2"/>
      <c r="L717" s="2"/>
    </row>
    <row r="718" customFormat="false" ht="13.8" hidden="false" customHeight="false" outlineLevel="0" collapsed="false">
      <c r="A718" s="2"/>
      <c r="B718" s="2"/>
      <c r="C718" s="2"/>
      <c r="D718" s="2"/>
      <c r="E718" s="2"/>
      <c r="F718" s="2"/>
      <c r="G718" s="2"/>
      <c r="H718" s="2"/>
      <c r="I718" s="2"/>
      <c r="J718" s="2"/>
      <c r="K718" s="2"/>
      <c r="L718" s="2"/>
    </row>
    <row r="719" customFormat="false" ht="13.8" hidden="false" customHeight="false" outlineLevel="0" collapsed="false">
      <c r="A719" s="2"/>
      <c r="B719" s="2"/>
      <c r="C719" s="2"/>
      <c r="D719" s="2"/>
      <c r="E719" s="2"/>
      <c r="F719" s="2"/>
      <c r="G719" s="2"/>
      <c r="H719" s="2"/>
      <c r="I719" s="2"/>
      <c r="J719" s="2"/>
      <c r="K719" s="2"/>
      <c r="L719" s="2"/>
    </row>
    <row r="720" customFormat="false" ht="13.8" hidden="false" customHeight="false" outlineLevel="0" collapsed="false">
      <c r="A720" s="2"/>
      <c r="B720" s="2"/>
      <c r="C720" s="2"/>
      <c r="D720" s="2"/>
      <c r="E720" s="2"/>
      <c r="F720" s="2"/>
      <c r="G720" s="2"/>
      <c r="H720" s="2"/>
      <c r="I720" s="2"/>
      <c r="J720" s="2"/>
      <c r="K720" s="2"/>
      <c r="L720" s="2"/>
    </row>
    <row r="721" customFormat="false" ht="13.8" hidden="false" customHeight="false" outlineLevel="0" collapsed="false">
      <c r="A721" s="2"/>
      <c r="B721" s="2"/>
      <c r="C721" s="2"/>
      <c r="D721" s="2"/>
      <c r="E721" s="2"/>
      <c r="F721" s="2"/>
      <c r="G721" s="2"/>
      <c r="H721" s="2"/>
      <c r="I721" s="2"/>
      <c r="J721" s="2"/>
      <c r="K721" s="2"/>
      <c r="L721" s="2"/>
    </row>
    <row r="722" customFormat="false" ht="13.8" hidden="false" customHeight="false" outlineLevel="0" collapsed="false">
      <c r="A722" s="2"/>
      <c r="B722" s="2"/>
      <c r="C722" s="2"/>
      <c r="D722" s="2"/>
      <c r="E722" s="2"/>
      <c r="F722" s="2"/>
      <c r="G722" s="2"/>
      <c r="H722" s="2"/>
      <c r="I722" s="2"/>
      <c r="J722" s="2"/>
      <c r="K722" s="2"/>
      <c r="L722" s="2"/>
    </row>
    <row r="723" customFormat="false" ht="13.8" hidden="false" customHeight="false" outlineLevel="0" collapsed="false">
      <c r="A723" s="2"/>
      <c r="B723" s="2"/>
      <c r="C723" s="2"/>
      <c r="D723" s="2"/>
      <c r="E723" s="2"/>
      <c r="F723" s="2"/>
      <c r="G723" s="2"/>
      <c r="H723" s="2"/>
      <c r="I723" s="2"/>
      <c r="J723" s="2"/>
      <c r="K723" s="2"/>
      <c r="L723" s="2"/>
    </row>
    <row r="724" customFormat="false" ht="13.8" hidden="false" customHeight="false" outlineLevel="0" collapsed="false">
      <c r="A724" s="2"/>
      <c r="B724" s="2"/>
      <c r="C724" s="2"/>
      <c r="D724" s="2"/>
      <c r="E724" s="2"/>
      <c r="F724" s="2"/>
      <c r="G724" s="2"/>
      <c r="H724" s="2"/>
      <c r="I724" s="2"/>
      <c r="J724" s="2"/>
      <c r="K724" s="2"/>
      <c r="L724" s="2"/>
    </row>
    <row r="725" customFormat="false" ht="13.8" hidden="false" customHeight="false" outlineLevel="0" collapsed="false">
      <c r="A725" s="2"/>
      <c r="B725" s="2"/>
      <c r="C725" s="2"/>
      <c r="D725" s="2"/>
      <c r="E725" s="2"/>
      <c r="F725" s="2"/>
      <c r="G725" s="2"/>
      <c r="H725" s="2"/>
      <c r="I725" s="2"/>
      <c r="J725" s="2"/>
      <c r="K725" s="2"/>
      <c r="L725" s="2"/>
    </row>
    <row r="726" customFormat="false" ht="13.8" hidden="false" customHeight="false" outlineLevel="0" collapsed="false">
      <c r="A726" s="2"/>
      <c r="B726" s="2"/>
      <c r="C726" s="2"/>
      <c r="D726" s="2"/>
      <c r="E726" s="2"/>
      <c r="F726" s="2"/>
      <c r="G726" s="2"/>
      <c r="H726" s="2"/>
      <c r="I726" s="2"/>
      <c r="J726" s="2"/>
      <c r="K726" s="2"/>
      <c r="L726" s="2"/>
    </row>
    <row r="727" customFormat="false" ht="13.8" hidden="false" customHeight="false" outlineLevel="0" collapsed="false">
      <c r="A727" s="2"/>
      <c r="B727" s="2"/>
      <c r="C727" s="2"/>
      <c r="D727" s="2"/>
      <c r="E727" s="2"/>
      <c r="F727" s="2"/>
      <c r="G727" s="2"/>
      <c r="H727" s="2"/>
      <c r="I727" s="2"/>
      <c r="J727" s="2"/>
      <c r="K727" s="2"/>
      <c r="L727" s="2"/>
    </row>
    <row r="728" customFormat="false" ht="13.8" hidden="false" customHeight="false" outlineLevel="0" collapsed="false">
      <c r="A728" s="2"/>
      <c r="B728" s="2"/>
      <c r="C728" s="2"/>
      <c r="D728" s="2"/>
      <c r="E728" s="2"/>
      <c r="F728" s="2"/>
      <c r="G728" s="2"/>
      <c r="H728" s="2"/>
      <c r="I728" s="2"/>
      <c r="J728" s="2"/>
      <c r="K728" s="2"/>
      <c r="L728" s="2"/>
    </row>
    <row r="729" customFormat="false" ht="13.8" hidden="false" customHeight="false" outlineLevel="0" collapsed="false">
      <c r="A729" s="2"/>
      <c r="B729" s="2"/>
      <c r="C729" s="2"/>
      <c r="D729" s="2"/>
      <c r="E729" s="2"/>
      <c r="F729" s="2"/>
      <c r="G729" s="2"/>
      <c r="H729" s="2"/>
      <c r="I729" s="2"/>
      <c r="J729" s="2"/>
      <c r="K729" s="2"/>
      <c r="L729" s="2"/>
    </row>
    <row r="730" customFormat="false" ht="13.8" hidden="false" customHeight="false" outlineLevel="0" collapsed="false">
      <c r="A730" s="2"/>
      <c r="B730" s="2"/>
      <c r="C730" s="2"/>
      <c r="D730" s="2"/>
      <c r="E730" s="2"/>
      <c r="F730" s="2"/>
      <c r="G730" s="2"/>
      <c r="H730" s="2"/>
      <c r="I730" s="2"/>
      <c r="J730" s="2"/>
      <c r="K730" s="2"/>
      <c r="L730" s="2"/>
    </row>
    <row r="731" customFormat="false" ht="13.8" hidden="false" customHeight="false" outlineLevel="0" collapsed="false">
      <c r="A731" s="2"/>
      <c r="B731" s="2"/>
      <c r="C731" s="2"/>
      <c r="D731" s="2"/>
      <c r="E731" s="2"/>
      <c r="F731" s="2"/>
      <c r="G731" s="2"/>
      <c r="H731" s="2"/>
      <c r="I731" s="2"/>
      <c r="J731" s="2"/>
      <c r="K731" s="2"/>
      <c r="L731" s="2"/>
    </row>
    <row r="732" customFormat="false" ht="13.8" hidden="false" customHeight="false" outlineLevel="0" collapsed="false">
      <c r="A732" s="2"/>
      <c r="B732" s="2"/>
      <c r="C732" s="2"/>
      <c r="D732" s="2"/>
      <c r="E732" s="2"/>
      <c r="F732" s="2"/>
      <c r="G732" s="2"/>
      <c r="H732" s="2"/>
      <c r="I732" s="2"/>
      <c r="J732" s="2"/>
      <c r="K732" s="2"/>
      <c r="L732" s="2"/>
    </row>
    <row r="733" customFormat="false" ht="13.8" hidden="false" customHeight="false" outlineLevel="0" collapsed="false">
      <c r="A733" s="2"/>
      <c r="B733" s="2"/>
      <c r="C733" s="2"/>
      <c r="D733" s="2"/>
      <c r="E733" s="2"/>
      <c r="F733" s="2"/>
      <c r="G733" s="2"/>
      <c r="H733" s="2"/>
      <c r="I733" s="2"/>
      <c r="J733" s="2"/>
      <c r="K733" s="2"/>
      <c r="L733" s="2"/>
    </row>
    <row r="734" customFormat="false" ht="13.8" hidden="false" customHeight="false" outlineLevel="0" collapsed="false">
      <c r="A734" s="2"/>
      <c r="B734" s="2"/>
      <c r="C734" s="2"/>
      <c r="D734" s="2"/>
      <c r="E734" s="2"/>
      <c r="F734" s="2"/>
      <c r="G734" s="2"/>
      <c r="H734" s="2"/>
      <c r="I734" s="2"/>
      <c r="J734" s="2"/>
      <c r="K734" s="2"/>
      <c r="L734" s="2"/>
    </row>
    <row r="735" customFormat="false" ht="13.8" hidden="false" customHeight="false" outlineLevel="0" collapsed="false">
      <c r="A735" s="2"/>
      <c r="B735" s="2"/>
      <c r="C735" s="2"/>
      <c r="D735" s="2"/>
      <c r="E735" s="2"/>
      <c r="F735" s="2"/>
      <c r="G735" s="2"/>
      <c r="H735" s="2"/>
      <c r="I735" s="2"/>
      <c r="J735" s="2"/>
      <c r="K735" s="2"/>
      <c r="L735" s="2"/>
    </row>
    <row r="736" customFormat="false" ht="13.8" hidden="false" customHeight="false" outlineLevel="0" collapsed="false">
      <c r="A736" s="2"/>
      <c r="B736" s="2"/>
      <c r="C736" s="2"/>
      <c r="D736" s="2"/>
      <c r="E736" s="2"/>
      <c r="F736" s="2"/>
      <c r="G736" s="2"/>
      <c r="H736" s="2"/>
      <c r="I736" s="2"/>
      <c r="J736" s="2"/>
      <c r="K736" s="2"/>
      <c r="L736" s="2"/>
    </row>
    <row r="737" customFormat="false" ht="13.8" hidden="false" customHeight="false" outlineLevel="0" collapsed="false">
      <c r="A737" s="2"/>
      <c r="B737" s="2"/>
      <c r="C737" s="2"/>
      <c r="D737" s="2"/>
      <c r="E737" s="2"/>
      <c r="F737" s="2"/>
      <c r="G737" s="2"/>
      <c r="H737" s="2"/>
      <c r="I737" s="2"/>
      <c r="J737" s="2"/>
      <c r="K737" s="2"/>
      <c r="L737" s="2"/>
    </row>
    <row r="738" customFormat="false" ht="13.8" hidden="false" customHeight="false" outlineLevel="0" collapsed="false">
      <c r="A738" s="2"/>
      <c r="B738" s="2"/>
      <c r="C738" s="2"/>
      <c r="D738" s="2"/>
      <c r="E738" s="2"/>
      <c r="F738" s="2"/>
      <c r="G738" s="2"/>
      <c r="H738" s="2"/>
      <c r="I738" s="2"/>
      <c r="J738" s="2"/>
      <c r="K738" s="2"/>
      <c r="L738" s="2"/>
    </row>
    <row r="739" customFormat="false" ht="13.8" hidden="false" customHeight="false" outlineLevel="0" collapsed="false">
      <c r="A739" s="2"/>
      <c r="B739" s="2"/>
      <c r="C739" s="2"/>
      <c r="D739" s="2"/>
      <c r="E739" s="2"/>
      <c r="F739" s="2"/>
      <c r="G739" s="2"/>
      <c r="H739" s="2"/>
      <c r="I739" s="2"/>
      <c r="J739" s="2"/>
      <c r="K739" s="2"/>
      <c r="L739" s="2"/>
    </row>
    <row r="740" customFormat="false" ht="13.8" hidden="false" customHeight="false" outlineLevel="0" collapsed="false">
      <c r="A740" s="2"/>
      <c r="B740" s="2"/>
      <c r="C740" s="2"/>
      <c r="D740" s="2"/>
      <c r="E740" s="2"/>
      <c r="F740" s="2"/>
      <c r="G740" s="2"/>
      <c r="H740" s="2"/>
      <c r="I740" s="2"/>
      <c r="J740" s="2"/>
      <c r="K740" s="2"/>
      <c r="L740" s="2"/>
    </row>
    <row r="741" customFormat="false" ht="13.8" hidden="false" customHeight="false" outlineLevel="0" collapsed="false">
      <c r="A741" s="2"/>
      <c r="B741" s="2"/>
      <c r="C741" s="2"/>
      <c r="D741" s="2"/>
      <c r="E741" s="2"/>
      <c r="F741" s="2"/>
      <c r="G741" s="2"/>
      <c r="H741" s="2"/>
      <c r="I741" s="2"/>
      <c r="J741" s="2"/>
      <c r="K741" s="2"/>
      <c r="L741" s="2"/>
    </row>
    <row r="742" customFormat="false" ht="13.8" hidden="false" customHeight="false" outlineLevel="0" collapsed="false">
      <c r="A742" s="2"/>
      <c r="B742" s="2"/>
      <c r="C742" s="2"/>
      <c r="D742" s="2"/>
      <c r="E742" s="2"/>
      <c r="F742" s="2"/>
      <c r="G742" s="2"/>
      <c r="H742" s="2"/>
      <c r="I742" s="2"/>
      <c r="J742" s="2"/>
      <c r="K742" s="2"/>
      <c r="L742" s="2"/>
    </row>
    <row r="743" customFormat="false" ht="13.8" hidden="false" customHeight="false" outlineLevel="0" collapsed="false">
      <c r="A743" s="2"/>
      <c r="B743" s="2"/>
      <c r="C743" s="2"/>
      <c r="D743" s="2"/>
      <c r="E743" s="2"/>
      <c r="F743" s="2"/>
      <c r="G743" s="2"/>
      <c r="H743" s="2"/>
      <c r="I743" s="2"/>
      <c r="J743" s="2"/>
      <c r="K743" s="2"/>
      <c r="L743" s="2"/>
    </row>
    <row r="744" customFormat="false" ht="13.8" hidden="false" customHeight="false" outlineLevel="0" collapsed="false">
      <c r="A744" s="2"/>
      <c r="B744" s="2"/>
      <c r="C744" s="2"/>
      <c r="D744" s="2"/>
      <c r="E744" s="2"/>
      <c r="F744" s="2"/>
      <c r="G744" s="2"/>
      <c r="H744" s="2"/>
      <c r="I744" s="2"/>
      <c r="J744" s="2"/>
      <c r="K744" s="2"/>
      <c r="L744" s="2"/>
    </row>
    <row r="745" customFormat="false" ht="13.8" hidden="false" customHeight="false" outlineLevel="0" collapsed="false">
      <c r="A745" s="2"/>
      <c r="B745" s="2"/>
      <c r="C745" s="2"/>
      <c r="D745" s="2"/>
      <c r="E745" s="2"/>
      <c r="F745" s="2"/>
      <c r="G745" s="2"/>
      <c r="H745" s="2"/>
      <c r="I745" s="2"/>
      <c r="J745" s="2"/>
      <c r="K745" s="2"/>
      <c r="L745" s="2"/>
    </row>
    <row r="746" customFormat="false" ht="13.8" hidden="false" customHeight="false" outlineLevel="0" collapsed="false">
      <c r="A746" s="2"/>
      <c r="B746" s="2"/>
      <c r="C746" s="2"/>
      <c r="D746" s="2"/>
      <c r="E746" s="2"/>
      <c r="F746" s="2"/>
      <c r="G746" s="2"/>
      <c r="H746" s="2"/>
      <c r="I746" s="2"/>
      <c r="J746" s="2"/>
      <c r="K746" s="2"/>
      <c r="L746" s="2"/>
    </row>
    <row r="747" customFormat="false" ht="13.8" hidden="false" customHeight="false" outlineLevel="0" collapsed="false">
      <c r="A747" s="2"/>
      <c r="B747" s="2"/>
      <c r="C747" s="2"/>
      <c r="D747" s="2"/>
      <c r="E747" s="2"/>
      <c r="F747" s="2"/>
      <c r="G747" s="2"/>
      <c r="H747" s="2"/>
      <c r="I747" s="2"/>
      <c r="J747" s="2"/>
      <c r="K747" s="2"/>
      <c r="L747" s="2"/>
    </row>
    <row r="748" customFormat="false" ht="13.8" hidden="false" customHeight="false" outlineLevel="0" collapsed="false">
      <c r="A748" s="2"/>
      <c r="B748" s="2"/>
      <c r="C748" s="2"/>
      <c r="D748" s="2"/>
      <c r="E748" s="2"/>
      <c r="F748" s="2"/>
      <c r="G748" s="2"/>
      <c r="H748" s="2"/>
      <c r="I748" s="2"/>
      <c r="J748" s="2"/>
      <c r="K748" s="2"/>
      <c r="L748" s="2"/>
    </row>
    <row r="749" customFormat="false" ht="13.8" hidden="false" customHeight="false" outlineLevel="0" collapsed="false">
      <c r="A749" s="2"/>
      <c r="B749" s="2"/>
      <c r="C749" s="2"/>
      <c r="D749" s="2"/>
      <c r="E749" s="2"/>
      <c r="F749" s="2"/>
      <c r="G749" s="2"/>
      <c r="H749" s="2"/>
      <c r="I749" s="2"/>
      <c r="J749" s="2"/>
      <c r="K749" s="2"/>
      <c r="L749" s="2"/>
    </row>
    <row r="750" customFormat="false" ht="13.8" hidden="false" customHeight="false" outlineLevel="0" collapsed="false">
      <c r="A750" s="2"/>
      <c r="B750" s="2"/>
      <c r="C750" s="2"/>
      <c r="D750" s="2"/>
      <c r="E750" s="2"/>
      <c r="F750" s="2"/>
      <c r="G750" s="2"/>
      <c r="H750" s="2"/>
      <c r="I750" s="2"/>
      <c r="J750" s="2"/>
      <c r="K750" s="2"/>
      <c r="L750" s="2"/>
    </row>
    <row r="751" customFormat="false" ht="13.8" hidden="false" customHeight="false" outlineLevel="0" collapsed="false">
      <c r="A751" s="2"/>
      <c r="B751" s="2"/>
      <c r="C751" s="2"/>
      <c r="D751" s="2"/>
      <c r="E751" s="2"/>
      <c r="F751" s="2"/>
      <c r="G751" s="2"/>
      <c r="H751" s="2"/>
      <c r="I751" s="2"/>
      <c r="J751" s="2"/>
      <c r="K751" s="2"/>
      <c r="L751" s="2"/>
    </row>
    <row r="752" customFormat="false" ht="13.8" hidden="false" customHeight="false" outlineLevel="0" collapsed="false">
      <c r="A752" s="2"/>
      <c r="B752" s="2"/>
      <c r="C752" s="2"/>
      <c r="D752" s="2"/>
      <c r="E752" s="2"/>
      <c r="F752" s="2"/>
      <c r="G752" s="2"/>
      <c r="H752" s="2"/>
      <c r="I752" s="2"/>
      <c r="J752" s="2"/>
      <c r="K752" s="2"/>
      <c r="L752" s="2"/>
    </row>
    <row r="753" customFormat="false" ht="13.8" hidden="false" customHeight="false" outlineLevel="0" collapsed="false">
      <c r="A753" s="2"/>
      <c r="B753" s="2"/>
      <c r="C753" s="2"/>
      <c r="D753" s="2"/>
      <c r="E753" s="2"/>
      <c r="F753" s="2"/>
      <c r="G753" s="2"/>
      <c r="H753" s="2"/>
      <c r="I753" s="2"/>
      <c r="J753" s="2"/>
      <c r="K753" s="2"/>
      <c r="L753" s="2"/>
    </row>
    <row r="754" customFormat="false" ht="13.8" hidden="false" customHeight="false" outlineLevel="0" collapsed="false">
      <c r="A754" s="2"/>
      <c r="B754" s="2"/>
      <c r="C754" s="2"/>
      <c r="D754" s="2"/>
      <c r="E754" s="2"/>
      <c r="F754" s="2"/>
      <c r="G754" s="2"/>
      <c r="H754" s="2"/>
      <c r="I754" s="2"/>
      <c r="J754" s="2"/>
      <c r="K754" s="2"/>
      <c r="L754" s="2"/>
    </row>
    <row r="755" customFormat="false" ht="13.8" hidden="false" customHeight="false" outlineLevel="0" collapsed="false">
      <c r="A755" s="2"/>
      <c r="B755" s="2"/>
      <c r="C755" s="2"/>
      <c r="D755" s="2"/>
      <c r="E755" s="2"/>
      <c r="F755" s="2"/>
      <c r="G755" s="2"/>
      <c r="H755" s="2"/>
      <c r="I755" s="2"/>
      <c r="J755" s="2"/>
      <c r="K755" s="2"/>
      <c r="L755" s="2"/>
    </row>
    <row r="756" customFormat="false" ht="13.8" hidden="false" customHeight="false" outlineLevel="0" collapsed="false">
      <c r="A756" s="2"/>
      <c r="B756" s="2"/>
      <c r="C756" s="2"/>
      <c r="D756" s="2"/>
      <c r="E756" s="2"/>
      <c r="F756" s="2"/>
      <c r="G756" s="2"/>
      <c r="H756" s="2"/>
      <c r="I756" s="2"/>
      <c r="J756" s="2"/>
      <c r="K756" s="2"/>
      <c r="L756" s="2"/>
    </row>
    <row r="757" customFormat="false" ht="13.8" hidden="false" customHeight="false" outlineLevel="0" collapsed="false">
      <c r="A757" s="2"/>
      <c r="B757" s="2"/>
      <c r="C757" s="2"/>
      <c r="D757" s="2"/>
      <c r="E757" s="2"/>
      <c r="F757" s="2"/>
      <c r="G757" s="2"/>
      <c r="H757" s="2"/>
      <c r="I757" s="2"/>
      <c r="J757" s="2"/>
      <c r="K757" s="2"/>
      <c r="L757" s="2"/>
    </row>
    <row r="758" customFormat="false" ht="13.8" hidden="false" customHeight="false" outlineLevel="0" collapsed="false">
      <c r="A758" s="2"/>
      <c r="B758" s="2"/>
      <c r="C758" s="2"/>
      <c r="D758" s="2"/>
      <c r="E758" s="2"/>
      <c r="F758" s="2"/>
      <c r="G758" s="2"/>
      <c r="H758" s="2"/>
      <c r="I758" s="2"/>
      <c r="J758" s="2"/>
      <c r="K758" s="2"/>
      <c r="L758" s="2"/>
    </row>
    <row r="759" customFormat="false" ht="13.8" hidden="false" customHeight="false" outlineLevel="0" collapsed="false">
      <c r="A759" s="2"/>
      <c r="B759" s="2"/>
      <c r="C759" s="2"/>
      <c r="D759" s="2"/>
      <c r="E759" s="2"/>
      <c r="F759" s="2"/>
      <c r="G759" s="2"/>
      <c r="H759" s="2"/>
      <c r="I759" s="2"/>
      <c r="J759" s="2"/>
      <c r="K759" s="2"/>
      <c r="L759" s="2"/>
    </row>
    <row r="760" customFormat="false" ht="13.8" hidden="false" customHeight="false" outlineLevel="0" collapsed="false">
      <c r="A760" s="2"/>
      <c r="B760" s="2"/>
      <c r="C760" s="2"/>
      <c r="D760" s="2"/>
      <c r="E760" s="2"/>
      <c r="F760" s="2"/>
      <c r="G760" s="2"/>
      <c r="H760" s="2"/>
      <c r="I760" s="2"/>
      <c r="J760" s="2"/>
      <c r="K760" s="2"/>
      <c r="L760" s="2"/>
    </row>
    <row r="761" customFormat="false" ht="13.8" hidden="false" customHeight="false" outlineLevel="0" collapsed="false">
      <c r="A761" s="2"/>
      <c r="B761" s="2"/>
      <c r="C761" s="2"/>
      <c r="D761" s="2"/>
      <c r="E761" s="2"/>
      <c r="F761" s="2"/>
      <c r="G761" s="2"/>
      <c r="H761" s="2"/>
      <c r="I761" s="2"/>
      <c r="J761" s="2"/>
      <c r="K761" s="2"/>
      <c r="L761" s="2"/>
    </row>
    <row r="762" customFormat="false" ht="13.8" hidden="false" customHeight="false" outlineLevel="0" collapsed="false">
      <c r="A762" s="2"/>
      <c r="B762" s="2"/>
      <c r="C762" s="2"/>
      <c r="D762" s="2"/>
      <c r="E762" s="2"/>
      <c r="F762" s="2"/>
      <c r="G762" s="2"/>
      <c r="H762" s="2"/>
      <c r="I762" s="2"/>
      <c r="J762" s="2"/>
      <c r="K762" s="2"/>
      <c r="L762" s="2"/>
    </row>
    <row r="763" customFormat="false" ht="13.8" hidden="false" customHeight="false" outlineLevel="0" collapsed="false">
      <c r="A763" s="2"/>
      <c r="B763" s="2"/>
      <c r="C763" s="2"/>
      <c r="D763" s="2"/>
      <c r="E763" s="2"/>
      <c r="F763" s="2"/>
      <c r="G763" s="2"/>
      <c r="H763" s="2"/>
      <c r="I763" s="2"/>
      <c r="J763" s="2"/>
      <c r="K763" s="2"/>
      <c r="L763" s="2"/>
    </row>
    <row r="764" customFormat="false" ht="13.8" hidden="false" customHeight="false" outlineLevel="0" collapsed="false">
      <c r="A764" s="2"/>
      <c r="B764" s="2"/>
      <c r="C764" s="2"/>
      <c r="D764" s="2"/>
      <c r="E764" s="2"/>
      <c r="F764" s="2"/>
      <c r="G764" s="2"/>
      <c r="H764" s="2"/>
      <c r="I764" s="2"/>
      <c r="J764" s="2"/>
      <c r="K764" s="2"/>
      <c r="L764" s="2"/>
    </row>
    <row r="765" customFormat="false" ht="13.8" hidden="false" customHeight="false" outlineLevel="0" collapsed="false">
      <c r="A765" s="2"/>
      <c r="B765" s="2"/>
      <c r="C765" s="2"/>
      <c r="D765" s="2"/>
      <c r="E765" s="2"/>
      <c r="F765" s="2"/>
      <c r="G765" s="2"/>
      <c r="H765" s="2"/>
      <c r="I765" s="2"/>
      <c r="J765" s="2"/>
      <c r="K765" s="2"/>
      <c r="L765" s="2"/>
    </row>
    <row r="766" customFormat="false" ht="13.8" hidden="false" customHeight="false" outlineLevel="0" collapsed="false">
      <c r="A766" s="2"/>
      <c r="B766" s="2"/>
      <c r="C766" s="2"/>
      <c r="D766" s="2"/>
      <c r="E766" s="2"/>
      <c r="F766" s="2"/>
      <c r="G766" s="2"/>
      <c r="H766" s="2"/>
      <c r="I766" s="2"/>
      <c r="J766" s="2"/>
      <c r="K766" s="2"/>
      <c r="L766" s="2"/>
    </row>
    <row r="767" customFormat="false" ht="13.8" hidden="false" customHeight="false" outlineLevel="0" collapsed="false">
      <c r="A767" s="2"/>
      <c r="B767" s="2"/>
      <c r="C767" s="2"/>
      <c r="D767" s="2"/>
      <c r="E767" s="2"/>
      <c r="F767" s="2"/>
      <c r="G767" s="2"/>
      <c r="H767" s="2"/>
      <c r="I767" s="2"/>
      <c r="J767" s="2"/>
      <c r="K767" s="2"/>
      <c r="L767" s="2"/>
    </row>
    <row r="768" customFormat="false" ht="13.8" hidden="false" customHeight="false" outlineLevel="0" collapsed="false">
      <c r="A768" s="2"/>
      <c r="B768" s="2"/>
      <c r="C768" s="2"/>
      <c r="D768" s="2"/>
      <c r="E768" s="2"/>
      <c r="F768" s="2"/>
      <c r="G768" s="2"/>
      <c r="H768" s="2"/>
      <c r="I768" s="2"/>
      <c r="J768" s="2"/>
      <c r="K768" s="2"/>
      <c r="L768" s="2"/>
    </row>
    <row r="769" customFormat="false" ht="13.8" hidden="false" customHeight="false" outlineLevel="0" collapsed="false">
      <c r="A769" s="2"/>
      <c r="B769" s="2"/>
      <c r="C769" s="2"/>
      <c r="D769" s="2"/>
      <c r="E769" s="2"/>
      <c r="F769" s="2"/>
      <c r="G769" s="2"/>
      <c r="H769" s="2"/>
      <c r="I769" s="2"/>
      <c r="J769" s="2"/>
      <c r="K769" s="2"/>
      <c r="L769" s="2"/>
    </row>
    <row r="770" customFormat="false" ht="13.8" hidden="false" customHeight="false" outlineLevel="0" collapsed="false">
      <c r="A770" s="2"/>
      <c r="B770" s="2"/>
      <c r="C770" s="2"/>
      <c r="D770" s="2"/>
      <c r="E770" s="2"/>
      <c r="F770" s="2"/>
      <c r="G770" s="2"/>
      <c r="H770" s="2"/>
      <c r="I770" s="2"/>
      <c r="J770" s="2"/>
      <c r="K770" s="2"/>
      <c r="L770" s="2"/>
    </row>
    <row r="771" customFormat="false" ht="13.8" hidden="false" customHeight="false" outlineLevel="0" collapsed="false">
      <c r="A771" s="2"/>
      <c r="B771" s="2"/>
      <c r="C771" s="2"/>
      <c r="D771" s="2"/>
      <c r="E771" s="2"/>
      <c r="F771" s="2"/>
      <c r="G771" s="2"/>
      <c r="H771" s="2"/>
      <c r="I771" s="2"/>
      <c r="J771" s="2"/>
      <c r="K771" s="2"/>
      <c r="L771" s="2"/>
    </row>
    <row r="772" customFormat="false" ht="13.8" hidden="false" customHeight="false" outlineLevel="0" collapsed="false">
      <c r="A772" s="2"/>
      <c r="B772" s="2"/>
      <c r="C772" s="2"/>
      <c r="D772" s="2"/>
      <c r="E772" s="2"/>
      <c r="F772" s="2"/>
      <c r="G772" s="2"/>
      <c r="H772" s="2"/>
      <c r="I772" s="2"/>
      <c r="J772" s="2"/>
      <c r="K772" s="2"/>
      <c r="L772" s="2"/>
    </row>
    <row r="773" customFormat="false" ht="13.8" hidden="false" customHeight="false" outlineLevel="0" collapsed="false">
      <c r="A773" s="2"/>
      <c r="B773" s="2"/>
      <c r="C773" s="2"/>
      <c r="D773" s="2"/>
      <c r="E773" s="2"/>
      <c r="F773" s="2"/>
      <c r="G773" s="2"/>
      <c r="H773" s="2"/>
      <c r="I773" s="2"/>
      <c r="J773" s="2"/>
      <c r="K773" s="2"/>
      <c r="L773" s="2"/>
    </row>
    <row r="774" customFormat="false" ht="13.8" hidden="false" customHeight="false" outlineLevel="0" collapsed="false">
      <c r="A774" s="2"/>
      <c r="B774" s="2"/>
      <c r="C774" s="2"/>
      <c r="D774" s="2"/>
      <c r="E774" s="2"/>
      <c r="F774" s="2"/>
      <c r="G774" s="2"/>
      <c r="H774" s="2"/>
      <c r="I774" s="2"/>
      <c r="J774" s="2"/>
      <c r="K774" s="2"/>
      <c r="L774" s="2"/>
    </row>
    <row r="775" customFormat="false" ht="13.8" hidden="false" customHeight="false" outlineLevel="0" collapsed="false">
      <c r="A775" s="2"/>
      <c r="B775" s="2"/>
      <c r="C775" s="2"/>
      <c r="D775" s="2"/>
      <c r="E775" s="2"/>
      <c r="F775" s="2"/>
      <c r="G775" s="2"/>
      <c r="H775" s="2"/>
      <c r="I775" s="2"/>
      <c r="J775" s="2"/>
      <c r="K775" s="2"/>
      <c r="L775" s="2"/>
    </row>
    <row r="776" customFormat="false" ht="13.8" hidden="false" customHeight="false" outlineLevel="0" collapsed="false">
      <c r="A776" s="2"/>
      <c r="B776" s="2"/>
      <c r="C776" s="2"/>
      <c r="D776" s="2"/>
      <c r="E776" s="2"/>
      <c r="F776" s="2"/>
      <c r="G776" s="2"/>
      <c r="H776" s="2"/>
      <c r="I776" s="2"/>
      <c r="J776" s="2"/>
      <c r="K776" s="2"/>
      <c r="L776" s="2"/>
    </row>
    <row r="777" customFormat="false" ht="13.8" hidden="false" customHeight="false" outlineLevel="0" collapsed="false">
      <c r="A777" s="2"/>
      <c r="B777" s="2"/>
      <c r="C777" s="2"/>
      <c r="D777" s="2"/>
      <c r="E777" s="2"/>
      <c r="F777" s="2"/>
      <c r="G777" s="2"/>
      <c r="H777" s="2"/>
      <c r="I777" s="2"/>
      <c r="J777" s="2"/>
      <c r="K777" s="2"/>
      <c r="L777" s="2"/>
    </row>
    <row r="778" customFormat="false" ht="13.8" hidden="false" customHeight="false" outlineLevel="0" collapsed="false">
      <c r="A778" s="2"/>
      <c r="B778" s="2"/>
      <c r="C778" s="2"/>
      <c r="D778" s="2"/>
      <c r="E778" s="2"/>
      <c r="F778" s="2"/>
      <c r="G778" s="2"/>
      <c r="H778" s="2"/>
      <c r="I778" s="2"/>
      <c r="J778" s="2"/>
      <c r="K778" s="2"/>
      <c r="L778" s="2"/>
    </row>
    <row r="779" customFormat="false" ht="13.8" hidden="false" customHeight="false" outlineLevel="0" collapsed="false">
      <c r="A779" s="2"/>
      <c r="B779" s="2"/>
      <c r="C779" s="2"/>
      <c r="D779" s="2"/>
      <c r="E779" s="2"/>
      <c r="F779" s="2"/>
      <c r="G779" s="2"/>
      <c r="H779" s="2"/>
      <c r="I779" s="2"/>
      <c r="J779" s="2"/>
      <c r="K779" s="2"/>
      <c r="L779" s="2"/>
    </row>
    <row r="780" customFormat="false" ht="13.8" hidden="false" customHeight="false" outlineLevel="0" collapsed="false">
      <c r="A780" s="2"/>
      <c r="B780" s="2"/>
      <c r="C780" s="2"/>
      <c r="D780" s="2"/>
      <c r="E780" s="2"/>
      <c r="F780" s="2"/>
      <c r="G780" s="2"/>
      <c r="H780" s="2"/>
      <c r="I780" s="2"/>
      <c r="J780" s="2"/>
      <c r="K780" s="2"/>
      <c r="L780" s="2"/>
    </row>
    <row r="781" customFormat="false" ht="13.8" hidden="false" customHeight="false" outlineLevel="0" collapsed="false">
      <c r="A781" s="2"/>
      <c r="B781" s="2"/>
      <c r="C781" s="2"/>
      <c r="D781" s="2"/>
      <c r="E781" s="2"/>
      <c r="F781" s="2"/>
      <c r="G781" s="2"/>
      <c r="H781" s="2"/>
      <c r="I781" s="2"/>
      <c r="J781" s="2"/>
      <c r="K781" s="2"/>
      <c r="L781" s="2"/>
    </row>
    <row r="782" customFormat="false" ht="13.8" hidden="false" customHeight="false" outlineLevel="0" collapsed="false">
      <c r="A782" s="2"/>
      <c r="B782" s="2"/>
      <c r="C782" s="2"/>
      <c r="D782" s="2"/>
      <c r="E782" s="2"/>
      <c r="F782" s="2"/>
      <c r="G782" s="2"/>
      <c r="H782" s="2"/>
      <c r="I782" s="2"/>
      <c r="J782" s="2"/>
      <c r="K782" s="2"/>
      <c r="L782" s="2"/>
    </row>
    <row r="783" customFormat="false" ht="13.8" hidden="false" customHeight="false" outlineLevel="0" collapsed="false">
      <c r="A783" s="2"/>
      <c r="B783" s="2"/>
      <c r="C783" s="2"/>
      <c r="D783" s="2"/>
      <c r="E783" s="2"/>
      <c r="F783" s="2"/>
      <c r="G783" s="2"/>
      <c r="H783" s="2"/>
      <c r="I783" s="2"/>
      <c r="J783" s="2"/>
      <c r="K783" s="2"/>
      <c r="L783" s="2"/>
    </row>
    <row r="784" customFormat="false" ht="13.8" hidden="false" customHeight="false" outlineLevel="0" collapsed="false">
      <c r="A784" s="2"/>
      <c r="B784" s="2"/>
      <c r="C784" s="2"/>
      <c r="D784" s="2"/>
      <c r="E784" s="2"/>
      <c r="F784" s="2"/>
      <c r="G784" s="2"/>
      <c r="H784" s="2"/>
      <c r="I784" s="2"/>
      <c r="J784" s="2"/>
      <c r="K784" s="2"/>
      <c r="L784" s="2"/>
    </row>
    <row r="785" customFormat="false" ht="13.8" hidden="false" customHeight="false" outlineLevel="0" collapsed="false">
      <c r="A785" s="2"/>
      <c r="B785" s="2"/>
      <c r="C785" s="2"/>
      <c r="D785" s="2"/>
      <c r="E785" s="2"/>
      <c r="F785" s="2"/>
      <c r="G785" s="2"/>
      <c r="H785" s="2"/>
      <c r="I785" s="2"/>
      <c r="J785" s="2"/>
      <c r="K785" s="2"/>
      <c r="L785" s="2"/>
    </row>
    <row r="786" customFormat="false" ht="13.8" hidden="false" customHeight="false" outlineLevel="0" collapsed="false">
      <c r="A786" s="2"/>
      <c r="B786" s="2"/>
      <c r="C786" s="2"/>
      <c r="D786" s="2"/>
      <c r="E786" s="2"/>
      <c r="F786" s="2"/>
      <c r="G786" s="2"/>
      <c r="H786" s="2"/>
      <c r="I786" s="2"/>
      <c r="J786" s="2"/>
      <c r="K786" s="2"/>
      <c r="L786" s="2"/>
    </row>
    <row r="787" customFormat="false" ht="13.8" hidden="false" customHeight="false" outlineLevel="0" collapsed="false">
      <c r="A787" s="2"/>
      <c r="B787" s="2"/>
      <c r="C787" s="2"/>
      <c r="D787" s="2"/>
      <c r="E787" s="2"/>
      <c r="F787" s="2"/>
      <c r="G787" s="2"/>
      <c r="H787" s="2"/>
      <c r="I787" s="2"/>
      <c r="J787" s="2"/>
      <c r="K787" s="2"/>
      <c r="L787" s="2"/>
    </row>
    <row r="788" customFormat="false" ht="13.8" hidden="false" customHeight="false" outlineLevel="0" collapsed="false">
      <c r="A788" s="2"/>
      <c r="B788" s="2"/>
      <c r="C788" s="2"/>
      <c r="D788" s="2"/>
      <c r="E788" s="2"/>
      <c r="F788" s="2"/>
      <c r="G788" s="2"/>
      <c r="H788" s="2"/>
      <c r="I788" s="2"/>
      <c r="J788" s="2"/>
      <c r="K788" s="2"/>
      <c r="L788" s="2"/>
    </row>
    <row r="789" customFormat="false" ht="13.8" hidden="false" customHeight="false" outlineLevel="0" collapsed="false">
      <c r="A789" s="2"/>
      <c r="B789" s="2"/>
      <c r="C789" s="2"/>
      <c r="D789" s="2"/>
      <c r="E789" s="2"/>
      <c r="F789" s="2"/>
      <c r="G789" s="2"/>
      <c r="H789" s="2"/>
      <c r="I789" s="2"/>
      <c r="J789" s="2"/>
      <c r="K789" s="2"/>
      <c r="L789" s="2"/>
    </row>
    <row r="790" customFormat="false" ht="13.8" hidden="false" customHeight="false" outlineLevel="0" collapsed="false">
      <c r="A790" s="2"/>
      <c r="B790" s="2"/>
      <c r="C790" s="2"/>
      <c r="D790" s="2"/>
      <c r="E790" s="2"/>
      <c r="F790" s="2"/>
      <c r="G790" s="2"/>
      <c r="H790" s="2"/>
      <c r="I790" s="2"/>
      <c r="J790" s="2"/>
      <c r="K790" s="2"/>
      <c r="L790" s="2"/>
    </row>
    <row r="791" customFormat="false" ht="13.8" hidden="false" customHeight="false" outlineLevel="0" collapsed="false">
      <c r="A791" s="2"/>
      <c r="B791" s="2"/>
      <c r="C791" s="2"/>
      <c r="D791" s="2"/>
      <c r="E791" s="2"/>
      <c r="F791" s="2"/>
      <c r="G791" s="2"/>
      <c r="H791" s="2"/>
      <c r="I791" s="2"/>
      <c r="J791" s="2"/>
      <c r="K791" s="2"/>
      <c r="L791" s="2"/>
    </row>
    <row r="792" customFormat="false" ht="13.8" hidden="false" customHeight="false" outlineLevel="0" collapsed="false">
      <c r="A792" s="2"/>
      <c r="B792" s="2"/>
      <c r="C792" s="2"/>
      <c r="D792" s="2"/>
      <c r="E792" s="2"/>
      <c r="F792" s="2"/>
      <c r="G792" s="2"/>
      <c r="H792" s="2"/>
      <c r="I792" s="2"/>
      <c r="J792" s="2"/>
      <c r="K792" s="2"/>
      <c r="L792" s="2"/>
    </row>
    <row r="793" customFormat="false" ht="13.8" hidden="false" customHeight="false" outlineLevel="0" collapsed="false">
      <c r="A793" s="2"/>
      <c r="B793" s="2"/>
      <c r="C793" s="2"/>
      <c r="D793" s="2"/>
      <c r="E793" s="2"/>
      <c r="F793" s="2"/>
      <c r="G793" s="2"/>
      <c r="H793" s="2"/>
      <c r="I793" s="2"/>
      <c r="J793" s="2"/>
      <c r="K793" s="2"/>
      <c r="L793" s="2"/>
    </row>
    <row r="794" customFormat="false" ht="13.8" hidden="false" customHeight="false" outlineLevel="0" collapsed="false">
      <c r="A794" s="2"/>
      <c r="B794" s="2"/>
      <c r="C794" s="2"/>
      <c r="D794" s="2"/>
      <c r="E794" s="2"/>
      <c r="F794" s="2"/>
      <c r="G794" s="2"/>
      <c r="H794" s="2"/>
      <c r="I794" s="2"/>
      <c r="J794" s="2"/>
      <c r="K794" s="2"/>
      <c r="L794" s="2"/>
    </row>
    <row r="795" customFormat="false" ht="13.8" hidden="false" customHeight="false" outlineLevel="0" collapsed="false">
      <c r="A795" s="2"/>
      <c r="B795" s="2"/>
      <c r="C795" s="2"/>
      <c r="D795" s="2"/>
      <c r="E795" s="2"/>
      <c r="F795" s="2"/>
      <c r="G795" s="2"/>
      <c r="H795" s="2"/>
      <c r="I795" s="2"/>
      <c r="J795" s="2"/>
      <c r="K795" s="2"/>
      <c r="L795" s="2"/>
    </row>
    <row r="796" customFormat="false" ht="13.8" hidden="false" customHeight="false" outlineLevel="0" collapsed="false">
      <c r="A796" s="2"/>
      <c r="B796" s="2"/>
      <c r="C796" s="2"/>
      <c r="D796" s="2"/>
      <c r="E796" s="2"/>
      <c r="F796" s="2"/>
      <c r="G796" s="2"/>
      <c r="H796" s="2"/>
      <c r="I796" s="2"/>
      <c r="J796" s="2"/>
      <c r="K796" s="2"/>
      <c r="L796" s="2"/>
    </row>
    <row r="797" customFormat="false" ht="13.8" hidden="false" customHeight="false" outlineLevel="0" collapsed="false">
      <c r="A797" s="2"/>
      <c r="B797" s="2"/>
      <c r="C797" s="2"/>
      <c r="D797" s="2"/>
      <c r="E797" s="2"/>
      <c r="F797" s="2"/>
      <c r="G797" s="2"/>
      <c r="H797" s="2"/>
      <c r="I797" s="2"/>
      <c r="J797" s="2"/>
      <c r="K797" s="2"/>
      <c r="L797" s="2"/>
    </row>
    <row r="798" customFormat="false" ht="13.8" hidden="false" customHeight="false" outlineLevel="0" collapsed="false">
      <c r="A798" s="2"/>
      <c r="B798" s="2"/>
      <c r="C798" s="2"/>
      <c r="D798" s="2"/>
      <c r="E798" s="2"/>
      <c r="F798" s="2"/>
      <c r="G798" s="2"/>
      <c r="H798" s="2"/>
      <c r="I798" s="2"/>
      <c r="J798" s="2"/>
      <c r="K798" s="2"/>
      <c r="L798" s="2"/>
    </row>
    <row r="799" customFormat="false" ht="13.8" hidden="false" customHeight="false" outlineLevel="0" collapsed="false">
      <c r="A799" s="2"/>
      <c r="B799" s="2"/>
      <c r="C799" s="2"/>
      <c r="D799" s="2"/>
      <c r="E799" s="2"/>
      <c r="F799" s="2"/>
      <c r="G799" s="2"/>
      <c r="H799" s="2"/>
      <c r="I799" s="2"/>
      <c r="J799" s="2"/>
      <c r="K799" s="2"/>
      <c r="L799" s="2"/>
    </row>
    <row r="800" customFormat="false" ht="13.8" hidden="false" customHeight="false" outlineLevel="0" collapsed="false">
      <c r="A800" s="2"/>
      <c r="B800" s="2"/>
      <c r="C800" s="2"/>
      <c r="D800" s="2"/>
      <c r="E800" s="2"/>
      <c r="F800" s="2"/>
      <c r="G800" s="2"/>
      <c r="H800" s="2"/>
      <c r="I800" s="2"/>
      <c r="J800" s="2"/>
      <c r="K800" s="2"/>
      <c r="L800" s="2"/>
    </row>
    <row r="801" customFormat="false" ht="13.8" hidden="false" customHeight="false" outlineLevel="0" collapsed="false">
      <c r="A801" s="2"/>
      <c r="B801" s="2"/>
      <c r="C801" s="2"/>
      <c r="D801" s="2"/>
      <c r="E801" s="2"/>
      <c r="F801" s="2"/>
      <c r="G801" s="2"/>
      <c r="H801" s="2"/>
      <c r="I801" s="2"/>
      <c r="J801" s="2"/>
      <c r="K801" s="2"/>
      <c r="L801" s="2"/>
    </row>
    <row r="802" customFormat="false" ht="13.8" hidden="false" customHeight="false" outlineLevel="0" collapsed="false">
      <c r="A802" s="2"/>
      <c r="B802" s="2"/>
      <c r="C802" s="2"/>
      <c r="D802" s="2"/>
      <c r="E802" s="2"/>
      <c r="F802" s="2"/>
      <c r="G802" s="2"/>
      <c r="H802" s="2"/>
      <c r="I802" s="2"/>
      <c r="J802" s="2"/>
      <c r="K802" s="2"/>
      <c r="L802" s="2"/>
    </row>
    <row r="803" customFormat="false" ht="13.8" hidden="false" customHeight="false" outlineLevel="0" collapsed="false">
      <c r="A803" s="2"/>
      <c r="B803" s="2"/>
      <c r="C803" s="2"/>
      <c r="D803" s="2"/>
      <c r="E803" s="2"/>
      <c r="F803" s="2"/>
      <c r="G803" s="2"/>
      <c r="H803" s="2"/>
      <c r="I803" s="2"/>
      <c r="J803" s="2"/>
      <c r="K803" s="2"/>
      <c r="L803" s="2"/>
    </row>
    <row r="804" customFormat="false" ht="13.8" hidden="false" customHeight="false" outlineLevel="0" collapsed="false">
      <c r="A804" s="2"/>
      <c r="B804" s="2"/>
      <c r="C804" s="2"/>
      <c r="D804" s="2"/>
      <c r="E804" s="2"/>
      <c r="F804" s="2"/>
      <c r="G804" s="2"/>
      <c r="H804" s="2"/>
      <c r="I804" s="2"/>
      <c r="J804" s="2"/>
      <c r="K804" s="2"/>
      <c r="L804" s="2"/>
    </row>
    <row r="805" customFormat="false" ht="13.8" hidden="false" customHeight="false" outlineLevel="0" collapsed="false">
      <c r="A805" s="2"/>
      <c r="B805" s="2"/>
      <c r="C805" s="2"/>
      <c r="D805" s="2"/>
      <c r="E805" s="2"/>
      <c r="F805" s="2"/>
      <c r="G805" s="2"/>
      <c r="H805" s="2"/>
      <c r="I805" s="2"/>
      <c r="J805" s="2"/>
      <c r="K805" s="2"/>
      <c r="L805" s="2"/>
    </row>
    <row r="806" customFormat="false" ht="13.8" hidden="false" customHeight="false" outlineLevel="0" collapsed="false">
      <c r="A806" s="2"/>
      <c r="B806" s="2"/>
      <c r="C806" s="2"/>
      <c r="D806" s="2"/>
      <c r="E806" s="2"/>
      <c r="F806" s="2"/>
      <c r="G806" s="2"/>
      <c r="H806" s="2"/>
      <c r="I806" s="2"/>
      <c r="J806" s="2"/>
      <c r="K806" s="2"/>
      <c r="L806" s="2"/>
    </row>
    <row r="807" customFormat="false" ht="13.8" hidden="false" customHeight="false" outlineLevel="0" collapsed="false">
      <c r="A807" s="2"/>
      <c r="B807" s="2"/>
      <c r="C807" s="2"/>
      <c r="D807" s="2"/>
      <c r="E807" s="2"/>
      <c r="F807" s="2"/>
      <c r="G807" s="2"/>
      <c r="H807" s="2"/>
      <c r="I807" s="2"/>
      <c r="J807" s="2"/>
      <c r="K807" s="2"/>
      <c r="L807" s="2"/>
    </row>
    <row r="808" customFormat="false" ht="13.8" hidden="false" customHeight="false" outlineLevel="0" collapsed="false">
      <c r="A808" s="2"/>
      <c r="B808" s="2"/>
      <c r="C808" s="2"/>
      <c r="D808" s="2"/>
      <c r="E808" s="2"/>
      <c r="F808" s="2"/>
      <c r="G808" s="2"/>
      <c r="H808" s="2"/>
      <c r="I808" s="2"/>
      <c r="J808" s="2"/>
      <c r="K808" s="2"/>
      <c r="L808" s="2"/>
    </row>
    <row r="809" customFormat="false" ht="13.8" hidden="false" customHeight="false" outlineLevel="0" collapsed="false">
      <c r="A809" s="2"/>
      <c r="B809" s="2"/>
      <c r="C809" s="2"/>
      <c r="D809" s="2"/>
      <c r="E809" s="2"/>
      <c r="F809" s="2"/>
      <c r="G809" s="2"/>
      <c r="H809" s="2"/>
      <c r="I809" s="2"/>
      <c r="J809" s="2"/>
      <c r="K809" s="2"/>
      <c r="L809" s="2"/>
    </row>
    <row r="810" customFormat="false" ht="13.8" hidden="false" customHeight="false" outlineLevel="0" collapsed="false">
      <c r="A810" s="2"/>
      <c r="B810" s="2"/>
      <c r="C810" s="2"/>
      <c r="D810" s="2"/>
      <c r="E810" s="2"/>
      <c r="F810" s="2"/>
      <c r="G810" s="2"/>
      <c r="H810" s="2"/>
      <c r="I810" s="2"/>
      <c r="J810" s="2"/>
      <c r="K810" s="2"/>
      <c r="L810" s="2"/>
    </row>
    <row r="811" customFormat="false" ht="13.8" hidden="false" customHeight="false" outlineLevel="0" collapsed="false">
      <c r="A811" s="2"/>
      <c r="B811" s="2"/>
      <c r="C811" s="2"/>
      <c r="D811" s="2"/>
      <c r="E811" s="2"/>
      <c r="F811" s="2"/>
      <c r="G811" s="2"/>
      <c r="H811" s="2"/>
      <c r="I811" s="2"/>
      <c r="J811" s="2"/>
      <c r="K811" s="2"/>
      <c r="L811" s="2"/>
    </row>
    <row r="812" customFormat="false" ht="13.8" hidden="false" customHeight="false" outlineLevel="0" collapsed="false">
      <c r="A812" s="2"/>
      <c r="B812" s="2"/>
      <c r="C812" s="2"/>
      <c r="D812" s="2"/>
      <c r="E812" s="2"/>
      <c r="F812" s="2"/>
      <c r="G812" s="2"/>
      <c r="H812" s="2"/>
      <c r="I812" s="2"/>
      <c r="J812" s="2"/>
      <c r="K812" s="2"/>
      <c r="L812" s="2"/>
    </row>
    <row r="813" customFormat="false" ht="13.8" hidden="false" customHeight="false" outlineLevel="0" collapsed="false">
      <c r="A813" s="2"/>
      <c r="B813" s="2"/>
      <c r="C813" s="2"/>
      <c r="D813" s="2"/>
      <c r="E813" s="2"/>
      <c r="F813" s="2"/>
      <c r="G813" s="2"/>
      <c r="H813" s="2"/>
      <c r="I813" s="2"/>
      <c r="J813" s="2"/>
      <c r="K813" s="2"/>
      <c r="L813" s="2"/>
    </row>
    <row r="814" customFormat="false" ht="13.8" hidden="false" customHeight="false" outlineLevel="0" collapsed="false">
      <c r="A814" s="2"/>
      <c r="B814" s="2"/>
      <c r="C814" s="2"/>
      <c r="D814" s="2"/>
      <c r="E814" s="2"/>
      <c r="F814" s="2"/>
      <c r="G814" s="2"/>
      <c r="H814" s="2"/>
      <c r="I814" s="2"/>
      <c r="J814" s="2"/>
      <c r="K814" s="2"/>
      <c r="L814" s="2"/>
    </row>
    <row r="815" customFormat="false" ht="13.8" hidden="false" customHeight="false" outlineLevel="0" collapsed="false">
      <c r="A815" s="2"/>
      <c r="B815" s="2"/>
      <c r="C815" s="2"/>
      <c r="D815" s="2"/>
      <c r="E815" s="2"/>
      <c r="F815" s="2"/>
      <c r="G815" s="2"/>
      <c r="H815" s="2"/>
      <c r="I815" s="2"/>
      <c r="J815" s="2"/>
      <c r="K815" s="2"/>
      <c r="L815" s="2"/>
    </row>
    <row r="816" customFormat="false" ht="13.8" hidden="false" customHeight="false" outlineLevel="0" collapsed="false">
      <c r="A816" s="2"/>
      <c r="B816" s="2"/>
      <c r="C816" s="2"/>
      <c r="D816" s="2"/>
      <c r="E816" s="2"/>
      <c r="F816" s="2"/>
      <c r="G816" s="2"/>
      <c r="H816" s="2"/>
      <c r="I816" s="2"/>
      <c r="J816" s="2"/>
      <c r="K816" s="2"/>
      <c r="L816" s="2"/>
    </row>
    <row r="817" customFormat="false" ht="13.8" hidden="false" customHeight="false" outlineLevel="0" collapsed="false">
      <c r="A817" s="2"/>
      <c r="B817" s="2"/>
      <c r="C817" s="2"/>
      <c r="D817" s="2"/>
      <c r="E817" s="2"/>
      <c r="F817" s="2"/>
      <c r="G817" s="2"/>
      <c r="H817" s="2"/>
      <c r="I817" s="2"/>
      <c r="J817" s="2"/>
      <c r="K817" s="2"/>
      <c r="L817" s="2"/>
    </row>
    <row r="818" customFormat="false" ht="13.8" hidden="false" customHeight="false" outlineLevel="0" collapsed="false">
      <c r="A818" s="2"/>
      <c r="B818" s="2"/>
      <c r="C818" s="2"/>
      <c r="D818" s="2"/>
      <c r="E818" s="2"/>
      <c r="F818" s="2"/>
      <c r="G818" s="2"/>
      <c r="H818" s="2"/>
      <c r="I818" s="2"/>
      <c r="J818" s="2"/>
      <c r="K818" s="2"/>
      <c r="L818" s="2"/>
    </row>
    <row r="819" customFormat="false" ht="13.8" hidden="false" customHeight="false" outlineLevel="0" collapsed="false">
      <c r="A819" s="2"/>
      <c r="B819" s="2"/>
      <c r="C819" s="2"/>
      <c r="D819" s="2"/>
      <c r="E819" s="2"/>
      <c r="F819" s="2"/>
      <c r="G819" s="2"/>
      <c r="H819" s="2"/>
      <c r="I819" s="2"/>
      <c r="J819" s="2"/>
      <c r="K819" s="2"/>
      <c r="L819" s="2"/>
    </row>
    <row r="820" customFormat="false" ht="13.8" hidden="false" customHeight="false" outlineLevel="0" collapsed="false">
      <c r="A820" s="2"/>
      <c r="B820" s="2"/>
      <c r="C820" s="2"/>
      <c r="D820" s="2"/>
      <c r="E820" s="2"/>
      <c r="F820" s="2"/>
      <c r="G820" s="2"/>
      <c r="H820" s="2"/>
      <c r="I820" s="2"/>
      <c r="J820" s="2"/>
      <c r="K820" s="2"/>
      <c r="L820" s="2"/>
    </row>
    <row r="821" customFormat="false" ht="13.8" hidden="false" customHeight="false" outlineLevel="0" collapsed="false">
      <c r="A821" s="2"/>
      <c r="B821" s="2"/>
      <c r="C821" s="2"/>
      <c r="D821" s="2"/>
      <c r="E821" s="2"/>
      <c r="F821" s="2"/>
      <c r="G821" s="2"/>
      <c r="H821" s="2"/>
      <c r="I821" s="2"/>
      <c r="J821" s="2"/>
      <c r="K821" s="2"/>
      <c r="L821" s="2"/>
    </row>
    <row r="822" customFormat="false" ht="13.8" hidden="false" customHeight="false" outlineLevel="0" collapsed="false">
      <c r="A822" s="2"/>
      <c r="B822" s="2"/>
      <c r="C822" s="2"/>
      <c r="D822" s="2"/>
      <c r="E822" s="2"/>
      <c r="F822" s="2"/>
      <c r="G822" s="2"/>
      <c r="H822" s="2"/>
      <c r="I822" s="2"/>
      <c r="J822" s="2"/>
      <c r="K822" s="2"/>
      <c r="L822" s="2"/>
    </row>
    <row r="823" customFormat="false" ht="13.8" hidden="false" customHeight="false" outlineLevel="0" collapsed="false">
      <c r="A823" s="2"/>
      <c r="B823" s="2"/>
      <c r="C823" s="2"/>
      <c r="D823" s="2"/>
      <c r="E823" s="2"/>
      <c r="F823" s="2"/>
      <c r="G823" s="2"/>
      <c r="H823" s="2"/>
      <c r="I823" s="2"/>
      <c r="J823" s="2"/>
      <c r="K823" s="2"/>
      <c r="L823" s="2"/>
    </row>
    <row r="824" customFormat="false" ht="13.8" hidden="false" customHeight="false" outlineLevel="0" collapsed="false">
      <c r="A824" s="2"/>
      <c r="B824" s="2"/>
      <c r="C824" s="2"/>
      <c r="D824" s="2"/>
      <c r="E824" s="2"/>
      <c r="F824" s="2"/>
      <c r="G824" s="2"/>
      <c r="H824" s="2"/>
      <c r="I824" s="2"/>
      <c r="J824" s="2"/>
      <c r="K824" s="2"/>
      <c r="L824" s="2"/>
    </row>
    <row r="825" customFormat="false" ht="13.8" hidden="false" customHeight="false" outlineLevel="0" collapsed="false">
      <c r="A825" s="2"/>
      <c r="B825" s="2"/>
      <c r="C825" s="2"/>
      <c r="D825" s="2"/>
      <c r="E825" s="2"/>
      <c r="F825" s="2"/>
      <c r="G825" s="2"/>
      <c r="H825" s="2"/>
      <c r="I825" s="2"/>
      <c r="J825" s="2"/>
      <c r="K825" s="2"/>
      <c r="L825" s="2"/>
    </row>
    <row r="826" customFormat="false" ht="13.8" hidden="false" customHeight="false" outlineLevel="0" collapsed="false">
      <c r="A826" s="2"/>
      <c r="B826" s="2"/>
      <c r="C826" s="2"/>
      <c r="D826" s="2"/>
      <c r="E826" s="2"/>
      <c r="F826" s="2"/>
      <c r="G826" s="2"/>
      <c r="H826" s="2"/>
      <c r="I826" s="2"/>
      <c r="J826" s="2"/>
      <c r="K826" s="2"/>
      <c r="L826" s="2"/>
    </row>
    <row r="827" customFormat="false" ht="13.8" hidden="false" customHeight="false" outlineLevel="0" collapsed="false">
      <c r="A827" s="2"/>
      <c r="B827" s="2"/>
      <c r="C827" s="2"/>
      <c r="D827" s="2"/>
      <c r="E827" s="2"/>
      <c r="F827" s="2"/>
      <c r="G827" s="2"/>
      <c r="H827" s="2"/>
      <c r="I827" s="2"/>
      <c r="J827" s="2"/>
      <c r="K827" s="2"/>
      <c r="L827" s="2"/>
    </row>
    <row r="828" customFormat="false" ht="13.8" hidden="false" customHeight="false" outlineLevel="0" collapsed="false">
      <c r="A828" s="2"/>
      <c r="B828" s="2"/>
      <c r="C828" s="2"/>
      <c r="D828" s="2"/>
      <c r="E828" s="2"/>
      <c r="F828" s="2"/>
      <c r="G828" s="2"/>
      <c r="H828" s="2"/>
      <c r="I828" s="2"/>
      <c r="J828" s="2"/>
      <c r="K828" s="2"/>
      <c r="L828" s="2"/>
    </row>
    <row r="829" customFormat="false" ht="13.8" hidden="false" customHeight="false" outlineLevel="0" collapsed="false">
      <c r="A829" s="2"/>
      <c r="B829" s="2"/>
      <c r="C829" s="2"/>
      <c r="D829" s="2"/>
      <c r="E829" s="2"/>
      <c r="F829" s="2"/>
      <c r="G829" s="2"/>
      <c r="H829" s="2"/>
      <c r="I829" s="2"/>
      <c r="J829" s="2"/>
      <c r="K829" s="2"/>
      <c r="L829" s="2"/>
    </row>
    <row r="830" customFormat="false" ht="13.8" hidden="false" customHeight="false" outlineLevel="0" collapsed="false">
      <c r="A830" s="2"/>
      <c r="B830" s="2"/>
      <c r="C830" s="2"/>
      <c r="D830" s="2"/>
      <c r="E830" s="2"/>
      <c r="F830" s="2"/>
      <c r="G830" s="2"/>
      <c r="H830" s="2"/>
      <c r="I830" s="2"/>
      <c r="J830" s="2"/>
      <c r="K830" s="2"/>
      <c r="L830" s="2"/>
    </row>
    <row r="831" customFormat="false" ht="13.8" hidden="false" customHeight="false" outlineLevel="0" collapsed="false">
      <c r="A831" s="2"/>
      <c r="B831" s="2"/>
      <c r="C831" s="2"/>
      <c r="D831" s="2"/>
      <c r="E831" s="2"/>
      <c r="F831" s="2"/>
      <c r="G831" s="2"/>
      <c r="H831" s="2"/>
      <c r="I831" s="2"/>
      <c r="J831" s="2"/>
      <c r="K831" s="2"/>
      <c r="L831" s="2"/>
    </row>
    <row r="832" customFormat="false" ht="13.8" hidden="false" customHeight="false" outlineLevel="0" collapsed="false">
      <c r="A832" s="2"/>
      <c r="B832" s="2"/>
      <c r="C832" s="2"/>
      <c r="D832" s="2"/>
      <c r="E832" s="2"/>
      <c r="F832" s="2"/>
      <c r="G832" s="2"/>
      <c r="H832" s="2"/>
      <c r="I832" s="2"/>
      <c r="J832" s="2"/>
      <c r="K832" s="2"/>
      <c r="L832" s="2"/>
    </row>
    <row r="833" customFormat="false" ht="13.8" hidden="false" customHeight="false" outlineLevel="0" collapsed="false">
      <c r="A833" s="2"/>
      <c r="B833" s="2"/>
      <c r="C833" s="2"/>
      <c r="D833" s="2"/>
      <c r="E833" s="2"/>
      <c r="F833" s="2"/>
      <c r="G833" s="2"/>
      <c r="H833" s="2"/>
      <c r="I833" s="2"/>
      <c r="J833" s="2"/>
      <c r="K833" s="2"/>
      <c r="L833" s="2"/>
    </row>
    <row r="834" customFormat="false" ht="13.8" hidden="false" customHeight="false" outlineLevel="0" collapsed="false">
      <c r="A834" s="2"/>
      <c r="B834" s="2"/>
      <c r="C834" s="2"/>
      <c r="D834" s="2"/>
      <c r="E834" s="2"/>
      <c r="F834" s="2"/>
      <c r="G834" s="2"/>
      <c r="H834" s="2"/>
      <c r="I834" s="2"/>
      <c r="J834" s="2"/>
      <c r="K834" s="2"/>
      <c r="L834" s="2"/>
    </row>
    <row r="835" customFormat="false" ht="13.8" hidden="false" customHeight="false" outlineLevel="0" collapsed="false">
      <c r="A835" s="2"/>
      <c r="B835" s="2"/>
      <c r="C835" s="2"/>
      <c r="D835" s="2"/>
      <c r="E835" s="2"/>
      <c r="F835" s="2"/>
      <c r="G835" s="2"/>
      <c r="H835" s="2"/>
      <c r="I835" s="2"/>
      <c r="J835" s="2"/>
      <c r="K835" s="2"/>
      <c r="L835" s="2"/>
    </row>
    <row r="836" customFormat="false" ht="13.8" hidden="false" customHeight="false" outlineLevel="0" collapsed="false">
      <c r="A836" s="2"/>
      <c r="B836" s="2"/>
      <c r="C836" s="2"/>
      <c r="D836" s="2"/>
      <c r="E836" s="2"/>
      <c r="F836" s="2"/>
      <c r="G836" s="2"/>
      <c r="H836" s="2"/>
      <c r="I836" s="2"/>
      <c r="J836" s="2"/>
      <c r="K836" s="2"/>
      <c r="L836" s="2"/>
    </row>
    <row r="837" customFormat="false" ht="13.8" hidden="false" customHeight="false" outlineLevel="0" collapsed="false">
      <c r="A837" s="2"/>
      <c r="B837" s="2"/>
      <c r="C837" s="2"/>
      <c r="D837" s="2"/>
      <c r="E837" s="2"/>
      <c r="F837" s="2"/>
      <c r="G837" s="2"/>
      <c r="H837" s="2"/>
      <c r="I837" s="2"/>
      <c r="J837" s="2"/>
      <c r="K837" s="2"/>
      <c r="L837" s="2"/>
    </row>
    <row r="838" customFormat="false" ht="13.8" hidden="false" customHeight="false" outlineLevel="0" collapsed="false">
      <c r="A838" s="2"/>
      <c r="B838" s="2"/>
      <c r="C838" s="2"/>
      <c r="D838" s="2"/>
      <c r="E838" s="2"/>
      <c r="F838" s="2"/>
      <c r="G838" s="2"/>
      <c r="H838" s="2"/>
      <c r="I838" s="2"/>
      <c r="J838" s="2"/>
      <c r="K838" s="2"/>
      <c r="L838" s="2"/>
    </row>
    <row r="839" customFormat="false" ht="13.8" hidden="false" customHeight="false" outlineLevel="0" collapsed="false">
      <c r="A839" s="2"/>
      <c r="B839" s="2"/>
      <c r="C839" s="2"/>
      <c r="D839" s="2"/>
      <c r="E839" s="2"/>
      <c r="F839" s="2"/>
      <c r="G839" s="2"/>
      <c r="H839" s="2"/>
      <c r="I839" s="2"/>
      <c r="J839" s="2"/>
      <c r="K839" s="2"/>
      <c r="L839" s="2"/>
    </row>
    <row r="840" customFormat="false" ht="13.8" hidden="false" customHeight="false" outlineLevel="0" collapsed="false">
      <c r="A840" s="2"/>
      <c r="B840" s="2"/>
      <c r="C840" s="2"/>
      <c r="D840" s="2"/>
      <c r="E840" s="2"/>
      <c r="F840" s="2"/>
      <c r="G840" s="2"/>
      <c r="H840" s="2"/>
      <c r="I840" s="2"/>
      <c r="J840" s="2"/>
      <c r="K840" s="2"/>
      <c r="L840" s="2"/>
    </row>
    <row r="841" customFormat="false" ht="13.8" hidden="false" customHeight="false" outlineLevel="0" collapsed="false">
      <c r="A841" s="2"/>
      <c r="B841" s="2"/>
      <c r="C841" s="2"/>
      <c r="D841" s="2"/>
      <c r="E841" s="2"/>
      <c r="F841" s="2"/>
      <c r="G841" s="2"/>
      <c r="H841" s="2"/>
      <c r="I841" s="2"/>
      <c r="J841" s="2"/>
      <c r="K841" s="2"/>
      <c r="L841" s="2"/>
    </row>
    <row r="842" customFormat="false" ht="13.8" hidden="false" customHeight="false" outlineLevel="0" collapsed="false">
      <c r="A842" s="2"/>
      <c r="B842" s="2"/>
      <c r="C842" s="2"/>
      <c r="D842" s="2"/>
      <c r="E842" s="2"/>
      <c r="F842" s="2"/>
      <c r="G842" s="2"/>
      <c r="H842" s="2"/>
      <c r="I842" s="2"/>
      <c r="J842" s="2"/>
      <c r="K842" s="2"/>
      <c r="L842" s="2"/>
    </row>
    <row r="843" customFormat="false" ht="13.8" hidden="false" customHeight="false" outlineLevel="0" collapsed="false">
      <c r="A843" s="2"/>
      <c r="B843" s="2"/>
      <c r="C843" s="2"/>
      <c r="D843" s="2"/>
      <c r="E843" s="2"/>
      <c r="F843" s="2"/>
      <c r="G843" s="2"/>
      <c r="H843" s="2"/>
      <c r="I843" s="2"/>
      <c r="J843" s="2"/>
      <c r="K843" s="2"/>
      <c r="L843" s="2"/>
    </row>
    <row r="844" customFormat="false" ht="13.8" hidden="false" customHeight="false" outlineLevel="0" collapsed="false">
      <c r="A844" s="2"/>
      <c r="B844" s="2"/>
      <c r="C844" s="2"/>
      <c r="D844" s="2"/>
      <c r="E844" s="2"/>
      <c r="F844" s="2"/>
      <c r="G844" s="2"/>
      <c r="H844" s="2"/>
      <c r="I844" s="2"/>
      <c r="J844" s="2"/>
      <c r="K844" s="2"/>
      <c r="L844" s="2"/>
    </row>
    <row r="845" customFormat="false" ht="13.8" hidden="false" customHeight="false" outlineLevel="0" collapsed="false">
      <c r="A845" s="2"/>
      <c r="B845" s="2"/>
      <c r="C845" s="2"/>
      <c r="D845" s="2"/>
      <c r="E845" s="2"/>
      <c r="F845" s="2"/>
      <c r="G845" s="2"/>
      <c r="H845" s="2"/>
      <c r="I845" s="2"/>
      <c r="J845" s="2"/>
      <c r="K845" s="2"/>
      <c r="L845" s="2"/>
    </row>
    <row r="846" customFormat="false" ht="13.8" hidden="false" customHeight="false" outlineLevel="0" collapsed="false">
      <c r="A846" s="2"/>
      <c r="B846" s="2"/>
      <c r="C846" s="2"/>
      <c r="D846" s="2"/>
      <c r="E846" s="2"/>
      <c r="F846" s="2"/>
      <c r="G846" s="2"/>
      <c r="H846" s="2"/>
      <c r="I846" s="2"/>
      <c r="J846" s="2"/>
      <c r="K846" s="2"/>
      <c r="L846" s="2"/>
    </row>
    <row r="847" customFormat="false" ht="13.8" hidden="false" customHeight="false" outlineLevel="0" collapsed="false">
      <c r="A847" s="2"/>
      <c r="B847" s="2"/>
      <c r="C847" s="2"/>
      <c r="D847" s="2"/>
      <c r="E847" s="2"/>
      <c r="F847" s="2"/>
      <c r="G847" s="2"/>
      <c r="H847" s="2"/>
      <c r="I847" s="2"/>
      <c r="J847" s="2"/>
      <c r="K847" s="2"/>
      <c r="L847" s="2"/>
    </row>
    <row r="848" customFormat="false" ht="13.8" hidden="false" customHeight="false" outlineLevel="0" collapsed="false">
      <c r="A848" s="2"/>
      <c r="B848" s="2"/>
      <c r="C848" s="2"/>
      <c r="D848" s="2"/>
      <c r="E848" s="2"/>
      <c r="F848" s="2"/>
      <c r="G848" s="2"/>
      <c r="H848" s="2"/>
      <c r="I848" s="2"/>
      <c r="J848" s="2"/>
      <c r="K848" s="2"/>
      <c r="L848" s="2"/>
    </row>
    <row r="849" customFormat="false" ht="13.8" hidden="false" customHeight="false" outlineLevel="0" collapsed="false">
      <c r="A849" s="2"/>
      <c r="B849" s="2"/>
      <c r="C849" s="2"/>
      <c r="D849" s="2"/>
      <c r="E849" s="2"/>
      <c r="F849" s="2"/>
      <c r="G849" s="2"/>
      <c r="H849" s="2"/>
      <c r="I849" s="2"/>
      <c r="J849" s="2"/>
      <c r="K849" s="2"/>
      <c r="L849" s="2"/>
    </row>
    <row r="850" customFormat="false" ht="13.8" hidden="false" customHeight="false" outlineLevel="0" collapsed="false">
      <c r="A850" s="2"/>
      <c r="B850" s="2"/>
      <c r="C850" s="2"/>
      <c r="D850" s="2"/>
      <c r="E850" s="2"/>
      <c r="F850" s="2"/>
      <c r="G850" s="2"/>
      <c r="H850" s="2"/>
      <c r="I850" s="2"/>
      <c r="J850" s="2"/>
      <c r="K850" s="2"/>
      <c r="L850" s="2"/>
    </row>
    <row r="851" customFormat="false" ht="13.8" hidden="false" customHeight="false" outlineLevel="0" collapsed="false">
      <c r="A851" s="2"/>
      <c r="B851" s="2"/>
      <c r="C851" s="2"/>
      <c r="D851" s="2"/>
      <c r="E851" s="2"/>
      <c r="F851" s="2"/>
      <c r="G851" s="2"/>
      <c r="H851" s="2"/>
      <c r="I851" s="2"/>
      <c r="J851" s="2"/>
      <c r="K851" s="2"/>
      <c r="L851" s="2"/>
    </row>
    <row r="852" customFormat="false" ht="13.8" hidden="false" customHeight="false" outlineLevel="0" collapsed="false">
      <c r="A852" s="2"/>
      <c r="B852" s="2"/>
      <c r="C852" s="2"/>
      <c r="D852" s="2"/>
      <c r="E852" s="2"/>
      <c r="F852" s="2"/>
      <c r="G852" s="2"/>
      <c r="H852" s="2"/>
      <c r="I852" s="2"/>
      <c r="J852" s="2"/>
      <c r="K852" s="2"/>
      <c r="L852" s="2"/>
    </row>
    <row r="853" customFormat="false" ht="13.8" hidden="false" customHeight="false" outlineLevel="0" collapsed="false">
      <c r="A853" s="2"/>
      <c r="B853" s="2"/>
      <c r="C853" s="2"/>
      <c r="D853" s="2"/>
      <c r="E853" s="2"/>
      <c r="F853" s="2"/>
      <c r="G853" s="2"/>
      <c r="H853" s="2"/>
      <c r="I853" s="2"/>
      <c r="J853" s="2"/>
      <c r="K853" s="2"/>
      <c r="L853" s="2"/>
    </row>
    <row r="854" customFormat="false" ht="13.8" hidden="false" customHeight="false" outlineLevel="0" collapsed="false">
      <c r="A854" s="2"/>
      <c r="B854" s="2"/>
      <c r="C854" s="2"/>
      <c r="D854" s="2"/>
      <c r="E854" s="2"/>
      <c r="F854" s="2"/>
      <c r="G854" s="2"/>
      <c r="H854" s="2"/>
      <c r="I854" s="2"/>
      <c r="J854" s="2"/>
      <c r="K854" s="2"/>
      <c r="L854" s="2"/>
    </row>
    <row r="855" customFormat="false" ht="13.8" hidden="false" customHeight="false" outlineLevel="0" collapsed="false">
      <c r="A855" s="2"/>
      <c r="B855" s="2"/>
      <c r="C855" s="2"/>
      <c r="D855" s="2"/>
      <c r="E855" s="2"/>
      <c r="F855" s="2"/>
      <c r="G855" s="2"/>
      <c r="H855" s="2"/>
      <c r="I855" s="2"/>
      <c r="J855" s="2"/>
      <c r="K855" s="2"/>
      <c r="L855" s="2"/>
    </row>
    <row r="856" customFormat="false" ht="13.8" hidden="false" customHeight="false" outlineLevel="0" collapsed="false">
      <c r="A856" s="2"/>
      <c r="B856" s="2"/>
      <c r="C856" s="2"/>
      <c r="D856" s="2"/>
      <c r="E856" s="2"/>
      <c r="F856" s="2"/>
      <c r="G856" s="2"/>
      <c r="H856" s="2"/>
      <c r="I856" s="2"/>
      <c r="J856" s="2"/>
      <c r="K856" s="2"/>
      <c r="L856" s="2"/>
    </row>
    <row r="857" customFormat="false" ht="13.8" hidden="false" customHeight="false" outlineLevel="0" collapsed="false">
      <c r="A857" s="2"/>
      <c r="B857" s="2"/>
      <c r="C857" s="2"/>
      <c r="D857" s="2"/>
      <c r="E857" s="2"/>
      <c r="F857" s="2"/>
      <c r="G857" s="2"/>
      <c r="H857" s="2"/>
      <c r="I857" s="2"/>
      <c r="J857" s="2"/>
      <c r="K857" s="2"/>
      <c r="L857" s="2"/>
    </row>
    <row r="858" customFormat="false" ht="13.8" hidden="false" customHeight="false" outlineLevel="0" collapsed="false">
      <c r="A858" s="2"/>
      <c r="B858" s="2"/>
      <c r="C858" s="2"/>
      <c r="D858" s="2"/>
      <c r="E858" s="2"/>
      <c r="F858" s="2"/>
      <c r="G858" s="2"/>
      <c r="H858" s="2"/>
      <c r="I858" s="2"/>
      <c r="J858" s="2"/>
      <c r="K858" s="2"/>
      <c r="L858" s="2"/>
    </row>
    <row r="859" customFormat="false" ht="13.8" hidden="false" customHeight="false" outlineLevel="0" collapsed="false">
      <c r="A859" s="2"/>
      <c r="B859" s="2"/>
      <c r="C859" s="2"/>
      <c r="D859" s="2"/>
      <c r="E859" s="2"/>
      <c r="F859" s="2"/>
      <c r="G859" s="2"/>
      <c r="H859" s="2"/>
      <c r="I859" s="2"/>
      <c r="J859" s="2"/>
      <c r="K859" s="2"/>
      <c r="L859" s="2"/>
    </row>
    <row r="860" customFormat="false" ht="13.8" hidden="false" customHeight="false" outlineLevel="0" collapsed="false">
      <c r="A860" s="2"/>
      <c r="B860" s="2"/>
      <c r="C860" s="2"/>
      <c r="D860" s="2"/>
      <c r="E860" s="2"/>
      <c r="F860" s="2"/>
      <c r="G860" s="2"/>
      <c r="H860" s="2"/>
      <c r="I860" s="2"/>
      <c r="J860" s="2"/>
      <c r="K860" s="2"/>
      <c r="L860" s="2"/>
    </row>
    <row r="861" customFormat="false" ht="13.8" hidden="false" customHeight="false" outlineLevel="0" collapsed="false">
      <c r="A861" s="2"/>
      <c r="B861" s="2"/>
      <c r="C861" s="2"/>
      <c r="D861" s="2"/>
      <c r="E861" s="2"/>
      <c r="F861" s="2"/>
      <c r="G861" s="2"/>
      <c r="H861" s="2"/>
      <c r="I861" s="2"/>
      <c r="J861" s="2"/>
      <c r="K861" s="2"/>
      <c r="L861" s="2"/>
    </row>
    <row r="862" customFormat="false" ht="13.8" hidden="false" customHeight="false" outlineLevel="0" collapsed="false">
      <c r="A862" s="2"/>
      <c r="B862" s="2"/>
      <c r="C862" s="2"/>
      <c r="D862" s="2"/>
      <c r="E862" s="2"/>
      <c r="F862" s="2"/>
      <c r="G862" s="2"/>
      <c r="H862" s="2"/>
      <c r="I862" s="2"/>
      <c r="J862" s="2"/>
      <c r="K862" s="2"/>
      <c r="L862" s="2"/>
    </row>
    <row r="863" customFormat="false" ht="13.8" hidden="false" customHeight="false" outlineLevel="0" collapsed="false">
      <c r="A863" s="2"/>
      <c r="B863" s="2"/>
      <c r="C863" s="2"/>
      <c r="D863" s="2"/>
      <c r="E863" s="2"/>
      <c r="F863" s="2"/>
      <c r="G863" s="2"/>
      <c r="H863" s="2"/>
      <c r="I863" s="2"/>
      <c r="J863" s="2"/>
      <c r="K863" s="2"/>
      <c r="L863" s="2"/>
    </row>
    <row r="864" customFormat="false" ht="13.8" hidden="false" customHeight="false" outlineLevel="0" collapsed="false">
      <c r="A864" s="2"/>
      <c r="B864" s="2"/>
      <c r="C864" s="2"/>
      <c r="D864" s="2"/>
      <c r="E864" s="2"/>
      <c r="F864" s="2"/>
      <c r="G864" s="2"/>
      <c r="H864" s="2"/>
      <c r="I864" s="2"/>
      <c r="J864" s="2"/>
      <c r="K864" s="2"/>
      <c r="L864" s="2"/>
    </row>
    <row r="865" customFormat="false" ht="13.8" hidden="false" customHeight="false" outlineLevel="0" collapsed="false">
      <c r="A865" s="2"/>
      <c r="B865" s="2"/>
      <c r="C865" s="2"/>
      <c r="D865" s="2"/>
      <c r="E865" s="2"/>
      <c r="F865" s="2"/>
      <c r="G865" s="2"/>
      <c r="H865" s="2"/>
      <c r="I865" s="2"/>
      <c r="J865" s="2"/>
      <c r="K865" s="2"/>
      <c r="L865" s="2"/>
    </row>
    <row r="866" customFormat="false" ht="13.8" hidden="false" customHeight="false" outlineLevel="0" collapsed="false">
      <c r="A866" s="2"/>
      <c r="B866" s="2"/>
      <c r="C866" s="2"/>
      <c r="D866" s="2"/>
      <c r="E866" s="2"/>
      <c r="F866" s="2"/>
      <c r="G866" s="2"/>
      <c r="H866" s="2"/>
      <c r="I866" s="2"/>
      <c r="J866" s="2"/>
      <c r="K866" s="2"/>
      <c r="L866" s="2"/>
    </row>
    <row r="867" customFormat="false" ht="13.8" hidden="false" customHeight="false" outlineLevel="0" collapsed="false">
      <c r="A867" s="2"/>
      <c r="B867" s="2"/>
      <c r="C867" s="2"/>
      <c r="D867" s="2"/>
      <c r="E867" s="2"/>
      <c r="F867" s="2"/>
      <c r="G867" s="2"/>
      <c r="H867" s="2"/>
      <c r="I867" s="2"/>
      <c r="J867" s="2"/>
      <c r="K867" s="2"/>
      <c r="L867" s="2"/>
    </row>
    <row r="868" customFormat="false" ht="13.8" hidden="false" customHeight="false" outlineLevel="0" collapsed="false">
      <c r="A868" s="2"/>
      <c r="B868" s="2"/>
      <c r="C868" s="2"/>
      <c r="D868" s="2"/>
      <c r="E868" s="2"/>
      <c r="F868" s="2"/>
      <c r="G868" s="2"/>
      <c r="H868" s="2"/>
      <c r="I868" s="2"/>
      <c r="J868" s="2"/>
      <c r="K868" s="2"/>
      <c r="L868" s="2"/>
    </row>
    <row r="869" customFormat="false" ht="13.8" hidden="false" customHeight="false" outlineLevel="0" collapsed="false">
      <c r="A869" s="2"/>
      <c r="B869" s="2"/>
      <c r="C869" s="2"/>
      <c r="D869" s="2"/>
      <c r="E869" s="2"/>
      <c r="F869" s="2"/>
      <c r="G869" s="2"/>
      <c r="H869" s="2"/>
      <c r="I869" s="2"/>
      <c r="J869" s="2"/>
      <c r="K869" s="2"/>
      <c r="L869" s="2"/>
    </row>
    <row r="870" customFormat="false" ht="13.8" hidden="false" customHeight="false" outlineLevel="0" collapsed="false">
      <c r="A870" s="2"/>
      <c r="B870" s="2"/>
      <c r="C870" s="2"/>
      <c r="D870" s="2"/>
      <c r="E870" s="2"/>
      <c r="F870" s="2"/>
      <c r="G870" s="2"/>
      <c r="H870" s="2"/>
      <c r="I870" s="2"/>
      <c r="J870" s="2"/>
      <c r="K870" s="2"/>
      <c r="L870" s="2"/>
    </row>
    <row r="871" customFormat="false" ht="13.8" hidden="false" customHeight="false" outlineLevel="0" collapsed="false">
      <c r="A871" s="2"/>
      <c r="B871" s="2"/>
      <c r="C871" s="2"/>
      <c r="D871" s="2"/>
      <c r="E871" s="2"/>
      <c r="F871" s="2"/>
      <c r="G871" s="2"/>
      <c r="H871" s="2"/>
      <c r="I871" s="2"/>
      <c r="J871" s="2"/>
      <c r="K871" s="2"/>
      <c r="L871" s="2"/>
    </row>
    <row r="872" customFormat="false" ht="13.8" hidden="false" customHeight="false" outlineLevel="0" collapsed="false">
      <c r="A872" s="2"/>
      <c r="B872" s="2"/>
      <c r="C872" s="2"/>
      <c r="D872" s="2"/>
      <c r="E872" s="2"/>
      <c r="F872" s="2"/>
      <c r="G872" s="2"/>
      <c r="H872" s="2"/>
      <c r="I872" s="2"/>
      <c r="J872" s="2"/>
      <c r="K872" s="2"/>
      <c r="L872" s="2"/>
    </row>
    <row r="873" customFormat="false" ht="13.8" hidden="false" customHeight="false" outlineLevel="0" collapsed="false">
      <c r="A873" s="2"/>
      <c r="B873" s="2"/>
      <c r="C873" s="2"/>
      <c r="D873" s="2"/>
      <c r="E873" s="2"/>
      <c r="F873" s="2"/>
      <c r="G873" s="2"/>
      <c r="H873" s="2"/>
      <c r="I873" s="2"/>
      <c r="J873" s="2"/>
      <c r="K873" s="2"/>
      <c r="L873" s="2"/>
    </row>
    <row r="874" customFormat="false" ht="13.8" hidden="false" customHeight="false" outlineLevel="0" collapsed="false">
      <c r="A874" s="2"/>
      <c r="B874" s="2"/>
      <c r="C874" s="2"/>
      <c r="D874" s="2"/>
      <c r="E874" s="2"/>
      <c r="F874" s="2"/>
      <c r="G874" s="2"/>
      <c r="H874" s="2"/>
      <c r="I874" s="2"/>
      <c r="J874" s="2"/>
      <c r="K874" s="2"/>
      <c r="L874" s="2"/>
    </row>
    <row r="875" customFormat="false" ht="13.8" hidden="false" customHeight="false" outlineLevel="0" collapsed="false">
      <c r="A875" s="2"/>
      <c r="B875" s="2"/>
      <c r="C875" s="2"/>
      <c r="D875" s="2"/>
      <c r="E875" s="2"/>
      <c r="F875" s="2"/>
      <c r="G875" s="2"/>
      <c r="H875" s="2"/>
      <c r="I875" s="2"/>
      <c r="J875" s="2"/>
      <c r="K875" s="2"/>
      <c r="L875" s="2"/>
    </row>
    <row r="876" customFormat="false" ht="13.8" hidden="false" customHeight="false" outlineLevel="0" collapsed="false">
      <c r="A876" s="2"/>
      <c r="B876" s="2"/>
      <c r="C876" s="2"/>
      <c r="D876" s="2"/>
      <c r="E876" s="2"/>
      <c r="F876" s="2"/>
      <c r="G876" s="2"/>
      <c r="H876" s="2"/>
      <c r="I876" s="2"/>
      <c r="J876" s="2"/>
      <c r="K876" s="2"/>
      <c r="L876" s="2"/>
    </row>
    <row r="877" customFormat="false" ht="13.8" hidden="false" customHeight="false" outlineLevel="0" collapsed="false">
      <c r="A877" s="2"/>
      <c r="B877" s="2"/>
      <c r="C877" s="2"/>
      <c r="D877" s="2"/>
      <c r="E877" s="2"/>
      <c r="F877" s="2"/>
      <c r="G877" s="2"/>
      <c r="H877" s="2"/>
      <c r="I877" s="2"/>
      <c r="J877" s="2"/>
      <c r="K877" s="2"/>
      <c r="L877" s="2"/>
    </row>
    <row r="878" customFormat="false" ht="13.8" hidden="false" customHeight="false" outlineLevel="0" collapsed="false">
      <c r="A878" s="2"/>
      <c r="B878" s="2"/>
      <c r="C878" s="2"/>
      <c r="D878" s="2"/>
      <c r="E878" s="2"/>
      <c r="F878" s="2"/>
      <c r="G878" s="2"/>
      <c r="H878" s="2"/>
      <c r="I878" s="2"/>
      <c r="J878" s="2"/>
      <c r="K878" s="2"/>
      <c r="L878" s="2"/>
    </row>
    <row r="879" customFormat="false" ht="13.8" hidden="false" customHeight="false" outlineLevel="0" collapsed="false">
      <c r="A879" s="2"/>
      <c r="B879" s="2"/>
      <c r="C879" s="2"/>
      <c r="D879" s="2"/>
      <c r="E879" s="2"/>
      <c r="F879" s="2"/>
      <c r="G879" s="2"/>
      <c r="H879" s="2"/>
      <c r="I879" s="2"/>
      <c r="J879" s="2"/>
      <c r="K879" s="2"/>
      <c r="L879" s="2"/>
    </row>
    <row r="880" customFormat="false" ht="13.8" hidden="false" customHeight="false" outlineLevel="0" collapsed="false">
      <c r="A880" s="2"/>
      <c r="B880" s="2"/>
      <c r="C880" s="2"/>
      <c r="D880" s="2"/>
      <c r="E880" s="2"/>
      <c r="F880" s="2"/>
      <c r="G880" s="2"/>
      <c r="H880" s="2"/>
      <c r="I880" s="2"/>
      <c r="J880" s="2"/>
      <c r="K880" s="2"/>
      <c r="L880" s="2"/>
    </row>
    <row r="881" customFormat="false" ht="13.8" hidden="false" customHeight="false" outlineLevel="0" collapsed="false">
      <c r="A881" s="2"/>
      <c r="B881" s="2"/>
      <c r="C881" s="2"/>
      <c r="D881" s="2"/>
      <c r="E881" s="2"/>
      <c r="F881" s="2"/>
      <c r="G881" s="2"/>
      <c r="H881" s="2"/>
      <c r="I881" s="2"/>
      <c r="J881" s="2"/>
      <c r="K881" s="2"/>
      <c r="L881" s="2"/>
    </row>
    <row r="882" customFormat="false" ht="13.8" hidden="false" customHeight="false" outlineLevel="0" collapsed="false">
      <c r="A882" s="2"/>
      <c r="B882" s="2"/>
      <c r="C882" s="2"/>
      <c r="D882" s="2"/>
      <c r="E882" s="2"/>
      <c r="F882" s="2"/>
      <c r="G882" s="2"/>
      <c r="H882" s="2"/>
      <c r="I882" s="2"/>
      <c r="J882" s="2"/>
      <c r="K882" s="2"/>
      <c r="L882" s="2"/>
    </row>
    <row r="883" customFormat="false" ht="13.8" hidden="false" customHeight="false" outlineLevel="0" collapsed="false">
      <c r="A883" s="2"/>
      <c r="B883" s="2"/>
      <c r="C883" s="2"/>
      <c r="D883" s="2"/>
      <c r="E883" s="2"/>
      <c r="F883" s="2"/>
      <c r="G883" s="2"/>
      <c r="H883" s="2"/>
      <c r="I883" s="2"/>
      <c r="J883" s="2"/>
      <c r="K883" s="2"/>
      <c r="L883" s="2"/>
    </row>
    <row r="884" customFormat="false" ht="13.8" hidden="false" customHeight="false" outlineLevel="0" collapsed="false">
      <c r="A884" s="2"/>
      <c r="B884" s="2"/>
      <c r="C884" s="2"/>
      <c r="D884" s="2"/>
      <c r="E884" s="2"/>
      <c r="F884" s="2"/>
      <c r="G884" s="2"/>
      <c r="H884" s="2"/>
      <c r="I884" s="2"/>
      <c r="J884" s="2"/>
      <c r="K884" s="2"/>
      <c r="L884" s="2"/>
    </row>
    <row r="885" customFormat="false" ht="13.8" hidden="false" customHeight="false" outlineLevel="0" collapsed="false">
      <c r="A885" s="2"/>
      <c r="B885" s="2"/>
      <c r="C885" s="2"/>
      <c r="D885" s="2"/>
      <c r="E885" s="2"/>
      <c r="F885" s="2"/>
      <c r="G885" s="2"/>
      <c r="H885" s="2"/>
      <c r="I885" s="2"/>
      <c r="J885" s="2"/>
      <c r="K885" s="2"/>
      <c r="L885" s="2"/>
    </row>
    <row r="886" customFormat="false" ht="13.8" hidden="false" customHeight="false" outlineLevel="0" collapsed="false">
      <c r="A886" s="2"/>
      <c r="B886" s="2"/>
      <c r="C886" s="2"/>
      <c r="D886" s="2"/>
      <c r="E886" s="2"/>
      <c r="F886" s="2"/>
      <c r="G886" s="2"/>
      <c r="H886" s="2"/>
      <c r="I886" s="2"/>
      <c r="J886" s="2"/>
      <c r="K886" s="2"/>
      <c r="L886" s="2"/>
    </row>
    <row r="887" customFormat="false" ht="13.8" hidden="false" customHeight="false" outlineLevel="0" collapsed="false">
      <c r="A887" s="2"/>
      <c r="B887" s="2"/>
      <c r="C887" s="2"/>
      <c r="D887" s="2"/>
      <c r="E887" s="2"/>
      <c r="F887" s="2"/>
      <c r="G887" s="2"/>
      <c r="H887" s="2"/>
      <c r="I887" s="2"/>
      <c r="J887" s="2"/>
      <c r="K887" s="2"/>
      <c r="L887" s="2"/>
    </row>
    <row r="888" customFormat="false" ht="13.8" hidden="false" customHeight="false" outlineLevel="0" collapsed="false">
      <c r="A888" s="2"/>
      <c r="B888" s="2"/>
      <c r="C888" s="2"/>
      <c r="D888" s="2"/>
      <c r="E888" s="2"/>
      <c r="F888" s="2"/>
      <c r="G888" s="2"/>
      <c r="H888" s="2"/>
      <c r="I888" s="2"/>
      <c r="J888" s="2"/>
      <c r="K888" s="2"/>
      <c r="L888" s="2"/>
    </row>
    <row r="889" customFormat="false" ht="13.8" hidden="false" customHeight="false" outlineLevel="0" collapsed="false">
      <c r="A889" s="2"/>
      <c r="B889" s="2"/>
      <c r="C889" s="2"/>
      <c r="D889" s="2"/>
      <c r="E889" s="2"/>
      <c r="F889" s="2"/>
      <c r="G889" s="2"/>
      <c r="H889" s="2"/>
      <c r="I889" s="2"/>
      <c r="J889" s="2"/>
      <c r="K889" s="2"/>
      <c r="L889" s="2"/>
    </row>
    <row r="890" customFormat="false" ht="13.8" hidden="false" customHeight="false" outlineLevel="0" collapsed="false">
      <c r="A890" s="2"/>
      <c r="B890" s="2"/>
      <c r="C890" s="2"/>
      <c r="D890" s="2"/>
      <c r="E890" s="2"/>
      <c r="F890" s="2"/>
      <c r="G890" s="2"/>
      <c r="H890" s="2"/>
      <c r="I890" s="2"/>
      <c r="J890" s="2"/>
      <c r="K890" s="2"/>
      <c r="L890" s="2"/>
    </row>
    <row r="891" customFormat="false" ht="13.8" hidden="false" customHeight="false" outlineLevel="0" collapsed="false">
      <c r="A891" s="2"/>
      <c r="B891" s="2"/>
      <c r="C891" s="2"/>
      <c r="D891" s="2"/>
      <c r="E891" s="2"/>
      <c r="F891" s="2"/>
      <c r="G891" s="2"/>
      <c r="H891" s="2"/>
      <c r="I891" s="2"/>
      <c r="J891" s="2"/>
      <c r="K891" s="2"/>
      <c r="L891" s="2"/>
    </row>
    <row r="892" customFormat="false" ht="13.8" hidden="false" customHeight="false" outlineLevel="0" collapsed="false">
      <c r="A892" s="2"/>
      <c r="B892" s="2"/>
      <c r="C892" s="2"/>
      <c r="D892" s="2"/>
      <c r="E892" s="2"/>
      <c r="F892" s="2"/>
      <c r="G892" s="2"/>
      <c r="H892" s="2"/>
      <c r="I892" s="2"/>
      <c r="J892" s="2"/>
      <c r="K892" s="2"/>
      <c r="L892" s="2"/>
    </row>
    <row r="893" customFormat="false" ht="13.8" hidden="false" customHeight="false" outlineLevel="0" collapsed="false">
      <c r="A893" s="2"/>
      <c r="B893" s="2"/>
      <c r="C893" s="2"/>
      <c r="D893" s="2"/>
      <c r="E893" s="2"/>
      <c r="F893" s="2"/>
      <c r="G893" s="2"/>
      <c r="H893" s="2"/>
      <c r="I893" s="2"/>
      <c r="J893" s="2"/>
      <c r="K893" s="2"/>
      <c r="L893" s="2"/>
    </row>
    <row r="894" customFormat="false" ht="13.8" hidden="false" customHeight="false" outlineLevel="0" collapsed="false">
      <c r="A894" s="2"/>
      <c r="B894" s="2"/>
      <c r="C894" s="2"/>
      <c r="D894" s="2"/>
      <c r="E894" s="2"/>
      <c r="F894" s="2"/>
      <c r="G894" s="2"/>
      <c r="H894" s="2"/>
      <c r="I894" s="2"/>
      <c r="J894" s="2"/>
      <c r="K894" s="2"/>
      <c r="L894" s="2"/>
    </row>
    <row r="895" customFormat="false" ht="13.8" hidden="false" customHeight="false" outlineLevel="0" collapsed="false">
      <c r="A895" s="2"/>
      <c r="B895" s="2"/>
      <c r="C895" s="2"/>
      <c r="D895" s="2"/>
      <c r="E895" s="2"/>
      <c r="F895" s="2"/>
      <c r="G895" s="2"/>
      <c r="H895" s="2"/>
      <c r="I895" s="2"/>
      <c r="J895" s="2"/>
      <c r="K895" s="2"/>
      <c r="L895" s="2"/>
    </row>
    <row r="896" customFormat="false" ht="13.8" hidden="false" customHeight="false" outlineLevel="0" collapsed="false">
      <c r="A896" s="2"/>
      <c r="B896" s="2"/>
      <c r="C896" s="2"/>
      <c r="D896" s="2"/>
      <c r="E896" s="2"/>
      <c r="F896" s="2"/>
      <c r="G896" s="2"/>
      <c r="H896" s="2"/>
      <c r="I896" s="2"/>
      <c r="J896" s="2"/>
      <c r="K896" s="2"/>
      <c r="L896" s="2"/>
    </row>
    <row r="897" customFormat="false" ht="13.8" hidden="false" customHeight="false" outlineLevel="0" collapsed="false">
      <c r="A897" s="2"/>
      <c r="B897" s="2"/>
      <c r="C897" s="2"/>
      <c r="D897" s="2"/>
      <c r="E897" s="2"/>
      <c r="F897" s="2"/>
      <c r="G897" s="2"/>
      <c r="H897" s="2"/>
      <c r="I897" s="2"/>
      <c r="J897" s="2"/>
      <c r="K897" s="2"/>
      <c r="L897" s="2"/>
    </row>
    <row r="898" customFormat="false" ht="13.8" hidden="false" customHeight="false" outlineLevel="0" collapsed="false">
      <c r="A898" s="2"/>
      <c r="B898" s="2"/>
      <c r="C898" s="2"/>
      <c r="D898" s="2"/>
      <c r="E898" s="2"/>
      <c r="F898" s="2"/>
      <c r="G898" s="2"/>
      <c r="H898" s="2"/>
      <c r="I898" s="2"/>
      <c r="J898" s="2"/>
      <c r="K898" s="2"/>
      <c r="L898" s="2"/>
    </row>
    <row r="899" customFormat="false" ht="13.8" hidden="false" customHeight="false" outlineLevel="0" collapsed="false">
      <c r="A899" s="2"/>
      <c r="B899" s="2"/>
      <c r="C899" s="2"/>
      <c r="D899" s="2"/>
      <c r="E899" s="2"/>
      <c r="F899" s="2"/>
      <c r="G899" s="2"/>
      <c r="H899" s="2"/>
      <c r="I899" s="2"/>
      <c r="J899" s="2"/>
      <c r="K899" s="2"/>
      <c r="L899" s="2"/>
    </row>
    <row r="900" customFormat="false" ht="13.8" hidden="false" customHeight="false" outlineLevel="0" collapsed="false">
      <c r="A900" s="2"/>
      <c r="B900" s="2"/>
      <c r="C900" s="2"/>
      <c r="D900" s="2"/>
      <c r="E900" s="2"/>
      <c r="F900" s="2"/>
      <c r="G900" s="2"/>
      <c r="H900" s="2"/>
      <c r="I900" s="2"/>
      <c r="J900" s="2"/>
      <c r="K900" s="2"/>
      <c r="L900" s="2"/>
    </row>
    <row r="901" customFormat="false" ht="13.8" hidden="false" customHeight="false" outlineLevel="0" collapsed="false">
      <c r="A901" s="2"/>
      <c r="B901" s="2"/>
      <c r="C901" s="2"/>
      <c r="D901" s="2"/>
      <c r="E901" s="2"/>
      <c r="F901" s="2"/>
      <c r="G901" s="2"/>
      <c r="H901" s="2"/>
      <c r="I901" s="2"/>
      <c r="J901" s="2"/>
      <c r="K901" s="2"/>
      <c r="L901" s="2"/>
    </row>
    <row r="902" customFormat="false" ht="13.8" hidden="false" customHeight="false" outlineLevel="0" collapsed="false">
      <c r="A902" s="2"/>
      <c r="B902" s="2"/>
      <c r="C902" s="2"/>
      <c r="D902" s="2"/>
      <c r="E902" s="2"/>
      <c r="F902" s="2"/>
      <c r="G902" s="2"/>
      <c r="H902" s="2"/>
      <c r="I902" s="2"/>
      <c r="J902" s="2"/>
      <c r="K902" s="2"/>
      <c r="L902" s="2"/>
    </row>
    <row r="903" customFormat="false" ht="13.8" hidden="false" customHeight="false" outlineLevel="0" collapsed="false">
      <c r="A903" s="2"/>
      <c r="B903" s="2"/>
      <c r="C903" s="2"/>
      <c r="D903" s="2"/>
      <c r="E903" s="2"/>
      <c r="F903" s="2"/>
      <c r="G903" s="2"/>
      <c r="H903" s="2"/>
      <c r="I903" s="2"/>
      <c r="J903" s="2"/>
      <c r="K903" s="2"/>
      <c r="L903" s="2"/>
    </row>
    <row r="904" customFormat="false" ht="13.8" hidden="false" customHeight="false" outlineLevel="0" collapsed="false">
      <c r="A904" s="2"/>
      <c r="B904" s="2"/>
      <c r="C904" s="2"/>
      <c r="D904" s="2"/>
      <c r="E904" s="2"/>
      <c r="F904" s="2"/>
      <c r="G904" s="2"/>
      <c r="H904" s="2"/>
      <c r="I904" s="2"/>
      <c r="J904" s="2"/>
      <c r="K904" s="2"/>
      <c r="L904" s="2"/>
    </row>
    <row r="905" customFormat="false" ht="13.8" hidden="false" customHeight="false" outlineLevel="0" collapsed="false">
      <c r="A905" s="2"/>
      <c r="B905" s="2"/>
      <c r="C905" s="2"/>
      <c r="D905" s="2"/>
      <c r="E905" s="2"/>
      <c r="F905" s="2"/>
      <c r="G905" s="2"/>
      <c r="H905" s="2"/>
      <c r="I905" s="2"/>
      <c r="J905" s="2"/>
      <c r="K905" s="2"/>
      <c r="L905" s="2"/>
    </row>
    <row r="906" customFormat="false" ht="13.8" hidden="false" customHeight="false" outlineLevel="0" collapsed="false">
      <c r="A906" s="2"/>
      <c r="B906" s="2"/>
      <c r="C906" s="2"/>
      <c r="D906" s="2"/>
      <c r="E906" s="2"/>
      <c r="F906" s="2"/>
      <c r="G906" s="2"/>
      <c r="H906" s="2"/>
      <c r="I906" s="2"/>
      <c r="J906" s="2"/>
      <c r="K906" s="2"/>
      <c r="L906" s="2"/>
    </row>
    <row r="907" customFormat="false" ht="13.8" hidden="false" customHeight="false" outlineLevel="0" collapsed="false">
      <c r="A907" s="2"/>
      <c r="B907" s="2"/>
      <c r="C907" s="2"/>
      <c r="D907" s="2"/>
      <c r="E907" s="2"/>
      <c r="F907" s="2"/>
      <c r="G907" s="2"/>
      <c r="H907" s="2"/>
      <c r="I907" s="2"/>
      <c r="J907" s="2"/>
      <c r="K907" s="2"/>
      <c r="L907" s="2"/>
    </row>
    <row r="908" customFormat="false" ht="13.8" hidden="false" customHeight="false" outlineLevel="0" collapsed="false">
      <c r="A908" s="2"/>
      <c r="B908" s="2"/>
      <c r="C908" s="2"/>
      <c r="D908" s="2"/>
      <c r="E908" s="2"/>
      <c r="F908" s="2"/>
      <c r="G908" s="2"/>
      <c r="H908" s="2"/>
      <c r="I908" s="2"/>
      <c r="J908" s="2"/>
      <c r="K908" s="2"/>
      <c r="L908" s="2"/>
    </row>
    <row r="909" customFormat="false" ht="13.8" hidden="false" customHeight="false" outlineLevel="0" collapsed="false">
      <c r="A909" s="2"/>
      <c r="B909" s="2"/>
      <c r="C909" s="2"/>
      <c r="D909" s="2"/>
      <c r="E909" s="2"/>
      <c r="F909" s="2"/>
      <c r="G909" s="2"/>
      <c r="H909" s="2"/>
      <c r="I909" s="2"/>
      <c r="J909" s="2"/>
      <c r="K909" s="2"/>
      <c r="L909" s="2"/>
    </row>
    <row r="910" customFormat="false" ht="13.8" hidden="false" customHeight="false" outlineLevel="0" collapsed="false">
      <c r="A910" s="2"/>
      <c r="B910" s="2"/>
      <c r="C910" s="2"/>
      <c r="D910" s="2"/>
      <c r="E910" s="2"/>
      <c r="F910" s="2"/>
      <c r="G910" s="2"/>
      <c r="H910" s="2"/>
      <c r="I910" s="2"/>
      <c r="J910" s="2"/>
      <c r="K910" s="2"/>
      <c r="L910" s="2"/>
    </row>
    <row r="911" customFormat="false" ht="13.8" hidden="false" customHeight="false" outlineLevel="0" collapsed="false">
      <c r="A911" s="2"/>
      <c r="B911" s="2"/>
      <c r="C911" s="2"/>
      <c r="D911" s="2"/>
      <c r="E911" s="2"/>
      <c r="F911" s="2"/>
      <c r="G911" s="2"/>
      <c r="H911" s="2"/>
      <c r="I911" s="2"/>
      <c r="J911" s="2"/>
      <c r="K911" s="2"/>
      <c r="L911" s="2"/>
    </row>
    <row r="912" customFormat="false" ht="13.8" hidden="false" customHeight="false" outlineLevel="0" collapsed="false">
      <c r="A912" s="2"/>
      <c r="B912" s="2"/>
      <c r="C912" s="2"/>
      <c r="D912" s="2"/>
      <c r="E912" s="2"/>
      <c r="F912" s="2"/>
      <c r="G912" s="2"/>
      <c r="H912" s="2"/>
      <c r="I912" s="2"/>
      <c r="J912" s="2"/>
      <c r="K912" s="2"/>
      <c r="L912" s="2"/>
    </row>
    <row r="913" customFormat="false" ht="13.8" hidden="false" customHeight="false" outlineLevel="0" collapsed="false">
      <c r="A913" s="2"/>
      <c r="B913" s="2"/>
      <c r="C913" s="2"/>
      <c r="D913" s="2"/>
      <c r="E913" s="2"/>
      <c r="F913" s="2"/>
      <c r="G913" s="2"/>
      <c r="H913" s="2"/>
      <c r="I913" s="2"/>
      <c r="J913" s="2"/>
      <c r="K913" s="2"/>
      <c r="L913" s="2"/>
    </row>
    <row r="914" customFormat="false" ht="13.8" hidden="false" customHeight="false" outlineLevel="0" collapsed="false">
      <c r="A914" s="2"/>
      <c r="B914" s="2"/>
      <c r="C914" s="2"/>
      <c r="D914" s="2"/>
      <c r="E914" s="2"/>
      <c r="F914" s="2"/>
      <c r="G914" s="2"/>
      <c r="H914" s="2"/>
      <c r="I914" s="2"/>
      <c r="J914" s="2"/>
      <c r="K914" s="2"/>
      <c r="L914" s="2"/>
    </row>
    <row r="915" customFormat="false" ht="13.8" hidden="false" customHeight="false" outlineLevel="0" collapsed="false">
      <c r="A915" s="2"/>
      <c r="B915" s="2"/>
      <c r="C915" s="2"/>
      <c r="D915" s="2"/>
      <c r="E915" s="2"/>
      <c r="F915" s="2"/>
      <c r="G915" s="2"/>
      <c r="H915" s="2"/>
      <c r="I915" s="2"/>
      <c r="J915" s="2"/>
      <c r="K915" s="2"/>
      <c r="L915" s="2"/>
    </row>
    <row r="916" customFormat="false" ht="13.8" hidden="false" customHeight="false" outlineLevel="0" collapsed="false">
      <c r="A916" s="2"/>
      <c r="B916" s="2"/>
      <c r="C916" s="2"/>
      <c r="D916" s="2"/>
      <c r="E916" s="2"/>
      <c r="F916" s="2"/>
      <c r="G916" s="2"/>
      <c r="H916" s="2"/>
      <c r="I916" s="2"/>
      <c r="J916" s="2"/>
      <c r="K916" s="2"/>
      <c r="L916" s="2"/>
    </row>
    <row r="917" customFormat="false" ht="13.8" hidden="false" customHeight="false" outlineLevel="0" collapsed="false">
      <c r="A917" s="2"/>
      <c r="B917" s="2"/>
      <c r="C917" s="2"/>
      <c r="D917" s="2"/>
      <c r="E917" s="2"/>
      <c r="F917" s="2"/>
      <c r="G917" s="2"/>
      <c r="H917" s="2"/>
      <c r="I917" s="2"/>
      <c r="J917" s="2"/>
      <c r="K917" s="2"/>
      <c r="L917" s="2"/>
    </row>
    <row r="918" customFormat="false" ht="13.8" hidden="false" customHeight="false" outlineLevel="0" collapsed="false">
      <c r="A918" s="2"/>
      <c r="B918" s="2"/>
      <c r="C918" s="2"/>
      <c r="D918" s="2"/>
      <c r="E918" s="2"/>
      <c r="F918" s="2"/>
      <c r="G918" s="2"/>
      <c r="H918" s="2"/>
      <c r="I918" s="2"/>
      <c r="J918" s="2"/>
      <c r="K918" s="2"/>
      <c r="L918" s="2"/>
    </row>
    <row r="919" customFormat="false" ht="13.8" hidden="false" customHeight="false" outlineLevel="0" collapsed="false">
      <c r="A919" s="2"/>
      <c r="B919" s="2"/>
      <c r="C919" s="2"/>
      <c r="D919" s="2"/>
      <c r="E919" s="2"/>
      <c r="F919" s="2"/>
      <c r="G919" s="2"/>
      <c r="H919" s="2"/>
      <c r="I919" s="2"/>
      <c r="J919" s="2"/>
      <c r="K919" s="2"/>
      <c r="L919" s="2"/>
    </row>
    <row r="920" customFormat="false" ht="13.8" hidden="false" customHeight="false" outlineLevel="0" collapsed="false">
      <c r="A920" s="2"/>
      <c r="B920" s="2"/>
      <c r="C920" s="2"/>
      <c r="D920" s="2"/>
      <c r="E920" s="2"/>
      <c r="F920" s="2"/>
      <c r="G920" s="2"/>
      <c r="H920" s="2"/>
      <c r="I920" s="2"/>
      <c r="J920" s="2"/>
      <c r="K920" s="2"/>
      <c r="L920" s="2"/>
    </row>
    <row r="921" customFormat="false" ht="13.8" hidden="false" customHeight="false" outlineLevel="0" collapsed="false">
      <c r="A921" s="2"/>
      <c r="B921" s="2"/>
      <c r="C921" s="2"/>
      <c r="D921" s="2"/>
      <c r="E921" s="2"/>
      <c r="F921" s="2"/>
      <c r="G921" s="2"/>
      <c r="H921" s="2"/>
      <c r="I921" s="2"/>
      <c r="J921" s="2"/>
      <c r="K921" s="2"/>
      <c r="L921" s="2"/>
    </row>
    <row r="922" customFormat="false" ht="13.8" hidden="false" customHeight="false" outlineLevel="0" collapsed="false">
      <c r="A922" s="2"/>
      <c r="B922" s="2"/>
      <c r="C922" s="2"/>
      <c r="D922" s="2"/>
      <c r="E922" s="2"/>
      <c r="F922" s="2"/>
      <c r="G922" s="2"/>
      <c r="H922" s="2"/>
      <c r="I922" s="2"/>
      <c r="J922" s="2"/>
      <c r="K922" s="2"/>
      <c r="L922" s="2"/>
    </row>
    <row r="923" customFormat="false" ht="13.8" hidden="false" customHeight="false" outlineLevel="0" collapsed="false">
      <c r="A923" s="2"/>
      <c r="B923" s="2"/>
      <c r="C923" s="2"/>
      <c r="D923" s="2"/>
      <c r="E923" s="2"/>
      <c r="F923" s="2"/>
      <c r="G923" s="2"/>
      <c r="H923" s="2"/>
      <c r="I923" s="2"/>
      <c r="J923" s="2"/>
      <c r="K923" s="2"/>
      <c r="L923" s="2"/>
    </row>
    <row r="924" customFormat="false" ht="13.8" hidden="false" customHeight="false" outlineLevel="0" collapsed="false">
      <c r="A924" s="2"/>
      <c r="B924" s="2"/>
      <c r="C924" s="2"/>
      <c r="D924" s="2"/>
      <c r="E924" s="2"/>
      <c r="F924" s="2"/>
      <c r="G924" s="2"/>
      <c r="H924" s="2"/>
      <c r="I924" s="2"/>
      <c r="J924" s="2"/>
      <c r="K924" s="2"/>
      <c r="L924" s="2"/>
    </row>
    <row r="925" customFormat="false" ht="13.8" hidden="false" customHeight="false" outlineLevel="0" collapsed="false">
      <c r="A925" s="2"/>
      <c r="B925" s="2"/>
      <c r="C925" s="2"/>
      <c r="D925" s="2"/>
      <c r="E925" s="2"/>
      <c r="F925" s="2"/>
      <c r="G925" s="2"/>
      <c r="H925" s="2"/>
      <c r="I925" s="2"/>
      <c r="J925" s="2"/>
      <c r="K925" s="2"/>
      <c r="L925" s="2"/>
    </row>
    <row r="926" customFormat="false" ht="13.8" hidden="false" customHeight="false" outlineLevel="0" collapsed="false">
      <c r="A926" s="2"/>
      <c r="B926" s="2"/>
      <c r="C926" s="2"/>
      <c r="D926" s="2"/>
      <c r="E926" s="2"/>
      <c r="F926" s="2"/>
      <c r="G926" s="2"/>
      <c r="H926" s="2"/>
      <c r="I926" s="2"/>
      <c r="J926" s="2"/>
      <c r="K926" s="2"/>
      <c r="L926" s="2"/>
    </row>
    <row r="927" customFormat="false" ht="13.8" hidden="false" customHeight="false" outlineLevel="0" collapsed="false">
      <c r="A927" s="2"/>
      <c r="B927" s="2"/>
      <c r="C927" s="2"/>
      <c r="D927" s="2"/>
      <c r="E927" s="2"/>
      <c r="F927" s="2"/>
      <c r="G927" s="2"/>
      <c r="H927" s="2"/>
      <c r="I927" s="2"/>
      <c r="J927" s="2"/>
      <c r="K927" s="2"/>
      <c r="L927" s="2"/>
    </row>
    <row r="928" customFormat="false" ht="13.8" hidden="false" customHeight="false" outlineLevel="0" collapsed="false">
      <c r="A928" s="2"/>
      <c r="B928" s="2"/>
      <c r="C928" s="2"/>
      <c r="D928" s="2"/>
      <c r="E928" s="2"/>
      <c r="F928" s="2"/>
      <c r="G928" s="2"/>
      <c r="H928" s="2"/>
      <c r="I928" s="2"/>
      <c r="J928" s="2"/>
      <c r="K928" s="2"/>
      <c r="L928" s="2"/>
    </row>
    <row r="929" customFormat="false" ht="13.8" hidden="false" customHeight="false" outlineLevel="0" collapsed="false">
      <c r="A929" s="2"/>
      <c r="B929" s="2"/>
      <c r="C929" s="2"/>
      <c r="D929" s="2"/>
      <c r="E929" s="2"/>
      <c r="F929" s="2"/>
      <c r="G929" s="2"/>
      <c r="H929" s="2"/>
      <c r="I929" s="2"/>
      <c r="J929" s="2"/>
      <c r="K929" s="2"/>
      <c r="L929" s="2"/>
    </row>
    <row r="930" customFormat="false" ht="13.8" hidden="false" customHeight="false" outlineLevel="0" collapsed="false">
      <c r="A930" s="2"/>
      <c r="B930" s="2"/>
      <c r="C930" s="2"/>
      <c r="D930" s="2"/>
      <c r="E930" s="2"/>
      <c r="F930" s="2"/>
      <c r="G930" s="2"/>
      <c r="H930" s="2"/>
      <c r="I930" s="2"/>
      <c r="J930" s="2"/>
      <c r="K930" s="2"/>
      <c r="L930" s="2"/>
    </row>
    <row r="931" customFormat="false" ht="13.8" hidden="false" customHeight="false" outlineLevel="0" collapsed="false">
      <c r="A931" s="2"/>
      <c r="B931" s="2"/>
      <c r="C931" s="2"/>
      <c r="D931" s="2"/>
      <c r="E931" s="2"/>
      <c r="F931" s="2"/>
      <c r="G931" s="2"/>
      <c r="H931" s="2"/>
      <c r="I931" s="2"/>
      <c r="J931" s="2"/>
      <c r="K931" s="2"/>
      <c r="L931" s="2"/>
    </row>
    <row r="932" customFormat="false" ht="13.8" hidden="false" customHeight="false" outlineLevel="0" collapsed="false">
      <c r="A932" s="2"/>
      <c r="B932" s="2"/>
      <c r="C932" s="2"/>
      <c r="D932" s="2"/>
      <c r="E932" s="2"/>
      <c r="F932" s="2"/>
      <c r="G932" s="2"/>
      <c r="H932" s="2"/>
      <c r="I932" s="2"/>
      <c r="J932" s="2"/>
      <c r="K932" s="2"/>
      <c r="L932" s="2"/>
    </row>
    <row r="933" customFormat="false" ht="13.8" hidden="false" customHeight="false" outlineLevel="0" collapsed="false">
      <c r="A933" s="2"/>
      <c r="B933" s="2"/>
      <c r="C933" s="2"/>
      <c r="D933" s="2"/>
      <c r="E933" s="2"/>
      <c r="F933" s="2"/>
      <c r="G933" s="2"/>
      <c r="H933" s="2"/>
      <c r="I933" s="2"/>
      <c r="J933" s="2"/>
      <c r="K933" s="2"/>
      <c r="L933" s="2"/>
    </row>
    <row r="934" customFormat="false" ht="13.8" hidden="false" customHeight="false" outlineLevel="0" collapsed="false">
      <c r="A934" s="2"/>
      <c r="B934" s="2"/>
      <c r="C934" s="2"/>
      <c r="D934" s="2"/>
      <c r="E934" s="2"/>
      <c r="F934" s="2"/>
      <c r="G934" s="2"/>
      <c r="H934" s="2"/>
      <c r="I934" s="2"/>
      <c r="J934" s="2"/>
      <c r="K934" s="2"/>
      <c r="L934" s="2"/>
    </row>
    <row r="935" customFormat="false" ht="13.8" hidden="false" customHeight="false" outlineLevel="0" collapsed="false">
      <c r="A935" s="2"/>
      <c r="B935" s="2"/>
      <c r="C935" s="2"/>
      <c r="D935" s="2"/>
      <c r="E935" s="2"/>
      <c r="F935" s="2"/>
      <c r="G935" s="2"/>
      <c r="H935" s="2"/>
      <c r="I935" s="2"/>
      <c r="J935" s="2"/>
      <c r="K935" s="2"/>
      <c r="L935" s="2"/>
    </row>
    <row r="936" customFormat="false" ht="13.8" hidden="false" customHeight="false" outlineLevel="0" collapsed="false">
      <c r="A936" s="2"/>
      <c r="B936" s="2"/>
      <c r="C936" s="2"/>
      <c r="D936" s="2"/>
      <c r="E936" s="2"/>
      <c r="F936" s="2"/>
      <c r="G936" s="2"/>
      <c r="H936" s="2"/>
      <c r="I936" s="2"/>
      <c r="J936" s="2"/>
      <c r="K936" s="2"/>
      <c r="L936" s="2"/>
    </row>
    <row r="937" customFormat="false" ht="13.8" hidden="false" customHeight="false" outlineLevel="0" collapsed="false">
      <c r="A937" s="2"/>
      <c r="B937" s="2"/>
      <c r="C937" s="2"/>
      <c r="D937" s="2"/>
      <c r="E937" s="2"/>
      <c r="F937" s="2"/>
      <c r="G937" s="2"/>
      <c r="H937" s="2"/>
      <c r="I937" s="2"/>
      <c r="J937" s="2"/>
      <c r="K937" s="2"/>
      <c r="L937" s="2"/>
    </row>
    <row r="938" customFormat="false" ht="13.8" hidden="false" customHeight="false" outlineLevel="0" collapsed="false">
      <c r="A938" s="2"/>
      <c r="B938" s="2"/>
      <c r="C938" s="2"/>
      <c r="D938" s="2"/>
      <c r="E938" s="2"/>
      <c r="F938" s="2"/>
      <c r="G938" s="2"/>
      <c r="H938" s="2"/>
      <c r="I938" s="2"/>
      <c r="J938" s="2"/>
      <c r="K938" s="2"/>
      <c r="L938" s="2"/>
    </row>
    <row r="939" customFormat="false" ht="13.8" hidden="false" customHeight="false" outlineLevel="0" collapsed="false">
      <c r="A939" s="2"/>
      <c r="B939" s="2"/>
      <c r="C939" s="2"/>
      <c r="D939" s="2"/>
      <c r="E939" s="2"/>
      <c r="F939" s="2"/>
      <c r="G939" s="2"/>
      <c r="H939" s="2"/>
      <c r="I939" s="2"/>
      <c r="J939" s="2"/>
      <c r="K939" s="2"/>
      <c r="L939" s="2"/>
    </row>
    <row r="940" customFormat="false" ht="13.8" hidden="false" customHeight="false" outlineLevel="0" collapsed="false">
      <c r="A940" s="2"/>
      <c r="B940" s="2"/>
      <c r="C940" s="2"/>
      <c r="D940" s="2"/>
      <c r="E940" s="2"/>
      <c r="F940" s="2"/>
      <c r="G940" s="2"/>
      <c r="H940" s="2"/>
      <c r="I940" s="2"/>
      <c r="J940" s="2"/>
      <c r="K940" s="2"/>
      <c r="L940" s="2"/>
    </row>
    <row r="941" customFormat="false" ht="13.8" hidden="false" customHeight="false" outlineLevel="0" collapsed="false">
      <c r="A941" s="2"/>
      <c r="B941" s="2"/>
      <c r="C941" s="2"/>
      <c r="D941" s="2"/>
      <c r="E941" s="2"/>
      <c r="F941" s="2"/>
      <c r="G941" s="2"/>
      <c r="H941" s="2"/>
      <c r="I941" s="2"/>
      <c r="J941" s="2"/>
      <c r="K941" s="2"/>
      <c r="L941" s="2"/>
    </row>
    <row r="942" customFormat="false" ht="13.8" hidden="false" customHeight="false" outlineLevel="0" collapsed="false">
      <c r="A942" s="2"/>
      <c r="B942" s="2"/>
      <c r="C942" s="2"/>
      <c r="D942" s="2"/>
      <c r="E942" s="2"/>
      <c r="F942" s="2"/>
      <c r="G942" s="2"/>
      <c r="H942" s="2"/>
      <c r="I942" s="2"/>
      <c r="J942" s="2"/>
      <c r="K942" s="2"/>
      <c r="L942" s="2"/>
    </row>
    <row r="943" customFormat="false" ht="13.8" hidden="false" customHeight="false" outlineLevel="0" collapsed="false">
      <c r="A943" s="2"/>
      <c r="B943" s="2"/>
      <c r="C943" s="2"/>
      <c r="D943" s="2"/>
      <c r="E943" s="2"/>
      <c r="F943" s="2"/>
      <c r="G943" s="2"/>
      <c r="H943" s="2"/>
      <c r="I943" s="2"/>
      <c r="J943" s="2"/>
      <c r="K943" s="2"/>
      <c r="L943" s="2"/>
    </row>
    <row r="944" customFormat="false" ht="13.8" hidden="false" customHeight="false" outlineLevel="0" collapsed="false">
      <c r="A944" s="2"/>
      <c r="B944" s="2"/>
      <c r="C944" s="2"/>
      <c r="D944" s="2"/>
      <c r="E944" s="2"/>
      <c r="F944" s="2"/>
      <c r="G944" s="2"/>
      <c r="H944" s="2"/>
      <c r="I944" s="2"/>
      <c r="J944" s="2"/>
      <c r="K944" s="2"/>
      <c r="L944" s="2"/>
    </row>
    <row r="945" customFormat="false" ht="13.8" hidden="false" customHeight="false" outlineLevel="0" collapsed="false">
      <c r="A945" s="2"/>
      <c r="B945" s="2"/>
      <c r="C945" s="2"/>
      <c r="D945" s="2"/>
      <c r="E945" s="2"/>
      <c r="F945" s="2"/>
      <c r="G945" s="2"/>
      <c r="H945" s="2"/>
      <c r="I945" s="2"/>
      <c r="J945" s="2"/>
      <c r="K945" s="2"/>
      <c r="L945" s="2"/>
    </row>
    <row r="946" customFormat="false" ht="13.8" hidden="false" customHeight="false" outlineLevel="0" collapsed="false">
      <c r="A946" s="2"/>
      <c r="B946" s="2"/>
      <c r="C946" s="2"/>
      <c r="D946" s="2"/>
      <c r="E946" s="2"/>
      <c r="F946" s="2"/>
      <c r="G946" s="2"/>
      <c r="H946" s="2"/>
      <c r="I946" s="2"/>
      <c r="J946" s="2"/>
      <c r="K946" s="2"/>
      <c r="L946" s="2"/>
    </row>
    <row r="947" customFormat="false" ht="13.8" hidden="false" customHeight="false" outlineLevel="0" collapsed="false">
      <c r="A947" s="2"/>
      <c r="B947" s="2"/>
      <c r="C947" s="2"/>
      <c r="D947" s="2"/>
      <c r="E947" s="2"/>
      <c r="F947" s="2"/>
      <c r="G947" s="2"/>
      <c r="H947" s="2"/>
      <c r="I947" s="2"/>
      <c r="J947" s="2"/>
      <c r="K947" s="2"/>
      <c r="L947" s="2"/>
    </row>
    <row r="948" customFormat="false" ht="13.8" hidden="false" customHeight="false" outlineLevel="0" collapsed="false">
      <c r="A948" s="2"/>
      <c r="B948" s="2"/>
      <c r="C948" s="2"/>
      <c r="D948" s="2"/>
      <c r="E948" s="2"/>
      <c r="F948" s="2"/>
      <c r="G948" s="2"/>
      <c r="H948" s="2"/>
      <c r="I948" s="2"/>
      <c r="J948" s="2"/>
      <c r="K948" s="2"/>
      <c r="L948" s="2"/>
    </row>
    <row r="949" customFormat="false" ht="13.8" hidden="false" customHeight="false" outlineLevel="0" collapsed="false">
      <c r="A949" s="2"/>
      <c r="B949" s="2"/>
      <c r="C949" s="2"/>
      <c r="D949" s="2"/>
      <c r="E949" s="2"/>
      <c r="F949" s="2"/>
      <c r="G949" s="2"/>
      <c r="H949" s="2"/>
      <c r="I949" s="2"/>
      <c r="J949" s="2"/>
      <c r="K949" s="2"/>
      <c r="L949" s="2"/>
    </row>
    <row r="950" customFormat="false" ht="13.8" hidden="false" customHeight="false" outlineLevel="0" collapsed="false">
      <c r="A950" s="2"/>
      <c r="B950" s="2"/>
      <c r="C950" s="2"/>
      <c r="D950" s="2"/>
      <c r="E950" s="2"/>
      <c r="F950" s="2"/>
      <c r="G950" s="2"/>
      <c r="H950" s="2"/>
      <c r="I950" s="2"/>
      <c r="J950" s="2"/>
      <c r="K950" s="2"/>
      <c r="L950" s="2"/>
    </row>
    <row r="951" customFormat="false" ht="13.8" hidden="false" customHeight="false" outlineLevel="0" collapsed="false">
      <c r="A951" s="2"/>
      <c r="B951" s="2"/>
      <c r="C951" s="2"/>
      <c r="D951" s="2"/>
      <c r="E951" s="2"/>
      <c r="F951" s="2"/>
      <c r="G951" s="2"/>
      <c r="H951" s="2"/>
      <c r="I951" s="2"/>
      <c r="J951" s="2"/>
      <c r="K951" s="2"/>
      <c r="L951" s="2"/>
    </row>
    <row r="952" customFormat="false" ht="13.8" hidden="false" customHeight="false" outlineLevel="0" collapsed="false">
      <c r="A952" s="2"/>
      <c r="B952" s="2"/>
      <c r="C952" s="2"/>
      <c r="D952" s="2"/>
      <c r="E952" s="2"/>
      <c r="F952" s="2"/>
      <c r="G952" s="2"/>
      <c r="H952" s="2"/>
      <c r="I952" s="2"/>
      <c r="J952" s="2"/>
      <c r="K952" s="2"/>
      <c r="L952" s="2"/>
    </row>
    <row r="953" customFormat="false" ht="13.8" hidden="false" customHeight="false" outlineLevel="0" collapsed="false">
      <c r="A953" s="2"/>
      <c r="B953" s="2"/>
      <c r="C953" s="2"/>
      <c r="D953" s="2"/>
      <c r="E953" s="2"/>
      <c r="F953" s="2"/>
      <c r="G953" s="2"/>
      <c r="H953" s="2"/>
      <c r="I953" s="2"/>
      <c r="J953" s="2"/>
      <c r="K953" s="2"/>
      <c r="L953" s="2"/>
    </row>
    <row r="954" customFormat="false" ht="13.8" hidden="false" customHeight="false" outlineLevel="0" collapsed="false">
      <c r="A954" s="2"/>
      <c r="B954" s="2"/>
      <c r="C954" s="2"/>
      <c r="D954" s="2"/>
      <c r="E954" s="2"/>
      <c r="F954" s="2"/>
      <c r="G954" s="2"/>
      <c r="H954" s="2"/>
      <c r="I954" s="2"/>
      <c r="J954" s="2"/>
      <c r="K954" s="2"/>
      <c r="L954" s="2"/>
    </row>
    <row r="955" customFormat="false" ht="13.8" hidden="false" customHeight="false" outlineLevel="0" collapsed="false">
      <c r="A955" s="2"/>
      <c r="B955" s="2"/>
      <c r="C955" s="2"/>
      <c r="D955" s="2"/>
      <c r="E955" s="2"/>
      <c r="F955" s="2"/>
      <c r="G955" s="2"/>
      <c r="H955" s="2"/>
      <c r="I955" s="2"/>
      <c r="J955" s="2"/>
      <c r="K955" s="2"/>
      <c r="L955" s="2"/>
    </row>
    <row r="956" customFormat="false" ht="13.8" hidden="false" customHeight="false" outlineLevel="0" collapsed="false">
      <c r="A956" s="2"/>
      <c r="B956" s="2"/>
      <c r="C956" s="2"/>
      <c r="D956" s="2"/>
      <c r="E956" s="2"/>
      <c r="F956" s="2"/>
      <c r="G956" s="2"/>
      <c r="H956" s="2"/>
      <c r="I956" s="2"/>
      <c r="J956" s="2"/>
      <c r="K956" s="2"/>
      <c r="L956" s="2"/>
    </row>
    <row r="957" customFormat="false" ht="13.8" hidden="false" customHeight="false" outlineLevel="0" collapsed="false">
      <c r="A957" s="2"/>
      <c r="B957" s="2"/>
      <c r="C957" s="2"/>
      <c r="D957" s="2"/>
      <c r="E957" s="2"/>
      <c r="F957" s="2"/>
      <c r="G957" s="2"/>
      <c r="H957" s="2"/>
      <c r="I957" s="2"/>
      <c r="J957" s="2"/>
      <c r="K957" s="2"/>
      <c r="L957" s="2"/>
    </row>
    <row r="958" customFormat="false" ht="13.8" hidden="false" customHeight="false" outlineLevel="0" collapsed="false">
      <c r="A958" s="2"/>
      <c r="B958" s="2"/>
      <c r="C958" s="2"/>
      <c r="D958" s="2"/>
      <c r="E958" s="2"/>
      <c r="F958" s="2"/>
      <c r="G958" s="2"/>
      <c r="H958" s="2"/>
      <c r="I958" s="2"/>
      <c r="J958" s="2"/>
      <c r="K958" s="2"/>
      <c r="L958" s="2"/>
    </row>
    <row r="959" customFormat="false" ht="13.8" hidden="false" customHeight="false" outlineLevel="0" collapsed="false">
      <c r="A959" s="2"/>
      <c r="B959" s="2"/>
      <c r="C959" s="2"/>
      <c r="D959" s="2"/>
      <c r="E959" s="2"/>
      <c r="F959" s="2"/>
      <c r="G959" s="2"/>
      <c r="H959" s="2"/>
      <c r="I959" s="2"/>
      <c r="J959" s="2"/>
      <c r="K959" s="2"/>
      <c r="L959" s="2"/>
    </row>
    <row r="960" customFormat="false" ht="13.8" hidden="false" customHeight="false" outlineLevel="0" collapsed="false">
      <c r="A960" s="2"/>
      <c r="B960" s="2"/>
      <c r="C960" s="2"/>
      <c r="D960" s="2"/>
      <c r="E960" s="2"/>
      <c r="F960" s="2"/>
      <c r="G960" s="2"/>
      <c r="H960" s="2"/>
      <c r="I960" s="2"/>
      <c r="J960" s="2"/>
      <c r="K960" s="2"/>
      <c r="L960" s="2"/>
    </row>
    <row r="961" customFormat="false" ht="13.8" hidden="false" customHeight="false" outlineLevel="0" collapsed="false">
      <c r="A961" s="2"/>
      <c r="B961" s="2"/>
      <c r="C961" s="2"/>
      <c r="D961" s="2"/>
      <c r="E961" s="2"/>
      <c r="F961" s="2"/>
      <c r="G961" s="2"/>
      <c r="H961" s="2"/>
      <c r="I961" s="2"/>
      <c r="J961" s="2"/>
      <c r="K961" s="2"/>
      <c r="L961" s="2"/>
    </row>
    <row r="962" customFormat="false" ht="13.8" hidden="false" customHeight="false" outlineLevel="0" collapsed="false">
      <c r="A962" s="2"/>
      <c r="B962" s="2"/>
      <c r="C962" s="2"/>
      <c r="D962" s="2"/>
      <c r="E962" s="2"/>
      <c r="F962" s="2"/>
      <c r="G962" s="2"/>
      <c r="H962" s="2"/>
      <c r="I962" s="2"/>
      <c r="J962" s="2"/>
      <c r="K962" s="2"/>
      <c r="L962" s="2"/>
    </row>
    <row r="963" customFormat="false" ht="13.8" hidden="false" customHeight="false" outlineLevel="0" collapsed="false">
      <c r="A963" s="2"/>
      <c r="B963" s="2"/>
      <c r="C963" s="2"/>
      <c r="D963" s="2"/>
      <c r="E963" s="2"/>
      <c r="F963" s="2"/>
      <c r="G963" s="2"/>
      <c r="H963" s="2"/>
      <c r="I963" s="2"/>
      <c r="J963" s="2"/>
      <c r="K963" s="2"/>
      <c r="L963" s="2"/>
    </row>
    <row r="964" customFormat="false" ht="13.8" hidden="false" customHeight="false" outlineLevel="0" collapsed="false">
      <c r="A964" s="2"/>
      <c r="B964" s="2"/>
      <c r="C964" s="2"/>
      <c r="D964" s="2"/>
      <c r="E964" s="2"/>
      <c r="F964" s="2"/>
      <c r="G964" s="2"/>
      <c r="H964" s="2"/>
      <c r="I964" s="2"/>
      <c r="J964" s="2"/>
      <c r="K964" s="2"/>
      <c r="L964" s="2"/>
    </row>
    <row r="965" customFormat="false" ht="13.8" hidden="false" customHeight="false" outlineLevel="0" collapsed="false">
      <c r="A965" s="2"/>
      <c r="B965" s="2"/>
      <c r="C965" s="2"/>
      <c r="D965" s="2"/>
      <c r="E965" s="2"/>
      <c r="F965" s="2"/>
      <c r="G965" s="2"/>
      <c r="H965" s="2"/>
      <c r="I965" s="2"/>
      <c r="J965" s="2"/>
      <c r="K965" s="2"/>
      <c r="L965" s="2"/>
    </row>
    <row r="966" customFormat="false" ht="13.8" hidden="false" customHeight="false" outlineLevel="0" collapsed="false">
      <c r="A966" s="2"/>
      <c r="B966" s="2"/>
      <c r="C966" s="2"/>
      <c r="D966" s="2"/>
      <c r="E966" s="2"/>
      <c r="F966" s="2"/>
      <c r="G966" s="2"/>
      <c r="H966" s="2"/>
      <c r="I966" s="2"/>
      <c r="J966" s="2"/>
      <c r="K966" s="2"/>
      <c r="L966" s="2"/>
    </row>
    <row r="967" customFormat="false" ht="13.8" hidden="false" customHeight="false" outlineLevel="0" collapsed="false">
      <c r="A967" s="2"/>
      <c r="B967" s="2"/>
      <c r="C967" s="2"/>
      <c r="D967" s="2"/>
      <c r="E967" s="2"/>
      <c r="F967" s="2"/>
      <c r="G967" s="2"/>
      <c r="H967" s="2"/>
      <c r="I967" s="2"/>
      <c r="J967" s="2"/>
      <c r="K967" s="2"/>
      <c r="L967" s="2"/>
    </row>
    <row r="968" customFormat="false" ht="13.8" hidden="false" customHeight="false" outlineLevel="0" collapsed="false">
      <c r="A968" s="2"/>
      <c r="B968" s="2"/>
      <c r="C968" s="2"/>
      <c r="D968" s="2"/>
      <c r="E968" s="2"/>
      <c r="F968" s="2"/>
      <c r="G968" s="2"/>
      <c r="H968" s="2"/>
      <c r="I968" s="2"/>
      <c r="J968" s="2"/>
      <c r="K968" s="2"/>
      <c r="L968" s="2"/>
    </row>
    <row r="969" customFormat="false" ht="13.8" hidden="false" customHeight="false" outlineLevel="0" collapsed="false">
      <c r="A969" s="2"/>
      <c r="B969" s="2"/>
      <c r="C969" s="2"/>
      <c r="D969" s="2"/>
      <c r="E969" s="2"/>
      <c r="F969" s="2"/>
      <c r="G969" s="2"/>
      <c r="H969" s="2"/>
      <c r="I969" s="2"/>
      <c r="J969" s="2"/>
      <c r="K969" s="2"/>
      <c r="L969" s="2"/>
    </row>
    <row r="970" customFormat="false" ht="13.8" hidden="false" customHeight="false" outlineLevel="0" collapsed="false">
      <c r="A970" s="2"/>
      <c r="B970" s="2"/>
      <c r="C970" s="2"/>
      <c r="D970" s="2"/>
      <c r="E970" s="2"/>
      <c r="F970" s="2"/>
      <c r="G970" s="2"/>
      <c r="H970" s="2"/>
      <c r="I970" s="2"/>
      <c r="J970" s="2"/>
      <c r="K970" s="2"/>
      <c r="L970" s="2"/>
    </row>
    <row r="971" customFormat="false" ht="13.8" hidden="false" customHeight="false" outlineLevel="0" collapsed="false">
      <c r="A971" s="2"/>
      <c r="B971" s="2"/>
      <c r="C971" s="2"/>
      <c r="D971" s="2"/>
      <c r="E971" s="2"/>
      <c r="F971" s="2"/>
      <c r="G971" s="2"/>
      <c r="H971" s="2"/>
      <c r="I971" s="2"/>
      <c r="J971" s="2"/>
      <c r="K971" s="2"/>
      <c r="L971" s="2"/>
    </row>
    <row r="972" customFormat="false" ht="13.8" hidden="false" customHeight="false" outlineLevel="0" collapsed="false">
      <c r="A972" s="2"/>
      <c r="B972" s="2"/>
      <c r="C972" s="2"/>
      <c r="D972" s="2"/>
      <c r="E972" s="2"/>
      <c r="F972" s="2"/>
      <c r="G972" s="2"/>
      <c r="H972" s="2"/>
      <c r="I972" s="2"/>
      <c r="J972" s="2"/>
      <c r="K972" s="2"/>
      <c r="L972" s="2"/>
    </row>
    <row r="973" customFormat="false" ht="13.8" hidden="false" customHeight="false" outlineLevel="0" collapsed="false">
      <c r="A973" s="2"/>
      <c r="B973" s="2"/>
      <c r="C973" s="2"/>
      <c r="D973" s="2"/>
      <c r="E973" s="2"/>
      <c r="F973" s="2"/>
      <c r="G973" s="2"/>
      <c r="H973" s="2"/>
      <c r="I973" s="2"/>
      <c r="J973" s="2"/>
      <c r="K973" s="2"/>
      <c r="L973" s="2"/>
    </row>
    <row r="974" customFormat="false" ht="13.8" hidden="false" customHeight="false" outlineLevel="0" collapsed="false">
      <c r="A974" s="2"/>
      <c r="B974" s="2"/>
      <c r="C974" s="2"/>
      <c r="D974" s="2"/>
      <c r="E974" s="2"/>
      <c r="F974" s="2"/>
      <c r="G974" s="2"/>
      <c r="H974" s="2"/>
      <c r="I974" s="2"/>
      <c r="J974" s="2"/>
      <c r="K974" s="2"/>
      <c r="L974" s="2"/>
    </row>
    <row r="975" customFormat="false" ht="13.8" hidden="false" customHeight="false" outlineLevel="0" collapsed="false">
      <c r="A975" s="2"/>
      <c r="B975" s="2"/>
      <c r="C975" s="2"/>
      <c r="D975" s="2"/>
      <c r="E975" s="2"/>
      <c r="F975" s="2"/>
      <c r="G975" s="2"/>
      <c r="H975" s="2"/>
      <c r="I975" s="2"/>
      <c r="J975" s="2"/>
      <c r="K975" s="2"/>
      <c r="L975" s="2"/>
    </row>
    <row r="976" customFormat="false" ht="13.8" hidden="false" customHeight="false" outlineLevel="0" collapsed="false">
      <c r="A976" s="2"/>
      <c r="B976" s="2"/>
      <c r="C976" s="2"/>
      <c r="D976" s="2"/>
      <c r="E976" s="2"/>
      <c r="F976" s="2"/>
      <c r="G976" s="2"/>
      <c r="H976" s="2"/>
      <c r="I976" s="2"/>
      <c r="J976" s="2"/>
      <c r="K976" s="2"/>
      <c r="L976" s="2"/>
    </row>
    <row r="977" customFormat="false" ht="13.8" hidden="false" customHeight="false" outlineLevel="0" collapsed="false">
      <c r="A977" s="2"/>
      <c r="B977" s="2"/>
      <c r="C977" s="2"/>
      <c r="D977" s="2"/>
      <c r="E977" s="2"/>
      <c r="F977" s="2"/>
      <c r="G977" s="2"/>
      <c r="H977" s="2"/>
      <c r="I977" s="2"/>
      <c r="J977" s="2"/>
      <c r="K977" s="2"/>
      <c r="L977" s="2"/>
    </row>
    <row r="978" customFormat="false" ht="13.8" hidden="false" customHeight="false" outlineLevel="0" collapsed="false">
      <c r="A978" s="2"/>
      <c r="B978" s="2"/>
      <c r="C978" s="2"/>
      <c r="D978" s="2"/>
      <c r="E978" s="2"/>
      <c r="F978" s="2"/>
      <c r="G978" s="2"/>
      <c r="H978" s="2"/>
      <c r="I978" s="2"/>
      <c r="J978" s="2"/>
      <c r="K978" s="2"/>
      <c r="L978" s="2"/>
    </row>
    <row r="979" customFormat="false" ht="13.8" hidden="false" customHeight="false" outlineLevel="0" collapsed="false">
      <c r="A979" s="2"/>
      <c r="B979" s="2"/>
      <c r="C979" s="2"/>
      <c r="D979" s="2"/>
      <c r="E979" s="2"/>
      <c r="F979" s="2"/>
      <c r="G979" s="2"/>
      <c r="H979" s="2"/>
      <c r="I979" s="2"/>
      <c r="J979" s="2"/>
      <c r="K979" s="2"/>
      <c r="L979" s="2"/>
    </row>
    <row r="980" customFormat="false" ht="13.8" hidden="false" customHeight="false" outlineLevel="0" collapsed="false">
      <c r="A980" s="2"/>
      <c r="B980" s="2"/>
      <c r="C980" s="2"/>
      <c r="D980" s="2"/>
      <c r="E980" s="2"/>
      <c r="F980" s="2"/>
      <c r="G980" s="2"/>
      <c r="H980" s="2"/>
      <c r="I980" s="2"/>
      <c r="J980" s="2"/>
      <c r="K980" s="2"/>
      <c r="L980" s="2"/>
    </row>
    <row r="981" customFormat="false" ht="13.8" hidden="false" customHeight="false" outlineLevel="0" collapsed="false">
      <c r="A981" s="2"/>
      <c r="B981" s="2"/>
      <c r="C981" s="2"/>
      <c r="D981" s="2"/>
      <c r="E981" s="2"/>
      <c r="F981" s="2"/>
      <c r="G981" s="2"/>
      <c r="H981" s="2"/>
      <c r="I981" s="2"/>
      <c r="J981" s="2"/>
      <c r="K981" s="2"/>
      <c r="L981" s="2"/>
    </row>
    <row r="982" customFormat="false" ht="13.8" hidden="false" customHeight="false" outlineLevel="0" collapsed="false">
      <c r="A982" s="2"/>
      <c r="B982" s="2"/>
      <c r="C982" s="2"/>
      <c r="D982" s="2"/>
      <c r="E982" s="2"/>
      <c r="F982" s="2"/>
      <c r="G982" s="2"/>
      <c r="H982" s="2"/>
      <c r="I982" s="2"/>
      <c r="J982" s="2"/>
      <c r="K982" s="2"/>
      <c r="L982" s="2"/>
    </row>
    <row r="983" customFormat="false" ht="13.8" hidden="false" customHeight="false" outlineLevel="0" collapsed="false">
      <c r="A983" s="2"/>
      <c r="B983" s="2"/>
      <c r="C983" s="2"/>
      <c r="D983" s="2"/>
      <c r="E983" s="2"/>
      <c r="F983" s="2"/>
      <c r="G983" s="2"/>
      <c r="H983" s="2"/>
      <c r="I983" s="2"/>
      <c r="J983" s="2"/>
      <c r="K983" s="2"/>
      <c r="L983" s="2"/>
    </row>
    <row r="984" customFormat="false" ht="13.8" hidden="false" customHeight="false" outlineLevel="0" collapsed="false">
      <c r="A984" s="2"/>
      <c r="B984" s="2"/>
      <c r="C984" s="2"/>
      <c r="D984" s="2"/>
      <c r="E984" s="2"/>
      <c r="F984" s="2"/>
      <c r="G984" s="2"/>
      <c r="H984" s="2"/>
      <c r="I984" s="2"/>
      <c r="J984" s="2"/>
      <c r="K984" s="2"/>
      <c r="L984" s="2"/>
    </row>
    <row r="985" customFormat="false" ht="13.8" hidden="false" customHeight="false" outlineLevel="0" collapsed="false">
      <c r="A985" s="2"/>
      <c r="B985" s="2"/>
      <c r="C985" s="2"/>
      <c r="D985" s="2"/>
      <c r="E985" s="2"/>
      <c r="F985" s="2"/>
      <c r="G985" s="2"/>
      <c r="H985" s="2"/>
      <c r="I985" s="2"/>
      <c r="J985" s="2"/>
      <c r="K985" s="2"/>
      <c r="L985" s="2"/>
    </row>
    <row r="986" customFormat="false" ht="13.8" hidden="false" customHeight="false" outlineLevel="0" collapsed="false">
      <c r="A986" s="2"/>
      <c r="B986" s="2"/>
      <c r="C986" s="2"/>
      <c r="D986" s="2"/>
      <c r="E986" s="2"/>
      <c r="F986" s="2"/>
      <c r="G986" s="2"/>
      <c r="H986" s="2"/>
      <c r="I986" s="2"/>
      <c r="J986" s="2"/>
      <c r="K986" s="2"/>
      <c r="L986" s="2"/>
    </row>
    <row r="987" customFormat="false" ht="13.8" hidden="false" customHeight="false" outlineLevel="0" collapsed="false">
      <c r="A987" s="2"/>
      <c r="B987" s="2"/>
      <c r="C987" s="2"/>
      <c r="D987" s="2"/>
      <c r="E987" s="2"/>
      <c r="F987" s="2"/>
      <c r="G987" s="2"/>
      <c r="H987" s="2"/>
      <c r="I987" s="2"/>
      <c r="J987" s="2"/>
      <c r="K987" s="2"/>
      <c r="L987" s="2"/>
    </row>
    <row r="988" customFormat="false" ht="13.8" hidden="false" customHeight="false" outlineLevel="0" collapsed="false">
      <c r="A988" s="2"/>
      <c r="B988" s="2"/>
      <c r="C988" s="2"/>
      <c r="D988" s="2"/>
      <c r="E988" s="2"/>
      <c r="F988" s="2"/>
      <c r="G988" s="2"/>
      <c r="H988" s="2"/>
      <c r="I988" s="2"/>
      <c r="J988" s="2"/>
      <c r="K988" s="2"/>
      <c r="L988" s="2"/>
    </row>
    <row r="989" customFormat="false" ht="13.8" hidden="false" customHeight="false" outlineLevel="0" collapsed="false">
      <c r="A989" s="2"/>
      <c r="B989" s="2"/>
      <c r="C989" s="2"/>
      <c r="D989" s="2"/>
      <c r="E989" s="2"/>
      <c r="F989" s="2"/>
      <c r="G989" s="2"/>
      <c r="H989" s="2"/>
      <c r="I989" s="2"/>
      <c r="J989" s="2"/>
      <c r="K989" s="2"/>
      <c r="L989" s="2"/>
    </row>
    <row r="990" customFormat="false" ht="13.8" hidden="false" customHeight="false" outlineLevel="0" collapsed="false">
      <c r="A990" s="2"/>
      <c r="B990" s="2"/>
      <c r="C990" s="2"/>
      <c r="D990" s="2"/>
      <c r="E990" s="2"/>
      <c r="F990" s="2"/>
      <c r="G990" s="2"/>
      <c r="H990" s="2"/>
      <c r="I990" s="2"/>
      <c r="J990" s="2"/>
      <c r="K990" s="2"/>
      <c r="L990" s="2"/>
    </row>
    <row r="991" customFormat="false" ht="13.8" hidden="false" customHeight="false" outlineLevel="0" collapsed="false">
      <c r="A991" s="2"/>
      <c r="B991" s="2"/>
      <c r="C991" s="2"/>
      <c r="D991" s="2"/>
      <c r="E991" s="2"/>
      <c r="F991" s="2"/>
      <c r="G991" s="2"/>
      <c r="H991" s="2"/>
      <c r="I991" s="2"/>
      <c r="J991" s="2"/>
      <c r="K991" s="2"/>
      <c r="L991" s="2"/>
    </row>
    <row r="992" customFormat="false" ht="13.8" hidden="false" customHeight="false" outlineLevel="0" collapsed="false">
      <c r="A992" s="2"/>
      <c r="B992" s="2"/>
      <c r="C992" s="2"/>
      <c r="D992" s="2"/>
      <c r="E992" s="2"/>
      <c r="F992" s="2"/>
      <c r="G992" s="2"/>
      <c r="H992" s="2"/>
      <c r="I992" s="2"/>
      <c r="J992" s="2"/>
      <c r="K992" s="2"/>
      <c r="L992" s="2"/>
    </row>
    <row r="993" customFormat="false" ht="13.8" hidden="false" customHeight="false" outlineLevel="0" collapsed="false">
      <c r="A993" s="2"/>
      <c r="B993" s="2"/>
      <c r="C993" s="2"/>
      <c r="D993" s="2"/>
      <c r="E993" s="2"/>
      <c r="F993" s="2"/>
      <c r="G993" s="2"/>
      <c r="H993" s="2"/>
      <c r="I993" s="2"/>
      <c r="J993" s="2"/>
      <c r="K993" s="2"/>
      <c r="L993" s="2"/>
    </row>
    <row r="994" customFormat="false" ht="13.8" hidden="false" customHeight="false" outlineLevel="0" collapsed="false">
      <c r="A994" s="2"/>
      <c r="B994" s="2"/>
      <c r="C994" s="2"/>
      <c r="D994" s="2"/>
      <c r="E994" s="2"/>
      <c r="F994" s="2"/>
      <c r="G994" s="2"/>
      <c r="H994" s="2"/>
      <c r="I994" s="2"/>
      <c r="J994" s="2"/>
      <c r="K994" s="2"/>
      <c r="L994" s="2"/>
    </row>
    <row r="995" customFormat="false" ht="13.8" hidden="false" customHeight="false" outlineLevel="0" collapsed="false">
      <c r="A995" s="2"/>
      <c r="B995" s="2"/>
      <c r="C995" s="2"/>
      <c r="D995" s="2"/>
      <c r="E995" s="2"/>
      <c r="F995" s="2"/>
      <c r="G995" s="2"/>
      <c r="H995" s="2"/>
      <c r="I995" s="2"/>
      <c r="J995" s="2"/>
      <c r="K995" s="2"/>
      <c r="L995" s="2"/>
    </row>
    <row r="996" customFormat="false" ht="13.8" hidden="false" customHeight="false" outlineLevel="0" collapsed="false">
      <c r="A996" s="2"/>
      <c r="B996" s="2"/>
      <c r="C996" s="2"/>
      <c r="D996" s="2"/>
      <c r="E996" s="2"/>
      <c r="F996" s="2"/>
      <c r="G996" s="2"/>
      <c r="H996" s="2"/>
      <c r="I996" s="2"/>
      <c r="J996" s="2"/>
      <c r="K996" s="2"/>
      <c r="L996" s="2"/>
    </row>
    <row r="997" customFormat="false" ht="13.8" hidden="false" customHeight="false" outlineLevel="0" collapsed="false">
      <c r="A997" s="2"/>
      <c r="B997" s="2"/>
      <c r="C997" s="2"/>
      <c r="D997" s="2"/>
      <c r="E997" s="2"/>
      <c r="F997" s="2"/>
      <c r="G997" s="2"/>
      <c r="H997" s="2"/>
      <c r="I997" s="2"/>
      <c r="J997" s="2"/>
      <c r="K997" s="2"/>
      <c r="L997" s="2"/>
    </row>
    <row r="998" customFormat="false" ht="13.8" hidden="false" customHeight="false" outlineLevel="0" collapsed="false">
      <c r="A998" s="2"/>
      <c r="B998" s="2"/>
      <c r="C998" s="2"/>
      <c r="D998" s="2"/>
      <c r="E998" s="2"/>
      <c r="F998" s="2"/>
      <c r="G998" s="2"/>
      <c r="H998" s="2"/>
      <c r="I998" s="2"/>
      <c r="J998" s="2"/>
      <c r="K998" s="2"/>
      <c r="L998" s="2"/>
    </row>
    <row r="999" customFormat="false" ht="13.8" hidden="false" customHeight="false" outlineLevel="0" collapsed="false">
      <c r="A999" s="2"/>
      <c r="B999" s="2"/>
      <c r="C999" s="2"/>
      <c r="D999" s="2"/>
      <c r="E999" s="2"/>
      <c r="F999" s="2"/>
      <c r="G999" s="2"/>
      <c r="H999" s="2"/>
      <c r="I999" s="2"/>
      <c r="J999" s="2"/>
      <c r="K999" s="2"/>
      <c r="L999" s="2"/>
    </row>
    <row r="1000" customFormat="false" ht="13.8" hidden="false" customHeight="false" outlineLevel="0" collapsed="false">
      <c r="A1000" s="2"/>
      <c r="B1000" s="2"/>
      <c r="C1000" s="2"/>
      <c r="D1000" s="2"/>
      <c r="E1000" s="2"/>
      <c r="F1000" s="2"/>
      <c r="G1000" s="2"/>
      <c r="H1000" s="2"/>
      <c r="I1000" s="2"/>
      <c r="J1000" s="2"/>
      <c r="K1000" s="2"/>
      <c r="L1000" s="2"/>
    </row>
    <row r="1001" customFormat="false" ht="13.8" hidden="false" customHeight="false" outlineLevel="0" collapsed="false">
      <c r="A1001" s="2"/>
      <c r="B1001" s="2"/>
      <c r="C1001" s="2"/>
      <c r="D1001" s="2"/>
      <c r="E1001" s="2"/>
      <c r="F1001" s="2"/>
      <c r="G1001" s="2"/>
      <c r="H1001" s="2"/>
      <c r="I1001" s="2"/>
      <c r="J1001" s="2"/>
      <c r="K1001" s="2"/>
      <c r="L1001" s="2"/>
    </row>
    <row r="1002" customFormat="false" ht="13.8" hidden="false" customHeight="false" outlineLevel="0" collapsed="false">
      <c r="A1002" s="2"/>
      <c r="B1002" s="2"/>
      <c r="C1002" s="2"/>
      <c r="D1002" s="2"/>
      <c r="E1002" s="2"/>
      <c r="F1002" s="2"/>
      <c r="G1002" s="2"/>
      <c r="H1002" s="2"/>
      <c r="I1002" s="2"/>
      <c r="J1002" s="2"/>
      <c r="K1002" s="2"/>
      <c r="L1002" s="2"/>
    </row>
    <row r="1003" customFormat="false" ht="13.8" hidden="false" customHeight="false" outlineLevel="0" collapsed="false">
      <c r="A1003" s="2"/>
      <c r="B1003" s="2"/>
      <c r="C1003" s="2"/>
      <c r="D1003" s="2"/>
      <c r="E1003" s="2"/>
      <c r="F1003" s="2"/>
      <c r="G1003" s="2"/>
      <c r="H1003" s="2"/>
      <c r="I1003" s="2"/>
      <c r="J1003" s="2"/>
      <c r="K1003" s="2"/>
      <c r="L1003" s="2"/>
    </row>
    <row r="1004" customFormat="false" ht="13.8" hidden="false" customHeight="false" outlineLevel="0" collapsed="false">
      <c r="A1004" s="2"/>
      <c r="B1004" s="2"/>
      <c r="C1004" s="2"/>
      <c r="D1004" s="2"/>
      <c r="E1004" s="2"/>
      <c r="F1004" s="2"/>
      <c r="G1004" s="2"/>
      <c r="H1004" s="2"/>
      <c r="I1004" s="2"/>
      <c r="J1004" s="2"/>
      <c r="K1004" s="2"/>
      <c r="L1004" s="2"/>
    </row>
    <row r="1005" customFormat="false" ht="13.8" hidden="false" customHeight="false" outlineLevel="0" collapsed="false">
      <c r="A1005" s="2"/>
      <c r="B1005" s="2"/>
      <c r="C1005" s="2"/>
      <c r="D1005" s="2"/>
      <c r="E1005" s="2"/>
      <c r="F1005" s="2"/>
      <c r="G1005" s="2"/>
      <c r="H1005" s="2"/>
      <c r="I1005" s="2"/>
      <c r="J1005" s="2"/>
      <c r="K1005" s="2"/>
      <c r="L1005" s="2"/>
    </row>
    <row r="1006" customFormat="false" ht="13.8" hidden="false" customHeight="false" outlineLevel="0" collapsed="false">
      <c r="A1006" s="2"/>
      <c r="B1006" s="2"/>
      <c r="C1006" s="2"/>
      <c r="D1006" s="2"/>
      <c r="E1006" s="2"/>
      <c r="F1006" s="2"/>
      <c r="G1006" s="2"/>
      <c r="H1006" s="2"/>
      <c r="I1006" s="2"/>
      <c r="J1006" s="2"/>
      <c r="K1006" s="2"/>
      <c r="L1006" s="2"/>
    </row>
    <row r="1007" customFormat="false" ht="13.8" hidden="false" customHeight="false" outlineLevel="0" collapsed="false">
      <c r="A1007" s="2"/>
      <c r="B1007" s="2"/>
      <c r="C1007" s="2"/>
      <c r="D1007" s="2"/>
      <c r="E1007" s="2"/>
      <c r="F1007" s="2"/>
      <c r="G1007" s="2"/>
      <c r="H1007" s="2"/>
      <c r="I1007" s="2"/>
      <c r="J1007" s="2"/>
      <c r="K1007" s="2"/>
      <c r="L1007" s="2"/>
    </row>
    <row r="1008" customFormat="false" ht="13.8" hidden="false" customHeight="false" outlineLevel="0" collapsed="false">
      <c r="A1008" s="2"/>
      <c r="B1008" s="2"/>
      <c r="C1008" s="2"/>
      <c r="D1008" s="2"/>
      <c r="E1008" s="2"/>
      <c r="F1008" s="2"/>
      <c r="G1008" s="2"/>
      <c r="H1008" s="2"/>
      <c r="I1008" s="2"/>
      <c r="J1008" s="2"/>
      <c r="K1008" s="2"/>
      <c r="L1008" s="2"/>
    </row>
    <row r="1009" customFormat="false" ht="13.8" hidden="false" customHeight="false" outlineLevel="0" collapsed="false">
      <c r="A1009" s="2"/>
      <c r="B1009" s="2"/>
      <c r="C1009" s="2"/>
      <c r="D1009" s="2"/>
      <c r="E1009" s="2"/>
      <c r="F1009" s="2"/>
      <c r="G1009" s="2"/>
      <c r="H1009" s="2"/>
      <c r="I1009" s="2"/>
      <c r="J1009" s="2"/>
      <c r="K1009" s="2"/>
      <c r="L1009" s="2"/>
    </row>
    <row r="1010" customFormat="false" ht="13.8" hidden="false" customHeight="false" outlineLevel="0" collapsed="false">
      <c r="A1010" s="2"/>
      <c r="B1010" s="2"/>
      <c r="C1010" s="2"/>
      <c r="D1010" s="2"/>
      <c r="E1010" s="2"/>
      <c r="F1010" s="2"/>
      <c r="G1010" s="2"/>
      <c r="H1010" s="2"/>
      <c r="I1010" s="2"/>
      <c r="J1010" s="2"/>
      <c r="K1010" s="2"/>
      <c r="L1010" s="2"/>
    </row>
    <row r="1011" customFormat="false" ht="13.8" hidden="false" customHeight="false" outlineLevel="0" collapsed="false">
      <c r="A1011" s="2"/>
      <c r="B1011" s="2"/>
      <c r="C1011" s="2"/>
      <c r="D1011" s="2"/>
      <c r="E1011" s="2"/>
      <c r="F1011" s="2"/>
      <c r="G1011" s="2"/>
      <c r="H1011" s="2"/>
      <c r="I1011" s="2"/>
      <c r="J1011" s="2"/>
      <c r="K1011" s="2"/>
      <c r="L1011" s="2"/>
    </row>
    <row r="1012" customFormat="false" ht="13.8" hidden="false" customHeight="false" outlineLevel="0" collapsed="false">
      <c r="A1012" s="2"/>
      <c r="B1012" s="2"/>
      <c r="C1012" s="2"/>
      <c r="D1012" s="2"/>
      <c r="E1012" s="2"/>
      <c r="F1012" s="2"/>
      <c r="G1012" s="2"/>
      <c r="H1012" s="2"/>
      <c r="I1012" s="2"/>
      <c r="J1012" s="2"/>
      <c r="K1012" s="2"/>
      <c r="L1012" s="2"/>
    </row>
    <row r="1013" customFormat="false" ht="13.8" hidden="false" customHeight="false" outlineLevel="0" collapsed="false">
      <c r="A1013" s="2"/>
      <c r="B1013" s="2"/>
      <c r="C1013" s="2"/>
      <c r="D1013" s="2"/>
      <c r="E1013" s="2"/>
      <c r="F1013" s="2"/>
      <c r="G1013" s="2"/>
      <c r="H1013" s="2"/>
      <c r="I1013" s="2"/>
      <c r="J1013" s="2"/>
      <c r="K1013" s="2"/>
      <c r="L1013" s="2"/>
    </row>
    <row r="1014" customFormat="false" ht="13.8" hidden="false" customHeight="false" outlineLevel="0" collapsed="false">
      <c r="A1014" s="2"/>
      <c r="B1014" s="2"/>
      <c r="C1014" s="2"/>
      <c r="D1014" s="2"/>
      <c r="E1014" s="2"/>
      <c r="F1014" s="2"/>
      <c r="G1014" s="2"/>
      <c r="H1014" s="2"/>
      <c r="I1014" s="2"/>
      <c r="J1014" s="2"/>
      <c r="K1014" s="2"/>
      <c r="L1014" s="2"/>
    </row>
    <row r="1015" customFormat="false" ht="13.8" hidden="false" customHeight="false" outlineLevel="0" collapsed="false">
      <c r="A1015" s="2"/>
      <c r="B1015" s="2"/>
      <c r="C1015" s="2"/>
      <c r="D1015" s="2"/>
      <c r="E1015" s="2"/>
      <c r="F1015" s="2"/>
      <c r="G1015" s="2"/>
      <c r="H1015" s="2"/>
      <c r="I1015" s="2"/>
      <c r="J1015" s="2"/>
      <c r="K1015" s="2"/>
      <c r="L1015" s="2"/>
    </row>
    <row r="1016" customFormat="false" ht="13.8" hidden="false" customHeight="false" outlineLevel="0" collapsed="false">
      <c r="A1016" s="2"/>
      <c r="B1016" s="2"/>
      <c r="C1016" s="2"/>
      <c r="D1016" s="2"/>
      <c r="E1016" s="2"/>
      <c r="F1016" s="2"/>
      <c r="G1016" s="2"/>
      <c r="H1016" s="2"/>
      <c r="I1016" s="2"/>
      <c r="J1016" s="2"/>
      <c r="K1016" s="2"/>
      <c r="L1016" s="2"/>
    </row>
    <row r="1017" customFormat="false" ht="13.8" hidden="false" customHeight="false" outlineLevel="0" collapsed="false">
      <c r="A1017" s="2"/>
      <c r="B1017" s="2"/>
      <c r="C1017" s="2"/>
      <c r="D1017" s="2"/>
      <c r="E1017" s="2"/>
      <c r="F1017" s="2"/>
      <c r="G1017" s="2"/>
      <c r="H1017" s="2"/>
      <c r="I1017" s="2"/>
      <c r="J1017" s="2"/>
      <c r="K1017" s="2"/>
      <c r="L1017" s="2"/>
    </row>
    <row r="1018" customFormat="false" ht="13.8" hidden="false" customHeight="false" outlineLevel="0" collapsed="false">
      <c r="A1018" s="2"/>
      <c r="B1018" s="2"/>
      <c r="C1018" s="2"/>
      <c r="D1018" s="2"/>
      <c r="E1018" s="2"/>
      <c r="F1018" s="2"/>
      <c r="G1018" s="2"/>
      <c r="H1018" s="2"/>
      <c r="I1018" s="2"/>
      <c r="J1018" s="2"/>
      <c r="K1018" s="2"/>
      <c r="L1018" s="2"/>
    </row>
    <row r="1019" customFormat="false" ht="13.8" hidden="false" customHeight="false" outlineLevel="0" collapsed="false">
      <c r="A1019" s="2"/>
      <c r="B1019" s="2"/>
      <c r="C1019" s="2"/>
      <c r="D1019" s="2"/>
      <c r="E1019" s="2"/>
      <c r="F1019" s="2"/>
      <c r="G1019" s="2"/>
      <c r="H1019" s="2"/>
      <c r="I1019" s="2"/>
      <c r="J1019" s="2"/>
      <c r="K1019" s="2"/>
      <c r="L1019" s="2"/>
    </row>
    <row r="1020" customFormat="false" ht="13.8" hidden="false" customHeight="false" outlineLevel="0" collapsed="false">
      <c r="A1020" s="2"/>
      <c r="B1020" s="2"/>
      <c r="C1020" s="2"/>
      <c r="D1020" s="2"/>
      <c r="E1020" s="2"/>
      <c r="F1020" s="2"/>
      <c r="G1020" s="2"/>
      <c r="H1020" s="2"/>
      <c r="I1020" s="2"/>
      <c r="J1020" s="2"/>
      <c r="K1020" s="2"/>
      <c r="L1020" s="2"/>
    </row>
    <row r="1021" customFormat="false" ht="13.8" hidden="false" customHeight="false" outlineLevel="0" collapsed="false">
      <c r="A1021" s="2"/>
      <c r="B1021" s="2"/>
      <c r="C1021" s="2"/>
      <c r="D1021" s="2"/>
      <c r="E1021" s="2"/>
      <c r="F1021" s="2"/>
      <c r="G1021" s="2"/>
      <c r="H1021" s="2"/>
      <c r="I1021" s="2"/>
      <c r="J1021" s="2"/>
      <c r="K1021" s="2"/>
      <c r="L1021" s="2"/>
    </row>
    <row r="1022" customFormat="false" ht="13.8" hidden="false" customHeight="false" outlineLevel="0" collapsed="false">
      <c r="A1022" s="2"/>
      <c r="B1022" s="2"/>
      <c r="C1022" s="2"/>
      <c r="D1022" s="2"/>
      <c r="E1022" s="2"/>
      <c r="F1022" s="2"/>
      <c r="G1022" s="2"/>
      <c r="H1022" s="2"/>
      <c r="I1022" s="2"/>
      <c r="J1022" s="2"/>
      <c r="K1022" s="2"/>
      <c r="L1022" s="2"/>
    </row>
    <row r="1023" customFormat="false" ht="13.8" hidden="false" customHeight="false" outlineLevel="0" collapsed="false">
      <c r="A1023" s="2"/>
      <c r="B1023" s="2"/>
      <c r="C1023" s="2"/>
      <c r="D1023" s="2"/>
      <c r="E1023" s="2"/>
      <c r="F1023" s="2"/>
      <c r="G1023" s="2"/>
      <c r="H1023" s="2"/>
      <c r="I1023" s="2"/>
      <c r="J1023" s="2"/>
      <c r="K1023" s="2"/>
      <c r="L1023" s="2"/>
    </row>
  </sheetData>
  <sheetProtection sheet="true" objects="true" scenarios="true"/>
  <mergeCells count="2">
    <mergeCell ref="A3:H4"/>
    <mergeCell ref="A19:L19"/>
  </mergeCells>
  <printOptions headings="false" gridLines="false" gridLinesSet="true" horizontalCentered="false" verticalCentered="false"/>
  <pageMargins left="0.7" right="0.7" top="0.75" bottom="0.75" header="0.511811023622047" footer="0.511811023622047"/>
  <pageSetup paperSize="1" scale="82"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5DFFF"/>
    <pageSetUpPr fitToPage="true"/>
  </sheetPr>
  <dimension ref="A1:BY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41" activeCellId="0" sqref="L41"/>
    </sheetView>
  </sheetViews>
  <sheetFormatPr defaultColWidth="9.328125" defaultRowHeight="13.8" zeroHeight="false" outlineLevelRow="0" outlineLevelCol="0"/>
  <cols>
    <col collapsed="false" customWidth="true" hidden="false" outlineLevel="0" max="1" min="1" style="146" width="42.32"/>
    <col collapsed="false" customWidth="true" hidden="false" outlineLevel="0" max="2" min="2" style="2" width="15.56"/>
    <col collapsed="false" customWidth="true" hidden="false" outlineLevel="0" max="3" min="3" style="2" width="20.33"/>
    <col collapsed="false" customWidth="true" hidden="false" outlineLevel="0" max="4" min="4" style="652" width="17.44"/>
    <col collapsed="false" customWidth="true" hidden="false" outlineLevel="0" max="5" min="5" style="2" width="10.66"/>
    <col collapsed="false" customWidth="true" hidden="false" outlineLevel="0" max="7" min="6" style="2" width="12.55"/>
    <col collapsed="false" customWidth="true" hidden="false" outlineLevel="0" max="8" min="8" style="2" width="17.44"/>
    <col collapsed="false" customWidth="true" hidden="false" outlineLevel="0" max="9" min="9" style="2" width="11.33"/>
    <col collapsed="false" customWidth="true" hidden="false" outlineLevel="0" max="10" min="10" style="2" width="9.55"/>
    <col collapsed="false" customWidth="true" hidden="false" outlineLevel="0" max="11" min="11" style="2" width="7.55"/>
    <col collapsed="false" customWidth="true" hidden="false" outlineLevel="0" max="12" min="12" style="653" width="15.44"/>
    <col collapsed="false" customWidth="true" hidden="false" outlineLevel="0" max="13" min="13" style="653" width="16"/>
    <col collapsed="false" customWidth="true" hidden="false" outlineLevel="0" max="14" min="14" style="2" width="17.66"/>
    <col collapsed="false" customWidth="true" hidden="false" outlineLevel="0" max="15" min="15" style="2" width="26.33"/>
    <col collapsed="false" customWidth="true" hidden="false" outlineLevel="0" max="16" min="16" style="654" width="13.33"/>
    <col collapsed="false" customWidth="true" hidden="false" outlineLevel="0" max="17" min="17" style="654" width="19.33"/>
    <col collapsed="false" customWidth="true" hidden="false" outlineLevel="0" max="18" min="18" style="654" width="18"/>
    <col collapsed="false" customWidth="true" hidden="false" outlineLevel="0" max="19" min="19" style="2" width="25"/>
    <col collapsed="false" customWidth="false" hidden="false" outlineLevel="0" max="21" min="20" style="2" width="9.34"/>
    <col collapsed="false" customWidth="true" hidden="false" outlineLevel="0" max="22" min="22" style="2" width="25"/>
    <col collapsed="false" customWidth="true" hidden="false" outlineLevel="0" max="23" min="23" style="2" width="31.34"/>
    <col collapsed="false" customWidth="false" hidden="false" outlineLevel="0" max="1024" min="24" style="2" width="9.34"/>
  </cols>
  <sheetData>
    <row r="1" customFormat="false" ht="24.6" hidden="false" customHeight="false" outlineLevel="0" collapsed="false">
      <c r="A1" s="655" t="s">
        <v>1008</v>
      </c>
      <c r="B1" s="95"/>
      <c r="C1" s="95"/>
      <c r="D1" s="656"/>
      <c r="E1" s="95"/>
      <c r="F1" s="95"/>
      <c r="G1" s="95"/>
      <c r="H1" s="95"/>
      <c r="I1" s="95"/>
    </row>
    <row r="2" customFormat="false" ht="27.75" hidden="false" customHeight="true" outlineLevel="0" collapsed="false">
      <c r="A2" s="579" t="s">
        <v>1009</v>
      </c>
      <c r="B2" s="579"/>
      <c r="C2" s="579"/>
      <c r="D2" s="579"/>
      <c r="E2" s="579"/>
      <c r="F2" s="579"/>
      <c r="G2" s="95"/>
      <c r="H2" s="95"/>
      <c r="I2" s="95"/>
      <c r="U2" s="509"/>
      <c r="V2" s="509"/>
      <c r="W2" s="509"/>
    </row>
    <row r="3" customFormat="false" ht="15.75" hidden="false" customHeight="true" outlineLevel="0" collapsed="false">
      <c r="A3" s="579" t="s">
        <v>1010</v>
      </c>
      <c r="B3" s="579"/>
      <c r="C3" s="579"/>
      <c r="D3" s="579"/>
      <c r="E3" s="579"/>
      <c r="F3" s="579"/>
      <c r="G3" s="95"/>
      <c r="H3" s="95"/>
      <c r="I3" s="95"/>
      <c r="U3" s="509"/>
      <c r="V3" s="509"/>
      <c r="W3" s="509"/>
    </row>
    <row r="4" customFormat="false" ht="14.4" hidden="false" customHeight="true" outlineLevel="0" collapsed="false">
      <c r="A4" s="579" t="s">
        <v>1011</v>
      </c>
      <c r="B4" s="579"/>
      <c r="C4" s="579"/>
      <c r="D4" s="579"/>
      <c r="E4" s="579"/>
      <c r="F4" s="95"/>
      <c r="G4" s="95"/>
      <c r="H4" s="95"/>
      <c r="I4" s="95"/>
      <c r="U4" s="509"/>
      <c r="V4" s="509"/>
      <c r="W4" s="509"/>
    </row>
    <row r="5" customFormat="false" ht="18.75" hidden="false" customHeight="true" outlineLevel="0" collapsed="false">
      <c r="A5" s="146" t="s">
        <v>1012</v>
      </c>
      <c r="B5" s="657" t="n">
        <f aca="false">'MCS certificate'!B66</f>
        <v>0.908881536043055</v>
      </c>
      <c r="C5" s="146" t="s">
        <v>1013</v>
      </c>
      <c r="D5" s="146"/>
      <c r="E5" s="146"/>
      <c r="F5" s="146"/>
      <c r="G5" s="146"/>
      <c r="H5" s="95"/>
      <c r="I5" s="95"/>
      <c r="U5" s="509"/>
      <c r="V5" s="509"/>
      <c r="W5" s="509"/>
    </row>
    <row r="6" customFormat="false" ht="13.8" hidden="false" customHeight="false" outlineLevel="0" collapsed="false">
      <c r="A6" s="658"/>
      <c r="D6" s="656"/>
      <c r="E6" s="95"/>
      <c r="F6" s="95"/>
      <c r="G6" s="95"/>
      <c r="H6" s="95"/>
      <c r="I6" s="95"/>
      <c r="U6" s="659"/>
      <c r="V6" s="509"/>
      <c r="W6" s="509"/>
    </row>
    <row r="7" customFormat="false" ht="25.5" hidden="false" customHeight="true" outlineLevel="0" collapsed="false">
      <c r="A7" s="579" t="s">
        <v>1014</v>
      </c>
      <c r="B7" s="579"/>
      <c r="C7" s="579"/>
      <c r="D7" s="579"/>
      <c r="E7" s="579"/>
      <c r="F7" s="579"/>
      <c r="G7" s="579"/>
      <c r="H7" s="579"/>
      <c r="I7" s="579"/>
      <c r="U7" s="509"/>
      <c r="V7" s="509"/>
      <c r="W7" s="509"/>
    </row>
    <row r="8" customFormat="false" ht="13.8" hidden="false" customHeight="false" outlineLevel="0" collapsed="false">
      <c r="A8" s="2" t="s">
        <v>1015</v>
      </c>
      <c r="B8" s="660" t="n">
        <f aca="false">'MCS certificate'!B59</f>
        <v>1</v>
      </c>
      <c r="C8" s="652" t="s">
        <v>1016</v>
      </c>
      <c r="D8" s="661" t="n">
        <f aca="false">'MCS certificate'!B66</f>
        <v>0.908881536043055</v>
      </c>
      <c r="E8" s="95" t="s">
        <v>1017</v>
      </c>
      <c r="G8" s="95"/>
      <c r="H8" s="95"/>
      <c r="I8" s="95"/>
      <c r="U8" s="509"/>
      <c r="V8" s="509"/>
      <c r="W8" s="509"/>
    </row>
    <row r="9" customFormat="false" ht="13.8" hidden="false" customHeight="false" outlineLevel="0" collapsed="false">
      <c r="A9" s="2" t="s">
        <v>1018</v>
      </c>
      <c r="B9" s="660" t="n">
        <f aca="false">1-D8</f>
        <v>0.0911184639569446</v>
      </c>
      <c r="C9" s="2" t="s">
        <v>1019</v>
      </c>
      <c r="D9" s="656"/>
      <c r="E9" s="95"/>
      <c r="F9" s="95"/>
      <c r="G9" s="95"/>
      <c r="H9" s="95"/>
      <c r="I9" s="95"/>
      <c r="U9" s="509"/>
      <c r="V9" s="509"/>
      <c r="W9" s="509"/>
    </row>
    <row r="10" customFormat="false" ht="13.8" hidden="false" customHeight="false" outlineLevel="0" collapsed="false">
      <c r="A10" s="2"/>
      <c r="D10" s="656"/>
      <c r="E10" s="95"/>
      <c r="F10" s="95"/>
      <c r="G10" s="95"/>
      <c r="H10" s="95"/>
      <c r="I10" s="95"/>
      <c r="U10" s="509"/>
      <c r="V10" s="509"/>
      <c r="W10" s="509"/>
    </row>
    <row r="11" customFormat="false" ht="32.25" hidden="false" customHeight="true" outlineLevel="0" collapsed="false">
      <c r="A11" s="662" t="s">
        <v>1020</v>
      </c>
      <c r="B11" s="662"/>
      <c r="C11" s="662"/>
      <c r="D11" s="662"/>
      <c r="E11" s="662"/>
      <c r="F11" s="662"/>
      <c r="G11" s="662"/>
      <c r="H11" s="662"/>
      <c r="I11" s="662"/>
      <c r="U11" s="509"/>
      <c r="V11" s="509"/>
      <c r="W11" s="509"/>
    </row>
    <row r="12" customFormat="false" ht="52.5" hidden="false" customHeight="true" outlineLevel="0" collapsed="false">
      <c r="A12" s="579" t="s">
        <v>1021</v>
      </c>
      <c r="B12" s="579"/>
      <c r="C12" s="579"/>
      <c r="D12" s="579"/>
      <c r="E12" s="579"/>
      <c r="F12" s="579"/>
      <c r="G12" s="579"/>
      <c r="H12" s="579"/>
      <c r="I12" s="579"/>
      <c r="U12" s="509"/>
      <c r="V12" s="509"/>
      <c r="W12" s="509"/>
    </row>
    <row r="13" customFormat="false" ht="27" hidden="false" customHeight="true" outlineLevel="0" collapsed="false">
      <c r="A13" s="579" t="s">
        <v>1022</v>
      </c>
      <c r="B13" s="579"/>
      <c r="C13" s="579"/>
      <c r="D13" s="579"/>
      <c r="E13" s="579"/>
      <c r="F13" s="579"/>
      <c r="G13" s="579"/>
      <c r="H13" s="579"/>
      <c r="I13" s="579"/>
      <c r="U13" s="509"/>
      <c r="V13" s="509"/>
      <c r="W13" s="509"/>
    </row>
    <row r="14" customFormat="false" ht="13.8" hidden="false" customHeight="false" outlineLevel="0" collapsed="false">
      <c r="A14" s="663"/>
      <c r="B14" s="663"/>
      <c r="C14" s="663"/>
      <c r="D14" s="663"/>
      <c r="E14" s="663"/>
      <c r="F14" s="663"/>
      <c r="G14" s="663"/>
      <c r="H14" s="663"/>
      <c r="I14" s="663"/>
    </row>
    <row r="15" customFormat="false" ht="22.05" hidden="false" customHeight="false" outlineLevel="0" collapsed="false">
      <c r="A15" s="361" t="s">
        <v>1023</v>
      </c>
      <c r="B15" s="664"/>
      <c r="C15" s="664"/>
      <c r="D15" s="664"/>
      <c r="E15" s="664"/>
      <c r="F15" s="664"/>
      <c r="G15" s="664"/>
      <c r="H15" s="664"/>
      <c r="I15" s="664"/>
      <c r="BW15" s="2" t="s">
        <v>1024</v>
      </c>
      <c r="BX15" s="2" t="s">
        <v>1024</v>
      </c>
      <c r="BY15" s="2" t="s">
        <v>1024</v>
      </c>
    </row>
    <row r="16" customFormat="false" ht="26.85" hidden="false" customHeight="false" outlineLevel="0" collapsed="false">
      <c r="A16" s="665" t="s">
        <v>1025</v>
      </c>
      <c r="B16" s="665" t="s">
        <v>1026</v>
      </c>
      <c r="C16" s="665" t="s">
        <v>1027</v>
      </c>
      <c r="D16" s="665" t="s">
        <v>1028</v>
      </c>
      <c r="E16" s="664"/>
      <c r="F16" s="664"/>
      <c r="G16" s="664"/>
      <c r="H16" s="664"/>
      <c r="I16" s="664"/>
    </row>
    <row r="17" customFormat="false" ht="13.8" hidden="false" customHeight="false" outlineLevel="0" collapsed="false">
      <c r="A17" s="666" t="str">
        <f aca="false">A50</f>
        <v>Front lounge</v>
      </c>
      <c r="B17" s="667" t="n">
        <f aca="false">'Heat Loss Calculator'!B41</f>
        <v>1228.61392363636</v>
      </c>
      <c r="C17" s="667" t="n">
        <f aca="false">IF(B17=0,0,'Heat Loss Calculator'!B42)</f>
        <v>95.2413894291755</v>
      </c>
      <c r="D17" s="668" t="str">
        <f aca="false">H50</f>
        <v>double convector</v>
      </c>
      <c r="E17" s="95"/>
      <c r="F17" s="95"/>
      <c r="G17" s="95"/>
      <c r="H17" s="95"/>
      <c r="I17" s="95"/>
    </row>
    <row r="18" customFormat="false" ht="13.8" hidden="false" customHeight="false" outlineLevel="0" collapsed="false">
      <c r="A18" s="666" t="str">
        <f aca="false">A52</f>
        <v>Front bedroom</v>
      </c>
      <c r="B18" s="667" t="n">
        <f aca="false">'Heat Loss Calculator'!B61</f>
        <v>631.449253205742</v>
      </c>
      <c r="C18" s="667" t="n">
        <f aca="false">IF(B18=0,0,'Heat Loss Calculator'!B62)</f>
        <v>58.4675234449761</v>
      </c>
      <c r="D18" s="668" t="str">
        <f aca="false">H52</f>
        <v>double convector</v>
      </c>
      <c r="E18" s="95"/>
      <c r="F18" s="95"/>
      <c r="G18" s="95"/>
      <c r="H18" s="95"/>
      <c r="I18" s="95"/>
    </row>
    <row r="19" customFormat="false" ht="13.8" hidden="false" customHeight="false" outlineLevel="0" collapsed="false">
      <c r="A19" s="666" t="str">
        <f aca="false">A54</f>
        <v>Kids bedroom</v>
      </c>
      <c r="B19" s="667" t="n">
        <f aca="false">'Heat Loss Calculator'!B81</f>
        <v>666.058018564593</v>
      </c>
      <c r="C19" s="667" t="n">
        <f aca="false">IF(B19=0,0,'Heat Loss Calculator'!B82)</f>
        <v>86.5010413720251</v>
      </c>
      <c r="D19" s="668" t="str">
        <f aca="false">H54</f>
        <v>double convector</v>
      </c>
      <c r="E19" s="95"/>
      <c r="F19" s="95"/>
      <c r="G19" s="95"/>
      <c r="H19" s="95"/>
      <c r="I19" s="95"/>
      <c r="L19" s="669" t="s">
        <v>1029</v>
      </c>
      <c r="M19" s="669" t="s">
        <v>1029</v>
      </c>
    </row>
    <row r="20" customFormat="false" ht="13.8" hidden="false" customHeight="false" outlineLevel="0" collapsed="false">
      <c r="A20" s="666" t="str">
        <f aca="false">A56</f>
        <v>Back bedroom</v>
      </c>
      <c r="B20" s="667" t="n">
        <f aca="false">'Heat Loss Calculator'!B101</f>
        <v>817.017684976077</v>
      </c>
      <c r="C20" s="667" t="n">
        <f aca="false">IF(B20=0,0,'Heat Loss Calculator'!B102)</f>
        <v>54.8334016762468</v>
      </c>
      <c r="D20" s="668" t="str">
        <f aca="false">H56</f>
        <v>double convector</v>
      </c>
      <c r="E20" s="95"/>
      <c r="F20" s="95"/>
      <c r="G20" s="95"/>
      <c r="H20" s="95"/>
      <c r="I20" s="95"/>
      <c r="L20" s="670" t="n">
        <v>300</v>
      </c>
      <c r="M20" s="670" t="n">
        <v>0</v>
      </c>
    </row>
    <row r="21" customFormat="false" ht="13.8" hidden="false" customHeight="false" outlineLevel="0" collapsed="false">
      <c r="A21" s="666" t="str">
        <f aca="false">A58</f>
        <v>Bathroom</v>
      </c>
      <c r="B21" s="667" t="n">
        <f aca="false">'Heat Loss Calculator'!B121</f>
        <v>624.701514832536</v>
      </c>
      <c r="C21" s="667" t="n">
        <f aca="false">IF(B21=0,0,'Heat Loss Calculator'!B122)</f>
        <v>104.116919138756</v>
      </c>
      <c r="D21" s="668" t="str">
        <f aca="false">H58</f>
        <v>double convector</v>
      </c>
      <c r="E21" s="95"/>
      <c r="F21" s="95"/>
      <c r="G21" s="95"/>
      <c r="H21" s="95"/>
      <c r="I21" s="95"/>
      <c r="L21" s="670" t="n">
        <v>400</v>
      </c>
      <c r="M21" s="670" t="n">
        <v>400</v>
      </c>
    </row>
    <row r="22" customFormat="false" ht="13.8" hidden="false" customHeight="false" outlineLevel="0" collapsed="false">
      <c r="A22" s="666" t="str">
        <f aca="false">A60</f>
        <v>Kitchen</v>
      </c>
      <c r="B22" s="667" t="n">
        <f aca="false">'Heat Loss Calculator'!B141</f>
        <v>729.746548277512</v>
      </c>
      <c r="C22" s="667" t="n">
        <f aca="false">IF(B22=0,0,'Heat Loss Calculator'!B142)</f>
        <v>87.9212708768087</v>
      </c>
      <c r="D22" s="668" t="str">
        <f aca="false">H60</f>
        <v>double convector</v>
      </c>
      <c r="E22" s="95"/>
      <c r="F22" s="95"/>
      <c r="G22" s="95"/>
      <c r="H22" s="95"/>
      <c r="I22" s="95"/>
      <c r="L22" s="670" t="n">
        <v>450</v>
      </c>
      <c r="M22" s="670" t="n">
        <v>500</v>
      </c>
    </row>
    <row r="23" customFormat="false" ht="13.8" hidden="false" customHeight="false" outlineLevel="0" collapsed="false">
      <c r="A23" s="666" t="str">
        <f aca="false">A62</f>
        <v>Back lounge</v>
      </c>
      <c r="B23" s="667" t="n">
        <f aca="false">'Heat Loss Calculator'!B161</f>
        <v>1200.28218545455</v>
      </c>
      <c r="C23" s="667" t="n">
        <f aca="false">IF(B23=0,0,'Heat Loss Calculator'!B162)</f>
        <v>95.2604909090909</v>
      </c>
      <c r="D23" s="668" t="str">
        <f aca="false">H62</f>
        <v>double convector</v>
      </c>
      <c r="E23" s="95"/>
      <c r="F23" s="95"/>
      <c r="G23" s="95"/>
      <c r="H23" s="95"/>
      <c r="I23" s="95"/>
      <c r="L23" s="670" t="n">
        <v>500</v>
      </c>
      <c r="M23" s="670" t="n">
        <v>600</v>
      </c>
      <c r="U23" s="671"/>
      <c r="V23" s="671"/>
      <c r="W23" s="671"/>
    </row>
    <row r="24" customFormat="false" ht="13.8" hidden="false" customHeight="false" outlineLevel="0" collapsed="false">
      <c r="A24" s="666" t="str">
        <f aca="false">A64</f>
        <v>Hallway</v>
      </c>
      <c r="B24" s="667" t="n">
        <f aca="false">'Heat Loss Calculator'!B181</f>
        <v>679.330913875598</v>
      </c>
      <c r="C24" s="667" t="n">
        <f aca="false">IF(B24=0,0,'Heat Loss Calculator'!B182)</f>
        <v>135.86618277512</v>
      </c>
      <c r="D24" s="668" t="str">
        <f aca="false">H64</f>
        <v>double convector</v>
      </c>
      <c r="E24" s="95"/>
      <c r="F24" s="95"/>
      <c r="G24" s="95"/>
      <c r="H24" s="95"/>
      <c r="I24" s="95"/>
      <c r="L24" s="672" t="n">
        <v>600</v>
      </c>
      <c r="M24" s="672" t="n">
        <v>700</v>
      </c>
      <c r="U24" s="671"/>
      <c r="V24" s="671"/>
      <c r="W24" s="671"/>
    </row>
    <row r="25" customFormat="false" ht="13.8" hidden="false" customHeight="false" outlineLevel="0" collapsed="false">
      <c r="A25" s="666" t="str">
        <f aca="false">A66</f>
        <v>Room 9</v>
      </c>
      <c r="B25" s="667" t="n">
        <f aca="false">'Heat Loss Calculator'!B201</f>
        <v>0</v>
      </c>
      <c r="C25" s="667" t="n">
        <f aca="false">IF(B25=0,0,'Heat Loss Calculator'!B202)</f>
        <v>0</v>
      </c>
      <c r="D25" s="668" t="str">
        <f aca="false">H66</f>
        <v>double convector</v>
      </c>
      <c r="E25" s="95"/>
      <c r="F25" s="95"/>
      <c r="G25" s="95"/>
      <c r="H25" s="95"/>
      <c r="I25" s="95"/>
      <c r="L25" s="672" t="n">
        <v>700</v>
      </c>
      <c r="M25" s="672" t="n">
        <v>800</v>
      </c>
      <c r="U25" s="671"/>
      <c r="V25" s="671"/>
      <c r="W25" s="671"/>
    </row>
    <row r="26" customFormat="false" ht="13.8" hidden="false" customHeight="false" outlineLevel="0" collapsed="false">
      <c r="A26" s="666" t="str">
        <f aca="false">A68</f>
        <v>Room 10</v>
      </c>
      <c r="B26" s="667" t="n">
        <f aca="false">'Heat Loss Calculator'!B221</f>
        <v>0</v>
      </c>
      <c r="C26" s="667" t="n">
        <f aca="false">IF(B26=0,0,'Heat Loss Calculator'!B222)</f>
        <v>0</v>
      </c>
      <c r="D26" s="668" t="str">
        <f aca="false">H68</f>
        <v>double convector</v>
      </c>
      <c r="E26" s="95"/>
      <c r="F26" s="95"/>
      <c r="G26" s="95"/>
      <c r="H26" s="95"/>
      <c r="I26" s="95"/>
      <c r="L26" s="672" t="n">
        <v>900</v>
      </c>
      <c r="M26" s="672" t="n">
        <v>900</v>
      </c>
      <c r="U26" s="671"/>
      <c r="V26" s="671"/>
      <c r="W26" s="671"/>
    </row>
    <row r="27" customFormat="false" ht="13.8" hidden="false" customHeight="false" outlineLevel="0" collapsed="false">
      <c r="A27" s="666" t="str">
        <f aca="false">A70</f>
        <v>Room 11</v>
      </c>
      <c r="B27" s="667" t="n">
        <f aca="false">'Heat Loss Calculator'!B241</f>
        <v>0</v>
      </c>
      <c r="C27" s="667" t="n">
        <f aca="false">IF(B27=0,0,'Heat Loss Calculator'!B242)</f>
        <v>0</v>
      </c>
      <c r="D27" s="668" t="str">
        <f aca="false">H70</f>
        <v>double convector</v>
      </c>
      <c r="E27" s="95"/>
      <c r="F27" s="95"/>
      <c r="G27" s="95"/>
      <c r="H27" s="95"/>
      <c r="I27" s="95"/>
      <c r="L27" s="672" t="n">
        <v>1000</v>
      </c>
      <c r="M27" s="672" t="n">
        <v>1000</v>
      </c>
      <c r="U27" s="671"/>
      <c r="V27" s="671"/>
      <c r="W27" s="671"/>
    </row>
    <row r="28" customFormat="false" ht="13.8" hidden="false" customHeight="false" outlineLevel="0" collapsed="false">
      <c r="A28" s="666" t="str">
        <f aca="false">A72</f>
        <v>Room 12</v>
      </c>
      <c r="B28" s="667" t="n">
        <f aca="false">'Heat Loss Calculator'!B261</f>
        <v>0</v>
      </c>
      <c r="C28" s="667" t="n">
        <f aca="false">IF(B28=0,0,'Heat Loss Calculator'!B262)</f>
        <v>0</v>
      </c>
      <c r="D28" s="668" t="str">
        <f aca="false">H72</f>
        <v>double convector</v>
      </c>
      <c r="E28" s="95"/>
      <c r="F28" s="95"/>
      <c r="G28" s="95"/>
      <c r="H28" s="95"/>
      <c r="I28" s="95"/>
      <c r="L28" s="672" t="n">
        <v>1100</v>
      </c>
      <c r="M28" s="672" t="n">
        <v>1100</v>
      </c>
      <c r="U28" s="671"/>
      <c r="V28" s="671"/>
      <c r="W28" s="671"/>
    </row>
    <row r="29" customFormat="false" ht="13.8" hidden="false" customHeight="false" outlineLevel="0" collapsed="false">
      <c r="A29" s="666" t="str">
        <f aca="false">A74</f>
        <v>Room 13</v>
      </c>
      <c r="B29" s="667" t="n">
        <f aca="false">'Heat Loss Calculator'!B281</f>
        <v>0</v>
      </c>
      <c r="C29" s="667" t="n">
        <f aca="false">IF(B29=0,0,'Heat Loss Calculator'!B282)</f>
        <v>0</v>
      </c>
      <c r="D29" s="668" t="str">
        <f aca="false">H74</f>
        <v>double convector</v>
      </c>
      <c r="E29" s="95"/>
      <c r="F29" s="95"/>
      <c r="G29" s="95"/>
      <c r="H29" s="95"/>
      <c r="I29" s="95"/>
      <c r="L29" s="672" t="n">
        <v>1200</v>
      </c>
      <c r="M29" s="672" t="n">
        <v>1200</v>
      </c>
      <c r="U29" s="671"/>
      <c r="V29" s="671"/>
      <c r="W29" s="671"/>
    </row>
    <row r="30" customFormat="false" ht="13.8" hidden="false" customHeight="false" outlineLevel="0" collapsed="false">
      <c r="A30" s="666" t="str">
        <f aca="false">A76</f>
        <v>Room 14</v>
      </c>
      <c r="B30" s="667" t="n">
        <f aca="false">'Heat Loss Calculator'!B301</f>
        <v>0</v>
      </c>
      <c r="C30" s="667" t="n">
        <f aca="false">IF(B30=0,0,'Heat Loss Calculator'!B302)</f>
        <v>0</v>
      </c>
      <c r="D30" s="668" t="str">
        <f aca="false">H76</f>
        <v>double convector</v>
      </c>
      <c r="E30" s="95"/>
      <c r="F30" s="95"/>
      <c r="G30" s="95"/>
      <c r="H30" s="95"/>
      <c r="I30" s="95"/>
      <c r="L30" s="672" t="n">
        <v>1400</v>
      </c>
      <c r="M30" s="672" t="n">
        <v>1400</v>
      </c>
      <c r="U30" s="671"/>
      <c r="V30" s="671"/>
      <c r="W30" s="671"/>
    </row>
    <row r="31" customFormat="false" ht="13.8" hidden="false" customHeight="false" outlineLevel="0" collapsed="false">
      <c r="A31" s="666" t="str">
        <f aca="false">A78</f>
        <v>Room 15</v>
      </c>
      <c r="B31" s="667" t="n">
        <f aca="false">'Heat Loss Calculator'!B321</f>
        <v>0</v>
      </c>
      <c r="C31" s="667" t="n">
        <f aca="false">IF(B31=0,0,'Heat Loss Calculator'!B322)</f>
        <v>0</v>
      </c>
      <c r="D31" s="668" t="str">
        <f aca="false">H78</f>
        <v>double convector</v>
      </c>
      <c r="E31" s="95"/>
      <c r="F31" s="95"/>
      <c r="G31" s="95"/>
      <c r="H31" s="95"/>
      <c r="I31" s="95"/>
      <c r="L31" s="672" t="n">
        <v>1600</v>
      </c>
      <c r="M31" s="672" t="n">
        <v>1600</v>
      </c>
      <c r="U31" s="671"/>
      <c r="V31" s="671"/>
      <c r="W31" s="671"/>
      <c r="X31" s="671"/>
    </row>
    <row r="32" customFormat="false" ht="13.8" hidden="false" customHeight="false" outlineLevel="0" collapsed="false">
      <c r="A32" s="666" t="str">
        <f aca="false">A80</f>
        <v>Room 16</v>
      </c>
      <c r="B32" s="667" t="n">
        <f aca="false">'Heat Loss Calculator'!B341</f>
        <v>0</v>
      </c>
      <c r="C32" s="667" t="n">
        <f aca="false">IF(B32=0,0,'Heat Loss Calculator'!B342)</f>
        <v>0</v>
      </c>
      <c r="D32" s="668" t="str">
        <f aca="false">H80</f>
        <v>double convector</v>
      </c>
      <c r="E32" s="95"/>
      <c r="F32" s="95"/>
      <c r="G32" s="95"/>
      <c r="H32" s="95"/>
      <c r="I32" s="95"/>
      <c r="L32" s="672" t="n">
        <v>1800</v>
      </c>
      <c r="M32" s="672" t="n">
        <v>1800</v>
      </c>
      <c r="U32" s="671"/>
      <c r="V32" s="671"/>
      <c r="W32" s="671"/>
      <c r="X32" s="671"/>
    </row>
    <row r="33" customFormat="false" ht="14.9" hidden="false" customHeight="false" outlineLevel="0" collapsed="false">
      <c r="A33" s="666" t="str">
        <f aca="false">A82</f>
        <v>Room 17</v>
      </c>
      <c r="B33" s="667" t="n">
        <f aca="false">'Heat Loss Calculator'!B361</f>
        <v>0</v>
      </c>
      <c r="C33" s="667" t="n">
        <f aca="false">IF(B33=0,0,'Heat Loss Calculator'!B362)</f>
        <v>0</v>
      </c>
      <c r="D33" s="668" t="str">
        <f aca="false">H82</f>
        <v>double convector</v>
      </c>
      <c r="E33" s="95"/>
      <c r="F33" s="95"/>
      <c r="G33" s="95"/>
      <c r="H33" s="95"/>
      <c r="I33" s="95"/>
      <c r="L33" s="672" t="n">
        <v>2000</v>
      </c>
      <c r="M33" s="672" t="n">
        <v>2000</v>
      </c>
      <c r="N33" s="673" t="s">
        <v>1030</v>
      </c>
      <c r="O33" s="674" t="s">
        <v>1031</v>
      </c>
      <c r="U33" s="675"/>
      <c r="V33" s="675"/>
      <c r="W33" s="675"/>
      <c r="X33" s="671"/>
    </row>
    <row r="34" customFormat="false" ht="13.8" hidden="false" customHeight="false" outlineLevel="0" collapsed="false">
      <c r="A34" s="666" t="str">
        <f aca="false">A84</f>
        <v>Room 18</v>
      </c>
      <c r="B34" s="667" t="n">
        <f aca="false">'Heat Loss Calculator'!B381</f>
        <v>0</v>
      </c>
      <c r="C34" s="667" t="n">
        <f aca="false">IF(B34=0,0,'Heat Loss Calculator'!B382)</f>
        <v>0</v>
      </c>
      <c r="D34" s="668" t="str">
        <f aca="false">H84</f>
        <v>double convector</v>
      </c>
      <c r="E34" s="95"/>
      <c r="F34" s="95"/>
      <c r="G34" s="95"/>
      <c r="H34" s="95"/>
      <c r="I34" s="95"/>
      <c r="L34" s="672" t="n">
        <v>2200</v>
      </c>
      <c r="M34" s="672" t="n">
        <v>2200</v>
      </c>
      <c r="N34" s="676" t="s">
        <v>1032</v>
      </c>
      <c r="O34" s="677" t="n">
        <v>320</v>
      </c>
      <c r="U34" s="675"/>
      <c r="V34" s="675"/>
      <c r="W34" s="675"/>
      <c r="X34" s="671"/>
    </row>
    <row r="35" customFormat="false" ht="13.8" hidden="false" customHeight="false" outlineLevel="0" collapsed="false">
      <c r="A35" s="666" t="str">
        <f aca="false">A86</f>
        <v>Room 19</v>
      </c>
      <c r="B35" s="667" t="n">
        <f aca="false">'Heat Loss Calculator'!B401</f>
        <v>0</v>
      </c>
      <c r="C35" s="667" t="n">
        <f aca="false">IF(B35=0,0,'Heat Loss Calculator'!B402)</f>
        <v>0</v>
      </c>
      <c r="D35" s="668" t="str">
        <f aca="false">H86</f>
        <v>double convector</v>
      </c>
      <c r="E35" s="95"/>
      <c r="F35" s="95"/>
      <c r="G35" s="95"/>
      <c r="H35" s="95"/>
      <c r="I35" s="95"/>
      <c r="L35" s="672" t="n">
        <v>2400</v>
      </c>
      <c r="M35" s="672" t="n">
        <v>2400</v>
      </c>
      <c r="N35" s="678" t="s">
        <v>1033</v>
      </c>
      <c r="O35" s="679" t="n">
        <v>640</v>
      </c>
      <c r="U35" s="675"/>
      <c r="V35" s="675"/>
      <c r="W35" s="675"/>
      <c r="X35" s="671"/>
    </row>
    <row r="36" customFormat="false" ht="13.8" hidden="false" customHeight="false" outlineLevel="0" collapsed="false">
      <c r="A36" s="666" t="str">
        <f aca="false">A88</f>
        <v>Room 20</v>
      </c>
      <c r="B36" s="667" t="n">
        <f aca="false">'Heat Loss Calculator'!B421</f>
        <v>0</v>
      </c>
      <c r="C36" s="667" t="n">
        <f aca="false">IF(B36=0,0,'Heat Loss Calculator'!B422)</f>
        <v>0</v>
      </c>
      <c r="D36" s="668" t="str">
        <f aca="false">H88</f>
        <v>double convector</v>
      </c>
      <c r="E36" s="95"/>
      <c r="F36" s="95"/>
      <c r="G36" s="95"/>
      <c r="H36" s="95"/>
      <c r="I36" s="95"/>
      <c r="L36" s="672" t="n">
        <v>2600</v>
      </c>
      <c r="M36" s="672" t="n">
        <v>2600</v>
      </c>
      <c r="N36" s="678" t="s">
        <v>1034</v>
      </c>
      <c r="O36" s="679" t="n">
        <v>850</v>
      </c>
      <c r="X36" s="671"/>
    </row>
    <row r="37" customFormat="false" ht="13.8" hidden="false" customHeight="false" outlineLevel="0" collapsed="false">
      <c r="A37" s="666" t="str">
        <f aca="false">A90</f>
        <v>Room 21</v>
      </c>
      <c r="B37" s="667" t="n">
        <f aca="false">'Heat Loss Calculator'!B4441</f>
        <v>0</v>
      </c>
      <c r="C37" s="667" t="n">
        <f aca="false">IF(B37=0,0,'Heat Loss Calculator'!B442)</f>
        <v>0</v>
      </c>
      <c r="D37" s="668" t="str">
        <f aca="false">H90</f>
        <v>double convector</v>
      </c>
      <c r="E37" s="95"/>
      <c r="F37" s="95"/>
      <c r="G37" s="95"/>
      <c r="H37" s="95"/>
      <c r="I37" s="95"/>
      <c r="L37" s="672" t="n">
        <v>2800</v>
      </c>
      <c r="M37" s="672" t="n">
        <v>2800</v>
      </c>
      <c r="N37" s="678" t="s">
        <v>1035</v>
      </c>
      <c r="O37" s="679" t="n">
        <v>1121</v>
      </c>
      <c r="X37" s="671"/>
    </row>
    <row r="38" customFormat="false" ht="13.8" hidden="false" customHeight="false" outlineLevel="0" collapsed="false">
      <c r="A38" s="666" t="str">
        <f aca="false">A92</f>
        <v>Room 22</v>
      </c>
      <c r="B38" s="667" t="n">
        <f aca="false">'Heat Loss Calculator'!B461</f>
        <v>0</v>
      </c>
      <c r="C38" s="667" t="n">
        <f aca="false">IF(B38=0,0,'Heat Loss Calculator'!B462)</f>
        <v>0</v>
      </c>
      <c r="D38" s="668" t="str">
        <f aca="false">H92</f>
        <v>double convector</v>
      </c>
      <c r="E38" s="95"/>
      <c r="F38" s="95"/>
      <c r="G38" s="95"/>
      <c r="H38" s="95"/>
      <c r="I38" s="95"/>
      <c r="L38" s="680" t="n">
        <v>3000</v>
      </c>
      <c r="M38" s="680" t="n">
        <v>3000</v>
      </c>
      <c r="N38" s="316" t="s">
        <v>1036</v>
      </c>
      <c r="O38" s="109" t="n">
        <v>1480</v>
      </c>
      <c r="X38" s="671"/>
    </row>
    <row r="39" customFormat="false" ht="13.8" hidden="false" customHeight="false" outlineLevel="0" collapsed="false">
      <c r="A39" s="666" t="str">
        <f aca="false">A94</f>
        <v>Room 23</v>
      </c>
      <c r="B39" s="667" t="n">
        <f aca="false">'Heat Loss Calculator'!B481</f>
        <v>0</v>
      </c>
      <c r="C39" s="667" t="n">
        <f aca="false">IF(B39=0,0,'Heat Loss Calculator'!B482)</f>
        <v>0</v>
      </c>
      <c r="D39" s="668" t="str">
        <f aca="false">H94</f>
        <v>double convector</v>
      </c>
      <c r="E39" s="95"/>
      <c r="F39" s="95"/>
      <c r="G39" s="95"/>
      <c r="H39" s="95"/>
      <c r="I39" s="95"/>
      <c r="X39" s="675"/>
    </row>
    <row r="40" s="671" customFormat="true" ht="14.25" hidden="false" customHeight="true" outlineLevel="0" collapsed="false">
      <c r="A40" s="666" t="str">
        <f aca="false">A96</f>
        <v>Room 24</v>
      </c>
      <c r="B40" s="667" t="n">
        <f aca="false">'Heat Loss Calculator'!B501</f>
        <v>0</v>
      </c>
      <c r="C40" s="667" t="n">
        <f aca="false">IF(B40=0,0,'Heat Loss Calculator'!B502)</f>
        <v>0</v>
      </c>
      <c r="D40" s="668" t="str">
        <f aca="false">H96</f>
        <v>double convector</v>
      </c>
      <c r="E40" s="95"/>
      <c r="F40" s="95"/>
      <c r="G40" s="95"/>
      <c r="H40" s="95"/>
      <c r="I40" s="95"/>
      <c r="J40" s="2"/>
      <c r="K40" s="2"/>
      <c r="L40" s="653"/>
      <c r="M40" s="653"/>
      <c r="N40" s="2"/>
      <c r="O40" s="2"/>
      <c r="P40" s="2"/>
      <c r="Q40" s="2"/>
      <c r="R40" s="2"/>
      <c r="S40" s="2"/>
      <c r="T40" s="2"/>
      <c r="U40" s="2"/>
      <c r="V40" s="2"/>
      <c r="W40" s="2"/>
      <c r="X40" s="675"/>
    </row>
    <row r="41" s="671" customFormat="true" ht="14.25" hidden="false" customHeight="true" outlineLevel="0" collapsed="false">
      <c r="A41" s="666" t="str">
        <f aca="false">A98</f>
        <v>Room 25</v>
      </c>
      <c r="B41" s="667" t="n">
        <f aca="false">'Heat Loss Calculator'!B521</f>
        <v>0</v>
      </c>
      <c r="C41" s="667" t="n">
        <f aca="false">IF(B41=0,0,'Heat Loss Calculator'!B522)</f>
        <v>0</v>
      </c>
      <c r="D41" s="668" t="str">
        <f aca="false">H98</f>
        <v>double convector</v>
      </c>
      <c r="E41" s="95"/>
      <c r="F41" s="95"/>
      <c r="G41" s="95"/>
      <c r="H41" s="95"/>
      <c r="I41" s="95"/>
      <c r="J41" s="509"/>
      <c r="K41" s="509"/>
      <c r="L41" s="681"/>
      <c r="M41" s="681"/>
      <c r="N41" s="509"/>
      <c r="O41" s="509"/>
      <c r="P41" s="509"/>
      <c r="Q41" s="509"/>
      <c r="R41" s="509"/>
      <c r="S41" s="509"/>
      <c r="T41" s="509"/>
      <c r="U41" s="2"/>
      <c r="V41" s="2"/>
      <c r="W41" s="2"/>
      <c r="X41" s="675"/>
    </row>
    <row r="42" s="671" customFormat="true" ht="13.8" hidden="false" customHeight="false" outlineLevel="0" collapsed="false">
      <c r="A42" s="682" t="s">
        <v>1037</v>
      </c>
      <c r="B42" s="683" t="n">
        <f aca="false">'Your System'!B13</f>
        <v>4.11</v>
      </c>
      <c r="C42" s="546"/>
      <c r="D42" s="546"/>
      <c r="E42" s="546"/>
      <c r="F42" s="546"/>
      <c r="G42" s="546"/>
      <c r="H42" s="546"/>
      <c r="I42" s="546"/>
      <c r="J42" s="509"/>
      <c r="K42" s="509"/>
      <c r="L42" s="681"/>
      <c r="M42" s="681"/>
      <c r="N42" s="509"/>
      <c r="O42" s="509"/>
      <c r="P42" s="509"/>
      <c r="Q42" s="509"/>
      <c r="R42" s="509"/>
      <c r="S42" s="509"/>
      <c r="T42" s="509"/>
      <c r="U42" s="2"/>
      <c r="V42" s="2"/>
      <c r="W42" s="2"/>
      <c r="X42" s="2"/>
    </row>
    <row r="43" s="671" customFormat="true" ht="13.8" hidden="false" customHeight="false" outlineLevel="0" collapsed="false">
      <c r="A43" s="684"/>
      <c r="B43" s="685"/>
      <c r="C43" s="546"/>
      <c r="D43" s="546"/>
      <c r="E43" s="546"/>
      <c r="F43" s="546"/>
      <c r="G43" s="546"/>
      <c r="H43" s="546"/>
      <c r="I43" s="546"/>
      <c r="J43" s="509"/>
      <c r="K43" s="509"/>
      <c r="L43" s="681"/>
      <c r="M43" s="681"/>
      <c r="N43" s="509"/>
      <c r="O43" s="509"/>
      <c r="P43" s="509"/>
      <c r="Q43" s="509"/>
      <c r="R43" s="509"/>
      <c r="S43" s="509"/>
      <c r="T43" s="509"/>
      <c r="U43" s="2"/>
      <c r="V43" s="2"/>
      <c r="W43" s="2"/>
      <c r="X43" s="2"/>
    </row>
    <row r="44" s="671" customFormat="true" ht="14.25" hidden="false" customHeight="true" outlineLevel="0" collapsed="false">
      <c r="A44" s="146" t="s">
        <v>1038</v>
      </c>
      <c r="B44" s="97"/>
      <c r="C44" s="97"/>
      <c r="D44" s="686"/>
      <c r="E44" s="2"/>
      <c r="F44" s="2"/>
      <c r="G44" s="687" t="str">
        <f aca="false">INDEX(A17:A35,MATCH(MAX(C17:C35),C17:C35,0))</f>
        <v>Hallway</v>
      </c>
      <c r="H44" s="95"/>
      <c r="I44" s="95"/>
      <c r="J44" s="509"/>
      <c r="K44" s="509"/>
      <c r="L44" s="688"/>
      <c r="M44" s="688"/>
      <c r="N44" s="509"/>
      <c r="O44" s="509"/>
      <c r="P44" s="509"/>
      <c r="Q44" s="509"/>
      <c r="R44" s="509"/>
      <c r="S44" s="509"/>
      <c r="T44" s="509"/>
      <c r="U44" s="2"/>
      <c r="V44" s="2"/>
      <c r="W44" s="2"/>
      <c r="X44" s="2"/>
    </row>
    <row r="45" s="671" customFormat="true" ht="14.25" hidden="false" customHeight="true" outlineLevel="0" collapsed="false">
      <c r="A45" s="146" t="s">
        <v>1039</v>
      </c>
      <c r="B45" s="2"/>
      <c r="C45" s="95"/>
      <c r="D45" s="95"/>
      <c r="E45" s="95"/>
      <c r="F45" s="95"/>
      <c r="G45" s="95"/>
      <c r="H45" s="95"/>
      <c r="I45" s="95"/>
      <c r="J45" s="509"/>
      <c r="K45" s="509"/>
      <c r="L45" s="688"/>
      <c r="M45" s="688"/>
      <c r="N45" s="509"/>
      <c r="O45" s="509"/>
      <c r="P45" s="509"/>
      <c r="Q45" s="509"/>
      <c r="R45" s="509"/>
      <c r="S45" s="509"/>
      <c r="T45" s="509"/>
      <c r="U45" s="2"/>
      <c r="V45" s="2"/>
      <c r="W45" s="2"/>
      <c r="X45" s="2"/>
    </row>
    <row r="46" s="671" customFormat="true" ht="14.25" hidden="false" customHeight="true" outlineLevel="0" collapsed="false">
      <c r="A46" s="146"/>
      <c r="B46" s="2"/>
      <c r="C46" s="95"/>
      <c r="D46" s="95"/>
      <c r="E46" s="95"/>
      <c r="F46" s="95"/>
      <c r="G46" s="95"/>
      <c r="H46" s="95"/>
      <c r="I46" s="95"/>
      <c r="J46" s="509"/>
      <c r="K46" s="509"/>
      <c r="L46" s="688"/>
      <c r="M46" s="688"/>
      <c r="N46" s="509"/>
      <c r="O46" s="509"/>
      <c r="P46" s="509"/>
      <c r="Q46" s="509"/>
      <c r="R46" s="509"/>
      <c r="S46" s="509"/>
      <c r="T46" s="509"/>
      <c r="U46" s="2"/>
      <c r="V46" s="2"/>
      <c r="W46" s="2"/>
      <c r="X46" s="2"/>
    </row>
    <row r="47" s="671" customFormat="true" ht="23.25" hidden="false" customHeight="true" outlineLevel="0" collapsed="false">
      <c r="A47" s="361" t="s">
        <v>1040</v>
      </c>
      <c r="B47" s="689" t="s">
        <v>1041</v>
      </c>
      <c r="C47" s="689"/>
      <c r="D47" s="689"/>
      <c r="E47" s="689"/>
      <c r="F47" s="689" t="s">
        <v>1042</v>
      </c>
      <c r="G47" s="689"/>
      <c r="H47" s="689"/>
      <c r="I47" s="95"/>
      <c r="J47" s="509"/>
      <c r="K47" s="509"/>
      <c r="L47" s="688"/>
      <c r="M47" s="688"/>
      <c r="N47" s="509"/>
      <c r="O47" s="509"/>
      <c r="P47" s="509"/>
      <c r="Q47" s="509"/>
      <c r="R47" s="509"/>
      <c r="S47" s="509"/>
      <c r="T47" s="509"/>
      <c r="U47" s="2"/>
      <c r="V47" s="2"/>
      <c r="W47" s="2"/>
      <c r="X47" s="2"/>
    </row>
    <row r="48" s="671" customFormat="true" ht="14.25" hidden="false" customHeight="true" outlineLevel="0" collapsed="false">
      <c r="A48" s="690" t="s">
        <v>178</v>
      </c>
      <c r="B48" s="691" t="s">
        <v>1043</v>
      </c>
      <c r="C48" s="692" t="s">
        <v>1044</v>
      </c>
      <c r="D48" s="692" t="s">
        <v>1045</v>
      </c>
      <c r="E48" s="692" t="s">
        <v>1046</v>
      </c>
      <c r="F48" s="693" t="s">
        <v>1047</v>
      </c>
      <c r="G48" s="693"/>
      <c r="H48" s="692" t="s">
        <v>1045</v>
      </c>
      <c r="I48" s="694" t="s">
        <v>1046</v>
      </c>
      <c r="J48" s="695" t="s">
        <v>1048</v>
      </c>
      <c r="K48" s="696" t="s">
        <v>1049</v>
      </c>
      <c r="L48" s="696" t="s">
        <v>1050</v>
      </c>
      <c r="M48" s="697" t="s">
        <v>1051</v>
      </c>
      <c r="N48" s="698" t="s">
        <v>1052</v>
      </c>
      <c r="O48" s="699"/>
      <c r="P48" s="700" t="s">
        <v>1053</v>
      </c>
      <c r="Q48" s="701"/>
      <c r="R48" s="676"/>
      <c r="S48" s="677"/>
      <c r="T48" s="702"/>
      <c r="U48" s="2"/>
      <c r="V48" s="2"/>
      <c r="W48" s="2"/>
      <c r="X48" s="2"/>
      <c r="Y48" s="2"/>
    </row>
    <row r="49" s="671" customFormat="true" ht="14.25" hidden="false" customHeight="true" outlineLevel="0" collapsed="false">
      <c r="A49" s="690"/>
      <c r="B49" s="703" t="s">
        <v>1054</v>
      </c>
      <c r="C49" s="692"/>
      <c r="D49" s="692"/>
      <c r="E49" s="692"/>
      <c r="F49" s="704" t="s">
        <v>1054</v>
      </c>
      <c r="G49" s="705" t="s">
        <v>1044</v>
      </c>
      <c r="H49" s="692"/>
      <c r="I49" s="694"/>
      <c r="J49" s="695"/>
      <c r="K49" s="696"/>
      <c r="L49" s="696"/>
      <c r="M49" s="697"/>
      <c r="N49" s="706" t="s">
        <v>1055</v>
      </c>
      <c r="O49" s="707" t="s">
        <v>1056</v>
      </c>
      <c r="P49" s="708" t="s">
        <v>1057</v>
      </c>
      <c r="Q49" s="709" t="s">
        <v>1058</v>
      </c>
      <c r="R49" s="706" t="s">
        <v>1059</v>
      </c>
      <c r="S49" s="710" t="s">
        <v>1060</v>
      </c>
      <c r="T49" s="711" t="s">
        <v>1061</v>
      </c>
      <c r="U49" s="2"/>
      <c r="V49" s="2"/>
      <c r="W49" s="2"/>
      <c r="X49" s="2"/>
      <c r="Y49" s="2"/>
    </row>
    <row r="50" s="671" customFormat="true" ht="14.25" hidden="false" customHeight="true" outlineLevel="0" collapsed="false">
      <c r="A50" s="712" t="str">
        <f aca="false">'Heat Loss Calculator'!B24</f>
        <v>Front lounge</v>
      </c>
      <c r="B50" s="713" t="n">
        <v>600</v>
      </c>
      <c r="C50" s="714" t="n">
        <v>1100</v>
      </c>
      <c r="D50" s="714" t="s">
        <v>1034</v>
      </c>
      <c r="E50" s="97"/>
      <c r="F50" s="715" t="n">
        <v>600</v>
      </c>
      <c r="G50" s="715" t="n">
        <v>800</v>
      </c>
      <c r="H50" s="714" t="s">
        <v>1036</v>
      </c>
      <c r="I50" s="716"/>
      <c r="J50" s="717" t="n">
        <f aca="false">+IF(H50="UFH",(K50*0.71/85),((+IF(D50="double convector",13)+IF(D50="Single panel",6.5)+IF(D50="Single convector",6.5)+IF(D50="Double panel",13)+IF(D50="towel",4))*(G50*F50))/1000000)</f>
        <v>3.12</v>
      </c>
      <c r="K50" s="718" t="n">
        <f aca="false">'Heat Loss Calculator'!B41</f>
        <v>1228.61392363636</v>
      </c>
      <c r="L50" s="719" t="n">
        <f aca="false">(B50*0.001)*(C50*0.001)*VLOOKUP(D50,$N$34:$O$38,2,FALSE())</f>
        <v>561</v>
      </c>
      <c r="M50" s="719" t="n">
        <f aca="false">(F50*0.001)*(G50*0.001)*VLOOKUP(H50,$N$34:$O$38,2,FALSE())</f>
        <v>710.4</v>
      </c>
      <c r="N50" s="678" t="n">
        <v>300</v>
      </c>
      <c r="O50" s="720" t="n">
        <v>400</v>
      </c>
      <c r="P50" s="721" t="n">
        <v>107.635</v>
      </c>
      <c r="Q50" s="721" t="n">
        <v>216.3</v>
      </c>
      <c r="R50" s="722" t="n">
        <f aca="false">(N50*0.001)*(O50*0.001)</f>
        <v>0.12</v>
      </c>
      <c r="S50" s="723" t="n">
        <f aca="false">P50/R50</f>
        <v>896.958333333333</v>
      </c>
      <c r="T50" s="724" t="n">
        <f aca="false">Q50/R50</f>
        <v>1802.5</v>
      </c>
      <c r="U50" s="2"/>
      <c r="V50" s="2"/>
      <c r="W50" s="2"/>
      <c r="X50" s="2"/>
      <c r="Y50" s="2"/>
    </row>
    <row r="51" s="671" customFormat="true" ht="14.25" hidden="false" customHeight="true" outlineLevel="0" collapsed="false">
      <c r="A51" s="712"/>
      <c r="B51" s="713" t="n">
        <v>0</v>
      </c>
      <c r="C51" s="714" t="n">
        <v>0</v>
      </c>
      <c r="D51" s="714" t="s">
        <v>1033</v>
      </c>
      <c r="E51" s="725" t="n">
        <f aca="false">1-((L50+L51)/K50)</f>
        <v>0.543387886782536</v>
      </c>
      <c r="F51" s="715" t="n">
        <v>600</v>
      </c>
      <c r="G51" s="715" t="n">
        <v>800</v>
      </c>
      <c r="H51" s="714" t="s">
        <v>1036</v>
      </c>
      <c r="I51" s="726" t="n">
        <f aca="false">1-((M50+M51)/K50)</f>
        <v>-0.156425116683374</v>
      </c>
      <c r="J51" s="717" t="n">
        <f aca="false">+IF(H51="UFH",(K52*0.71/85),((+IF(D51="double convector",13)+IF(D51="Single panel",6.5)+IF(D51="Single convector",6.5)+IF(D51="Double panel",13)+IF(D51="towel",4))*(G51*F51))/1000000)</f>
        <v>3.12</v>
      </c>
      <c r="K51" s="509"/>
      <c r="L51" s="719" t="n">
        <f aca="false">(B51*0.001)*(C51*0.001)*VLOOKUP(D51,$N$34:$O$38,2,FALSE())</f>
        <v>0</v>
      </c>
      <c r="M51" s="719" t="n">
        <f aca="false">(F51*0.001)*(G51*0.001)*VLOOKUP(H51,$N$34:$O$38,2,FALSE())</f>
        <v>710.4</v>
      </c>
      <c r="N51" s="678" t="n">
        <v>300</v>
      </c>
      <c r="O51" s="727" t="n">
        <v>500</v>
      </c>
      <c r="P51" s="721" t="n">
        <v>134.93</v>
      </c>
      <c r="Q51" s="721"/>
      <c r="R51" s="722" t="n">
        <f aca="false">(N51*0.001)*(O51*0.001)</f>
        <v>0.15</v>
      </c>
      <c r="S51" s="723" t="n">
        <f aca="false">P51/R51</f>
        <v>899.533333333334</v>
      </c>
      <c r="T51" s="724" t="n">
        <f aca="false">Q51/R51</f>
        <v>0</v>
      </c>
      <c r="U51" s="2"/>
      <c r="V51" s="2"/>
      <c r="W51" s="2"/>
      <c r="X51" s="2"/>
      <c r="Y51" s="2"/>
    </row>
    <row r="52" s="671" customFormat="true" ht="14.25" hidden="false" customHeight="true" outlineLevel="0" collapsed="false">
      <c r="A52" s="712" t="str">
        <f aca="false">'Heat Loss Calculator'!B44</f>
        <v>Front bedroom</v>
      </c>
      <c r="B52" s="713" t="n">
        <v>600</v>
      </c>
      <c r="C52" s="714" t="n">
        <v>1100</v>
      </c>
      <c r="D52" s="714" t="s">
        <v>1033</v>
      </c>
      <c r="E52" s="725"/>
      <c r="F52" s="715" t="n">
        <v>600</v>
      </c>
      <c r="G52" s="715" t="n">
        <v>800</v>
      </c>
      <c r="H52" s="714" t="s">
        <v>1036</v>
      </c>
      <c r="I52" s="726"/>
      <c r="J52" s="717" t="n">
        <f aca="false">+IF(H52="UFH",(K54*0.71/85),((+IF(D52="double convector",13)+IF(D52="Single panel",6.5)+IF(D52="Single convector",6.5)+IF(D52="Double panel",13)+IF(D52="towel",4))*(G52*F52))/1000000)</f>
        <v>3.12</v>
      </c>
      <c r="K52" s="718" t="n">
        <f aca="false">'Heat Loss Calculator'!B61</f>
        <v>631.449253205742</v>
      </c>
      <c r="L52" s="719" t="n">
        <f aca="false">(B52*0.001)*(C52*0.001)*VLOOKUP(D52,$N$34:$O$38,2,FALSE())</f>
        <v>422.4</v>
      </c>
      <c r="M52" s="719" t="n">
        <f aca="false">(F52*0.001)*(G52*0.001)*VLOOKUP(H52,$N$34:$O$38,2,FALSE())</f>
        <v>710.4</v>
      </c>
      <c r="N52" s="678" t="n">
        <v>300</v>
      </c>
      <c r="O52" s="720" t="n">
        <v>600</v>
      </c>
      <c r="P52" s="721" t="n">
        <v>161.71</v>
      </c>
      <c r="Q52" s="721" t="n">
        <v>323.935</v>
      </c>
      <c r="R52" s="722" t="n">
        <f aca="false">(N52*0.001)*(O52*0.001)</f>
        <v>0.18</v>
      </c>
      <c r="S52" s="723" t="n">
        <f aca="false">P52/R52</f>
        <v>898.388888888889</v>
      </c>
      <c r="T52" s="724" t="n">
        <f aca="false">Q52/R52</f>
        <v>1799.63888888889</v>
      </c>
      <c r="U52" s="2"/>
      <c r="V52" s="2"/>
      <c r="W52" s="2"/>
      <c r="X52" s="2"/>
      <c r="Y52" s="2"/>
    </row>
    <row r="53" s="671" customFormat="true" ht="14.25" hidden="false" customHeight="true" outlineLevel="0" collapsed="false">
      <c r="A53" s="712"/>
      <c r="B53" s="713" t="n">
        <v>0</v>
      </c>
      <c r="C53" s="714" t="n">
        <v>0</v>
      </c>
      <c r="D53" s="714" t="s">
        <v>1033</v>
      </c>
      <c r="E53" s="725" t="n">
        <f aca="false">1-((L52+L53)/K52)</f>
        <v>0.331062634320083</v>
      </c>
      <c r="F53" s="715" t="n">
        <v>0</v>
      </c>
      <c r="G53" s="715" t="n">
        <v>0</v>
      </c>
      <c r="H53" s="714" t="s">
        <v>1036</v>
      </c>
      <c r="I53" s="726" t="n">
        <f aca="false">1-((M52+M53)/K52)</f>
        <v>-0.125031024098043</v>
      </c>
      <c r="J53" s="728" t="n">
        <f aca="false">+IF(H53="UFH",(K53*0.71/85),((+IF(D53="double convector",13)+IF(D53="Single panel",6.5)+IF(D53="Single convector",6.5)+IF(D53="Double panel",13)+IF(D53="towel",4))*(G53*F53))/1000000)</f>
        <v>0</v>
      </c>
      <c r="K53" s="2"/>
      <c r="L53" s="729" t="n">
        <f aca="false">(B53*0.001)*(C53*0.001)*VLOOKUP(D53,$N$34:$O$38,2,FALSE())</f>
        <v>0</v>
      </c>
      <c r="M53" s="729" t="n">
        <f aca="false">(F53*0.001)*(G53*0.001)*VLOOKUP(H53,$N$34:$O$38,2,FALSE())</f>
        <v>0</v>
      </c>
      <c r="N53" s="304" t="n">
        <v>300</v>
      </c>
      <c r="O53" s="727" t="n">
        <v>800</v>
      </c>
      <c r="P53" s="721" t="n">
        <v>188.49</v>
      </c>
      <c r="Q53" s="721" t="n">
        <v>432.085</v>
      </c>
      <c r="R53" s="730" t="n">
        <f aca="false">(N53*0.001)*(O53*0.001)</f>
        <v>0.24</v>
      </c>
      <c r="S53" s="731" t="n">
        <f aca="false">P53/R53</f>
        <v>785.375</v>
      </c>
      <c r="T53" s="732" t="n">
        <f aca="false">Q53/R53</f>
        <v>1800.35416666667</v>
      </c>
      <c r="U53" s="2"/>
      <c r="V53" s="2"/>
      <c r="W53" s="2"/>
      <c r="X53" s="2"/>
      <c r="Y53" s="2"/>
    </row>
    <row r="54" s="671" customFormat="true" ht="14.25" hidden="false" customHeight="true" outlineLevel="0" collapsed="false">
      <c r="A54" s="712" t="str">
        <f aca="false">'Heat Loss Calculator'!B64</f>
        <v>Kids bedroom</v>
      </c>
      <c r="B54" s="713" t="n">
        <v>600</v>
      </c>
      <c r="C54" s="714" t="n">
        <v>600</v>
      </c>
      <c r="D54" s="714" t="s">
        <v>1033</v>
      </c>
      <c r="E54" s="725"/>
      <c r="F54" s="715" t="n">
        <v>600</v>
      </c>
      <c r="G54" s="715" t="n">
        <v>800</v>
      </c>
      <c r="H54" s="714" t="s">
        <v>1036</v>
      </c>
      <c r="I54" s="726"/>
      <c r="J54" s="728" t="n">
        <f aca="false">+IF(H54="UFH",(#REF!*0.71/85),((+IF(D54="double convector",13)+IF(D54="Single panel",6.5)+IF(D54="Single convector",6.5)+IF(D54="Double panel",13)+IF(D54="towel",4))*(G54*F54))/1000000)</f>
        <v>3.12</v>
      </c>
      <c r="K54" s="733" t="n">
        <f aca="false">'Heat Loss Calculator'!B81</f>
        <v>666.058018564593</v>
      </c>
      <c r="L54" s="729" t="n">
        <f aca="false">(B54*0.001)*(C54*0.001)*VLOOKUP(D54,$N$34:$O$38,2,FALSE())</f>
        <v>230.4</v>
      </c>
      <c r="M54" s="729" t="n">
        <f aca="false">(F54*0.001)*(G54*0.001)*VLOOKUP(H54,$N$34:$O$38,2,FALSE())</f>
        <v>710.4</v>
      </c>
      <c r="N54" s="304" t="n">
        <v>300</v>
      </c>
      <c r="O54" s="720" t="n">
        <v>1000</v>
      </c>
      <c r="P54" s="721" t="n">
        <v>269.345</v>
      </c>
      <c r="Q54" s="721" t="n">
        <v>540.235</v>
      </c>
      <c r="R54" s="730" t="n">
        <f aca="false">(N54*0.001)*(O54*0.001)</f>
        <v>0.3</v>
      </c>
      <c r="S54" s="731" t="n">
        <f aca="false">P54/R54</f>
        <v>897.816666666667</v>
      </c>
      <c r="T54" s="732" t="n">
        <f aca="false">Q54/R54</f>
        <v>1800.78333333333</v>
      </c>
      <c r="U54" s="2"/>
      <c r="V54" s="2"/>
      <c r="W54" s="2"/>
      <c r="X54" s="2"/>
      <c r="Y54" s="2"/>
    </row>
    <row r="55" s="671" customFormat="true" ht="14.25" hidden="false" customHeight="true" outlineLevel="0" collapsed="false">
      <c r="A55" s="712"/>
      <c r="B55" s="713" t="n">
        <v>0</v>
      </c>
      <c r="C55" s="714" t="n">
        <v>0</v>
      </c>
      <c r="D55" s="714" t="s">
        <v>1033</v>
      </c>
      <c r="E55" s="725" t="n">
        <f aca="false">1-((L54+L55)/K54)</f>
        <v>0.654084188496777</v>
      </c>
      <c r="F55" s="715" t="n">
        <v>0</v>
      </c>
      <c r="G55" s="715" t="n">
        <v>0</v>
      </c>
      <c r="H55" s="714" t="s">
        <v>1036</v>
      </c>
      <c r="I55" s="726" t="n">
        <f aca="false">1-((M54+M55)/K54)</f>
        <v>-0.0665737521349372</v>
      </c>
      <c r="J55" s="728" t="n">
        <f aca="false">+IF(H55="UFH",(K55*0.71/85),((+IF(D55="double convector",13)+IF(D55="Single panel",6.5)+IF(D55="Single convector",6.5)+IF(D55="Double panel",13)+IF(D55="towel",4))*(G55*F55))/1000000)</f>
        <v>0</v>
      </c>
      <c r="K55" s="733"/>
      <c r="L55" s="729" t="n">
        <f aca="false">(B55*0.001)*(C55*0.001)*VLOOKUP(D55,$N$34:$O$38,2,FALSE())</f>
        <v>0</v>
      </c>
      <c r="M55" s="729" t="n">
        <f aca="false">(F55*0.001)*(G55*0.001)*VLOOKUP(H55,$N$34:$O$38,2,FALSE())</f>
        <v>0</v>
      </c>
      <c r="N55" s="304" t="n">
        <v>300</v>
      </c>
      <c r="O55" s="727" t="n">
        <v>1200</v>
      </c>
      <c r="P55" s="721" t="n">
        <v>323.42</v>
      </c>
      <c r="Q55" s="721" t="n">
        <v>648.385</v>
      </c>
      <c r="R55" s="730" t="n">
        <f aca="false">(N55*0.001)*(O55*0.001)</f>
        <v>0.36</v>
      </c>
      <c r="S55" s="731" t="n">
        <f aca="false">P55/R55</f>
        <v>898.388888888889</v>
      </c>
      <c r="T55" s="732" t="n">
        <f aca="false">Q55/R55</f>
        <v>1801.06944444444</v>
      </c>
      <c r="U55" s="2"/>
      <c r="V55" s="2"/>
      <c r="W55" s="2"/>
      <c r="X55" s="2"/>
      <c r="Y55" s="2"/>
    </row>
    <row r="56" s="671" customFormat="true" ht="14.25" hidden="false" customHeight="true" outlineLevel="0" collapsed="false">
      <c r="A56" s="712" t="str">
        <f aca="false">'Heat Loss Calculator'!B84</f>
        <v>Back bedroom</v>
      </c>
      <c r="B56" s="713" t="n">
        <v>600</v>
      </c>
      <c r="C56" s="714" t="n">
        <v>1100</v>
      </c>
      <c r="D56" s="714" t="s">
        <v>1033</v>
      </c>
      <c r="E56" s="725"/>
      <c r="F56" s="715" t="n">
        <v>600</v>
      </c>
      <c r="G56" s="715" t="n">
        <v>1000</v>
      </c>
      <c r="H56" s="714" t="s">
        <v>1036</v>
      </c>
      <c r="I56" s="726"/>
      <c r="J56" s="728" t="n">
        <f aca="false">+IF(H56="UFH",(K56*0.71/85),((+IF(D56="double convector",13)+IF(D56="Single panel",6.5)+IF(D56="Single convector",6.5)+IF(D56="Double panel",13)+IF(D56="towel",4))*(G56*F56))/1000000)</f>
        <v>3.9</v>
      </c>
      <c r="K56" s="733" t="n">
        <f aca="false">'Heat Loss Calculator'!B101</f>
        <v>817.017684976077</v>
      </c>
      <c r="L56" s="729" t="n">
        <f aca="false">(B56*0.001)*(C56*0.001)*VLOOKUP(D56,$N$34:$O$38,2,FALSE())</f>
        <v>422.4</v>
      </c>
      <c r="M56" s="729" t="n">
        <f aca="false">(F56*0.001)*(G56*0.001)*VLOOKUP(H56,$N$34:$O$38,2,FALSE())</f>
        <v>888</v>
      </c>
      <c r="N56" s="304" t="n">
        <v>300</v>
      </c>
      <c r="O56" s="720" t="n">
        <v>1400</v>
      </c>
      <c r="P56" s="721" t="n">
        <v>376.98</v>
      </c>
      <c r="Q56" s="721" t="n">
        <v>756.535</v>
      </c>
      <c r="R56" s="730" t="n">
        <f aca="false">(N56*0.001)*(O56*0.001)</f>
        <v>0.42</v>
      </c>
      <c r="S56" s="731" t="n">
        <f aca="false">P56/R56</f>
        <v>897.571428571429</v>
      </c>
      <c r="T56" s="732" t="n">
        <f aca="false">Q56/R56</f>
        <v>1801.27380952381</v>
      </c>
      <c r="U56" s="2"/>
      <c r="V56" s="2"/>
      <c r="W56" s="2"/>
      <c r="X56" s="2"/>
      <c r="Y56" s="2"/>
    </row>
    <row r="57" s="671" customFormat="true" ht="14.25" hidden="false" customHeight="true" outlineLevel="0" collapsed="false">
      <c r="A57" s="712"/>
      <c r="B57" s="713" t="n">
        <v>0</v>
      </c>
      <c r="C57" s="714" t="n">
        <v>0</v>
      </c>
      <c r="D57" s="714" t="s">
        <v>1033</v>
      </c>
      <c r="E57" s="725" t="n">
        <f aca="false">1-((L56+L57)/K56)</f>
        <v>0.48299772726172</v>
      </c>
      <c r="F57" s="715" t="n">
        <v>0</v>
      </c>
      <c r="G57" s="715" t="n">
        <v>0</v>
      </c>
      <c r="H57" s="714" t="s">
        <v>1036</v>
      </c>
      <c r="I57" s="726" t="n">
        <f aca="false">1-((M56+M57)/K56)</f>
        <v>-0.0868797779157031</v>
      </c>
      <c r="J57" s="728" t="n">
        <f aca="false">+IF(H57="UFH",(K57*0.71/85),((+IF(D57="double convector",13)+IF(D57="Single panel",6.5)+IF(D57="Single convector",6.5)+IF(D57="Double panel",13)+IF(D57="towel",4))*(G57*F57))/1000000)</f>
        <v>0</v>
      </c>
      <c r="K57" s="733"/>
      <c r="L57" s="729" t="n">
        <f aca="false">(B57*0.001)*(C57*0.001)*VLOOKUP(D57,$N$34:$O$38,2,FALSE())</f>
        <v>0</v>
      </c>
      <c r="M57" s="729" t="n">
        <f aca="false">(F57*0.001)*(G57*0.001)*VLOOKUP(H57,$N$34:$O$38,2,FALSE())</f>
        <v>0</v>
      </c>
      <c r="N57" s="304" t="n">
        <v>300</v>
      </c>
      <c r="O57" s="727" t="n">
        <v>1600</v>
      </c>
      <c r="P57" s="721" t="n">
        <v>431.055</v>
      </c>
      <c r="Q57" s="721" t="n">
        <v>864.685</v>
      </c>
      <c r="R57" s="730" t="n">
        <f aca="false">(N57*0.001)*(O57*0.001)</f>
        <v>0.48</v>
      </c>
      <c r="S57" s="731" t="n">
        <f aca="false">P57/R57</f>
        <v>898.03125</v>
      </c>
      <c r="T57" s="732" t="n">
        <f aca="false">Q57/R57</f>
        <v>1801.42708333333</v>
      </c>
      <c r="U57" s="2"/>
      <c r="V57" s="2"/>
      <c r="W57" s="2"/>
      <c r="X57" s="2"/>
      <c r="Y57" s="2"/>
    </row>
    <row r="58" s="671" customFormat="true" ht="14.25" hidden="false" customHeight="true" outlineLevel="0" collapsed="false">
      <c r="A58" s="712" t="str">
        <f aca="false">'Heat Loss Calculator'!B104</f>
        <v>Bathroom</v>
      </c>
      <c r="B58" s="713" t="n">
        <v>600</v>
      </c>
      <c r="C58" s="714" t="n">
        <v>600</v>
      </c>
      <c r="D58" s="714" t="s">
        <v>1033</v>
      </c>
      <c r="E58" s="725"/>
      <c r="F58" s="715" t="n">
        <v>600</v>
      </c>
      <c r="G58" s="715" t="n">
        <v>1000</v>
      </c>
      <c r="H58" s="714" t="s">
        <v>1036</v>
      </c>
      <c r="I58" s="726"/>
      <c r="J58" s="728" t="n">
        <f aca="false">+IF(H58="UFH",(K58*0.71/85),((+IF(D58="double convector",13)+IF(D58="Single panel",6.5)+IF(D58="Single convector",6.5)+IF(D58="Double panel",13)+IF(D58="towel",4))*(G58*F58))/1000000)</f>
        <v>3.9</v>
      </c>
      <c r="K58" s="733" t="n">
        <f aca="false">'Heat Loss Calculator'!B121</f>
        <v>624.701514832536</v>
      </c>
      <c r="L58" s="729" t="n">
        <f aca="false">(B58*0.001)*(C58*0.001)*VLOOKUP(D58,$N$34:$O$38,2,FALSE())</f>
        <v>230.4</v>
      </c>
      <c r="M58" s="729" t="n">
        <f aca="false">(F58*0.001)*(G58*0.001)*VLOOKUP(H58,$N$34:$O$38,2,FALSE())</f>
        <v>888</v>
      </c>
      <c r="N58" s="304" t="n">
        <v>300</v>
      </c>
      <c r="O58" s="734" t="n">
        <v>2000</v>
      </c>
      <c r="P58" s="721" t="n">
        <v>538.69</v>
      </c>
      <c r="Q58" s="721" t="n">
        <v>1080.47</v>
      </c>
      <c r="R58" s="730" t="n">
        <f aca="false">(N58*0.001)*(O58*0.001)</f>
        <v>0.6</v>
      </c>
      <c r="S58" s="731" t="n">
        <f aca="false">P58/R58</f>
        <v>897.816666666667</v>
      </c>
      <c r="T58" s="732" t="n">
        <f aca="false">Q58/R58</f>
        <v>1800.78333333333</v>
      </c>
      <c r="U58" s="2"/>
      <c r="V58" s="2"/>
      <c r="W58" s="2"/>
      <c r="X58" s="2"/>
      <c r="Y58" s="2"/>
    </row>
    <row r="59" s="671" customFormat="true" ht="14.25" hidden="false" customHeight="true" outlineLevel="0" collapsed="false">
      <c r="A59" s="712"/>
      <c r="B59" s="713" t="n">
        <v>0</v>
      </c>
      <c r="C59" s="714" t="n">
        <v>0</v>
      </c>
      <c r="D59" s="714" t="s">
        <v>1033</v>
      </c>
      <c r="E59" s="725" t="n">
        <f aca="false">1-((L58+L59)/K58)</f>
        <v>0.631183862165336</v>
      </c>
      <c r="F59" s="715" t="n">
        <v>0</v>
      </c>
      <c r="G59" s="715" t="n">
        <v>0</v>
      </c>
      <c r="H59" s="714" t="s">
        <v>1036</v>
      </c>
      <c r="I59" s="726" t="n">
        <f aca="false">1-((M58+M59)/K58)</f>
        <v>-0.421478864571101</v>
      </c>
      <c r="J59" s="728" t="n">
        <f aca="false">+IF(H59="UFH",(K59*0.71/85),((+IF(D59="double convector",13)+IF(D59="Single panel",6.5)+IF(D59="Single convector",6.5)+IF(D59="Double panel",13)+IF(D59="towel",4))*(G59*F59))/1000000)</f>
        <v>0</v>
      </c>
      <c r="K59" s="733"/>
      <c r="L59" s="729" t="n">
        <f aca="false">(B59*0.001)*(C59*0.001)*VLOOKUP(D59,$N$34:$O$38,2,FALSE())</f>
        <v>0</v>
      </c>
      <c r="M59" s="729" t="n">
        <f aca="false">(F59*0.001)*(G59*0.001)*VLOOKUP(H59,$N$34:$O$38,2,FALSE())</f>
        <v>0</v>
      </c>
      <c r="N59" s="735" t="n">
        <v>400</v>
      </c>
      <c r="O59" s="727" t="n">
        <v>400</v>
      </c>
      <c r="P59" s="727" t="n">
        <v>147</v>
      </c>
      <c r="Q59" s="727" t="n">
        <v>290</v>
      </c>
      <c r="R59" s="730" t="n">
        <f aca="false">(N59*0.001)*(O59*0.001)</f>
        <v>0.16</v>
      </c>
      <c r="S59" s="731" t="n">
        <f aca="false">P59/R59</f>
        <v>918.75</v>
      </c>
      <c r="T59" s="732" t="n">
        <f aca="false">Q59/R59</f>
        <v>1812.5</v>
      </c>
      <c r="U59" s="2"/>
      <c r="V59" s="2"/>
      <c r="W59" s="2"/>
      <c r="X59" s="2"/>
      <c r="Y59" s="2"/>
    </row>
    <row r="60" s="671" customFormat="true" ht="14.25" hidden="false" customHeight="true" outlineLevel="0" collapsed="false">
      <c r="A60" s="712" t="str">
        <f aca="false">'Heat Loss Calculator'!B124</f>
        <v>Kitchen</v>
      </c>
      <c r="B60" s="713" t="n">
        <v>600</v>
      </c>
      <c r="C60" s="714" t="n">
        <v>600</v>
      </c>
      <c r="D60" s="714" t="s">
        <v>1033</v>
      </c>
      <c r="E60" s="725"/>
      <c r="F60" s="715" t="n">
        <v>600</v>
      </c>
      <c r="G60" s="715" t="n">
        <v>800</v>
      </c>
      <c r="H60" s="714" t="s">
        <v>1036</v>
      </c>
      <c r="I60" s="726"/>
      <c r="J60" s="728" t="n">
        <f aca="false">+IF(H60="UFH",(K60*0.71/85),((+IF(D60="double convector",13)+IF(D60="Single panel",6.5)+IF(D60="Single convector",6.5)+IF(D60="Double panel",13)+IF(D60="towel",4))*(G60*F60))/1000000)</f>
        <v>3.12</v>
      </c>
      <c r="K60" s="733" t="n">
        <f aca="false">'Heat Loss Calculator'!B141</f>
        <v>729.746548277512</v>
      </c>
      <c r="L60" s="729" t="n">
        <f aca="false">(B60*0.001)*(C60*0.001)*VLOOKUP(D60,$N$34:$O$38,2,FALSE())</f>
        <v>230.4</v>
      </c>
      <c r="M60" s="729" t="n">
        <f aca="false">(F60*0.001)*(G60*0.001)*VLOOKUP(H60,$N$34:$O$38,2,FALSE())</f>
        <v>710.4</v>
      </c>
      <c r="N60" s="735" t="n">
        <v>400</v>
      </c>
      <c r="O60" s="720" t="n">
        <v>500</v>
      </c>
      <c r="P60" s="720" t="n">
        <v>183</v>
      </c>
      <c r="Q60" s="720" t="n">
        <v>362</v>
      </c>
      <c r="R60" s="730" t="n">
        <f aca="false">(N60*0.001)*(O60*0.001)</f>
        <v>0.2</v>
      </c>
      <c r="S60" s="731" t="n">
        <f aca="false">P60/R60</f>
        <v>915</v>
      </c>
      <c r="T60" s="732" t="n">
        <f aca="false">Q60/R60</f>
        <v>1810</v>
      </c>
      <c r="U60" s="2"/>
      <c r="V60" s="2"/>
      <c r="W60" s="2"/>
      <c r="X60" s="2"/>
      <c r="Y60" s="2"/>
    </row>
    <row r="61" s="675" customFormat="true" ht="14.25" hidden="false" customHeight="true" outlineLevel="0" collapsed="false">
      <c r="A61" s="712"/>
      <c r="B61" s="713" t="n">
        <v>0</v>
      </c>
      <c r="C61" s="714" t="n">
        <v>0</v>
      </c>
      <c r="D61" s="714" t="s">
        <v>1033</v>
      </c>
      <c r="E61" s="725" t="n">
        <f aca="false">1-((L60+L61)/K60)</f>
        <v>0.684273943407017</v>
      </c>
      <c r="F61" s="715" t="n">
        <v>0</v>
      </c>
      <c r="G61" s="715" t="n">
        <v>0</v>
      </c>
      <c r="H61" s="714" t="s">
        <v>1036</v>
      </c>
      <c r="I61" s="726" t="n">
        <f aca="false">1-((M60+M61)/K60)</f>
        <v>0.0265113255049683</v>
      </c>
      <c r="J61" s="728" t="n">
        <f aca="false">+IF(H61="UFH",(K61*0.71/85),((+IF(D61="double convector",13)+IF(D61="Single panel",6.5)+IF(D61="Single convector",6.5)+IF(D61="Double panel",13)+IF(D61="towel",4))*(G61*F61))/1000000)</f>
        <v>0</v>
      </c>
      <c r="K61" s="733"/>
      <c r="L61" s="729" t="n">
        <f aca="false">(B61*0.001)*(C61*0.001)*VLOOKUP(D61,$N$34:$O$38,2,FALSE())</f>
        <v>0</v>
      </c>
      <c r="M61" s="729" t="n">
        <f aca="false">(F61*0.001)*(G61*0.001)*VLOOKUP(H61,$N$34:$O$38,2,FALSE())</f>
        <v>0</v>
      </c>
      <c r="N61" s="735" t="n">
        <v>400</v>
      </c>
      <c r="O61" s="727" t="n">
        <v>600</v>
      </c>
      <c r="P61" s="727" t="n">
        <v>220</v>
      </c>
      <c r="Q61" s="727" t="n">
        <v>434</v>
      </c>
      <c r="R61" s="730" t="n">
        <f aca="false">(N61*0.001)*(O61*0.001)</f>
        <v>0.24</v>
      </c>
      <c r="S61" s="731" t="n">
        <f aca="false">P61/R61</f>
        <v>916.666666666667</v>
      </c>
      <c r="T61" s="732" t="n">
        <f aca="false">Q61/R61</f>
        <v>1808.33333333333</v>
      </c>
      <c r="U61" s="2"/>
      <c r="V61" s="2"/>
      <c r="W61" s="2"/>
      <c r="X61" s="2"/>
      <c r="Y61" s="2"/>
    </row>
    <row r="62" s="675" customFormat="true" ht="14.25" hidden="false" customHeight="true" outlineLevel="0" collapsed="false">
      <c r="A62" s="712" t="str">
        <f aca="false">'Heat Loss Calculator'!B144</f>
        <v>Back lounge</v>
      </c>
      <c r="B62" s="713" t="n">
        <v>600</v>
      </c>
      <c r="C62" s="714" t="n">
        <v>1200</v>
      </c>
      <c r="D62" s="714" t="s">
        <v>1034</v>
      </c>
      <c r="E62" s="725"/>
      <c r="F62" s="715" t="n">
        <v>600</v>
      </c>
      <c r="G62" s="715" t="n">
        <v>800</v>
      </c>
      <c r="H62" s="714" t="s">
        <v>1036</v>
      </c>
      <c r="I62" s="726"/>
      <c r="J62" s="728" t="n">
        <f aca="false">+IF(H62="UFH",(K62*0.71/85),((+IF(D62="double convector",13)+IF(D62="Single panel",6.5)+IF(D62="Single convector",6.5)+IF(D62="Double panel",13)+IF(D62="towel",4))*(G62*F62))/1000000)</f>
        <v>3.12</v>
      </c>
      <c r="K62" s="733" t="n">
        <f aca="false">'Heat Loss Calculator'!B161</f>
        <v>1200.28218545455</v>
      </c>
      <c r="L62" s="729" t="n">
        <f aca="false">(B62*0.001)*(C62*0.001)*VLOOKUP(D62,$N$34:$O$38,2,FALSE())</f>
        <v>612</v>
      </c>
      <c r="M62" s="729" t="n">
        <f aca="false">(F62*0.001)*(G62*0.001)*VLOOKUP(H62,$N$34:$O$38,2,FALSE())</f>
        <v>710.4</v>
      </c>
      <c r="N62" s="735" t="n">
        <v>400</v>
      </c>
      <c r="O62" s="720" t="n">
        <v>700</v>
      </c>
      <c r="P62" s="720" t="n">
        <v>257</v>
      </c>
      <c r="Q62" s="720" t="n">
        <v>507</v>
      </c>
      <c r="R62" s="730" t="n">
        <f aca="false">(N62*0.001)*(O62*0.001)</f>
        <v>0.28</v>
      </c>
      <c r="S62" s="731" t="n">
        <f aca="false">P62/R62</f>
        <v>917.857142857143</v>
      </c>
      <c r="T62" s="732" t="n">
        <f aca="false">Q62/R62</f>
        <v>1810.71428571429</v>
      </c>
      <c r="U62" s="2"/>
      <c r="V62" s="2"/>
      <c r="W62" s="2"/>
      <c r="X62" s="2"/>
      <c r="Y62" s="2"/>
    </row>
    <row r="63" s="675" customFormat="true" ht="14.25" hidden="false" customHeight="true" outlineLevel="0" collapsed="false">
      <c r="A63" s="712"/>
      <c r="B63" s="713" t="n">
        <v>0</v>
      </c>
      <c r="C63" s="714" t="n">
        <v>0</v>
      </c>
      <c r="D63" s="714" t="s">
        <v>1033</v>
      </c>
      <c r="E63" s="725" t="n">
        <f aca="false">1-((L62+L63)/K62)</f>
        <v>0.490119900623005</v>
      </c>
      <c r="F63" s="715" t="n">
        <v>600</v>
      </c>
      <c r="G63" s="715" t="n">
        <v>800</v>
      </c>
      <c r="H63" s="714" t="s">
        <v>1036</v>
      </c>
      <c r="I63" s="726" t="n">
        <f aca="false">1-((M62+M63)/K62)</f>
        <v>-0.183721642475219</v>
      </c>
      <c r="J63" s="728" t="n">
        <f aca="false">+IF(H63="UFH",(K63*0.71/85),((+IF(D63="double convector",13)+IF(D63="Single panel",6.5)+IF(D63="Single convector",6.5)+IF(D63="Double panel",13)+IF(D63="towel",4))*(G63*F63))/1000000)</f>
        <v>3.12</v>
      </c>
      <c r="K63" s="733"/>
      <c r="L63" s="729" t="n">
        <f aca="false">(B63*0.001)*(C63*0.001)*VLOOKUP(D63,$N$34:$O$38,2,FALSE())</f>
        <v>0</v>
      </c>
      <c r="M63" s="729" t="n">
        <f aca="false">(F63*0.001)*(G63*0.001)*VLOOKUP(H63,$N$34:$O$38,2,FALSE())</f>
        <v>710.4</v>
      </c>
      <c r="N63" s="735" t="n">
        <v>400</v>
      </c>
      <c r="O63" s="727" t="n">
        <v>800</v>
      </c>
      <c r="P63" s="727" t="n">
        <v>293</v>
      </c>
      <c r="Q63" s="727" t="n">
        <v>579</v>
      </c>
      <c r="R63" s="730" t="n">
        <f aca="false">(N63*0.001)*(O63*0.001)</f>
        <v>0.32</v>
      </c>
      <c r="S63" s="731" t="n">
        <f aca="false">P63/R63</f>
        <v>915.625</v>
      </c>
      <c r="T63" s="732" t="n">
        <f aca="false">Q63/R63</f>
        <v>1809.375</v>
      </c>
      <c r="U63" s="2"/>
      <c r="V63" s="2"/>
      <c r="W63" s="2"/>
      <c r="X63" s="2"/>
      <c r="Y63" s="2"/>
    </row>
    <row r="64" customFormat="false" ht="14.25" hidden="false" customHeight="true" outlineLevel="0" collapsed="false">
      <c r="A64" s="712" t="str">
        <f aca="false">'Heat Loss Calculator'!B164</f>
        <v>Hallway</v>
      </c>
      <c r="B64" s="713" t="n">
        <v>0</v>
      </c>
      <c r="C64" s="714" t="n">
        <v>0</v>
      </c>
      <c r="D64" s="714" t="s">
        <v>1033</v>
      </c>
      <c r="E64" s="725"/>
      <c r="F64" s="715" t="n">
        <v>0</v>
      </c>
      <c r="G64" s="715" t="n">
        <v>0</v>
      </c>
      <c r="H64" s="714" t="s">
        <v>1036</v>
      </c>
      <c r="I64" s="726"/>
      <c r="J64" s="728" t="n">
        <f aca="false">+IF(H64="UFH",(K64*0.71/85),((+IF(D64="double convector",13)+IF(D64="Single panel",6.5)+IF(D64="Single convector",6.5)+IF(D64="Double panel",13)+IF(D64="towel",4))*(G64*F64))/1000000)</f>
        <v>0</v>
      </c>
      <c r="K64" s="733" t="n">
        <f aca="false">'Heat Loss Calculator'!B181</f>
        <v>679.330913875598</v>
      </c>
      <c r="L64" s="729" t="n">
        <f aca="false">(B64*0.001)*(C64*0.001)*VLOOKUP(D64,$N$34:$O$38,2,FALSE())</f>
        <v>0</v>
      </c>
      <c r="M64" s="729" t="n">
        <f aca="false">(F64*0.001)*(G64*0.001)*VLOOKUP(H64,$N$34:$O$38,2,FALSE())</f>
        <v>0</v>
      </c>
      <c r="N64" s="735" t="n">
        <v>400</v>
      </c>
      <c r="O64" s="720" t="n">
        <v>900</v>
      </c>
      <c r="P64" s="720" t="n">
        <v>330</v>
      </c>
      <c r="Q64" s="720" t="n">
        <v>652</v>
      </c>
      <c r="R64" s="730" t="n">
        <f aca="false">(N64*0.001)*(O64*0.001)</f>
        <v>0.36</v>
      </c>
      <c r="S64" s="731" t="n">
        <f aca="false">P64/R64</f>
        <v>916.666666666666</v>
      </c>
      <c r="T64" s="732" t="n">
        <f aca="false">Q64/R64</f>
        <v>1811.11111111111</v>
      </c>
    </row>
    <row r="65" customFormat="false" ht="14.25" hidden="false" customHeight="true" outlineLevel="0" collapsed="false">
      <c r="A65" s="712"/>
      <c r="B65" s="713" t="n">
        <v>0</v>
      </c>
      <c r="C65" s="714" t="n">
        <v>0</v>
      </c>
      <c r="D65" s="714" t="s">
        <v>1033</v>
      </c>
      <c r="E65" s="725" t="n">
        <f aca="false">1-((L64+L65)/K64)</f>
        <v>1</v>
      </c>
      <c r="F65" s="715" t="n">
        <v>0</v>
      </c>
      <c r="G65" s="715" t="n">
        <v>0</v>
      </c>
      <c r="H65" s="714" t="s">
        <v>1036</v>
      </c>
      <c r="I65" s="726" t="n">
        <f aca="false">1-((M64+M65)/K64)</f>
        <v>1</v>
      </c>
      <c r="J65" s="728" t="n">
        <f aca="false">+IF(H65="UFH",(K65*0.71/85),((+IF(D65="double convector",13)+IF(D65="Single panel",6.5)+IF(D65="Single convector",6.5)+IF(D65="Double panel",13)+IF(D65="towel",4))*(G65*F65))/1000000)</f>
        <v>0</v>
      </c>
      <c r="K65" s="733"/>
      <c r="L65" s="729" t="n">
        <f aca="false">(B65*0.001)*(C65*0.001)*VLOOKUP(D65,$N$34:$O$38,2,FALSE())</f>
        <v>0</v>
      </c>
      <c r="M65" s="729" t="n">
        <f aca="false">(F65*0.001)*(G65*0.001)*VLOOKUP(H65,$N$34:$O$38,2,FALSE())</f>
        <v>0</v>
      </c>
      <c r="N65" s="735" t="n">
        <v>400</v>
      </c>
      <c r="O65" s="727" t="n">
        <v>1000</v>
      </c>
      <c r="P65" s="727" t="n">
        <v>367</v>
      </c>
      <c r="Q65" s="727" t="n">
        <v>724</v>
      </c>
      <c r="R65" s="730" t="n">
        <f aca="false">(N65*0.001)*(O65*0.001)</f>
        <v>0.4</v>
      </c>
      <c r="S65" s="731" t="n">
        <f aca="false">P65/R65</f>
        <v>917.5</v>
      </c>
      <c r="T65" s="732" t="n">
        <f aca="false">Q65/R65</f>
        <v>1810</v>
      </c>
    </row>
    <row r="66" customFormat="false" ht="14.25" hidden="false" customHeight="true" outlineLevel="0" collapsed="false">
      <c r="A66" s="712" t="str">
        <f aca="false">'Heat Loss Calculator'!B184</f>
        <v>Room 9</v>
      </c>
      <c r="B66" s="713" t="n">
        <v>0</v>
      </c>
      <c r="C66" s="714" t="n">
        <v>0</v>
      </c>
      <c r="D66" s="714" t="s">
        <v>1033</v>
      </c>
      <c r="E66" s="725"/>
      <c r="F66" s="715" t="n">
        <v>0</v>
      </c>
      <c r="G66" s="715" t="n">
        <v>0</v>
      </c>
      <c r="H66" s="714" t="s">
        <v>1036</v>
      </c>
      <c r="I66" s="726"/>
      <c r="J66" s="728" t="n">
        <f aca="false">+IF(H66="UFH",(K66*0.71/85),((+IF(D66="double convector",13)+IF(D66="Single panel",6.5)+IF(D66="Single convector",6.5)+IF(D66="Double panel",13)+IF(D66="towel",4))*(G66*F66))/1000000)</f>
        <v>0</v>
      </c>
      <c r="K66" s="733" t="n">
        <f aca="false">'Heat Loss Calculator'!B201</f>
        <v>0</v>
      </c>
      <c r="L66" s="729" t="n">
        <f aca="false">(B66*0.001)*(C66*0.001)*VLOOKUP(D66,$N$34:$O$38,2,FALSE())</f>
        <v>0</v>
      </c>
      <c r="M66" s="729" t="n">
        <f aca="false">(F66*0.001)*(G66*0.001)*VLOOKUP(H66,$N$34:$O$38,2,FALSE())</f>
        <v>0</v>
      </c>
      <c r="N66" s="735" t="n">
        <v>400</v>
      </c>
      <c r="O66" s="720" t="n">
        <v>1100</v>
      </c>
      <c r="P66" s="720" t="n">
        <v>403</v>
      </c>
      <c r="Q66" s="720" t="n">
        <v>796</v>
      </c>
      <c r="R66" s="730" t="n">
        <f aca="false">(N66*0.001)*(O66*0.001)</f>
        <v>0.44</v>
      </c>
      <c r="S66" s="731" t="n">
        <f aca="false">P66/R66</f>
        <v>915.909090909091</v>
      </c>
      <c r="T66" s="732" t="n">
        <f aca="false">Q66/R66</f>
        <v>1809.09090909091</v>
      </c>
    </row>
    <row r="67" customFormat="false" ht="14.25" hidden="false" customHeight="true" outlineLevel="0" collapsed="false">
      <c r="A67" s="712"/>
      <c r="B67" s="713" t="n">
        <v>0</v>
      </c>
      <c r="C67" s="714" t="n">
        <v>0</v>
      </c>
      <c r="D67" s="714" t="s">
        <v>1033</v>
      </c>
      <c r="E67" s="725" t="e">
        <f aca="false">1-((L66+L67)/K66)</f>
        <v>#DIV/0!</v>
      </c>
      <c r="F67" s="715" t="n">
        <v>0</v>
      </c>
      <c r="G67" s="715" t="n">
        <v>0</v>
      </c>
      <c r="H67" s="714" t="s">
        <v>1036</v>
      </c>
      <c r="I67" s="726" t="e">
        <f aca="false">1-((M66+M67)/K66)</f>
        <v>#DIV/0!</v>
      </c>
      <c r="J67" s="728" t="n">
        <f aca="false">+IF(H67="UFH",(K67*0.71/85),((+IF(D67="double convector",13)+IF(D67="Single panel",6.5)+IF(D67="Single convector",6.5)+IF(D67="Double panel",13)+IF(D67="towel",4))*(G67*F67))/1000000)</f>
        <v>0</v>
      </c>
      <c r="K67" s="733"/>
      <c r="L67" s="729" t="n">
        <f aca="false">(B67*0.001)*(C67*0.001)*VLOOKUP(D67,$N$34:$O$38,2,FALSE())</f>
        <v>0</v>
      </c>
      <c r="M67" s="729" t="n">
        <f aca="false">(F67*0.001)*(G67*0.001)*VLOOKUP(H67,$N$34:$O$38,2,FALSE())</f>
        <v>0</v>
      </c>
      <c r="N67" s="735" t="n">
        <v>400</v>
      </c>
      <c r="O67" s="727" t="n">
        <v>1200</v>
      </c>
      <c r="P67" s="727" t="n">
        <v>440</v>
      </c>
      <c r="Q67" s="727" t="n">
        <v>869</v>
      </c>
      <c r="R67" s="730" t="n">
        <f aca="false">(N67*0.001)*(O67*0.001)</f>
        <v>0.48</v>
      </c>
      <c r="S67" s="731" t="n">
        <f aca="false">P67/R67</f>
        <v>916.666666666667</v>
      </c>
      <c r="T67" s="732" t="n">
        <f aca="false">Q67/R67</f>
        <v>1810.41666666667</v>
      </c>
    </row>
    <row r="68" customFormat="false" ht="14.25" hidden="false" customHeight="true" outlineLevel="0" collapsed="false">
      <c r="A68" s="712" t="str">
        <f aca="false">'Heat Loss Calculator'!B204</f>
        <v>Room 10</v>
      </c>
      <c r="B68" s="713" t="n">
        <v>0</v>
      </c>
      <c r="C68" s="714" t="n">
        <v>0</v>
      </c>
      <c r="D68" s="714" t="s">
        <v>1033</v>
      </c>
      <c r="E68" s="725"/>
      <c r="F68" s="715" t="n">
        <v>0</v>
      </c>
      <c r="G68" s="715" t="n">
        <v>0</v>
      </c>
      <c r="H68" s="714" t="s">
        <v>1036</v>
      </c>
      <c r="I68" s="726"/>
      <c r="J68" s="728" t="n">
        <f aca="false">+IF(H68="UFH",(K68*0.71/85),((+IF(D68="double convector",13)+IF(D68="Single panel",6.5)+IF(D68="Single convector",6.5)+IF(D68="Double panel",13)+IF(D68="towel",4))*(G68*F68))/1000000)</f>
        <v>0</v>
      </c>
      <c r="K68" s="733" t="n">
        <f aca="false">'Heat Loss Calculator'!B221</f>
        <v>0</v>
      </c>
      <c r="L68" s="729" t="n">
        <f aca="false">(B68*0.001)*(C68*0.001)*VLOOKUP(D68,$N$34:$O$38,2,FALSE())</f>
        <v>0</v>
      </c>
      <c r="M68" s="729" t="n">
        <f aca="false">(F68*0.001)*(G68*0.001)*VLOOKUP(H68,$N$34:$O$38,2,FALSE())</f>
        <v>0</v>
      </c>
      <c r="N68" s="735" t="n">
        <v>400</v>
      </c>
      <c r="O68" s="720" t="n">
        <v>1400</v>
      </c>
      <c r="P68" s="720" t="n">
        <v>513</v>
      </c>
      <c r="Q68" s="720" t="n">
        <v>1014</v>
      </c>
      <c r="R68" s="730" t="n">
        <f aca="false">(N68*0.001)*(O68*0.001)</f>
        <v>0.56</v>
      </c>
      <c r="S68" s="731" t="n">
        <f aca="false">P68/R68</f>
        <v>916.071428571429</v>
      </c>
      <c r="T68" s="732" t="n">
        <f aca="false">Q68/R68</f>
        <v>1810.71428571429</v>
      </c>
    </row>
    <row r="69" customFormat="false" ht="14.25" hidden="false" customHeight="true" outlineLevel="0" collapsed="false">
      <c r="A69" s="712"/>
      <c r="B69" s="713" t="n">
        <v>0</v>
      </c>
      <c r="C69" s="714" t="n">
        <v>0</v>
      </c>
      <c r="D69" s="714" t="s">
        <v>1033</v>
      </c>
      <c r="E69" s="725" t="e">
        <f aca="false">1-((L68+L69)/K68)</f>
        <v>#DIV/0!</v>
      </c>
      <c r="F69" s="715" t="n">
        <v>0</v>
      </c>
      <c r="G69" s="715" t="n">
        <v>0</v>
      </c>
      <c r="H69" s="714" t="s">
        <v>1036</v>
      </c>
      <c r="I69" s="726" t="e">
        <f aca="false">1-((M68+M69)/K68)</f>
        <v>#DIV/0!</v>
      </c>
      <c r="J69" s="728" t="n">
        <f aca="false">+IF(H69="UFH",(K69*0.71/85),((+IF(D69="double convector",13)+IF(D69="Single panel",6.5)+IF(D69="Single convector",6.5)+IF(D69="Double panel",13)+IF(D69="towel",4))*(G69*F69))/1000000)</f>
        <v>0</v>
      </c>
      <c r="K69" s="733"/>
      <c r="L69" s="729" t="n">
        <f aca="false">(B69*0.001)*(C69*0.001)*VLOOKUP(D69,$N$34:$O$38,2,FALSE())</f>
        <v>0</v>
      </c>
      <c r="M69" s="729" t="n">
        <f aca="false">(F69*0.001)*(G69*0.001)*VLOOKUP(H69,$N$34:$O$38,2,FALSE())</f>
        <v>0</v>
      </c>
      <c r="N69" s="735" t="n">
        <v>400</v>
      </c>
      <c r="O69" s="727" t="n">
        <v>1600</v>
      </c>
      <c r="P69" s="727" t="n">
        <v>587</v>
      </c>
      <c r="Q69" s="727" t="n">
        <v>1158</v>
      </c>
      <c r="R69" s="730" t="n">
        <f aca="false">(N69*0.001)*(O69*0.001)</f>
        <v>0.64</v>
      </c>
      <c r="S69" s="731" t="n">
        <f aca="false">P69/R69</f>
        <v>917.1875</v>
      </c>
      <c r="T69" s="732" t="n">
        <f aca="false">Q69/R69</f>
        <v>1809.375</v>
      </c>
    </row>
    <row r="70" customFormat="false" ht="14.25" hidden="false" customHeight="true" outlineLevel="0" collapsed="false">
      <c r="A70" s="712" t="str">
        <f aca="false">'Heat Loss Calculator'!B224</f>
        <v>Room 11</v>
      </c>
      <c r="B70" s="713" t="n">
        <v>0</v>
      </c>
      <c r="C70" s="714" t="n">
        <v>0</v>
      </c>
      <c r="D70" s="714" t="s">
        <v>1033</v>
      </c>
      <c r="E70" s="725"/>
      <c r="F70" s="715" t="n">
        <v>0</v>
      </c>
      <c r="G70" s="715" t="n">
        <v>0</v>
      </c>
      <c r="H70" s="714" t="s">
        <v>1036</v>
      </c>
      <c r="I70" s="726"/>
      <c r="J70" s="728" t="n">
        <f aca="false">+IF(H70="UFH",(K70*0.71/85),((+IF(D70="double convector",13)+IF(D70="Single panel",6.5)+IF(D70="Single convector",6.5)+IF(D70="Double panel",13)+IF(D70="towel",4))*(G70*F70))/1000000)</f>
        <v>0</v>
      </c>
      <c r="K70" s="733" t="n">
        <f aca="false">'Heat Loss Calculator'!B241</f>
        <v>0</v>
      </c>
      <c r="L70" s="729" t="n">
        <f aca="false">(B70*0.001)*(C70*0.001)*VLOOKUP(D70,$N$34:$O$38,2,FALSE())</f>
        <v>0</v>
      </c>
      <c r="M70" s="729" t="n">
        <f aca="false">(F70*0.001)*(G70*0.001)*VLOOKUP(H70,$N$34:$O$38,2,FALSE())</f>
        <v>0</v>
      </c>
      <c r="N70" s="735" t="n">
        <v>400</v>
      </c>
      <c r="O70" s="720" t="n">
        <v>1800</v>
      </c>
      <c r="P70" s="720" t="n">
        <v>660</v>
      </c>
      <c r="Q70" s="720" t="n">
        <v>1303</v>
      </c>
      <c r="R70" s="730" t="n">
        <f aca="false">(N70*0.001)*(O70*0.001)</f>
        <v>0.72</v>
      </c>
      <c r="S70" s="731" t="n">
        <f aca="false">P70/R70</f>
        <v>916.666666666666</v>
      </c>
      <c r="T70" s="732" t="n">
        <f aca="false">Q70/R70</f>
        <v>1809.72222222222</v>
      </c>
    </row>
    <row r="71" customFormat="false" ht="14.25" hidden="false" customHeight="true" outlineLevel="0" collapsed="false">
      <c r="A71" s="712"/>
      <c r="B71" s="713" t="n">
        <v>0</v>
      </c>
      <c r="C71" s="714" t="n">
        <v>0</v>
      </c>
      <c r="D71" s="714" t="s">
        <v>1033</v>
      </c>
      <c r="E71" s="725" t="e">
        <f aca="false">1-((L70+L71)/K70)</f>
        <v>#DIV/0!</v>
      </c>
      <c r="F71" s="715" t="n">
        <v>0</v>
      </c>
      <c r="G71" s="715" t="n">
        <v>0</v>
      </c>
      <c r="H71" s="714" t="s">
        <v>1036</v>
      </c>
      <c r="I71" s="726" t="e">
        <f aca="false">1-((M70+M71)/K70)</f>
        <v>#DIV/0!</v>
      </c>
      <c r="J71" s="728" t="n">
        <f aca="false">+IF(H71="UFH",(K71*0.71/85),((+IF(D71="double convector",13)+IF(D71="Single panel",6.5)+IF(D71="Single convector",6.5)+IF(D71="Double panel",13)+IF(D71="towel",4))*(G71*F71))/1000000)</f>
        <v>0</v>
      </c>
      <c r="K71" s="733"/>
      <c r="L71" s="729" t="n">
        <f aca="false">(B71*0.001)*(C71*0.001)*VLOOKUP(D71,$N$34:$O$38,2,FALSE())</f>
        <v>0</v>
      </c>
      <c r="M71" s="729" t="n">
        <f aca="false">(F71*0.001)*(G71*0.001)*VLOOKUP(H71,$N$34:$O$38,2,FALSE())</f>
        <v>0</v>
      </c>
      <c r="N71" s="735" t="n">
        <v>400</v>
      </c>
      <c r="O71" s="727" t="n">
        <v>2000</v>
      </c>
      <c r="P71" s="727" t="n">
        <v>733</v>
      </c>
      <c r="Q71" s="727" t="n">
        <v>1448</v>
      </c>
      <c r="R71" s="730" t="n">
        <f aca="false">(N71*0.001)*(O71*0.001)</f>
        <v>0.8</v>
      </c>
      <c r="S71" s="731" t="n">
        <f aca="false">P71/R71</f>
        <v>916.25</v>
      </c>
      <c r="T71" s="732" t="n">
        <f aca="false">Q71/R71</f>
        <v>1810</v>
      </c>
    </row>
    <row r="72" customFormat="false" ht="14.25" hidden="false" customHeight="true" outlineLevel="0" collapsed="false">
      <c r="A72" s="712" t="str">
        <f aca="false">'Heat Loss Calculator'!B244</f>
        <v>Room 12</v>
      </c>
      <c r="B72" s="713" t="n">
        <v>0</v>
      </c>
      <c r="C72" s="714" t="n">
        <v>0</v>
      </c>
      <c r="D72" s="714" t="s">
        <v>1033</v>
      </c>
      <c r="E72" s="725"/>
      <c r="F72" s="715" t="n">
        <v>0</v>
      </c>
      <c r="G72" s="715" t="n">
        <v>0</v>
      </c>
      <c r="H72" s="714" t="s">
        <v>1036</v>
      </c>
      <c r="I72" s="726"/>
      <c r="J72" s="728" t="n">
        <f aca="false">+IF(H72="UFH",(K72*0.71/85),((+IF(D72="double convector",13)+IF(D72="Single panel",6.5)+IF(D72="Single convector",6.5)+IF(D72="Double panel",13)+IF(D72="towel",4))*(G72*F72))/1000000)</f>
        <v>0</v>
      </c>
      <c r="K72" s="733" t="n">
        <f aca="false">'Heat Loss Calculator'!B261</f>
        <v>0</v>
      </c>
      <c r="L72" s="729" t="n">
        <f aca="false">(B72*0.001)*(C72*0.001)*VLOOKUP(D72,$N$34:$O$38,2,FALSE())</f>
        <v>0</v>
      </c>
      <c r="M72" s="729" t="n">
        <f aca="false">(F72*0.001)*(G72*0.001)*VLOOKUP(H72,$N$34:$O$38,2,FALSE())</f>
        <v>0</v>
      </c>
      <c r="N72" s="735" t="n">
        <v>400</v>
      </c>
      <c r="O72" s="720" t="n">
        <v>2200</v>
      </c>
      <c r="P72" s="720" t="n">
        <v>806</v>
      </c>
      <c r="Q72" s="720" t="n">
        <v>1593</v>
      </c>
      <c r="R72" s="730" t="n">
        <f aca="false">(N72*0.001)*(O72*0.001)</f>
        <v>0.88</v>
      </c>
      <c r="S72" s="731" t="n">
        <f aca="false">P72/R72</f>
        <v>915.909090909091</v>
      </c>
      <c r="T72" s="732" t="n">
        <f aca="false">Q72/R72</f>
        <v>1810.22727272727</v>
      </c>
    </row>
    <row r="73" customFormat="false" ht="14.25" hidden="false" customHeight="true" outlineLevel="0" collapsed="false">
      <c r="A73" s="712"/>
      <c r="B73" s="713" t="n">
        <v>0</v>
      </c>
      <c r="C73" s="714" t="n">
        <v>0</v>
      </c>
      <c r="D73" s="714" t="s">
        <v>1033</v>
      </c>
      <c r="E73" s="725" t="e">
        <f aca="false">1-((L72+L73)/K72)</f>
        <v>#DIV/0!</v>
      </c>
      <c r="F73" s="715" t="n">
        <v>0</v>
      </c>
      <c r="G73" s="715" t="n">
        <v>0</v>
      </c>
      <c r="H73" s="714" t="s">
        <v>1036</v>
      </c>
      <c r="I73" s="726" t="e">
        <f aca="false">1-((M72+M73)/K72)</f>
        <v>#DIV/0!</v>
      </c>
      <c r="J73" s="728" t="n">
        <f aca="false">+IF(H73="UFH",(K73*0.71/85),((+IF(D73="double convector",13)+IF(D73="Single panel",6.5)+IF(D73="Single convector",6.5)+IF(D73="Double panel",13)+IF(D73="towel",4))*(G73*F73))/1000000)</f>
        <v>0</v>
      </c>
      <c r="K73" s="733"/>
      <c r="L73" s="729" t="n">
        <f aca="false">(B73*0.001)*(C73*0.001)*VLOOKUP(D73,$N$34:$O$38,2,FALSE())</f>
        <v>0</v>
      </c>
      <c r="M73" s="729" t="n">
        <f aca="false">(F73*0.001)*(G73*0.001)*VLOOKUP(H73,$N$34:$O$38,2,FALSE())</f>
        <v>0</v>
      </c>
      <c r="N73" s="735" t="n">
        <v>400</v>
      </c>
      <c r="O73" s="727" t="n">
        <v>2600</v>
      </c>
      <c r="P73" s="727" t="n">
        <v>990</v>
      </c>
      <c r="Q73" s="654" t="n">
        <f aca="false">R73*1738</f>
        <v>1807.52</v>
      </c>
      <c r="R73" s="730" t="n">
        <f aca="false">(N73*0.001)*(O73*0.001)</f>
        <v>1.04</v>
      </c>
      <c r="S73" s="731" t="n">
        <f aca="false">P73/R73</f>
        <v>951.923076923077</v>
      </c>
      <c r="T73" s="732" t="n">
        <f aca="false">Q73/R73</f>
        <v>1738</v>
      </c>
    </row>
    <row r="74" customFormat="false" ht="14.25" hidden="false" customHeight="true" outlineLevel="0" collapsed="false">
      <c r="A74" s="712" t="str">
        <f aca="false">'Heat Loss Calculator'!B264</f>
        <v>Room 13</v>
      </c>
      <c r="B74" s="713" t="n">
        <v>0</v>
      </c>
      <c r="C74" s="714" t="n">
        <v>0</v>
      </c>
      <c r="D74" s="714" t="s">
        <v>1033</v>
      </c>
      <c r="E74" s="725"/>
      <c r="F74" s="715" t="n">
        <v>0</v>
      </c>
      <c r="G74" s="715" t="n">
        <v>0</v>
      </c>
      <c r="H74" s="714" t="s">
        <v>1036</v>
      </c>
      <c r="I74" s="726"/>
      <c r="J74" s="728" t="n">
        <f aca="false">+IF(H74="UFH",(K74*0.71/85),((+IF(D74="double convector",13)+IF(D74="Single panel",6.5)+IF(D74="Single convector",6.5)+IF(D74="Double panel",13)+IF(D74="towel",4))*(G74*F74))/1000000)</f>
        <v>0</v>
      </c>
      <c r="K74" s="733" t="n">
        <f aca="false">'Heat Loss Calculator'!B281</f>
        <v>0</v>
      </c>
      <c r="L74" s="729" t="n">
        <f aca="false">(B74*0.001)*(C74*0.001)*VLOOKUP(D74,$N$34:$O$38,2,FALSE())</f>
        <v>0</v>
      </c>
      <c r="M74" s="729" t="n">
        <f aca="false">(F74*0.001)*(G74*0.001)*VLOOKUP(H74,$N$34:$O$38,2,FALSE())</f>
        <v>0</v>
      </c>
      <c r="N74" s="735" t="n">
        <v>400</v>
      </c>
      <c r="O74" s="734" t="n">
        <v>3000</v>
      </c>
      <c r="P74" s="734" t="n">
        <v>1100</v>
      </c>
      <c r="Q74" s="654" t="n">
        <f aca="false">R74*1810</f>
        <v>2172</v>
      </c>
      <c r="R74" s="730" t="n">
        <f aca="false">(N74*0.001)*(O74*0.001)</f>
        <v>1.2</v>
      </c>
      <c r="S74" s="731" t="n">
        <f aca="false">P74/R74</f>
        <v>916.666666666666</v>
      </c>
      <c r="T74" s="732" t="n">
        <f aca="false">Q74/R74</f>
        <v>1810</v>
      </c>
    </row>
    <row r="75" customFormat="false" ht="14.25" hidden="false" customHeight="true" outlineLevel="0" collapsed="false">
      <c r="A75" s="712"/>
      <c r="B75" s="713" t="n">
        <v>0</v>
      </c>
      <c r="C75" s="714" t="n">
        <v>0</v>
      </c>
      <c r="D75" s="714" t="s">
        <v>1033</v>
      </c>
      <c r="E75" s="725" t="e">
        <f aca="false">1-((L74+L75)/K74)</f>
        <v>#DIV/0!</v>
      </c>
      <c r="F75" s="715" t="n">
        <v>0</v>
      </c>
      <c r="G75" s="715" t="n">
        <v>0</v>
      </c>
      <c r="H75" s="714" t="s">
        <v>1036</v>
      </c>
      <c r="I75" s="726" t="e">
        <f aca="false">1-((M74+M75)/K74)</f>
        <v>#DIV/0!</v>
      </c>
      <c r="J75" s="728" t="n">
        <f aca="false">+IF(H75="UFH",(K75*0.71/85),((+IF(D75="double convector",13)+IF(D75="Single panel",6.5)+IF(D75="Single convector",6.5)+IF(D75="Double panel",13)+IF(D75="towel",4))*(G75*F75))/1000000)</f>
        <v>0</v>
      </c>
      <c r="K75" s="733"/>
      <c r="L75" s="729" t="n">
        <f aca="false">(B75*0.001)*(C75*0.001)*VLOOKUP(D75,$N$34:$O$38,2,FALSE())</f>
        <v>0</v>
      </c>
      <c r="M75" s="729" t="n">
        <f aca="false">(F75*0.001)*(G75*0.001)*VLOOKUP(H75,$N$34:$O$38,2,FALSE())</f>
        <v>0</v>
      </c>
      <c r="N75" s="304" t="n">
        <v>450</v>
      </c>
      <c r="O75" s="97" t="n">
        <v>400</v>
      </c>
      <c r="P75" s="97" t="n">
        <v>158</v>
      </c>
      <c r="Q75" s="716" t="n">
        <v>290</v>
      </c>
      <c r="R75" s="730" t="n">
        <f aca="false">(N75*0.001)*(O75*0.001)</f>
        <v>0.18</v>
      </c>
      <c r="S75" s="731" t="n">
        <f aca="false">P75/R75</f>
        <v>877.777777777778</v>
      </c>
      <c r="T75" s="732" t="n">
        <f aca="false">Q75/R75</f>
        <v>1611.11111111111</v>
      </c>
    </row>
    <row r="76" customFormat="false" ht="14.25" hidden="false" customHeight="true" outlineLevel="0" collapsed="false">
      <c r="A76" s="712" t="str">
        <f aca="false">'Heat Loss Calculator'!B284</f>
        <v>Room 14</v>
      </c>
      <c r="B76" s="713" t="n">
        <v>0</v>
      </c>
      <c r="C76" s="714" t="n">
        <v>0</v>
      </c>
      <c r="D76" s="714" t="s">
        <v>1033</v>
      </c>
      <c r="E76" s="725"/>
      <c r="F76" s="715" t="n">
        <v>0</v>
      </c>
      <c r="G76" s="715" t="n">
        <v>0</v>
      </c>
      <c r="H76" s="714" t="s">
        <v>1036</v>
      </c>
      <c r="I76" s="726"/>
      <c r="J76" s="728" t="n">
        <f aca="false">+IF(H78="UFH",(K76*0.71/85),((+IF(D78="double convector",13)+IF(D78="Single panel",6.5)+IF(D78="Single convector",6.5)+IF(D78="Double panel",13)+IF(D78="towel",4))*(G78*F78))/1000000)</f>
        <v>0</v>
      </c>
      <c r="K76" s="733" t="n">
        <f aca="false">'Heat Loss Calculator'!B301</f>
        <v>0</v>
      </c>
      <c r="L76" s="729" t="n">
        <f aca="false">(B76*0.001)*(C76*0.001)*VLOOKUP(D76,$N$34:$O$38,2,FALSE())</f>
        <v>0</v>
      </c>
      <c r="M76" s="729" t="n">
        <f aca="false">(F76*0.001)*(G76*0.001)*VLOOKUP(H76,$N$34:$O$38,2,FALSE())</f>
        <v>0</v>
      </c>
      <c r="N76" s="304" t="n">
        <v>450</v>
      </c>
      <c r="O76" s="97" t="n">
        <v>500</v>
      </c>
      <c r="P76" s="97" t="n">
        <v>198</v>
      </c>
      <c r="Q76" s="716" t="n">
        <v>363</v>
      </c>
      <c r="R76" s="730" t="n">
        <f aca="false">(N76*0.001)*(O76*0.001)</f>
        <v>0.225</v>
      </c>
      <c r="S76" s="731" t="n">
        <f aca="false">P76/R76</f>
        <v>880</v>
      </c>
      <c r="T76" s="732" t="n">
        <f aca="false">Q76/R76</f>
        <v>1613.33333333333</v>
      </c>
    </row>
    <row r="77" customFormat="false" ht="14.25" hidden="false" customHeight="true" outlineLevel="0" collapsed="false">
      <c r="A77" s="712"/>
      <c r="B77" s="713" t="n">
        <v>0</v>
      </c>
      <c r="C77" s="714" t="n">
        <v>0</v>
      </c>
      <c r="D77" s="714" t="s">
        <v>1033</v>
      </c>
      <c r="E77" s="725" t="e">
        <f aca="false">1-((L76+L77)/K76)</f>
        <v>#DIV/0!</v>
      </c>
      <c r="F77" s="715" t="n">
        <v>0</v>
      </c>
      <c r="G77" s="715" t="n">
        <v>0</v>
      </c>
      <c r="H77" s="714" t="s">
        <v>1036</v>
      </c>
      <c r="I77" s="726" t="e">
        <f aca="false">1-((M76+M77)/K76)</f>
        <v>#DIV/0!</v>
      </c>
      <c r="J77" s="728" t="n">
        <f aca="false">+IF(H79="UFH",(K77*0.71/85),((+IF(D79="double convector",13)+IF(D79="Single panel",6.5)+IF(D79="Single convector",6.5)+IF(D79="Double panel",13)+IF(D79="towel",4))*(G79*F79))/1000000)</f>
        <v>0</v>
      </c>
      <c r="K77" s="733"/>
      <c r="L77" s="729" t="n">
        <f aca="false">(B77*0.001)*(C77*0.001)*VLOOKUP(D77,$N$34:$O$38,2,FALSE())</f>
        <v>0</v>
      </c>
      <c r="M77" s="729" t="n">
        <f aca="false">(F77*0.001)*(G77*0.001)*VLOOKUP(H77,$N$34:$O$38,2,FALSE())</f>
        <v>0</v>
      </c>
      <c r="N77" s="304" t="n">
        <v>450</v>
      </c>
      <c r="O77" s="97" t="n">
        <v>600</v>
      </c>
      <c r="P77" s="97" t="n">
        <v>237</v>
      </c>
      <c r="Q77" s="716" t="n">
        <v>435</v>
      </c>
      <c r="R77" s="730" t="n">
        <f aca="false">(N77*0.001)*(O77*0.001)</f>
        <v>0.27</v>
      </c>
      <c r="S77" s="731" t="n">
        <f aca="false">P77/R77</f>
        <v>877.777777777778</v>
      </c>
      <c r="T77" s="732" t="n">
        <f aca="false">Q77/R77</f>
        <v>1611.11111111111</v>
      </c>
    </row>
    <row r="78" customFormat="false" ht="14.25" hidden="false" customHeight="true" outlineLevel="0" collapsed="false">
      <c r="A78" s="712" t="str">
        <f aca="false">'Heat Loss Calculator'!B304</f>
        <v>Room 15</v>
      </c>
      <c r="B78" s="713" t="n">
        <v>0</v>
      </c>
      <c r="C78" s="714" t="n">
        <v>0</v>
      </c>
      <c r="D78" s="714" t="s">
        <v>1033</v>
      </c>
      <c r="E78" s="725"/>
      <c r="F78" s="715" t="n">
        <v>0</v>
      </c>
      <c r="G78" s="715" t="n">
        <v>0</v>
      </c>
      <c r="H78" s="714" t="s">
        <v>1036</v>
      </c>
      <c r="I78" s="726"/>
      <c r="J78" s="728" t="n">
        <f aca="false">+IF(H80="UFH",(K78*0.71/85),((+IF(D80="double convector",13)+IF(D80="Single panel",6.5)+IF(D80="Single convector",6.5)+IF(D80="Double panel",13)+IF(D80="towel",4))*(G80*F80))/1000000)</f>
        <v>0</v>
      </c>
      <c r="K78" s="733" t="n">
        <f aca="false">'Heat Loss Calculator'!B321</f>
        <v>0</v>
      </c>
      <c r="L78" s="729" t="n">
        <f aca="false">(B78*0.001)*(C78*0.001)*VLOOKUP(D78,$N$34:$O$38,2,FALSE())</f>
        <v>0</v>
      </c>
      <c r="M78" s="729" t="n">
        <f aca="false">(F78*0.001)*(G78*0.001)*VLOOKUP(H78,$N$34:$O$38,2,FALSE())</f>
        <v>0</v>
      </c>
      <c r="N78" s="304" t="n">
        <v>450</v>
      </c>
      <c r="O78" s="97" t="n">
        <v>700</v>
      </c>
      <c r="P78" s="97" t="n">
        <v>277</v>
      </c>
      <c r="Q78" s="716" t="n">
        <v>508</v>
      </c>
      <c r="R78" s="730" t="n">
        <f aca="false">(N78*0.001)*(O78*0.001)</f>
        <v>0.315</v>
      </c>
      <c r="S78" s="731" t="n">
        <f aca="false">P78/R78</f>
        <v>879.365079365079</v>
      </c>
      <c r="T78" s="732" t="n">
        <f aca="false">Q78/R78</f>
        <v>1612.69841269841</v>
      </c>
    </row>
    <row r="79" customFormat="false" ht="14.25" hidden="false" customHeight="true" outlineLevel="0" collapsed="false">
      <c r="A79" s="712"/>
      <c r="B79" s="713" t="n">
        <v>0</v>
      </c>
      <c r="C79" s="714" t="n">
        <v>0</v>
      </c>
      <c r="D79" s="714" t="s">
        <v>1033</v>
      </c>
      <c r="E79" s="725" t="e">
        <f aca="false">1-((L78+L79)/K78)</f>
        <v>#DIV/0!</v>
      </c>
      <c r="F79" s="715" t="n">
        <v>0</v>
      </c>
      <c r="G79" s="715" t="n">
        <v>0</v>
      </c>
      <c r="H79" s="714" t="s">
        <v>1036</v>
      </c>
      <c r="I79" s="726" t="e">
        <f aca="false">1-((M78+M79)/K78)</f>
        <v>#DIV/0!</v>
      </c>
      <c r="J79" s="728" t="n">
        <f aca="false">+IF(H81="UFH",(K79*0.71/85),((+IF(D81="double convector",13)+IF(D81="Single panel",6.5)+IF(D81="Single convector",6.5)+IF(D81="Double panel",13)+IF(D81="towel",4))*(G81*F81))/1000000)</f>
        <v>0</v>
      </c>
      <c r="K79" s="733"/>
      <c r="L79" s="729" t="n">
        <f aca="false">(B79*0.001)*(C79*0.001)*VLOOKUP(D79,$N$34:$O$38,2,FALSE())</f>
        <v>0</v>
      </c>
      <c r="M79" s="729" t="n">
        <f aca="false">(F79*0.001)*(G79*0.001)*VLOOKUP(H79,$N$34:$O$38,2,FALSE())</f>
        <v>0</v>
      </c>
      <c r="N79" s="304" t="n">
        <v>450</v>
      </c>
      <c r="O79" s="97" t="n">
        <v>800</v>
      </c>
      <c r="P79" s="97" t="n">
        <v>316</v>
      </c>
      <c r="Q79" s="716" t="n">
        <v>580</v>
      </c>
      <c r="R79" s="730" t="n">
        <f aca="false">(N79*0.001)*(O79*0.001)</f>
        <v>0.36</v>
      </c>
      <c r="S79" s="731" t="n">
        <f aca="false">P79/R79</f>
        <v>877.777777777778</v>
      </c>
      <c r="T79" s="732" t="n">
        <f aca="false">Q79/R79</f>
        <v>1611.11111111111</v>
      </c>
    </row>
    <row r="80" customFormat="false" ht="14.25" hidden="false" customHeight="true" outlineLevel="0" collapsed="false">
      <c r="A80" s="712" t="str">
        <f aca="false">'Heat Loss Calculator'!B324</f>
        <v>Room 16</v>
      </c>
      <c r="B80" s="713" t="n">
        <v>0</v>
      </c>
      <c r="C80" s="714" t="n">
        <v>0</v>
      </c>
      <c r="D80" s="714" t="s">
        <v>1033</v>
      </c>
      <c r="E80" s="725"/>
      <c r="F80" s="715" t="n">
        <v>0</v>
      </c>
      <c r="G80" s="715" t="n">
        <v>0</v>
      </c>
      <c r="H80" s="714" t="s">
        <v>1036</v>
      </c>
      <c r="I80" s="726"/>
      <c r="J80" s="728" t="n">
        <f aca="false">+IF(H82="UFH",(K80*0.71/85),((+IF(D82="double convector",13)+IF(D82="Single panel",6.5)+IF(D82="Single convector",6.5)+IF(D82="Double panel",13)+IF(D82="towel",4))*(G82*F82))/1000000)</f>
        <v>0</v>
      </c>
      <c r="K80" s="733" t="n">
        <f aca="false">'Heat Loss Calculator'!B341</f>
        <v>0</v>
      </c>
      <c r="L80" s="729" t="n">
        <f aca="false">(B80*0.001)*(C80*0.001)*VLOOKUP(D80,$N$34:$O$38,2,FALSE())</f>
        <v>0</v>
      </c>
      <c r="M80" s="729" t="n">
        <f aca="false">(F80*0.001)*(G80*0.001)*VLOOKUP(H80,$N$34:$O$38,2,FALSE())</f>
        <v>0</v>
      </c>
      <c r="N80" s="304" t="n">
        <v>450</v>
      </c>
      <c r="O80" s="97" t="n">
        <v>900</v>
      </c>
      <c r="P80" s="97" t="n">
        <v>356</v>
      </c>
      <c r="Q80" s="716" t="n">
        <v>653</v>
      </c>
      <c r="R80" s="730" t="n">
        <f aca="false">(N80*0.001)*(O80*0.001)</f>
        <v>0.405</v>
      </c>
      <c r="S80" s="731" t="n">
        <f aca="false">P80/R80</f>
        <v>879.012345679012</v>
      </c>
      <c r="T80" s="732" t="n">
        <f aca="false">Q80/R80</f>
        <v>1612.34567901235</v>
      </c>
    </row>
    <row r="81" customFormat="false" ht="14.15" hidden="false" customHeight="false" outlineLevel="0" collapsed="false">
      <c r="A81" s="712"/>
      <c r="B81" s="713" t="n">
        <v>0</v>
      </c>
      <c r="C81" s="714" t="n">
        <v>0</v>
      </c>
      <c r="D81" s="714" t="s">
        <v>1033</v>
      </c>
      <c r="E81" s="725" t="e">
        <f aca="false">1-((L80+L81)/K80)</f>
        <v>#DIV/0!</v>
      </c>
      <c r="F81" s="715" t="n">
        <v>0</v>
      </c>
      <c r="G81" s="715" t="n">
        <v>0</v>
      </c>
      <c r="H81" s="714" t="s">
        <v>1036</v>
      </c>
      <c r="I81" s="726" t="e">
        <f aca="false">1-((M80+M81)/K80)</f>
        <v>#DIV/0!</v>
      </c>
      <c r="J81" s="728" t="n">
        <f aca="false">+IF(H83="UFH",(K81*0.71/85),((+IF(D83="double convector",13)+IF(D83="Single panel",6.5)+IF(D83="Single convector",6.5)+IF(D83="Double panel",13)+IF(D83="towel",4))*(G83*F83))/1000000)</f>
        <v>0</v>
      </c>
      <c r="K81" s="733"/>
      <c r="L81" s="729" t="n">
        <f aca="false">(B81*0.001)*(C81*0.001)*VLOOKUP(D81,$N$34:$O$38,2,FALSE())</f>
        <v>0</v>
      </c>
      <c r="M81" s="729" t="n">
        <f aca="false">(F81*0.001)*(G81*0.001)*VLOOKUP(H81,$N$34:$O$38,2,FALSE())</f>
        <v>0</v>
      </c>
      <c r="N81" s="304" t="n">
        <v>450</v>
      </c>
      <c r="O81" s="97" t="n">
        <v>1000</v>
      </c>
      <c r="P81" s="97" t="n">
        <v>396</v>
      </c>
      <c r="Q81" s="716" t="n">
        <v>726</v>
      </c>
      <c r="R81" s="730" t="n">
        <f aca="false">(N81*0.001)*(O81*0.001)</f>
        <v>0.45</v>
      </c>
      <c r="S81" s="731" t="n">
        <f aca="false">P81/R81</f>
        <v>880</v>
      </c>
      <c r="T81" s="732" t="n">
        <f aca="false">Q81/R81</f>
        <v>1613.33333333333</v>
      </c>
    </row>
    <row r="82" customFormat="false" ht="14.25" hidden="false" customHeight="true" outlineLevel="0" collapsed="false">
      <c r="A82" s="712" t="str">
        <f aca="false">'Heat Loss Calculator'!B344</f>
        <v>Room 17</v>
      </c>
      <c r="B82" s="713" t="n">
        <v>0</v>
      </c>
      <c r="C82" s="714" t="n">
        <v>0</v>
      </c>
      <c r="D82" s="714" t="s">
        <v>1033</v>
      </c>
      <c r="E82" s="725"/>
      <c r="F82" s="715" t="n">
        <v>0</v>
      </c>
      <c r="G82" s="715" t="n">
        <v>0</v>
      </c>
      <c r="H82" s="714" t="s">
        <v>1036</v>
      </c>
      <c r="I82" s="726"/>
      <c r="J82" s="728" t="n">
        <f aca="false">+IF(H84="UFH",(K82*0.71/85),((+IF(D84="double convector",13)+IF(D84="Single panel",6.5)+IF(D84="Single convector",6.5)+IF(D84="Double panel",13)+IF(D84="towel",4))*(G84*F84))/1000000)</f>
        <v>0</v>
      </c>
      <c r="K82" s="733" t="n">
        <f aca="false">'Heat Loss Calculator'!B361</f>
        <v>0</v>
      </c>
      <c r="L82" s="729" t="n">
        <f aca="false">(B82*0.001)*(C82*0.001)*VLOOKUP(D82,$N$34:$O$38,2,FALSE())</f>
        <v>0</v>
      </c>
      <c r="M82" s="729" t="n">
        <f aca="false">(F82*0.001)*(G82*0.001)*VLOOKUP(H82,$N$34:$O$38,2,FALSE())</f>
        <v>0</v>
      </c>
      <c r="N82" s="304" t="n">
        <v>450</v>
      </c>
      <c r="O82" s="97" t="n">
        <v>1100</v>
      </c>
      <c r="P82" s="97" t="n">
        <v>435</v>
      </c>
      <c r="Q82" s="716" t="n">
        <v>798</v>
      </c>
      <c r="R82" s="730" t="n">
        <f aca="false">(N82*0.001)*(O82*0.001)</f>
        <v>0.495</v>
      </c>
      <c r="S82" s="731" t="n">
        <f aca="false">P82/R82</f>
        <v>878.787878787879</v>
      </c>
      <c r="T82" s="732" t="n">
        <f aca="false">Q82/R82</f>
        <v>1612.12121212121</v>
      </c>
    </row>
    <row r="83" customFormat="false" ht="14.15" hidden="false" customHeight="false" outlineLevel="0" collapsed="false">
      <c r="A83" s="712"/>
      <c r="B83" s="713" t="n">
        <v>0</v>
      </c>
      <c r="C83" s="714" t="n">
        <v>0</v>
      </c>
      <c r="D83" s="714" t="s">
        <v>1033</v>
      </c>
      <c r="E83" s="725" t="e">
        <f aca="false">1-((L82+L83)/K82)</f>
        <v>#DIV/0!</v>
      </c>
      <c r="F83" s="715" t="n">
        <v>0</v>
      </c>
      <c r="G83" s="715" t="n">
        <v>0</v>
      </c>
      <c r="H83" s="714" t="s">
        <v>1036</v>
      </c>
      <c r="I83" s="726" t="e">
        <f aca="false">1-((M82+M83)/K82)</f>
        <v>#DIV/0!</v>
      </c>
      <c r="J83" s="728" t="n">
        <f aca="false">+IF(H85="UFH",(K83*0.71/85),((+IF(D85="double convector",13)+IF(D85="Single panel",6.5)+IF(D85="Single convector",6.5)+IF(D85="Double panel",13)+IF(D85="towel",4))*(G85*F85))/1000000)</f>
        <v>0</v>
      </c>
      <c r="K83" s="733"/>
      <c r="L83" s="729" t="n">
        <f aca="false">(B83*0.001)*(C83*0.001)*VLOOKUP(D83,$N$34:$O$38,2,FALSE())</f>
        <v>0</v>
      </c>
      <c r="M83" s="729" t="n">
        <f aca="false">(F83*0.001)*(G83*0.001)*VLOOKUP(H83,$N$34:$O$38,2,FALSE())</f>
        <v>0</v>
      </c>
      <c r="N83" s="304" t="n">
        <v>450</v>
      </c>
      <c r="O83" s="97" t="n">
        <v>1200</v>
      </c>
      <c r="P83" s="97" t="n">
        <v>475</v>
      </c>
      <c r="Q83" s="716" t="n">
        <v>871</v>
      </c>
      <c r="R83" s="730" t="n">
        <f aca="false">(N83*0.001)*(O83*0.001)</f>
        <v>0.54</v>
      </c>
      <c r="S83" s="731" t="n">
        <f aca="false">P83/R83</f>
        <v>879.62962962963</v>
      </c>
      <c r="T83" s="732" t="n">
        <f aca="false">Q83/R83</f>
        <v>1612.96296296296</v>
      </c>
    </row>
    <row r="84" customFormat="false" ht="14.25" hidden="false" customHeight="true" outlineLevel="0" collapsed="false">
      <c r="A84" s="712" t="str">
        <f aca="false">'Heat Loss Calculator'!B364</f>
        <v>Room 18</v>
      </c>
      <c r="B84" s="713" t="n">
        <v>0</v>
      </c>
      <c r="C84" s="714" t="n">
        <v>0</v>
      </c>
      <c r="D84" s="714" t="s">
        <v>1033</v>
      </c>
      <c r="E84" s="725"/>
      <c r="F84" s="715" t="n">
        <v>0</v>
      </c>
      <c r="G84" s="715" t="n">
        <v>0</v>
      </c>
      <c r="H84" s="714" t="s">
        <v>1036</v>
      </c>
      <c r="I84" s="726"/>
      <c r="J84" s="728" t="n">
        <f aca="false">+IF(H86="UFH",(K84*0.71/85),((+IF(D86="double convector",13)+IF(D86="Single panel",6.5)+IF(D86="Single convector",6.5)+IF(D86="Double panel",13)+IF(D86="towel",4))*(G86*F86))/1000000)</f>
        <v>0</v>
      </c>
      <c r="K84" s="733" t="n">
        <f aca="false">'Heat Loss Calculator'!B381</f>
        <v>0</v>
      </c>
      <c r="L84" s="729" t="n">
        <f aca="false">(B84*0.001)*(C84*0.001)*VLOOKUP(D84,$N$34:$O$38,2,FALSE())</f>
        <v>0</v>
      </c>
      <c r="M84" s="729" t="n">
        <f aca="false">(F84*0.001)*(G84*0.001)*VLOOKUP(H84,$N$34:$O$38,2,FALSE())</f>
        <v>0</v>
      </c>
      <c r="N84" s="304" t="n">
        <v>450</v>
      </c>
      <c r="O84" s="97" t="n">
        <v>1400</v>
      </c>
      <c r="P84" s="97" t="n">
        <v>554</v>
      </c>
      <c r="Q84" s="716" t="n">
        <v>1016</v>
      </c>
      <c r="R84" s="730" t="n">
        <f aca="false">(N84*0.001)*(O84*0.001)</f>
        <v>0.63</v>
      </c>
      <c r="S84" s="731" t="n">
        <f aca="false">P84/R84</f>
        <v>879.365079365079</v>
      </c>
      <c r="T84" s="732" t="n">
        <f aca="false">Q84/R84</f>
        <v>1612.69841269841</v>
      </c>
    </row>
    <row r="85" customFormat="false" ht="14.25" hidden="false" customHeight="true" outlineLevel="0" collapsed="false">
      <c r="A85" s="712"/>
      <c r="B85" s="713" t="n">
        <v>0</v>
      </c>
      <c r="C85" s="714" t="n">
        <v>0</v>
      </c>
      <c r="D85" s="714" t="s">
        <v>1033</v>
      </c>
      <c r="E85" s="725" t="e">
        <f aca="false">1-((L84+L85)/K84)</f>
        <v>#DIV/0!</v>
      </c>
      <c r="F85" s="715" t="n">
        <v>0</v>
      </c>
      <c r="G85" s="715" t="n">
        <v>0</v>
      </c>
      <c r="H85" s="714" t="s">
        <v>1036</v>
      </c>
      <c r="I85" s="726" t="e">
        <f aca="false">1-((M84+M85)/K84)</f>
        <v>#DIV/0!</v>
      </c>
      <c r="J85" s="728" t="n">
        <f aca="false">+IF(H87="UFH",(K85*0.71/85),((+IF(D87="double convector",13)+IF(D87="Single panel",6.5)+IF(D87="Single convector",6.5)+IF(D87="Double panel",13)+IF(D87="towel",4))*(G87*F87))/1000000)</f>
        <v>0</v>
      </c>
      <c r="K85" s="733"/>
      <c r="L85" s="729" t="n">
        <f aca="false">(B85*0.001)*(C85*0.001)*VLOOKUP(D85,$N$34:$O$38,2,FALSE())</f>
        <v>0</v>
      </c>
      <c r="M85" s="729" t="n">
        <f aca="false">(F85*0.001)*(G85*0.001)*VLOOKUP(H85,$N$34:$O$38,2,FALSE())</f>
        <v>0</v>
      </c>
      <c r="N85" s="304" t="n">
        <v>450</v>
      </c>
      <c r="O85" s="97" t="n">
        <v>1600</v>
      </c>
      <c r="P85" s="97" t="n">
        <v>633</v>
      </c>
      <c r="Q85" s="716" t="n">
        <v>1161</v>
      </c>
      <c r="R85" s="730" t="n">
        <f aca="false">(N85*0.001)*(O85*0.001)</f>
        <v>0.72</v>
      </c>
      <c r="S85" s="731" t="n">
        <f aca="false">P85/R85</f>
        <v>879.166666666666</v>
      </c>
      <c r="T85" s="732" t="n">
        <f aca="false">Q85/R85</f>
        <v>1612.5</v>
      </c>
    </row>
    <row r="86" customFormat="false" ht="14.25" hidden="false" customHeight="true" outlineLevel="0" collapsed="false">
      <c r="A86" s="736" t="str">
        <f aca="false">'Heat Loss Calculator'!B384</f>
        <v>Room 19</v>
      </c>
      <c r="B86" s="713" t="n">
        <v>0</v>
      </c>
      <c r="C86" s="714" t="n">
        <v>0</v>
      </c>
      <c r="D86" s="714" t="s">
        <v>1033</v>
      </c>
      <c r="E86" s="725"/>
      <c r="F86" s="715" t="n">
        <v>0</v>
      </c>
      <c r="G86" s="715" t="n">
        <v>0</v>
      </c>
      <c r="H86" s="714" t="s">
        <v>1036</v>
      </c>
      <c r="I86" s="726"/>
      <c r="J86" s="728" t="n">
        <f aca="false">+IF(H88="UFH",(K86*0.71/85),((+IF(D88="double convector",13)+IF(D88="Single panel",6.5)+IF(D88="Single convector",6.5)+IF(D88="Double panel",13)+IF(D88="towel",4))*(G88*F88))/1000000)</f>
        <v>0</v>
      </c>
      <c r="K86" s="733" t="n">
        <f aca="false">'Heat Loss Calculator'!B401</f>
        <v>0</v>
      </c>
      <c r="L86" s="729" t="n">
        <f aca="false">(B86*0.001)*(C86*0.001)*VLOOKUP(D86,$N$34:$O$38,2,FALSE())</f>
        <v>0</v>
      </c>
      <c r="M86" s="729" t="n">
        <f aca="false">(F86*0.001)*(G86*0.001)*VLOOKUP(H86,$N$34:$O$38,2,FALSE())</f>
        <v>0</v>
      </c>
      <c r="N86" s="304" t="n">
        <v>450</v>
      </c>
      <c r="O86" s="97" t="n">
        <v>1800</v>
      </c>
      <c r="P86" s="97" t="n">
        <v>712</v>
      </c>
      <c r="Q86" s="716" t="n">
        <v>1306</v>
      </c>
      <c r="R86" s="730" t="n">
        <f aca="false">(N86*0.001)*(O86*0.001)</f>
        <v>0.81</v>
      </c>
      <c r="S86" s="731" t="n">
        <f aca="false">P86/R86</f>
        <v>879.012345679012</v>
      </c>
      <c r="T86" s="732" t="n">
        <f aca="false">Q86/R86</f>
        <v>1612.34567901235</v>
      </c>
    </row>
    <row r="87" customFormat="false" ht="14.25" hidden="false" customHeight="true" outlineLevel="0" collapsed="false">
      <c r="A87" s="736"/>
      <c r="B87" s="713" t="n">
        <v>0</v>
      </c>
      <c r="C87" s="714" t="n">
        <v>0</v>
      </c>
      <c r="D87" s="714" t="s">
        <v>1033</v>
      </c>
      <c r="E87" s="725" t="e">
        <f aca="false">1-((L86+L87)/K86)</f>
        <v>#DIV/0!</v>
      </c>
      <c r="F87" s="715" t="n">
        <v>0</v>
      </c>
      <c r="G87" s="715" t="n">
        <v>0</v>
      </c>
      <c r="H87" s="714" t="s">
        <v>1036</v>
      </c>
      <c r="I87" s="726" t="e">
        <f aca="false">1-((M86+M87)/K86)</f>
        <v>#DIV/0!</v>
      </c>
      <c r="J87" s="728" t="n">
        <f aca="false">+IF(H89="UFH",(K87*0.71/85),((+IF(D89="double convector",13)+IF(D89="Single panel",6.5)+IF(D89="Single convector",6.5)+IF(D89="Double panel",13)+IF(D89="towel",4))*(G89*F89))/1000000)</f>
        <v>0</v>
      </c>
      <c r="K87" s="733"/>
      <c r="L87" s="729" t="n">
        <f aca="false">(B87*0.001)*(C87*0.001)*VLOOKUP(D87,$N$34:$O$38,2,FALSE())</f>
        <v>0</v>
      </c>
      <c r="M87" s="729" t="n">
        <f aca="false">(F87*0.001)*(G87*0.001)*VLOOKUP(H87,$N$34:$O$38,2,FALSE())</f>
        <v>0</v>
      </c>
      <c r="N87" s="304" t="n">
        <v>450</v>
      </c>
      <c r="O87" s="97" t="n">
        <v>2000</v>
      </c>
      <c r="P87" s="97" t="n">
        <v>791</v>
      </c>
      <c r="Q87" s="716" t="n">
        <v>1451</v>
      </c>
      <c r="R87" s="730" t="n">
        <f aca="false">(N87*0.001)*(O87*0.001)</f>
        <v>0.9</v>
      </c>
      <c r="S87" s="731" t="n">
        <f aca="false">P87/R87</f>
        <v>878.888888888889</v>
      </c>
      <c r="T87" s="732" t="n">
        <f aca="false">Q87/R87</f>
        <v>1612.22222222222</v>
      </c>
    </row>
    <row r="88" customFormat="false" ht="14.25" hidden="false" customHeight="true" outlineLevel="0" collapsed="false">
      <c r="A88" s="736" t="str">
        <f aca="false">'Heat Loss Calculator'!B404</f>
        <v>Room 20</v>
      </c>
      <c r="B88" s="713" t="n">
        <v>0</v>
      </c>
      <c r="C88" s="714" t="n">
        <v>0</v>
      </c>
      <c r="D88" s="714" t="s">
        <v>1033</v>
      </c>
      <c r="E88" s="725"/>
      <c r="F88" s="715" t="n">
        <v>0</v>
      </c>
      <c r="G88" s="715" t="n">
        <v>0</v>
      </c>
      <c r="H88" s="714" t="s">
        <v>1036</v>
      </c>
      <c r="I88" s="726"/>
      <c r="J88" s="728" t="n">
        <f aca="false">+IF(H90="UFH",(K88*0.71/85),((+IF(D90="double convector",13)+IF(D90="Single panel",6.5)+IF(D90="Single convector",6.5)+IF(D90="Double panel",13)+IF(D90="towel",4))*(G90*F90))/1000000)</f>
        <v>0</v>
      </c>
      <c r="K88" s="733" t="n">
        <f aca="false">'Heat Loss Calculator'!B421</f>
        <v>0</v>
      </c>
      <c r="L88" s="729" t="n">
        <f aca="false">(B88*0.001)*(C88*0.001)*VLOOKUP(D88,$N$34:$O$38,2,FALSE())</f>
        <v>0</v>
      </c>
      <c r="M88" s="729" t="n">
        <f aca="false">(F88*0.001)*(G88*0.001)*VLOOKUP(H88,$N$34:$O$38,2,FALSE())</f>
        <v>0</v>
      </c>
      <c r="N88" s="304" t="n">
        <v>450</v>
      </c>
      <c r="O88" s="97" t="n">
        <v>2200</v>
      </c>
      <c r="P88" s="97" t="n">
        <v>870</v>
      </c>
      <c r="Q88" s="716" t="n">
        <v>1597</v>
      </c>
      <c r="R88" s="730" t="n">
        <f aca="false">(N88*0.001)*(O88*0.001)</f>
        <v>0.99</v>
      </c>
      <c r="S88" s="731" t="n">
        <f aca="false">P88/R88</f>
        <v>878.787878787879</v>
      </c>
      <c r="T88" s="732" t="n">
        <f aca="false">Q88/R88</f>
        <v>1613.13131313131</v>
      </c>
    </row>
    <row r="89" customFormat="false" ht="14.25" hidden="false" customHeight="true" outlineLevel="0" collapsed="false">
      <c r="A89" s="736"/>
      <c r="B89" s="713" t="n">
        <v>0</v>
      </c>
      <c r="C89" s="714" t="n">
        <v>0</v>
      </c>
      <c r="D89" s="714" t="s">
        <v>1033</v>
      </c>
      <c r="E89" s="725" t="e">
        <f aca="false">1-((L88+L89)/K88)</f>
        <v>#DIV/0!</v>
      </c>
      <c r="F89" s="715" t="n">
        <v>0</v>
      </c>
      <c r="G89" s="715" t="n">
        <v>0</v>
      </c>
      <c r="H89" s="714" t="s">
        <v>1036</v>
      </c>
      <c r="I89" s="726" t="e">
        <f aca="false">1-((M88+M89)/K88)</f>
        <v>#DIV/0!</v>
      </c>
      <c r="J89" s="728" t="n">
        <f aca="false">+IF(H91="UFH",(K89*0.71/85),((+IF(D91="double convector",13)+IF(D91="Single panel",6.5)+IF(D91="Single convector",6.5)+IF(D91="Double panel",13)+IF(D91="towel",4))*(G91*F91))/1000000)</f>
        <v>0</v>
      </c>
      <c r="K89" s="733"/>
      <c r="L89" s="729" t="n">
        <f aca="false">(B89*0.001)*(C89*0.001)*VLOOKUP(D89,$N$34:$O$38,2,FALSE())</f>
        <v>0</v>
      </c>
      <c r="M89" s="729" t="n">
        <f aca="false">(F89*0.001)*(G89*0.001)*VLOOKUP(H89,$N$34:$O$38,2,FALSE())</f>
        <v>0</v>
      </c>
      <c r="N89" s="304" t="n">
        <v>450</v>
      </c>
      <c r="O89" s="97" t="n">
        <v>2400</v>
      </c>
      <c r="P89" s="97" t="n">
        <v>949</v>
      </c>
      <c r="Q89" s="716" t="n">
        <v>1742</v>
      </c>
      <c r="R89" s="730" t="n">
        <f aca="false">(N89*0.001)*(O89*0.001)</f>
        <v>1.08</v>
      </c>
      <c r="S89" s="731" t="n">
        <f aca="false">P89/R89</f>
        <v>878.703703703704</v>
      </c>
      <c r="T89" s="732" t="n">
        <f aca="false">Q89/R89</f>
        <v>1612.96296296296</v>
      </c>
    </row>
    <row r="90" customFormat="false" ht="13.8" hidden="false" customHeight="false" outlineLevel="0" collapsed="false">
      <c r="A90" s="736" t="str">
        <f aca="false">'Heat Loss Calculator'!B424</f>
        <v>Room 21</v>
      </c>
      <c r="B90" s="713" t="n">
        <v>0</v>
      </c>
      <c r="C90" s="714" t="n">
        <v>0</v>
      </c>
      <c r="D90" s="714" t="s">
        <v>1033</v>
      </c>
      <c r="E90" s="725"/>
      <c r="F90" s="715" t="n">
        <v>0</v>
      </c>
      <c r="G90" s="715" t="n">
        <v>0</v>
      </c>
      <c r="H90" s="714" t="s">
        <v>1036</v>
      </c>
      <c r="I90" s="726"/>
      <c r="J90" s="728" t="n">
        <f aca="false">+IF(H92="UFH",(K90*0.71/85),((+IF(D92="double convector",13)+IF(D92="Single panel",6.5)+IF(D92="Single convector",6.5)+IF(D92="Double panel",13)+IF(D92="towel",4))*(G92*F92))/1000000)</f>
        <v>0</v>
      </c>
      <c r="K90" s="733" t="n">
        <f aca="false">'Heat Loss Calculator'!B441</f>
        <v>0</v>
      </c>
      <c r="L90" s="729" t="n">
        <f aca="false">(B90*0.001)*(C90*0.001)*VLOOKUP(D90,$N$34:$O$38,2,FALSE())</f>
        <v>0</v>
      </c>
      <c r="M90" s="729" t="n">
        <f aca="false">(F90*0.001)*(G90*0.001)*VLOOKUP(H90,$N$34:$O$38,2,FALSE())</f>
        <v>0</v>
      </c>
      <c r="N90" s="304" t="n">
        <v>450</v>
      </c>
      <c r="O90" s="97" t="n">
        <v>2600</v>
      </c>
      <c r="P90" s="97" t="n">
        <v>1028</v>
      </c>
      <c r="Q90" s="716" t="n">
        <v>1886</v>
      </c>
      <c r="R90" s="730" t="n">
        <f aca="false">(N90*0.001)*(O90*0.001)</f>
        <v>1.17</v>
      </c>
      <c r="S90" s="731" t="n">
        <f aca="false">P90/R90</f>
        <v>878.632478632479</v>
      </c>
      <c r="T90" s="732" t="n">
        <f aca="false">Q90/R90</f>
        <v>1611.96581196581</v>
      </c>
    </row>
    <row r="91" customFormat="false" ht="14.15" hidden="false" customHeight="false" outlineLevel="0" collapsed="false">
      <c r="A91" s="736"/>
      <c r="B91" s="713" t="n">
        <v>0</v>
      </c>
      <c r="C91" s="714" t="n">
        <v>0</v>
      </c>
      <c r="D91" s="714" t="s">
        <v>1033</v>
      </c>
      <c r="E91" s="725" t="e">
        <f aca="false">1-((L90+L91)/K90)</f>
        <v>#DIV/0!</v>
      </c>
      <c r="F91" s="715" t="n">
        <v>0</v>
      </c>
      <c r="G91" s="715" t="n">
        <v>0</v>
      </c>
      <c r="H91" s="714" t="s">
        <v>1036</v>
      </c>
      <c r="I91" s="726" t="e">
        <f aca="false">1-((M90+M91)/K90)</f>
        <v>#DIV/0!</v>
      </c>
      <c r="J91" s="728" t="n">
        <f aca="false">+IF(H93="UFH",(K91*0.71/85),((+IF(D93="double convector",13)+IF(D93="Single panel",6.5)+IF(D93="Single convector",6.5)+IF(D93="Double panel",13)+IF(D93="towel",4))*(G93*F93))/1000000)</f>
        <v>0</v>
      </c>
      <c r="K91" s="733"/>
      <c r="L91" s="729" t="n">
        <f aca="false">(B91*0.001)*(C91*0.001)*VLOOKUP(D91,$N$34:$O$38,2,FALSE())</f>
        <v>0</v>
      </c>
      <c r="M91" s="729" t="n">
        <f aca="false">(F91*0.001)*(G91*0.001)*VLOOKUP(H91,$N$34:$O$38,2,FALSE())</f>
        <v>0</v>
      </c>
      <c r="N91" s="304" t="n">
        <v>450</v>
      </c>
      <c r="O91" s="97" t="n">
        <v>2800</v>
      </c>
      <c r="P91" s="97" t="n">
        <v>1107</v>
      </c>
      <c r="Q91" s="716" t="n">
        <v>2032</v>
      </c>
      <c r="R91" s="730" t="n">
        <f aca="false">(N91*0.001)*(O91*0.001)</f>
        <v>1.26</v>
      </c>
      <c r="S91" s="731" t="n">
        <f aca="false">P91/R91</f>
        <v>878.571428571429</v>
      </c>
      <c r="T91" s="732" t="n">
        <f aca="false">Q91/R91</f>
        <v>1612.69841269841</v>
      </c>
    </row>
    <row r="92" customFormat="false" ht="13.8" hidden="false" customHeight="false" outlineLevel="0" collapsed="false">
      <c r="A92" s="736" t="str">
        <f aca="false">'Heat Loss Calculator'!B444</f>
        <v>Room 22</v>
      </c>
      <c r="B92" s="713" t="n">
        <v>0</v>
      </c>
      <c r="C92" s="714" t="n">
        <v>0</v>
      </c>
      <c r="D92" s="714" t="s">
        <v>1033</v>
      </c>
      <c r="E92" s="725"/>
      <c r="F92" s="715" t="n">
        <v>0</v>
      </c>
      <c r="G92" s="715" t="n">
        <v>0</v>
      </c>
      <c r="H92" s="714" t="s">
        <v>1036</v>
      </c>
      <c r="I92" s="726"/>
      <c r="J92" s="728" t="n">
        <f aca="false">+IF(H94="UFH",(K92*0.71/85),((+IF(D94="double convector",13)+IF(D94="Single panel",6.5)+IF(D94="Single convector",6.5)+IF(D94="Double panel",13)+IF(D94="towel",4))*(G94*F94))/1000000)</f>
        <v>0</v>
      </c>
      <c r="K92" s="733" t="n">
        <f aca="false">'Heat Loss Calculator'!B461</f>
        <v>0</v>
      </c>
      <c r="L92" s="729" t="n">
        <f aca="false">(B92*0.001)*(C92*0.001)*VLOOKUP(D92,$N$34:$O$38,2,FALSE())</f>
        <v>0</v>
      </c>
      <c r="M92" s="729" t="n">
        <f aca="false">(F92*0.001)*(G92*0.001)*VLOOKUP(H92,$N$34:$O$38,2,FALSE())</f>
        <v>0</v>
      </c>
      <c r="N92" s="304" t="n">
        <v>450</v>
      </c>
      <c r="O92" s="97" t="n">
        <v>3000</v>
      </c>
      <c r="P92" s="97" t="n">
        <v>1187</v>
      </c>
      <c r="Q92" s="716" t="n">
        <v>2177</v>
      </c>
      <c r="R92" s="730" t="n">
        <f aca="false">(N92*0.001)*(O92*0.001)</f>
        <v>1.35</v>
      </c>
      <c r="S92" s="731" t="n">
        <f aca="false">P92/R92</f>
        <v>879.259259259259</v>
      </c>
      <c r="T92" s="732" t="n">
        <f aca="false">Q92/R92</f>
        <v>1612.59259259259</v>
      </c>
    </row>
    <row r="93" customFormat="false" ht="14.25" hidden="false" customHeight="true" outlineLevel="0" collapsed="false">
      <c r="A93" s="736"/>
      <c r="B93" s="713" t="n">
        <v>0</v>
      </c>
      <c r="C93" s="714" t="n">
        <v>0</v>
      </c>
      <c r="D93" s="714" t="s">
        <v>1033</v>
      </c>
      <c r="E93" s="725" t="e">
        <f aca="false">1-((L92+L93)/K92)</f>
        <v>#DIV/0!</v>
      </c>
      <c r="F93" s="715" t="n">
        <v>0</v>
      </c>
      <c r="G93" s="715" t="n">
        <v>0</v>
      </c>
      <c r="H93" s="714" t="s">
        <v>1036</v>
      </c>
      <c r="I93" s="726" t="e">
        <f aca="false">1-((M92+M93)/K92)</f>
        <v>#DIV/0!</v>
      </c>
      <c r="J93" s="728" t="n">
        <f aca="false">+IF(H95="UFH",(K93*0.71/85),((+IF(D95="double convector",13)+IF(D95="Single panel",6.5)+IF(D95="Single convector",6.5)+IF(D95="Double panel",13)+IF(D95="towel",4))*(G95*F95))/1000000)</f>
        <v>0</v>
      </c>
      <c r="K93" s="733"/>
      <c r="L93" s="729" t="n">
        <f aca="false">(B93*0.001)*(C93*0.001)*VLOOKUP(D93,$N$34:$O$38,2,FALSE())</f>
        <v>0</v>
      </c>
      <c r="M93" s="729" t="n">
        <f aca="false">(F93*0.001)*(G93*0.001)*VLOOKUP(H93,$N$34:$O$38,2,FALSE())</f>
        <v>0</v>
      </c>
      <c r="N93" s="2" t="n">
        <v>500</v>
      </c>
      <c r="O93" s="727" t="n">
        <v>400</v>
      </c>
      <c r="P93" s="727" t="n">
        <v>177</v>
      </c>
      <c r="Q93" s="727" t="n">
        <v>347</v>
      </c>
      <c r="R93" s="730" t="n">
        <f aca="false">(N93*0.001)*(O93*0.001)</f>
        <v>0.2</v>
      </c>
      <c r="S93" s="731" t="n">
        <f aca="false">P93/R93</f>
        <v>885</v>
      </c>
      <c r="T93" s="732" t="n">
        <f aca="false">Q93/R93</f>
        <v>1735</v>
      </c>
    </row>
    <row r="94" customFormat="false" ht="15.6" hidden="false" customHeight="false" outlineLevel="0" collapsed="false">
      <c r="A94" s="736" t="str">
        <f aca="false">'Heat Loss Calculator'!B464</f>
        <v>Room 23</v>
      </c>
      <c r="B94" s="713" t="n">
        <v>0</v>
      </c>
      <c r="C94" s="714" t="n">
        <v>0</v>
      </c>
      <c r="D94" s="714" t="s">
        <v>1033</v>
      </c>
      <c r="E94" s="725"/>
      <c r="F94" s="715" t="n">
        <v>0</v>
      </c>
      <c r="G94" s="715" t="n">
        <v>0</v>
      </c>
      <c r="H94" s="714" t="s">
        <v>1036</v>
      </c>
      <c r="I94" s="726"/>
      <c r="J94" s="728" t="n">
        <f aca="false">+IF(H96="UFH",(K94*0.71/85),((+IF(D96="double convector",13)+IF(D96="Single panel",6.5)+IF(D96="Single convector",6.5)+IF(D96="Double panel",13)+IF(D96="towel",4))*(G96*F96))/1000000)</f>
        <v>0</v>
      </c>
      <c r="K94" s="733" t="n">
        <f aca="false">'Heat Loss Calculator'!B481</f>
        <v>0</v>
      </c>
      <c r="L94" s="729" t="n">
        <f aca="false">(B94*0.001)*(C94*0.001)*VLOOKUP(D94,$N$34:$O$38,2,FALSE())</f>
        <v>0</v>
      </c>
      <c r="M94" s="729" t="n">
        <f aca="false">(F94*0.001)*(G94*0.001)*VLOOKUP(H94,$N$34:$O$38,2,FALSE())</f>
        <v>0</v>
      </c>
      <c r="N94" s="2" t="n">
        <v>500</v>
      </c>
      <c r="O94" s="720" t="n">
        <v>500</v>
      </c>
      <c r="P94" s="720" t="n">
        <v>222</v>
      </c>
      <c r="Q94" s="720" t="n">
        <v>433</v>
      </c>
      <c r="R94" s="730" t="n">
        <f aca="false">(N94*0.001)*(O94*0.001)</f>
        <v>0.25</v>
      </c>
      <c r="S94" s="731" t="n">
        <f aca="false">P94/R94</f>
        <v>888</v>
      </c>
      <c r="T94" s="732" t="n">
        <f aca="false">Q94/R94</f>
        <v>1732</v>
      </c>
    </row>
    <row r="95" customFormat="false" ht="14.25" hidden="false" customHeight="true" outlineLevel="0" collapsed="false">
      <c r="A95" s="736"/>
      <c r="B95" s="713" t="n">
        <v>0</v>
      </c>
      <c r="C95" s="714" t="n">
        <v>0</v>
      </c>
      <c r="D95" s="714" t="s">
        <v>1033</v>
      </c>
      <c r="E95" s="725" t="e">
        <f aca="false">1-((L94+L95)/K94)</f>
        <v>#DIV/0!</v>
      </c>
      <c r="F95" s="715" t="n">
        <v>0</v>
      </c>
      <c r="G95" s="715" t="n">
        <v>0</v>
      </c>
      <c r="H95" s="714" t="s">
        <v>1036</v>
      </c>
      <c r="I95" s="726" t="e">
        <f aca="false">1-((M94+M95)/K94)</f>
        <v>#DIV/0!</v>
      </c>
      <c r="J95" s="728" t="n">
        <f aca="false">+IF(H97="UFH",(K95*0.71/85),((+IF(D97="double convector",13)+IF(D97="Single panel",6.5)+IF(D97="Single convector",6.5)+IF(D97="Double panel",13)+IF(D97="towel",4))*(G97*F97))/1000000)</f>
        <v>0</v>
      </c>
      <c r="K95" s="733"/>
      <c r="L95" s="729" t="n">
        <f aca="false">(B95*0.001)*(C95*0.001)*VLOOKUP(D95,$N$34:$O$38,2,FALSE())</f>
        <v>0</v>
      </c>
      <c r="M95" s="729" t="n">
        <f aca="false">(F95*0.001)*(G95*0.001)*VLOOKUP(H95,$N$34:$O$38,2,FALSE())</f>
        <v>0</v>
      </c>
      <c r="N95" s="2" t="n">
        <v>500</v>
      </c>
      <c r="O95" s="727" t="n">
        <v>600</v>
      </c>
      <c r="P95" s="727" t="n">
        <v>266</v>
      </c>
      <c r="Q95" s="727" t="n">
        <v>520</v>
      </c>
      <c r="R95" s="730" t="n">
        <f aca="false">(N95*0.001)*(O95*0.001)</f>
        <v>0.3</v>
      </c>
      <c r="S95" s="731" t="n">
        <f aca="false">P95/R95</f>
        <v>886.666666666667</v>
      </c>
      <c r="T95" s="732" t="n">
        <f aca="false">Q95/R95</f>
        <v>1733.33333333333</v>
      </c>
    </row>
    <row r="96" customFormat="false" ht="15.6" hidden="false" customHeight="false" outlineLevel="0" collapsed="false">
      <c r="A96" s="736" t="str">
        <f aca="false">'Heat Loss Calculator'!B484</f>
        <v>Room 24</v>
      </c>
      <c r="B96" s="713" t="n">
        <v>0</v>
      </c>
      <c r="C96" s="714" t="n">
        <v>0</v>
      </c>
      <c r="D96" s="714" t="s">
        <v>1033</v>
      </c>
      <c r="E96" s="725"/>
      <c r="F96" s="715" t="n">
        <v>0</v>
      </c>
      <c r="G96" s="715" t="n">
        <v>0</v>
      </c>
      <c r="H96" s="714" t="s">
        <v>1036</v>
      </c>
      <c r="I96" s="726"/>
      <c r="J96" s="728" t="n">
        <f aca="false">+IF(H98="UFH",(K96*0.71/85),((+IF(D98="double convector",13)+IF(D98="Single panel",6.5)+IF(D98="Single convector",6.5)+IF(D98="Double panel",13)+IF(D98="towel",4))*(G98*F98))/1000000)</f>
        <v>0</v>
      </c>
      <c r="K96" s="733" t="n">
        <f aca="false">'Heat Loss Calculator'!B501</f>
        <v>0</v>
      </c>
      <c r="L96" s="729" t="n">
        <f aca="false">(B96*0.001)*(C96*0.001)*VLOOKUP(D96,$N$34:$O$38,2,FALSE())</f>
        <v>0</v>
      </c>
      <c r="M96" s="729" t="n">
        <f aca="false">(F96*0.001)*(G96*0.001)*VLOOKUP(H96,$N$34:$O$38,2,FALSE())</f>
        <v>0</v>
      </c>
      <c r="N96" s="2" t="n">
        <v>500</v>
      </c>
      <c r="O96" s="720" t="n">
        <v>700</v>
      </c>
      <c r="P96" s="720" t="n">
        <v>310</v>
      </c>
      <c r="Q96" s="720" t="n">
        <v>606</v>
      </c>
      <c r="R96" s="730" t="n">
        <f aca="false">(N96*0.001)*(O96*0.001)</f>
        <v>0.35</v>
      </c>
      <c r="S96" s="731" t="n">
        <f aca="false">P96/R96</f>
        <v>885.714285714286</v>
      </c>
      <c r="T96" s="732" t="n">
        <f aca="false">Q96/R96</f>
        <v>1731.42857142857</v>
      </c>
    </row>
    <row r="97" customFormat="false" ht="14.25" hidden="false" customHeight="true" outlineLevel="0" collapsed="false">
      <c r="A97" s="736"/>
      <c r="B97" s="713" t="n">
        <v>0</v>
      </c>
      <c r="C97" s="714" t="n">
        <v>0</v>
      </c>
      <c r="D97" s="714" t="s">
        <v>1033</v>
      </c>
      <c r="E97" s="725" t="e">
        <f aca="false">1-((L96+L97)/K96)</f>
        <v>#DIV/0!</v>
      </c>
      <c r="F97" s="715" t="n">
        <v>0</v>
      </c>
      <c r="G97" s="715" t="n">
        <v>0</v>
      </c>
      <c r="H97" s="714" t="s">
        <v>1036</v>
      </c>
      <c r="I97" s="726" t="e">
        <f aca="false">1-((M96+M97)/K96)</f>
        <v>#DIV/0!</v>
      </c>
      <c r="J97" s="728" t="n">
        <f aca="false">+IF(H99="UFH",(K97*0.71/85),((+IF(D99="double convector",13)+IF(D99="Single panel",6.5)+IF(D99="Single convector",6.5)+IF(D99="Double panel",13)+IF(D99="towel",4))*(G99*F99))/1000000)</f>
        <v>0</v>
      </c>
      <c r="K97" s="733"/>
      <c r="L97" s="729" t="n">
        <f aca="false">(B97*0.001)*(C97*0.001)*VLOOKUP(D97,$N$34:$O$38,2,FALSE())</f>
        <v>0</v>
      </c>
      <c r="M97" s="729" t="n">
        <f aca="false">(F97*0.001)*(G97*0.001)*VLOOKUP(H97,$N$34:$O$38,2,FALSE())</f>
        <v>0</v>
      </c>
      <c r="N97" s="2" t="n">
        <v>500</v>
      </c>
      <c r="O97" s="727" t="n">
        <v>800</v>
      </c>
      <c r="P97" s="727" t="n">
        <v>355</v>
      </c>
      <c r="Q97" s="727" t="n">
        <v>693</v>
      </c>
      <c r="R97" s="730" t="n">
        <f aca="false">(N97*0.001)*(O97*0.001)</f>
        <v>0.4</v>
      </c>
      <c r="S97" s="731" t="n">
        <f aca="false">P97/R97</f>
        <v>887.5</v>
      </c>
      <c r="T97" s="732" t="n">
        <f aca="false">Q97/R97</f>
        <v>1732.5</v>
      </c>
    </row>
    <row r="98" customFormat="false" ht="15.6" hidden="false" customHeight="false" outlineLevel="0" collapsed="false">
      <c r="A98" s="736" t="str">
        <f aca="false">'Heat Loss Calculator'!B504</f>
        <v>Room 25</v>
      </c>
      <c r="B98" s="713" t="n">
        <v>0</v>
      </c>
      <c r="C98" s="714" t="n">
        <v>0</v>
      </c>
      <c r="D98" s="714" t="s">
        <v>1033</v>
      </c>
      <c r="E98" s="725"/>
      <c r="F98" s="715" t="n">
        <v>0</v>
      </c>
      <c r="G98" s="715" t="n">
        <v>0</v>
      </c>
      <c r="H98" s="714" t="s">
        <v>1036</v>
      </c>
      <c r="I98" s="726"/>
      <c r="J98" s="728" t="n">
        <f aca="false">+IF(H100="UFH",(K98*0.71/85),((+IF(D100="double convector",13)+IF(D100="Single panel",6.5)+IF(D100="Single convector",6.5)+IF(D100="Double panel",13)+IF(D100="towel",4))*(G100*F100))/1000000)</f>
        <v>0</v>
      </c>
      <c r="K98" s="733" t="n">
        <f aca="false">'Heat Loss Calculator'!B521</f>
        <v>0</v>
      </c>
      <c r="L98" s="729" t="n">
        <f aca="false">(B98*0.001)*(C98*0.001)*VLOOKUP(D98,$N$34:$O$38,2,FALSE())</f>
        <v>0</v>
      </c>
      <c r="M98" s="729" t="n">
        <f aca="false">(F98*0.001)*(G98*0.001)*VLOOKUP(H98,$N$34:$O$38,2,FALSE())</f>
        <v>0</v>
      </c>
      <c r="N98" s="2" t="n">
        <v>500</v>
      </c>
      <c r="O98" s="720" t="n">
        <v>900</v>
      </c>
      <c r="P98" s="720" t="n">
        <v>399</v>
      </c>
      <c r="Q98" s="720" t="n">
        <v>779</v>
      </c>
      <c r="R98" s="730" t="n">
        <f aca="false">(N98*0.001)*(O98*0.001)</f>
        <v>0.45</v>
      </c>
      <c r="S98" s="731" t="n">
        <f aca="false">P98/R98</f>
        <v>886.666666666667</v>
      </c>
      <c r="T98" s="732" t="n">
        <f aca="false">Q98/R98</f>
        <v>1731.11111111111</v>
      </c>
    </row>
    <row r="99" customFormat="false" ht="15.6" hidden="false" customHeight="false" outlineLevel="0" collapsed="false">
      <c r="A99" s="736"/>
      <c r="B99" s="713" t="n">
        <v>0</v>
      </c>
      <c r="C99" s="714" t="n">
        <v>0</v>
      </c>
      <c r="D99" s="714" t="s">
        <v>1033</v>
      </c>
      <c r="E99" s="725" t="e">
        <f aca="false">1-((L98+L99)/K98)</f>
        <v>#DIV/0!</v>
      </c>
      <c r="F99" s="715" t="n">
        <v>0</v>
      </c>
      <c r="G99" s="715" t="n">
        <v>0</v>
      </c>
      <c r="H99" s="714" t="s">
        <v>1036</v>
      </c>
      <c r="I99" s="726" t="e">
        <f aca="false">1-((M98+M99)/K98)</f>
        <v>#DIV/0!</v>
      </c>
      <c r="J99" s="728" t="n">
        <f aca="false">+IF(H101="UFH",(K99*0.71/85),((+IF(D101="double convector",13)+IF(D101="Single panel",6.5)+IF(D101="Single convector",6.5)+IF(D101="Double panel",13)+IF(D101="towel",4))*(G101*F101))/1000000)</f>
        <v>0</v>
      </c>
      <c r="K99" s="733"/>
      <c r="L99" s="729" t="n">
        <f aca="false">(B99*0.001)*(C99*0.001)*VLOOKUP(D99,$N$34:$O$38,2,FALSE())</f>
        <v>0</v>
      </c>
      <c r="M99" s="729" t="n">
        <f aca="false">(F99*0.001)*(G99*0.001)*VLOOKUP(H99,$N$34:$O$38,2,FALSE())</f>
        <v>0</v>
      </c>
      <c r="N99" s="2" t="n">
        <v>500</v>
      </c>
      <c r="O99" s="727" t="n">
        <v>1000</v>
      </c>
      <c r="P99" s="727" t="n">
        <v>443</v>
      </c>
      <c r="Q99" s="727" t="n">
        <v>866</v>
      </c>
      <c r="R99" s="730" t="n">
        <f aca="false">(N99*0.001)*(O99*0.001)</f>
        <v>0.5</v>
      </c>
      <c r="S99" s="731" t="n">
        <f aca="false">P99/R99</f>
        <v>886</v>
      </c>
      <c r="T99" s="732" t="n">
        <f aca="false">Q99/R99</f>
        <v>1732</v>
      </c>
    </row>
    <row r="100" customFormat="false" ht="14.25" hidden="false" customHeight="true" outlineLevel="0" collapsed="false">
      <c r="G100" s="671"/>
      <c r="H100" s="671"/>
      <c r="I100" s="671"/>
      <c r="J100" s="737" t="n">
        <f aca="false">SUM(J50:J99)</f>
        <v>29.64</v>
      </c>
      <c r="K100" s="671"/>
      <c r="L100" s="681"/>
      <c r="M100" s="738"/>
      <c r="N100" s="2" t="n">
        <v>500</v>
      </c>
      <c r="O100" s="720" t="n">
        <v>1100</v>
      </c>
      <c r="P100" s="720" t="n">
        <v>488</v>
      </c>
      <c r="Q100" s="720" t="n">
        <v>953</v>
      </c>
      <c r="R100" s="730" t="n">
        <f aca="false">(N100*0.001)*(O100*0.001)</f>
        <v>0.55</v>
      </c>
      <c r="S100" s="731" t="n">
        <f aca="false">P100/R100</f>
        <v>887.272727272727</v>
      </c>
      <c r="T100" s="732" t="n">
        <f aca="false">Q100/R100</f>
        <v>1732.72727272727</v>
      </c>
    </row>
    <row r="101" customFormat="false" ht="14.25" hidden="false" customHeight="true" outlineLevel="0" collapsed="false">
      <c r="A101" s="739" t="s">
        <v>1062</v>
      </c>
      <c r="G101" s="675"/>
      <c r="H101" s="675"/>
      <c r="I101" s="675"/>
      <c r="J101" s="671"/>
      <c r="K101" s="671"/>
      <c r="L101" s="681"/>
      <c r="N101" s="2" t="n">
        <v>500</v>
      </c>
      <c r="O101" s="727" t="n">
        <v>1200</v>
      </c>
      <c r="P101" s="727" t="n">
        <v>532</v>
      </c>
      <c r="Q101" s="727" t="n">
        <v>1039</v>
      </c>
      <c r="R101" s="730" t="n">
        <f aca="false">(N101*0.001)*(O101*0.001)</f>
        <v>0.6</v>
      </c>
      <c r="S101" s="731" t="n">
        <f aca="false">P101/R101</f>
        <v>886.666666666667</v>
      </c>
      <c r="T101" s="732" t="n">
        <f aca="false">Q101/R101</f>
        <v>1731.66666666667</v>
      </c>
    </row>
    <row r="102" customFormat="false" ht="41.25" hidden="false" customHeight="true" outlineLevel="0" collapsed="false">
      <c r="A102" s="579" t="s">
        <v>1063</v>
      </c>
      <c r="B102" s="579"/>
      <c r="C102" s="579"/>
      <c r="D102" s="579"/>
      <c r="E102" s="579"/>
      <c r="F102" s="579"/>
      <c r="G102" s="579"/>
      <c r="H102" s="579"/>
      <c r="I102" s="579"/>
      <c r="J102" s="671"/>
      <c r="K102" s="671"/>
      <c r="L102" s="681"/>
      <c r="N102" s="2" t="n">
        <v>500</v>
      </c>
      <c r="O102" s="720" t="n">
        <v>1300</v>
      </c>
      <c r="P102" s="720" t="n">
        <v>576</v>
      </c>
      <c r="Q102" s="720" t="n">
        <v>1126</v>
      </c>
      <c r="R102" s="730" t="n">
        <f aca="false">(N102*0.001)*(O102*0.001)</f>
        <v>0.65</v>
      </c>
      <c r="S102" s="731" t="n">
        <f aca="false">P102/R102</f>
        <v>886.153846153846</v>
      </c>
      <c r="T102" s="732" t="n">
        <f aca="false">Q102/R102</f>
        <v>1732.30769230769</v>
      </c>
    </row>
    <row r="103" customFormat="false" ht="14.25" hidden="false" customHeight="true" outlineLevel="0" collapsed="false">
      <c r="A103" s="739" t="s">
        <v>1064</v>
      </c>
      <c r="G103" s="675"/>
      <c r="H103" s="675"/>
      <c r="I103" s="675"/>
      <c r="J103" s="671"/>
      <c r="K103" s="671"/>
      <c r="L103" s="681"/>
      <c r="N103" s="2" t="n">
        <v>500</v>
      </c>
      <c r="O103" s="727" t="n">
        <v>1400</v>
      </c>
      <c r="P103" s="727" t="n">
        <v>621</v>
      </c>
      <c r="Q103" s="727" t="n">
        <v>1213</v>
      </c>
      <c r="R103" s="730" t="n">
        <f aca="false">(N103*0.001)*(O103*0.001)</f>
        <v>0.7</v>
      </c>
      <c r="S103" s="731" t="n">
        <f aca="false">P103/R103</f>
        <v>887.142857142857</v>
      </c>
      <c r="T103" s="732" t="n">
        <f aca="false">Q103/R103</f>
        <v>1732.85714285714</v>
      </c>
    </row>
    <row r="104" customFormat="false" ht="33.75" hidden="false" customHeight="true" outlineLevel="0" collapsed="false">
      <c r="A104" s="740" t="s">
        <v>1065</v>
      </c>
      <c r="B104" s="740"/>
      <c r="C104" s="740"/>
      <c r="D104" s="740"/>
      <c r="E104" s="740"/>
      <c r="F104" s="740"/>
      <c r="G104" s="740"/>
      <c r="H104" s="740"/>
      <c r="I104" s="741"/>
      <c r="J104" s="671"/>
      <c r="K104" s="671"/>
      <c r="L104" s="681"/>
      <c r="N104" s="2" t="n">
        <v>500</v>
      </c>
      <c r="O104" s="720" t="n">
        <v>1500</v>
      </c>
      <c r="P104" s="720" t="n">
        <v>665</v>
      </c>
      <c r="Q104" s="720" t="n">
        <v>1299</v>
      </c>
      <c r="R104" s="730" t="n">
        <f aca="false">(N104*0.001)*(O104*0.001)</f>
        <v>0.75</v>
      </c>
      <c r="S104" s="731" t="n">
        <f aca="false">P104/R104</f>
        <v>886.666666666667</v>
      </c>
      <c r="T104" s="732" t="n">
        <f aca="false">Q104/R104</f>
        <v>1732</v>
      </c>
    </row>
    <row r="105" customFormat="false" ht="14.25" hidden="false" customHeight="true" outlineLevel="0" collapsed="false">
      <c r="A105" s="742" t="s">
        <v>1066</v>
      </c>
      <c r="G105" s="675"/>
      <c r="H105" s="675"/>
      <c r="I105" s="675"/>
      <c r="J105" s="671"/>
      <c r="K105" s="671"/>
      <c r="L105" s="738"/>
      <c r="N105" s="2" t="n">
        <v>500</v>
      </c>
      <c r="O105" s="727" t="n">
        <v>1600</v>
      </c>
      <c r="P105" s="727" t="n">
        <v>709</v>
      </c>
      <c r="Q105" s="727" t="n">
        <v>1386</v>
      </c>
      <c r="R105" s="730" t="n">
        <f aca="false">(N105*0.001)*(O105*0.001)</f>
        <v>0.8</v>
      </c>
      <c r="S105" s="731" t="n">
        <f aca="false">P105/R105</f>
        <v>886.25</v>
      </c>
      <c r="T105" s="732" t="n">
        <f aca="false">Q105/R105</f>
        <v>1732.5</v>
      </c>
    </row>
    <row r="106" customFormat="false" ht="14.25" hidden="false" customHeight="true" outlineLevel="0" collapsed="false">
      <c r="A106" s="742" t="s">
        <v>1067</v>
      </c>
      <c r="G106" s="675"/>
      <c r="H106" s="675"/>
      <c r="I106" s="675"/>
      <c r="J106" s="671"/>
      <c r="K106" s="671"/>
      <c r="L106" s="738"/>
      <c r="N106" s="2" t="n">
        <v>500</v>
      </c>
      <c r="O106" s="720" t="n">
        <v>1800</v>
      </c>
      <c r="P106" s="720" t="n">
        <v>798</v>
      </c>
      <c r="Q106" s="720" t="n">
        <v>1559</v>
      </c>
      <c r="R106" s="730" t="n">
        <f aca="false">(N106*0.001)*(O106*0.001)</f>
        <v>0.9</v>
      </c>
      <c r="S106" s="731" t="n">
        <f aca="false">P106/R106</f>
        <v>886.666666666667</v>
      </c>
      <c r="T106" s="732" t="n">
        <f aca="false">Q106/R106</f>
        <v>1732.22222222222</v>
      </c>
    </row>
    <row r="107" customFormat="false" ht="14.25" hidden="false" customHeight="true" outlineLevel="0" collapsed="false">
      <c r="A107" s="742" t="s">
        <v>1068</v>
      </c>
      <c r="G107" s="675"/>
      <c r="H107" s="675"/>
      <c r="I107" s="675"/>
      <c r="J107" s="671"/>
      <c r="K107" s="675"/>
      <c r="L107" s="738"/>
      <c r="N107" s="2" t="n">
        <v>500</v>
      </c>
      <c r="O107" s="727" t="n">
        <v>2000</v>
      </c>
      <c r="P107" s="727" t="n">
        <v>887</v>
      </c>
      <c r="Q107" s="727" t="n">
        <v>1732</v>
      </c>
      <c r="R107" s="730" t="n">
        <f aca="false">(N107*0.001)*(O107*0.001)</f>
        <v>1</v>
      </c>
      <c r="S107" s="731" t="n">
        <f aca="false">P107/R107</f>
        <v>887</v>
      </c>
      <c r="T107" s="732" t="n">
        <f aca="false">Q107/R107</f>
        <v>1732</v>
      </c>
    </row>
    <row r="108" customFormat="false" ht="14.25" hidden="false" customHeight="true" outlineLevel="0" collapsed="false">
      <c r="A108" s="742" t="s">
        <v>1069</v>
      </c>
      <c r="G108" s="675"/>
      <c r="H108" s="675"/>
      <c r="I108" s="675"/>
      <c r="N108" s="2" t="n">
        <v>500</v>
      </c>
      <c r="O108" s="720" t="n">
        <v>2200</v>
      </c>
      <c r="P108" s="720" t="n">
        <v>975</v>
      </c>
      <c r="Q108" s="720" t="n">
        <v>1906</v>
      </c>
      <c r="R108" s="730" t="n">
        <f aca="false">(N108*0.001)*(O108*0.001)</f>
        <v>1.1</v>
      </c>
      <c r="S108" s="731" t="n">
        <f aca="false">P108/R108</f>
        <v>886.363636363636</v>
      </c>
      <c r="T108" s="732" t="n">
        <f aca="false">Q108/R108</f>
        <v>1732.72727272727</v>
      </c>
    </row>
    <row r="109" customFormat="false" ht="14.25" hidden="false" customHeight="true" outlineLevel="0" collapsed="false">
      <c r="A109" s="742" t="s">
        <v>1070</v>
      </c>
      <c r="G109" s="675"/>
      <c r="H109" s="675"/>
      <c r="I109" s="675"/>
      <c r="N109" s="2" t="n">
        <v>500</v>
      </c>
      <c r="O109" s="727" t="n">
        <v>2400</v>
      </c>
      <c r="P109" s="727" t="n">
        <v>1064</v>
      </c>
      <c r="Q109" s="727" t="n">
        <v>2156</v>
      </c>
      <c r="R109" s="730" t="n">
        <f aca="false">(N109*0.001)*(O109*0.001)</f>
        <v>1.2</v>
      </c>
      <c r="S109" s="731" t="n">
        <f aca="false">P109/R109</f>
        <v>886.666666666667</v>
      </c>
      <c r="T109" s="732" t="n">
        <f aca="false">Q109/R109</f>
        <v>1796.66666666667</v>
      </c>
    </row>
    <row r="110" customFormat="false" ht="14.25" hidden="false" customHeight="true" outlineLevel="0" collapsed="false">
      <c r="A110" s="742" t="s">
        <v>1071</v>
      </c>
      <c r="G110" s="675"/>
      <c r="H110" s="675"/>
      <c r="I110" s="675"/>
      <c r="N110" s="2" t="n">
        <v>500</v>
      </c>
      <c r="O110" s="720" t="n">
        <v>2700</v>
      </c>
      <c r="P110" s="720" t="n">
        <v>1197</v>
      </c>
      <c r="Q110" s="2" t="n">
        <f aca="false">R110*1732</f>
        <v>2338.2</v>
      </c>
      <c r="R110" s="730" t="n">
        <f aca="false">(N110*0.001)*(O110*0.001)</f>
        <v>1.35</v>
      </c>
      <c r="S110" s="731" t="n">
        <f aca="false">P110/R110</f>
        <v>886.666666666667</v>
      </c>
      <c r="T110" s="732" t="n">
        <f aca="false">Q110/R110</f>
        <v>1732</v>
      </c>
    </row>
    <row r="111" customFormat="false" ht="46.5" hidden="false" customHeight="true" outlineLevel="0" collapsed="false">
      <c r="A111" s="538" t="s">
        <v>1072</v>
      </c>
      <c r="B111" s="538"/>
      <c r="C111" s="538"/>
      <c r="D111" s="538"/>
      <c r="E111" s="538"/>
      <c r="F111" s="538"/>
      <c r="G111" s="538"/>
      <c r="H111" s="538"/>
      <c r="I111" s="538"/>
      <c r="N111" s="2" t="n">
        <v>500</v>
      </c>
      <c r="O111" s="743" t="n">
        <v>3000</v>
      </c>
      <c r="P111" s="743" t="n">
        <v>1330</v>
      </c>
      <c r="Q111" s="2" t="n">
        <f aca="false">R111*1732</f>
        <v>2598</v>
      </c>
      <c r="R111" s="730" t="n">
        <f aca="false">(N111*0.001)*(O111*0.001)</f>
        <v>1.5</v>
      </c>
      <c r="S111" s="731" t="n">
        <f aca="false">P111/R111</f>
        <v>886.666666666667</v>
      </c>
      <c r="T111" s="732" t="n">
        <f aca="false">Q111/R111</f>
        <v>1732</v>
      </c>
    </row>
    <row r="112" customFormat="false" ht="14.25" hidden="false" customHeight="true" outlineLevel="0" collapsed="false">
      <c r="A112" s="146" t="s">
        <v>1073</v>
      </c>
      <c r="C112" s="744" t="n">
        <f aca="false">B130</f>
        <v>10.92</v>
      </c>
      <c r="D112" s="146" t="s">
        <v>1074</v>
      </c>
      <c r="G112" s="675"/>
      <c r="H112" s="675"/>
      <c r="I112" s="675"/>
      <c r="N112" s="304" t="n">
        <v>600</v>
      </c>
      <c r="O112" s="97" t="n">
        <v>400</v>
      </c>
      <c r="P112" s="97" t="n">
        <v>206</v>
      </c>
      <c r="Q112" s="716" t="n">
        <v>366</v>
      </c>
      <c r="R112" s="730" t="n">
        <f aca="false">(N112*0.001)*(O112*0.001)</f>
        <v>0.24</v>
      </c>
      <c r="S112" s="731" t="n">
        <f aca="false">P112/R112</f>
        <v>858.333333333333</v>
      </c>
      <c r="T112" s="732" t="n">
        <f aca="false">Q112/R112</f>
        <v>1525</v>
      </c>
    </row>
    <row r="113" customFormat="false" ht="30" hidden="false" customHeight="true" outlineLevel="0" collapsed="false">
      <c r="A113" s="740" t="s">
        <v>1075</v>
      </c>
      <c r="B113" s="740"/>
      <c r="C113" s="740"/>
      <c r="D113" s="740"/>
      <c r="E113" s="740"/>
      <c r="F113" s="740"/>
      <c r="G113" s="740"/>
      <c r="H113" s="740"/>
      <c r="I113" s="740"/>
      <c r="N113" s="304" t="n">
        <v>600</v>
      </c>
      <c r="O113" s="97" t="n">
        <v>500</v>
      </c>
      <c r="P113" s="97" t="n">
        <v>258</v>
      </c>
      <c r="Q113" s="716" t="n">
        <v>458</v>
      </c>
      <c r="R113" s="730" t="n">
        <f aca="false">(N113*0.001)*(O113*0.001)</f>
        <v>0.3</v>
      </c>
      <c r="S113" s="731" t="n">
        <f aca="false">P113/R113</f>
        <v>860</v>
      </c>
      <c r="T113" s="732" t="n">
        <f aca="false">Q113/R113</f>
        <v>1526.66666666667</v>
      </c>
    </row>
    <row r="114" customFormat="false" ht="14.15" hidden="false" customHeight="false" outlineLevel="0" collapsed="false">
      <c r="A114" s="745" t="s">
        <v>1076</v>
      </c>
      <c r="G114" s="675"/>
      <c r="H114" s="675"/>
      <c r="I114" s="675"/>
      <c r="N114" s="304" t="n">
        <v>600</v>
      </c>
      <c r="O114" s="97" t="n">
        <v>800</v>
      </c>
      <c r="P114" s="97" t="n">
        <v>412</v>
      </c>
      <c r="Q114" s="716" t="n">
        <v>732</v>
      </c>
      <c r="R114" s="730" t="n">
        <f aca="false">(N114*0.001)*(O114*0.001)</f>
        <v>0.48</v>
      </c>
      <c r="S114" s="731" t="n">
        <f aca="false">P114/R114</f>
        <v>858.333333333333</v>
      </c>
      <c r="T114" s="732" t="n">
        <f aca="false">Q114/R114</f>
        <v>1525</v>
      </c>
    </row>
    <row r="115" customFormat="false" ht="31.5" hidden="false" customHeight="true" outlineLevel="0" collapsed="false">
      <c r="A115" s="740" t="s">
        <v>1077</v>
      </c>
      <c r="B115" s="740"/>
      <c r="C115" s="740"/>
      <c r="D115" s="740"/>
      <c r="E115" s="740"/>
      <c r="F115" s="740"/>
      <c r="G115" s="740"/>
      <c r="H115" s="740"/>
      <c r="I115" s="740"/>
      <c r="N115" s="304" t="n">
        <v>600</v>
      </c>
      <c r="O115" s="97" t="n">
        <v>900</v>
      </c>
      <c r="P115" s="97" t="n">
        <v>464</v>
      </c>
      <c r="Q115" s="716" t="n">
        <v>824</v>
      </c>
      <c r="R115" s="730" t="n">
        <f aca="false">(N115*0.001)*(O115*0.001)</f>
        <v>0.54</v>
      </c>
      <c r="S115" s="731" t="n">
        <f aca="false">P115/R115</f>
        <v>859.259259259259</v>
      </c>
      <c r="T115" s="732" t="n">
        <f aca="false">Q115/R115</f>
        <v>1525.92592592593</v>
      </c>
    </row>
    <row r="116" customFormat="false" ht="14.25" hidden="false" customHeight="true" outlineLevel="0" collapsed="false">
      <c r="A116" s="742" t="s">
        <v>1078</v>
      </c>
      <c r="G116" s="675"/>
      <c r="H116" s="675"/>
      <c r="I116" s="675"/>
      <c r="N116" s="304" t="n">
        <v>600</v>
      </c>
      <c r="O116" s="97" t="n">
        <v>1000</v>
      </c>
      <c r="P116" s="97" t="n">
        <v>515</v>
      </c>
      <c r="Q116" s="716" t="n">
        <v>916</v>
      </c>
      <c r="R116" s="730" t="n">
        <f aca="false">(N116*0.001)*(O116*0.001)</f>
        <v>0.6</v>
      </c>
      <c r="S116" s="731" t="n">
        <f aca="false">P116/R116</f>
        <v>858.333333333333</v>
      </c>
      <c r="T116" s="732" t="n">
        <f aca="false">Q116/R116</f>
        <v>1526.66666666667</v>
      </c>
    </row>
    <row r="117" customFormat="false" ht="13.8" hidden="false" customHeight="false" outlineLevel="0" collapsed="false">
      <c r="A117" s="745" t="s">
        <v>1079</v>
      </c>
      <c r="G117" s="675"/>
      <c r="H117" s="675"/>
      <c r="I117" s="675"/>
      <c r="N117" s="304" t="n">
        <v>600</v>
      </c>
      <c r="O117" s="97" t="n">
        <v>1100</v>
      </c>
      <c r="P117" s="97" t="n">
        <v>567</v>
      </c>
      <c r="Q117" s="716" t="n">
        <v>1007</v>
      </c>
      <c r="R117" s="730" t="n">
        <f aca="false">(N117*0.001)*(O117*0.001)</f>
        <v>0.66</v>
      </c>
      <c r="S117" s="731" t="n">
        <f aca="false">P117/R117</f>
        <v>859.090909090909</v>
      </c>
      <c r="T117" s="732" t="n">
        <f aca="false">Q117/R117</f>
        <v>1525.75757575758</v>
      </c>
    </row>
    <row r="118" customFormat="false" ht="13.8" hidden="false" customHeight="false" outlineLevel="0" collapsed="false">
      <c r="A118" s="745" t="s">
        <v>1080</v>
      </c>
      <c r="G118" s="675"/>
      <c r="H118" s="675"/>
      <c r="I118" s="675"/>
      <c r="N118" s="304" t="n">
        <v>600</v>
      </c>
      <c r="O118" s="97" t="n">
        <v>1200</v>
      </c>
      <c r="P118" s="97" t="n">
        <v>618</v>
      </c>
      <c r="Q118" s="716" t="n">
        <v>1099</v>
      </c>
      <c r="R118" s="730" t="n">
        <f aca="false">(N118*0.001)*(O118*0.001)</f>
        <v>0.72</v>
      </c>
      <c r="S118" s="731" t="n">
        <f aca="false">P118/R118</f>
        <v>858.333333333333</v>
      </c>
      <c r="T118" s="732" t="n">
        <f aca="false">Q118/R118</f>
        <v>1526.38888888889</v>
      </c>
    </row>
    <row r="119" customFormat="false" ht="13.8" hidden="false" customHeight="false" outlineLevel="0" collapsed="false">
      <c r="A119" s="742" t="s">
        <v>1081</v>
      </c>
      <c r="G119" s="675"/>
      <c r="H119" s="675"/>
      <c r="I119" s="675"/>
      <c r="N119" s="304" t="n">
        <v>600</v>
      </c>
      <c r="O119" s="97" t="n">
        <v>1400</v>
      </c>
      <c r="P119" s="97" t="n">
        <v>721</v>
      </c>
      <c r="Q119" s="716" t="n">
        <v>1282</v>
      </c>
      <c r="R119" s="730" t="n">
        <f aca="false">(N119*0.001)*(O119*0.001)</f>
        <v>0.84</v>
      </c>
      <c r="S119" s="731" t="n">
        <f aca="false">P119/R119</f>
        <v>858.333333333333</v>
      </c>
      <c r="T119" s="732" t="n">
        <f aca="false">Q119/R119</f>
        <v>1526.19047619048</v>
      </c>
    </row>
    <row r="120" customFormat="false" ht="30" hidden="false" customHeight="true" outlineLevel="0" collapsed="false">
      <c r="A120" s="539" t="s">
        <v>1082</v>
      </c>
      <c r="B120" s="539"/>
      <c r="C120" s="539"/>
      <c r="D120" s="539"/>
      <c r="E120" s="539"/>
      <c r="F120" s="539"/>
      <c r="G120" s="539"/>
      <c r="H120" s="539"/>
      <c r="I120" s="675"/>
      <c r="N120" s="304" t="n">
        <v>600</v>
      </c>
      <c r="O120" s="97" t="n">
        <v>1600</v>
      </c>
      <c r="P120" s="97" t="n">
        <v>824</v>
      </c>
      <c r="Q120" s="716" t="n">
        <v>1465</v>
      </c>
      <c r="R120" s="730" t="n">
        <f aca="false">(N120*0.001)*(O120*0.001)</f>
        <v>0.96</v>
      </c>
      <c r="S120" s="731" t="n">
        <f aca="false">P120/R120</f>
        <v>858.333333333333</v>
      </c>
      <c r="T120" s="732" t="n">
        <f aca="false">Q120/R120</f>
        <v>1526.04166666667</v>
      </c>
    </row>
    <row r="121" customFormat="false" ht="13.8" hidden="false" customHeight="false" outlineLevel="0" collapsed="false">
      <c r="A121" s="187" t="s">
        <v>1083</v>
      </c>
      <c r="G121" s="675"/>
      <c r="H121" s="675"/>
      <c r="I121" s="675"/>
      <c r="N121" s="304" t="n">
        <v>600</v>
      </c>
      <c r="O121" s="97" t="n">
        <v>1800</v>
      </c>
      <c r="P121" s="97" t="n">
        <v>927</v>
      </c>
      <c r="Q121" s="716" t="n">
        <v>1648</v>
      </c>
      <c r="R121" s="730" t="n">
        <f aca="false">(N121*0.001)*(O121*0.001)</f>
        <v>1.08</v>
      </c>
      <c r="S121" s="731" t="n">
        <f aca="false">P121/R121</f>
        <v>858.333333333333</v>
      </c>
      <c r="T121" s="732" t="n">
        <f aca="false">Q121/R121</f>
        <v>1525.92592592593</v>
      </c>
    </row>
    <row r="122" customFormat="false" ht="14.25" hidden="false" customHeight="true" outlineLevel="0" collapsed="false">
      <c r="A122" s="223" t="s">
        <v>1084</v>
      </c>
      <c r="G122" s="675"/>
      <c r="H122" s="675"/>
      <c r="I122" s="675"/>
      <c r="N122" s="304" t="n">
        <v>600</v>
      </c>
      <c r="O122" s="97" t="n">
        <v>2000</v>
      </c>
      <c r="P122" s="97" t="n">
        <v>1030</v>
      </c>
      <c r="Q122" s="716" t="n">
        <v>1831</v>
      </c>
      <c r="R122" s="730" t="n">
        <f aca="false">(N122*0.001)*(O122*0.001)</f>
        <v>1.2</v>
      </c>
      <c r="S122" s="731" t="n">
        <f aca="false">P122/R122</f>
        <v>858.333333333333</v>
      </c>
      <c r="T122" s="732" t="n">
        <f aca="false">Q122/R122</f>
        <v>1525.83333333333</v>
      </c>
    </row>
    <row r="123" customFormat="false" ht="81.75" hidden="false" customHeight="true" outlineLevel="0" collapsed="false">
      <c r="A123" s="538" t="s">
        <v>1085</v>
      </c>
      <c r="B123" s="538"/>
      <c r="C123" s="538"/>
      <c r="D123" s="538"/>
      <c r="E123" s="538"/>
      <c r="F123" s="538"/>
      <c r="G123" s="538"/>
      <c r="H123" s="538"/>
      <c r="I123" s="675"/>
      <c r="N123" s="304" t="n">
        <v>600</v>
      </c>
      <c r="O123" s="97" t="n">
        <v>2200</v>
      </c>
      <c r="P123" s="97" t="n">
        <v>1133</v>
      </c>
      <c r="Q123" s="716" t="n">
        <v>2015</v>
      </c>
      <c r="R123" s="730" t="n">
        <f aca="false">(N123*0.001)*(O123*0.001)</f>
        <v>1.32</v>
      </c>
      <c r="S123" s="731" t="n">
        <f aca="false">P123/R123</f>
        <v>858.333333333333</v>
      </c>
      <c r="T123" s="732" t="n">
        <f aca="false">Q123/R123</f>
        <v>1526.51515151515</v>
      </c>
    </row>
    <row r="124" customFormat="false" ht="33" hidden="false" customHeight="true" outlineLevel="0" collapsed="false">
      <c r="A124" s="739" t="s">
        <v>1086</v>
      </c>
      <c r="G124" s="675"/>
      <c r="H124" s="675"/>
      <c r="I124" s="675"/>
      <c r="N124" s="304" t="n">
        <v>600</v>
      </c>
      <c r="O124" s="97" t="n">
        <v>2400</v>
      </c>
      <c r="P124" s="97" t="n">
        <v>1236</v>
      </c>
      <c r="Q124" s="716" t="n">
        <v>2198</v>
      </c>
      <c r="R124" s="730" t="n">
        <f aca="false">(N124*0.001)*(O124*0.001)</f>
        <v>1.44</v>
      </c>
      <c r="S124" s="731" t="n">
        <f aca="false">P124/R124</f>
        <v>858.333333333333</v>
      </c>
      <c r="T124" s="732" t="n">
        <f aca="false">Q124/R124</f>
        <v>1526.38888888889</v>
      </c>
    </row>
    <row r="125" customFormat="false" ht="33" hidden="false" customHeight="true" outlineLevel="0" collapsed="false">
      <c r="A125" s="579" t="s">
        <v>1087</v>
      </c>
      <c r="B125" s="579"/>
      <c r="C125" s="579"/>
      <c r="D125" s="579"/>
      <c r="E125" s="579"/>
      <c r="F125" s="579"/>
      <c r="G125" s="579"/>
      <c r="H125" s="579"/>
      <c r="I125" s="675"/>
      <c r="N125" s="304" t="n">
        <v>600</v>
      </c>
      <c r="O125" s="97" t="n">
        <v>2600</v>
      </c>
      <c r="P125" s="97" t="n">
        <v>1339</v>
      </c>
      <c r="Q125" s="716" t="n">
        <v>2381</v>
      </c>
      <c r="R125" s="730" t="n">
        <f aca="false">(N125*0.001)*(O125*0.001)</f>
        <v>1.56</v>
      </c>
      <c r="S125" s="731" t="n">
        <f aca="false">P125/R125</f>
        <v>858.333333333333</v>
      </c>
      <c r="T125" s="732" t="n">
        <f aca="false">Q125/R125</f>
        <v>1526.28205128205</v>
      </c>
    </row>
    <row r="126" customFormat="false" ht="14.25" hidden="false" customHeight="true" outlineLevel="0" collapsed="false">
      <c r="A126" s="146" t="s">
        <v>1088</v>
      </c>
      <c r="G126" s="675"/>
      <c r="H126" s="675"/>
      <c r="I126" s="675"/>
      <c r="N126" s="304" t="n">
        <v>600</v>
      </c>
      <c r="O126" s="97" t="n">
        <v>2800</v>
      </c>
      <c r="P126" s="97" t="n">
        <v>1442</v>
      </c>
      <c r="Q126" s="716" t="n">
        <v>2564</v>
      </c>
      <c r="R126" s="730" t="n">
        <f aca="false">(N126*0.001)*(O126*0.001)</f>
        <v>1.68</v>
      </c>
      <c r="S126" s="731" t="n">
        <f aca="false">P126/R126</f>
        <v>858.333333333333</v>
      </c>
      <c r="T126" s="732" t="n">
        <f aca="false">Q126/R126</f>
        <v>1526.19047619048</v>
      </c>
    </row>
    <row r="127" customFormat="false" ht="14.15" hidden="false" customHeight="false" outlineLevel="0" collapsed="false">
      <c r="A127" s="187" t="s">
        <v>1089</v>
      </c>
      <c r="G127" s="675"/>
      <c r="H127" s="675"/>
      <c r="I127" s="675"/>
      <c r="N127" s="304" t="n">
        <v>600</v>
      </c>
      <c r="O127" s="97" t="n">
        <v>3000</v>
      </c>
      <c r="P127" s="97" t="n">
        <v>1545</v>
      </c>
      <c r="Q127" s="716" t="n">
        <v>2747</v>
      </c>
      <c r="R127" s="730" t="n">
        <f aca="false">(N127*0.001)*(O127*0.001)</f>
        <v>1.8</v>
      </c>
      <c r="S127" s="731" t="n">
        <f aca="false">P127/R127</f>
        <v>858.333333333333</v>
      </c>
      <c r="T127" s="732" t="n">
        <f aca="false">Q127/R127</f>
        <v>1526.11111111111</v>
      </c>
    </row>
    <row r="128" customFormat="false" ht="13.8" hidden="false" customHeight="false" outlineLevel="0" collapsed="false">
      <c r="A128" s="187" t="s">
        <v>1090</v>
      </c>
      <c r="G128" s="675"/>
      <c r="H128" s="675"/>
      <c r="I128" s="675"/>
      <c r="N128" s="304" t="n">
        <v>700</v>
      </c>
      <c r="O128" s="97" t="n">
        <v>400</v>
      </c>
      <c r="P128" s="97" t="n">
        <v>235</v>
      </c>
      <c r="Q128" s="716" t="n">
        <v>414</v>
      </c>
      <c r="R128" s="730" t="n">
        <f aca="false">(N128*0.001)*(O128*0.001)</f>
        <v>0.28</v>
      </c>
      <c r="S128" s="731" t="n">
        <f aca="false">P128/R128</f>
        <v>839.285714285714</v>
      </c>
      <c r="T128" s="732" t="n">
        <f aca="false">Q128/R128</f>
        <v>1478.57142857143</v>
      </c>
    </row>
    <row r="129" customFormat="false" ht="14.15" hidden="false" customHeight="false" outlineLevel="0" collapsed="false">
      <c r="A129" s="746" t="s">
        <v>1091</v>
      </c>
      <c r="B129" s="747" t="n">
        <f aca="false">'Your System'!E96</f>
        <v>11847.3777432114</v>
      </c>
      <c r="C129" s="748" t="s">
        <v>1092</v>
      </c>
      <c r="D129" s="2"/>
      <c r="N129" s="304" t="n">
        <v>700</v>
      </c>
      <c r="O129" s="97" t="n">
        <v>500</v>
      </c>
      <c r="P129" s="97" t="n">
        <v>294</v>
      </c>
      <c r="Q129" s="716" t="n">
        <v>518</v>
      </c>
      <c r="R129" s="730" t="n">
        <f aca="false">(N129*0.001)*(O129*0.001)</f>
        <v>0.35</v>
      </c>
      <c r="S129" s="731" t="n">
        <f aca="false">P129/R129</f>
        <v>840</v>
      </c>
      <c r="T129" s="732" t="n">
        <f aca="false">Q129/R129</f>
        <v>1480</v>
      </c>
    </row>
    <row r="130" customFormat="false" ht="14.15" hidden="false" customHeight="false" outlineLevel="0" collapsed="false">
      <c r="A130" s="746" t="s">
        <v>1093</v>
      </c>
      <c r="B130" s="749" t="n">
        <v>10.92</v>
      </c>
      <c r="C130" s="748" t="s">
        <v>1094</v>
      </c>
      <c r="D130" s="358"/>
      <c r="N130" s="304" t="n">
        <v>700</v>
      </c>
      <c r="O130" s="97" t="n">
        <v>600</v>
      </c>
      <c r="P130" s="97" t="n">
        <v>353</v>
      </c>
      <c r="Q130" s="716" t="n">
        <v>622</v>
      </c>
      <c r="R130" s="730" t="n">
        <f aca="false">(N130*0.001)*(O130*0.001)</f>
        <v>0.42</v>
      </c>
      <c r="S130" s="731" t="n">
        <f aca="false">P130/R130</f>
        <v>840.47619047619</v>
      </c>
      <c r="T130" s="732" t="n">
        <f aca="false">Q130/R130</f>
        <v>1480.95238095238</v>
      </c>
    </row>
    <row r="131" customFormat="false" ht="14.15" hidden="false" customHeight="false" outlineLevel="0" collapsed="false">
      <c r="A131" s="750" t="s">
        <v>1095</v>
      </c>
      <c r="B131" s="751" t="n">
        <f aca="false">'Your System'!E97</f>
        <v>1293.73364955868</v>
      </c>
      <c r="C131" s="752" t="s">
        <v>1096</v>
      </c>
      <c r="D131" s="358"/>
      <c r="N131" s="304" t="n">
        <v>700</v>
      </c>
      <c r="O131" s="97" t="n">
        <v>700</v>
      </c>
      <c r="P131" s="97" t="n">
        <v>411</v>
      </c>
      <c r="Q131" s="716" t="n">
        <v>725</v>
      </c>
      <c r="R131" s="730" t="n">
        <f aca="false">(N131*0.001)*(O131*0.001)</f>
        <v>0.49</v>
      </c>
      <c r="S131" s="731" t="n">
        <f aca="false">P131/R131</f>
        <v>838.775510204082</v>
      </c>
      <c r="T131" s="732" t="n">
        <f aca="false">Q131/R131</f>
        <v>1479.59183673469</v>
      </c>
    </row>
    <row r="132" customFormat="false" ht="13.8" hidden="false" customHeight="false" outlineLevel="0" collapsed="false">
      <c r="A132" s="2"/>
      <c r="D132" s="358"/>
      <c r="N132" s="304" t="n">
        <v>700</v>
      </c>
      <c r="O132" s="97" t="n">
        <v>800</v>
      </c>
      <c r="P132" s="97" t="n">
        <v>471</v>
      </c>
      <c r="Q132" s="716" t="n">
        <v>829</v>
      </c>
      <c r="R132" s="730" t="n">
        <f aca="false">(N132*0.001)*(O132*0.001)</f>
        <v>0.56</v>
      </c>
      <c r="S132" s="731" t="n">
        <f aca="false">P132/R132</f>
        <v>841.071428571429</v>
      </c>
      <c r="T132" s="732" t="n">
        <f aca="false">Q132/R132</f>
        <v>1480.35714285714</v>
      </c>
    </row>
    <row r="133" customFormat="false" ht="15" hidden="false" customHeight="true" outlineLevel="0" collapsed="false">
      <c r="A133" s="260" t="s">
        <v>1097</v>
      </c>
      <c r="B133" s="260"/>
      <c r="C133" s="260"/>
      <c r="D133" s="358"/>
      <c r="N133" s="304" t="n">
        <v>700</v>
      </c>
      <c r="O133" s="97" t="n">
        <v>900</v>
      </c>
      <c r="P133" s="97" t="n">
        <v>529</v>
      </c>
      <c r="Q133" s="716" t="n">
        <v>932</v>
      </c>
      <c r="R133" s="730" t="n">
        <f aca="false">(N133*0.001)*(O133*0.001)</f>
        <v>0.63</v>
      </c>
      <c r="S133" s="731" t="n">
        <f aca="false">P133/R133</f>
        <v>839.68253968254</v>
      </c>
      <c r="T133" s="732" t="n">
        <f aca="false">Q133/R133</f>
        <v>1479.36507936508</v>
      </c>
    </row>
    <row r="134" customFormat="false" ht="14.15" hidden="false" customHeight="false" outlineLevel="0" collapsed="false">
      <c r="A134" s="753"/>
      <c r="B134" s="753"/>
      <c r="C134" s="754" t="s">
        <v>1098</v>
      </c>
      <c r="D134" s="755"/>
      <c r="N134" s="304" t="n">
        <v>700</v>
      </c>
      <c r="O134" s="97" t="n">
        <v>1000</v>
      </c>
      <c r="P134" s="97" t="n">
        <v>588</v>
      </c>
      <c r="Q134" s="716" t="n">
        <v>1036</v>
      </c>
      <c r="R134" s="730" t="n">
        <f aca="false">(N134*0.001)*(O134*0.001)</f>
        <v>0.7</v>
      </c>
      <c r="S134" s="731" t="n">
        <f aca="false">P134/R134</f>
        <v>840</v>
      </c>
      <c r="T134" s="732" t="n">
        <f aca="false">Q134/R134</f>
        <v>1480</v>
      </c>
    </row>
    <row r="135" customFormat="false" ht="15.75" hidden="false" customHeight="true" outlineLevel="0" collapsed="false">
      <c r="A135" s="756" t="s">
        <v>1099</v>
      </c>
      <c r="B135" s="756"/>
      <c r="C135" s="757" t="s">
        <v>1100</v>
      </c>
      <c r="D135" s="755" t="n">
        <v>13000</v>
      </c>
      <c r="N135" s="304" t="n">
        <v>700</v>
      </c>
      <c r="O135" s="97" t="n">
        <v>1100</v>
      </c>
      <c r="P135" s="97" t="n">
        <v>647</v>
      </c>
      <c r="Q135" s="716" t="n">
        <v>1139</v>
      </c>
      <c r="R135" s="730" t="n">
        <f aca="false">(N135*0.001)*(O135*0.001)</f>
        <v>0.77</v>
      </c>
      <c r="S135" s="731" t="n">
        <f aca="false">P135/R135</f>
        <v>840.25974025974</v>
      </c>
      <c r="T135" s="732" t="n">
        <f aca="false">Q135/R135</f>
        <v>1479.22077922078</v>
      </c>
    </row>
    <row r="136" customFormat="false" ht="14.15" hidden="false" customHeight="false" outlineLevel="0" collapsed="false">
      <c r="A136" s="756"/>
      <c r="B136" s="756"/>
      <c r="C136" s="758" t="s">
        <v>1101</v>
      </c>
      <c r="D136" s="759" t="n">
        <v>1700</v>
      </c>
      <c r="N136" s="304" t="n">
        <v>700</v>
      </c>
      <c r="O136" s="97" t="n">
        <v>1200</v>
      </c>
      <c r="P136" s="97" t="n">
        <v>706</v>
      </c>
      <c r="Q136" s="716" t="n">
        <v>1243</v>
      </c>
      <c r="R136" s="730" t="n">
        <f aca="false">(N136*0.001)*(O136*0.001)</f>
        <v>0.84</v>
      </c>
      <c r="S136" s="731" t="n">
        <f aca="false">P136/R136</f>
        <v>840.47619047619</v>
      </c>
      <c r="T136" s="732" t="n">
        <f aca="false">Q136/R136</f>
        <v>1479.7619047619</v>
      </c>
    </row>
    <row r="137" customFormat="false" ht="14.15" hidden="false" customHeight="false" outlineLevel="0" collapsed="false">
      <c r="A137" s="756"/>
      <c r="B137" s="756"/>
      <c r="C137" s="758" t="s">
        <v>1102</v>
      </c>
      <c r="D137" s="760" t="n">
        <f aca="false">IF(E137&lt;=20000,E137,"20000")</f>
        <v>14700</v>
      </c>
      <c r="E137" s="675" t="n">
        <f aca="false">D135+D136</f>
        <v>14700</v>
      </c>
      <c r="N137" s="304" t="n">
        <v>700</v>
      </c>
      <c r="O137" s="97" t="n">
        <v>1400</v>
      </c>
      <c r="P137" s="97" t="n">
        <v>823</v>
      </c>
      <c r="Q137" s="716" t="n">
        <v>1450</v>
      </c>
      <c r="R137" s="730" t="n">
        <f aca="false">(N137*0.001)*(O137*0.001)</f>
        <v>0.98</v>
      </c>
      <c r="S137" s="731" t="n">
        <f aca="false">P137/R137</f>
        <v>839.795918367347</v>
      </c>
      <c r="T137" s="732" t="n">
        <f aca="false">Q137/R137</f>
        <v>1479.59183673469</v>
      </c>
    </row>
    <row r="138" customFormat="false" ht="20.25" hidden="false" customHeight="true" outlineLevel="0" collapsed="false">
      <c r="A138" s="595" t="s">
        <v>1103</v>
      </c>
      <c r="B138" s="595"/>
      <c r="C138" s="761" t="n">
        <f aca="false">B42</f>
        <v>4.11</v>
      </c>
      <c r="D138" s="761"/>
      <c r="N138" s="304" t="n">
        <v>700</v>
      </c>
      <c r="O138" s="97" t="n">
        <v>1600</v>
      </c>
      <c r="P138" s="97" t="n">
        <v>941</v>
      </c>
      <c r="Q138" s="716" t="n">
        <v>1657</v>
      </c>
      <c r="R138" s="730" t="n">
        <f aca="false">(N138*0.001)*(O138*0.001)</f>
        <v>1.12</v>
      </c>
      <c r="S138" s="731" t="n">
        <f aca="false">P138/R138</f>
        <v>840.178571428571</v>
      </c>
      <c r="T138" s="732" t="n">
        <f aca="false">Q138/R138</f>
        <v>1479.46428571429</v>
      </c>
    </row>
    <row r="139" customFormat="false" ht="21.75" hidden="false" customHeight="true" outlineLevel="0" collapsed="false">
      <c r="A139" s="595" t="s">
        <v>1104</v>
      </c>
      <c r="B139" s="595"/>
      <c r="C139" s="761" t="n">
        <f aca="false">B130</f>
        <v>10.92</v>
      </c>
      <c r="D139" s="761"/>
      <c r="N139" s="304" t="n">
        <v>700</v>
      </c>
      <c r="O139" s="97" t="n">
        <v>1800</v>
      </c>
      <c r="P139" s="97" t="n">
        <v>1059</v>
      </c>
      <c r="Q139" s="716" t="n">
        <v>1864</v>
      </c>
      <c r="R139" s="730" t="n">
        <f aca="false">(N139*0.001)*(O139*0.001)</f>
        <v>1.26</v>
      </c>
      <c r="S139" s="731" t="n">
        <f aca="false">P139/R139</f>
        <v>840.47619047619</v>
      </c>
      <c r="T139" s="732" t="n">
        <f aca="false">Q139/R139</f>
        <v>1479.36507936508</v>
      </c>
    </row>
    <row r="140" customFormat="false" ht="35.25" hidden="false" customHeight="true" outlineLevel="0" collapsed="false">
      <c r="A140" s="595" t="s">
        <v>1105</v>
      </c>
      <c r="B140" s="595"/>
      <c r="C140" s="762" t="n">
        <f aca="false">D137*(1-(1/C138))</f>
        <v>11123.3576642336</v>
      </c>
      <c r="D140" s="762"/>
      <c r="N140" s="304" t="n">
        <v>700</v>
      </c>
      <c r="O140" s="97" t="n">
        <v>2000</v>
      </c>
      <c r="P140" s="97" t="n">
        <v>1176</v>
      </c>
      <c r="Q140" s="716" t="n">
        <v>2071</v>
      </c>
      <c r="R140" s="730" t="n">
        <f aca="false">(N140*0.001)*(O140*0.001)</f>
        <v>1.4</v>
      </c>
      <c r="S140" s="731" t="n">
        <f aca="false">P140/R140</f>
        <v>840</v>
      </c>
      <c r="T140" s="732" t="n">
        <f aca="false">Q140/R140</f>
        <v>1479.28571428571</v>
      </c>
    </row>
    <row r="141" customFormat="false" ht="35.25" hidden="false" customHeight="true" outlineLevel="0" collapsed="false">
      <c r="A141" s="595"/>
      <c r="B141" s="595"/>
      <c r="C141" s="762"/>
      <c r="D141" s="762"/>
      <c r="N141" s="304" t="n">
        <v>700</v>
      </c>
      <c r="O141" s="97" t="n">
        <v>2200</v>
      </c>
      <c r="P141" s="97" t="n">
        <v>1294</v>
      </c>
      <c r="Q141" s="716" t="n">
        <v>2278</v>
      </c>
      <c r="R141" s="730" t="n">
        <f aca="false">(N141*0.001)*(O141*0.001)</f>
        <v>1.54</v>
      </c>
      <c r="S141" s="731" t="n">
        <f aca="false">P141/R141</f>
        <v>840.25974025974</v>
      </c>
      <c r="T141" s="732" t="n">
        <f aca="false">Q141/R141</f>
        <v>1479.22077922078</v>
      </c>
    </row>
    <row r="142" customFormat="false" ht="21.75" hidden="false" customHeight="true" outlineLevel="0" collapsed="false">
      <c r="A142" s="595" t="s">
        <v>1106</v>
      </c>
      <c r="B142" s="595"/>
      <c r="C142" s="763" t="n">
        <f aca="false">(C139*C140)/100</f>
        <v>1214.67065693431</v>
      </c>
      <c r="D142" s="763"/>
      <c r="N142" s="304" t="n">
        <v>700</v>
      </c>
      <c r="O142" s="97" t="n">
        <v>2400</v>
      </c>
      <c r="P142" s="97" t="n">
        <v>1412</v>
      </c>
      <c r="Q142" s="716" t="n">
        <v>2485</v>
      </c>
      <c r="R142" s="730" t="n">
        <f aca="false">(N142*0.001)*(O142*0.001)</f>
        <v>1.68</v>
      </c>
      <c r="S142" s="731" t="n">
        <f aca="false">P142/R142</f>
        <v>840.47619047619</v>
      </c>
      <c r="T142" s="732" t="n">
        <f aca="false">Q142/R142</f>
        <v>1479.16666666667</v>
      </c>
    </row>
    <row r="143" customFormat="false" ht="14.25" hidden="false" customHeight="true" outlineLevel="0" collapsed="false">
      <c r="A143" s="2"/>
      <c r="D143" s="2"/>
      <c r="N143" s="304" t="n">
        <v>700</v>
      </c>
      <c r="O143" s="97" t="n">
        <v>2600</v>
      </c>
      <c r="P143" s="97" t="n">
        <v>1529</v>
      </c>
      <c r="Q143" s="716" t="n">
        <v>2693</v>
      </c>
      <c r="R143" s="730" t="n">
        <f aca="false">(N143*0.001)*(O143*0.001)</f>
        <v>1.82</v>
      </c>
      <c r="S143" s="731" t="n">
        <f aca="false">P143/R143</f>
        <v>840.10989010989</v>
      </c>
      <c r="T143" s="732" t="n">
        <f aca="false">Q143/R143</f>
        <v>1479.67032967033</v>
      </c>
    </row>
    <row r="144" customFormat="false" ht="14.25" hidden="false" customHeight="true" outlineLevel="0" collapsed="false">
      <c r="A144" s="187" t="s">
        <v>1107</v>
      </c>
      <c r="B144" s="187"/>
      <c r="C144" s="187"/>
      <c r="D144" s="187"/>
      <c r="E144" s="187"/>
      <c r="N144" s="304" t="n">
        <v>700</v>
      </c>
      <c r="O144" s="97" t="n">
        <v>2800</v>
      </c>
      <c r="P144" s="97" t="n">
        <v>1647</v>
      </c>
      <c r="Q144" s="716" t="n">
        <v>2900</v>
      </c>
      <c r="R144" s="730" t="n">
        <f aca="false">(N144*0.001)*(O144*0.001)</f>
        <v>1.96</v>
      </c>
      <c r="S144" s="731" t="n">
        <f aca="false">P144/R144</f>
        <v>840.30612244898</v>
      </c>
      <c r="T144" s="732" t="n">
        <f aca="false">Q144/R144</f>
        <v>1479.59183673469</v>
      </c>
    </row>
    <row r="145" customFormat="false" ht="30.75" hidden="false" customHeight="true" outlineLevel="0" collapsed="false">
      <c r="A145" s="539" t="s">
        <v>1108</v>
      </c>
      <c r="B145" s="539"/>
      <c r="C145" s="539"/>
      <c r="D145" s="539"/>
      <c r="E145" s="539"/>
      <c r="F145" s="539"/>
      <c r="G145" s="539"/>
      <c r="N145" s="316" t="n">
        <v>700</v>
      </c>
      <c r="O145" s="109" t="n">
        <v>3000</v>
      </c>
      <c r="P145" s="109" t="n">
        <v>1764</v>
      </c>
      <c r="Q145" s="764" t="n">
        <v>3107</v>
      </c>
      <c r="R145" s="765" t="n">
        <f aca="false">(N145*0.001)*(O145*0.001)</f>
        <v>2.1</v>
      </c>
      <c r="S145" s="766" t="n">
        <f aca="false">P145/R145</f>
        <v>840</v>
      </c>
      <c r="T145" s="767" t="n">
        <f aca="false">Q145/R145</f>
        <v>1479.52380952381</v>
      </c>
    </row>
    <row r="146" customFormat="false" ht="34.5" hidden="false" customHeight="true" outlineLevel="0" collapsed="false">
      <c r="A146" s="539" t="s">
        <v>1109</v>
      </c>
      <c r="B146" s="539"/>
      <c r="C146" s="539"/>
      <c r="D146" s="539"/>
      <c r="E146" s="539"/>
      <c r="F146" s="539"/>
      <c r="G146" s="539"/>
    </row>
    <row r="147" customFormat="false" ht="14.25" hidden="false" customHeight="true" outlineLevel="0" collapsed="false">
      <c r="A147" s="147" t="s">
        <v>1110</v>
      </c>
      <c r="D147" s="2"/>
    </row>
    <row r="148" customFormat="false" ht="14.25" hidden="false" customHeight="true" outlineLevel="0" collapsed="false">
      <c r="A148" s="595" t="s">
        <v>1111</v>
      </c>
      <c r="B148" s="595"/>
      <c r="C148" s="768" t="n">
        <f aca="false">'Your System'!E57</f>
        <v>2096.05647150997</v>
      </c>
      <c r="D148" s="769" t="s">
        <v>1112</v>
      </c>
    </row>
    <row r="149" customFormat="false" ht="29.25" hidden="false" customHeight="true" outlineLevel="0" collapsed="false">
      <c r="A149" s="595" t="s">
        <v>1113</v>
      </c>
      <c r="B149" s="595"/>
      <c r="C149" s="770" t="n">
        <f aca="false">'Your System'!B68</f>
        <v>1255.08794718293</v>
      </c>
      <c r="D149" s="771" t="s">
        <v>1112</v>
      </c>
    </row>
    <row r="150" customFormat="false" ht="14.25" hidden="false" customHeight="true" outlineLevel="0" collapsed="false">
      <c r="A150" s="595" t="s">
        <v>1114</v>
      </c>
      <c r="B150" s="595"/>
      <c r="C150" s="770" t="n">
        <f aca="false">C148-C149</f>
        <v>840.968524327045</v>
      </c>
      <c r="D150" s="771" t="s">
        <v>1112</v>
      </c>
    </row>
    <row r="151" customFormat="false" ht="14.25" hidden="false" customHeight="true" outlineLevel="0" collapsed="false">
      <c r="A151" s="595" t="s">
        <v>1115</v>
      </c>
      <c r="B151" s="595"/>
      <c r="C151" s="770" t="n">
        <f aca="false">'Your System'!E97</f>
        <v>1293.73364955868</v>
      </c>
      <c r="D151" s="771" t="s">
        <v>1112</v>
      </c>
    </row>
    <row r="152" customFormat="false" ht="14.25" hidden="false" customHeight="true" outlineLevel="0" collapsed="false">
      <c r="A152" s="595" t="s">
        <v>1116</v>
      </c>
      <c r="B152" s="595"/>
      <c r="C152" s="770" t="n">
        <f aca="false">C150+C151</f>
        <v>2134.70217388573</v>
      </c>
      <c r="D152" s="771" t="s">
        <v>1112</v>
      </c>
    </row>
    <row r="153" customFormat="false" ht="14.25" hidden="false" customHeight="true" outlineLevel="0" collapsed="false">
      <c r="A153" s="595" t="s">
        <v>1117</v>
      </c>
      <c r="B153" s="595"/>
      <c r="C153" s="770" t="n">
        <f aca="false">C152*7</f>
        <v>14942.9152172001</v>
      </c>
      <c r="D153" s="771" t="s">
        <v>1118</v>
      </c>
    </row>
    <row r="154" customFormat="false" ht="14.25" hidden="false" customHeight="true" outlineLevel="0" collapsed="false">
      <c r="A154" s="595" t="s">
        <v>1119</v>
      </c>
      <c r="B154" s="595"/>
      <c r="C154" s="772" t="n">
        <f aca="false">'to print and send with quote '!G79</f>
        <v>8400</v>
      </c>
      <c r="D154" s="771" t="s">
        <v>1118</v>
      </c>
    </row>
    <row r="155" customFormat="false" ht="14.25" hidden="false" customHeight="true" outlineLevel="0" collapsed="false">
      <c r="A155" s="773" t="s">
        <v>1120</v>
      </c>
      <c r="B155" s="773"/>
      <c r="C155" s="773"/>
      <c r="D155" s="773"/>
    </row>
    <row r="156" customFormat="false" ht="14.25" hidden="false" customHeight="true" outlineLevel="0" collapsed="false">
      <c r="A156" s="595" t="s">
        <v>1121</v>
      </c>
      <c r="B156" s="595"/>
      <c r="C156" s="770" t="n">
        <f aca="false">C154/C152</f>
        <v>3.93497514677177</v>
      </c>
      <c r="D156" s="771" t="s">
        <v>594</v>
      </c>
    </row>
    <row r="157" customFormat="false" ht="27.75" hidden="false" customHeight="true" outlineLevel="0" collapsed="false">
      <c r="A157" s="754" t="s">
        <v>1122</v>
      </c>
      <c r="B157" s="754"/>
      <c r="C157" s="754"/>
      <c r="D157" s="754"/>
    </row>
    <row r="158" customFormat="false" ht="14.25" hidden="false" customHeight="true" outlineLevel="0" collapsed="false">
      <c r="A158" s="595" t="s">
        <v>1123</v>
      </c>
      <c r="B158" s="595"/>
      <c r="C158" s="770" t="n">
        <f aca="false">C154-C153</f>
        <v>-6542.91521720008</v>
      </c>
      <c r="D158" s="771" t="s">
        <v>1118</v>
      </c>
    </row>
    <row r="159" customFormat="false" ht="14.25" hidden="false" customHeight="true" outlineLevel="0" collapsed="false">
      <c r="A159" s="595" t="s">
        <v>1124</v>
      </c>
      <c r="B159" s="595"/>
      <c r="C159" s="774" t="n">
        <f aca="false">C158/C150</f>
        <v>-7.78021415538211</v>
      </c>
      <c r="D159" s="771" t="s">
        <v>594</v>
      </c>
    </row>
    <row r="160" customFormat="false" ht="14.25" hidden="false" customHeight="true" outlineLevel="0" collapsed="false">
      <c r="A160" s="595" t="s">
        <v>1125</v>
      </c>
      <c r="B160" s="595"/>
      <c r="C160" s="774" t="n">
        <f aca="false">C159+7</f>
        <v>-0.780214155382111</v>
      </c>
      <c r="D160" s="771" t="s">
        <v>594</v>
      </c>
    </row>
    <row r="161" customFormat="false" ht="14.25" hidden="false" customHeight="true" outlineLevel="0" collapsed="false">
      <c r="A161" s="147"/>
      <c r="D161" s="2"/>
    </row>
    <row r="162" customFormat="false" ht="14.25" hidden="false" customHeight="true" outlineLevel="0" collapsed="false">
      <c r="A162" s="147"/>
      <c r="D162" s="2"/>
    </row>
    <row r="163" customFormat="false" ht="14.25" hidden="false" customHeight="true" outlineLevel="0" collapsed="false">
      <c r="A163" s="187" t="s">
        <v>1126</v>
      </c>
      <c r="D163" s="2"/>
    </row>
    <row r="164" customFormat="false" ht="14.25" hidden="false" customHeight="true" outlineLevel="0" collapsed="false">
      <c r="A164" s="146" t="s">
        <v>1127</v>
      </c>
      <c r="D164" s="2"/>
    </row>
    <row r="165" customFormat="false" ht="14.25" hidden="false" customHeight="true" outlineLevel="0" collapsed="false">
      <c r="A165" s="170" t="s">
        <v>1128</v>
      </c>
      <c r="D165" s="2"/>
    </row>
    <row r="166" customFormat="false" ht="14.25" hidden="false" customHeight="true" outlineLevel="0" collapsed="false">
      <c r="A166" s="2"/>
      <c r="D166" s="2"/>
    </row>
    <row r="167" customFormat="false" ht="14.25" hidden="false" customHeight="true" outlineLevel="0" collapsed="false">
      <c r="A167" s="775" t="s">
        <v>1129</v>
      </c>
      <c r="B167" s="776" t="n">
        <f aca="false">'Your System'!E19</f>
        <v>59.3886178861789</v>
      </c>
      <c r="C167" s="776"/>
    </row>
    <row r="168" customFormat="false" ht="14.25" hidden="false" customHeight="true" outlineLevel="0" collapsed="false">
      <c r="A168" s="777" t="s">
        <v>1130</v>
      </c>
      <c r="B168" s="778" t="str">
        <f aca="false">'Your System'!B12</f>
        <v>Midea 8kW</v>
      </c>
      <c r="C168" s="778"/>
    </row>
    <row r="169" customFormat="false" ht="14.25" hidden="false" customHeight="true" outlineLevel="0" collapsed="false">
      <c r="A169" s="777" t="s">
        <v>1131</v>
      </c>
      <c r="B169" s="779" t="n">
        <f aca="false">'Your System'!B16</f>
        <v>-5.96666666666667</v>
      </c>
      <c r="C169" s="779"/>
    </row>
    <row r="170" customFormat="false" ht="14.25" hidden="false" customHeight="true" outlineLevel="0" collapsed="false">
      <c r="A170" s="777" t="s">
        <v>1132</v>
      </c>
      <c r="B170" s="780" t="str">
        <f aca="false">'Your System'!B17</f>
        <v>Yes</v>
      </c>
      <c r="C170" s="780"/>
    </row>
    <row r="171" customFormat="false" ht="14.25" hidden="false" customHeight="true" outlineLevel="0" collapsed="false">
      <c r="A171" s="781" t="s">
        <v>1133</v>
      </c>
      <c r="B171" s="782" t="str">
        <f aca="false">'MCS020 sound test'!G55</f>
        <v>PASS</v>
      </c>
      <c r="C171" s="782"/>
    </row>
    <row r="172" customFormat="false" ht="14.25" hidden="false" customHeight="true" outlineLevel="0" collapsed="false">
      <c r="A172" s="2"/>
    </row>
    <row r="173" customFormat="false" ht="14.25" hidden="false" customHeight="true" outlineLevel="0" collapsed="false">
      <c r="A173" s="2"/>
    </row>
    <row r="174" customFormat="false" ht="14.25" hidden="false" customHeight="true" outlineLevel="0" collapsed="false">
      <c r="A174" s="2"/>
    </row>
    <row r="175" customFormat="false" ht="14.25" hidden="false" customHeight="true" outlineLevel="0" collapsed="false">
      <c r="A175" s="2"/>
    </row>
    <row r="176" customFormat="false" ht="14.25" hidden="false" customHeight="true" outlineLevel="0" collapsed="false">
      <c r="A176" s="2"/>
    </row>
    <row r="177" customFormat="false" ht="14.25" hidden="false" customHeight="true" outlineLevel="0" collapsed="false">
      <c r="A177" s="2"/>
    </row>
    <row r="178" customFormat="false" ht="14.25" hidden="false" customHeight="true" outlineLevel="0" collapsed="false">
      <c r="A178" s="2"/>
    </row>
    <row r="179" customFormat="false" ht="14.25" hidden="false" customHeight="true" outlineLevel="0" collapsed="false">
      <c r="A179" s="2"/>
    </row>
    <row r="180" customFormat="false" ht="14.25" hidden="false" customHeight="true" outlineLevel="0" collapsed="false">
      <c r="A180" s="2"/>
    </row>
    <row r="181" customFormat="false" ht="14.25" hidden="false" customHeight="true" outlineLevel="0" collapsed="false">
      <c r="A181" s="2"/>
    </row>
    <row r="182" customFormat="false" ht="14.25" hidden="false" customHeight="true" outlineLevel="0" collapsed="false">
      <c r="A182" s="2"/>
    </row>
    <row r="183" customFormat="false" ht="14.25" hidden="false" customHeight="true" outlineLevel="0" collapsed="false">
      <c r="A183" s="2"/>
    </row>
    <row r="184" customFormat="false" ht="14.25" hidden="false" customHeight="true" outlineLevel="0" collapsed="false">
      <c r="A184" s="2"/>
    </row>
    <row r="185" customFormat="false" ht="14.25" hidden="false" customHeight="true" outlineLevel="0" collapsed="false">
      <c r="A185" s="2"/>
    </row>
    <row r="186" customFormat="false" ht="14.25" hidden="false" customHeight="true" outlineLevel="0" collapsed="false">
      <c r="A186" s="2"/>
    </row>
    <row r="187" customFormat="false" ht="14.25" hidden="false" customHeight="true" outlineLevel="0" collapsed="false">
      <c r="A187" s="2"/>
    </row>
    <row r="188" customFormat="false" ht="14.25" hidden="false" customHeight="true" outlineLevel="0" collapsed="false">
      <c r="A188" s="2"/>
    </row>
    <row r="189" customFormat="false" ht="14.25" hidden="false" customHeight="true" outlineLevel="0" collapsed="false">
      <c r="A189" s="2"/>
    </row>
    <row r="190" customFormat="false" ht="14.25" hidden="false" customHeight="true" outlineLevel="0" collapsed="false">
      <c r="A190" s="2"/>
    </row>
    <row r="191" customFormat="false" ht="14.25" hidden="false" customHeight="true" outlineLevel="0" collapsed="false">
      <c r="A191" s="2"/>
    </row>
    <row r="192" customFormat="false" ht="14.25" hidden="false" customHeight="true" outlineLevel="0" collapsed="false">
      <c r="A192" s="2"/>
    </row>
    <row r="193" customFormat="false" ht="14.25" hidden="false" customHeight="true" outlineLevel="0" collapsed="false">
      <c r="A193" s="783"/>
      <c r="B193" s="783"/>
      <c r="C193" s="632"/>
    </row>
    <row r="194" customFormat="false" ht="14.25" hidden="false" customHeight="true" outlineLevel="0" collapsed="false">
      <c r="A194" s="2"/>
      <c r="C194" s="31"/>
    </row>
    <row r="195" customFormat="false" ht="14.25" hidden="false" customHeight="true" outlineLevel="0" collapsed="false">
      <c r="A195" s="2"/>
      <c r="C195" s="783"/>
    </row>
    <row r="196" customFormat="false" ht="14.25" hidden="false" customHeight="true" outlineLevel="0" collapsed="false">
      <c r="A196" s="2"/>
      <c r="C196" s="783"/>
    </row>
    <row r="197" customFormat="false" ht="14.25" hidden="false" customHeight="true" outlineLevel="0" collapsed="false">
      <c r="A197" s="2"/>
      <c r="C197" s="783"/>
    </row>
    <row r="198" customFormat="false" ht="14.25" hidden="false" customHeight="true" outlineLevel="0" collapsed="false">
      <c r="A198" s="2"/>
      <c r="C198" s="783"/>
    </row>
  </sheetData>
  <mergeCells count="81">
    <mergeCell ref="A2:F2"/>
    <mergeCell ref="A3:F3"/>
    <mergeCell ref="A4:E4"/>
    <mergeCell ref="A7:I7"/>
    <mergeCell ref="A11:I11"/>
    <mergeCell ref="A12:I12"/>
    <mergeCell ref="A13:I13"/>
    <mergeCell ref="A48:A49"/>
    <mergeCell ref="C48:C49"/>
    <mergeCell ref="D48:D49"/>
    <mergeCell ref="E48:E49"/>
    <mergeCell ref="F48:G48"/>
    <mergeCell ref="H48:H49"/>
    <mergeCell ref="I48:I49"/>
    <mergeCell ref="J48:J49"/>
    <mergeCell ref="K48:K49"/>
    <mergeCell ref="L48:L49"/>
    <mergeCell ref="M48:M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2:I102"/>
    <mergeCell ref="A104:H104"/>
    <mergeCell ref="A111:I111"/>
    <mergeCell ref="A113:I113"/>
    <mergeCell ref="A115:I115"/>
    <mergeCell ref="A120:H120"/>
    <mergeCell ref="A123:H123"/>
    <mergeCell ref="A125:H125"/>
    <mergeCell ref="A133:C133"/>
    <mergeCell ref="A135:B137"/>
    <mergeCell ref="A138:B138"/>
    <mergeCell ref="C138:D138"/>
    <mergeCell ref="A139:B139"/>
    <mergeCell ref="C139:D139"/>
    <mergeCell ref="A140:B141"/>
    <mergeCell ref="C140:D141"/>
    <mergeCell ref="A142:B142"/>
    <mergeCell ref="C142:D142"/>
    <mergeCell ref="A145:G145"/>
    <mergeCell ref="A146:G146"/>
    <mergeCell ref="A148:B148"/>
    <mergeCell ref="A149:B149"/>
    <mergeCell ref="A150:B150"/>
    <mergeCell ref="A151:B151"/>
    <mergeCell ref="A152:B152"/>
    <mergeCell ref="A153:B153"/>
    <mergeCell ref="A154:B154"/>
    <mergeCell ref="A155:D155"/>
    <mergeCell ref="A156:B156"/>
    <mergeCell ref="A157:D157"/>
    <mergeCell ref="A158:B158"/>
    <mergeCell ref="A159:B159"/>
    <mergeCell ref="A160:B160"/>
    <mergeCell ref="B167:C167"/>
    <mergeCell ref="B168:C168"/>
    <mergeCell ref="B169:C169"/>
    <mergeCell ref="B170:C170"/>
    <mergeCell ref="B171:C171"/>
  </mergeCells>
  <conditionalFormatting sqref="I51:I99">
    <cfRule type="cellIs" priority="2" operator="lessThan" aboveAverage="0" equalAverage="0" bottom="0" percent="0" rank="0" text="" dxfId="4">
      <formula>0</formula>
    </cfRule>
  </conditionalFormatting>
  <conditionalFormatting sqref="E51:E99">
    <cfRule type="cellIs" priority="3" operator="lessThan" aboveAverage="0" equalAverage="0" bottom="0" percent="0" rank="0" text="" dxfId="5">
      <formula>0</formula>
    </cfRule>
  </conditionalFormatting>
  <conditionalFormatting sqref="E51 E53 E55 E57 I51 I53 I55 I57 I59 I61 I63 I65 I67 I69 I71 I73 E73 E71 E69 E67 E65 E63 E61 E59 E75:E99 I75:I99">
    <cfRule type="cellIs" priority="4" operator="greaterThan" aboveAverage="0" equalAverage="0" bottom="0" percent="0" rank="0" text="" dxfId="6">
      <formula>0.001</formula>
    </cfRule>
    <cfRule type="cellIs" priority="5" operator="lessThan" aboveAverage="0" equalAverage="0" bottom="0" percent="0" rank="0" text="" dxfId="7">
      <formula>-0.1%</formula>
    </cfRule>
    <cfRule type="cellIs" priority="6" operator="greaterThan" aboveAverage="0" equalAverage="0" bottom="0" percent="0" rank="0" text="" dxfId="8">
      <formula>0.001</formula>
    </cfRule>
  </conditionalFormatting>
  <dataValidations count="5">
    <dataValidation allowBlank="true" errorStyle="stop" operator="equal" showDropDown="false" showErrorMessage="true" showInputMessage="true" sqref="D50:D99" type="list">
      <formula1>"UFH,towel,single panel,single convector,double panel,double convector"</formula1>
      <formula2>0</formula2>
    </dataValidation>
    <dataValidation allowBlank="true" errorStyle="stop" operator="equal" showDropDown="false" showErrorMessage="true" showInputMessage="true" sqref="F50" type="list">
      <formula1>$L$20:$L$25</formula1>
      <formula2>0</formula2>
    </dataValidation>
    <dataValidation allowBlank="true" errorStyle="stop" operator="equal" showDropDown="false" showErrorMessage="true" showInputMessage="true" sqref="G50:G99" type="list">
      <formula1>$M$20:$M$38</formula1>
      <formula2>0</formula2>
    </dataValidation>
    <dataValidation allowBlank="true" errorStyle="stop" operator="equal" showDropDown="false" showErrorMessage="true" showInputMessage="true" sqref="H50:H99" type="list">
      <formula1>$N$34:$N$38</formula1>
      <formula2>0</formula2>
    </dataValidation>
    <dataValidation allowBlank="true" errorStyle="stop" operator="equal" showDropDown="false" showErrorMessage="true" showInputMessage="true" sqref="F51:F99" type="list">
      <formula1>"0,300,450,600,700"</formula1>
      <formula2>0</formula2>
    </dataValidation>
  </dataValidations>
  <hyperlinks>
    <hyperlink ref="A111" r:id="rId1" display="You will receive a quarterly payment based on the amount of heat your property needs as stated in your EPC and your Heat Pump System Performance Estimate. The rate will change annually in line with the Consumer Price Index (CPI). You can find out more about the RHI on the Ofgem Website: https://www.ofgem.gov.uk/environmental-programmes/domestic-rhi"/>
    <hyperlink ref="A123" r:id="rId2" display="Your installation is eligible under the RHI only if the required metering is installed. This may be because your heat pump is being combined with another heat source (such as a boiler) or if the property is your second home. The compulsory metering will measure the renewable heat usage and your payments will be capped at the level of the expected renewable heat use as stated in your EPC. You can get more information about compulsory metering from Ofgem's factsheet: Do I need Metering for the Domestic RHI? Available here: https://www.ofgem.gov.uk/environmental-programmes/domestic-renewable-heat-incentive/applicants"/>
    <hyperlink ref="A165" r:id="rId3" display="www.ofgem.gov.uk/environmental-programmes/domestic-renewable-heat-incentive-domestic-rhi"/>
  </hyperlinks>
  <printOptions headings="false" gridLines="false" gridLinesSet="true" horizontalCentered="false" verticalCentered="false"/>
  <pageMargins left="0.25" right="0.25" top="0.75" bottom="0.75" header="0.3" footer="0.3"/>
  <pageSetup paperSize="9" scale="100" fitToWidth="1" fitToHeight="0" pageOrder="downThenOver" orientation="portrait" blackAndWhite="false" draft="false" cellComments="none" horizontalDpi="300" verticalDpi="300" copies="1"/>
  <headerFooter differentFirst="false" differentOddEven="false">
    <oddHeader>&amp;CHeat pump performance estimate</oddHeader>
    <oddFooter>&amp;CCopyright Hendra Freedom Heat pumps
 www.freedomhp.co.uk
02380274833</oddFooter>
  </headerFooter>
  <rowBreaks count="2" manualBreakCount="2">
    <brk id="46" man="true" max="16383" min="0"/>
    <brk id="123" man="true" max="16383" min="0"/>
  </rowBreaks>
  <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88"/>
  <sheetViews>
    <sheetView showFormulas="false" showGridLines="false" showRowColHeaders="true" showZeros="true" rightToLeft="false" tabSelected="false" showOutlineSymbols="true" defaultGridColor="true" view="normal" topLeftCell="A52" colorId="64" zoomScale="100" zoomScaleNormal="100" zoomScalePageLayoutView="100" workbookViewId="0">
      <selection pane="topLeft" activeCell="I19" activeCellId="0" sqref="I19"/>
    </sheetView>
  </sheetViews>
  <sheetFormatPr defaultColWidth="8.55078125" defaultRowHeight="13.8" zeroHeight="false" outlineLevelRow="0" outlineLevelCol="0"/>
  <sheetData>
    <row r="1" customFormat="false" ht="13.8" hidden="false" customHeight="false" outlineLevel="0" collapsed="false">
      <c r="A1" s="394" t="s">
        <v>1134</v>
      </c>
    </row>
    <row r="2" customFormat="false" ht="24.45" hidden="false" customHeight="false" outlineLevel="0" collapsed="false">
      <c r="A2" s="784" t="s">
        <v>1135</v>
      </c>
    </row>
    <row r="3" customFormat="false" ht="13.8" hidden="false" customHeight="false" outlineLevel="0" collapsed="false">
      <c r="A3" s="0" t="s">
        <v>1136</v>
      </c>
    </row>
    <row r="4" customFormat="false" ht="13.8" hidden="false" customHeight="false" outlineLevel="0" collapsed="false">
      <c r="A4" s="0" t="s">
        <v>1137</v>
      </c>
      <c r="B4" s="491" t="n">
        <f aca="false">'fill in for MCS '!B24</f>
        <v>0</v>
      </c>
      <c r="C4" s="491"/>
      <c r="D4" s="491"/>
      <c r="E4" s="491"/>
      <c r="F4" s="491"/>
      <c r="G4" s="491"/>
      <c r="H4" s="491"/>
      <c r="I4" s="491"/>
    </row>
    <row r="5" customFormat="false" ht="13.8" hidden="false" customHeight="false" outlineLevel="0" collapsed="false">
      <c r="A5" s="0" t="s">
        <v>1138</v>
      </c>
      <c r="C5" s="785" t="s">
        <v>693</v>
      </c>
    </row>
    <row r="6" customFormat="false" ht="13.8" hidden="false" customHeight="false" outlineLevel="0" collapsed="false">
      <c r="A6" s="0" t="s">
        <v>1139</v>
      </c>
    </row>
    <row r="7" customFormat="false" ht="16.4" hidden="false" customHeight="false" outlineLevel="0" collapsed="false">
      <c r="A7" s="0" t="s">
        <v>1140</v>
      </c>
    </row>
    <row r="8" customFormat="false" ht="16.4" hidden="false" customHeight="false" outlineLevel="0" collapsed="false">
      <c r="A8" s="786" t="s">
        <v>1141</v>
      </c>
    </row>
    <row r="9" customFormat="false" ht="13.8" hidden="false" customHeight="false" outlineLevel="0" collapsed="false">
      <c r="A9" s="787"/>
    </row>
    <row r="10" customFormat="false" ht="13.8" hidden="false" customHeight="false" outlineLevel="0" collapsed="false">
      <c r="A10" s="788" t="s">
        <v>1142</v>
      </c>
    </row>
    <row r="11" customFormat="false" ht="14.4" hidden="false" customHeight="true" outlineLevel="0" collapsed="false">
      <c r="A11" s="789" t="s">
        <v>1143</v>
      </c>
      <c r="B11" s="789"/>
      <c r="C11" s="789"/>
      <c r="D11" s="789"/>
      <c r="E11" s="789"/>
      <c r="F11" s="789"/>
      <c r="G11" s="789"/>
      <c r="H11" s="789"/>
      <c r="I11" s="789"/>
    </row>
    <row r="12" customFormat="false" ht="13.8" hidden="false" customHeight="false" outlineLevel="0" collapsed="false">
      <c r="A12" s="789"/>
      <c r="B12" s="789"/>
      <c r="C12" s="789"/>
      <c r="D12" s="789"/>
      <c r="E12" s="789"/>
      <c r="F12" s="789"/>
      <c r="G12" s="789"/>
      <c r="H12" s="789"/>
      <c r="I12" s="789"/>
    </row>
    <row r="13" customFormat="false" ht="13.8" hidden="false" customHeight="false" outlineLevel="0" collapsed="false">
      <c r="A13" s="788" t="s">
        <v>1144</v>
      </c>
    </row>
    <row r="14" customFormat="false" ht="14.4" hidden="false" customHeight="true" outlineLevel="0" collapsed="false">
      <c r="A14" s="789" t="s">
        <v>1145</v>
      </c>
      <c r="B14" s="789"/>
      <c r="C14" s="789"/>
      <c r="D14" s="789"/>
      <c r="E14" s="789"/>
      <c r="F14" s="789"/>
      <c r="G14" s="789"/>
      <c r="H14" s="789"/>
      <c r="I14" s="789"/>
    </row>
    <row r="15" customFormat="false" ht="13.8" hidden="false" customHeight="false" outlineLevel="0" collapsed="false">
      <c r="A15" s="786"/>
    </row>
    <row r="16" customFormat="false" ht="14.4" hidden="false" customHeight="true" outlineLevel="0" collapsed="false">
      <c r="A16" s="790" t="s">
        <v>1146</v>
      </c>
      <c r="B16" s="790"/>
      <c r="C16" s="790"/>
      <c r="D16" s="791" t="str">
        <f aca="false">'fill in for MCS '!B23</f>
        <v>Hugh</v>
      </c>
      <c r="E16" s="791"/>
      <c r="F16" s="791"/>
      <c r="G16" s="791"/>
    </row>
    <row r="17" customFormat="false" ht="14.4" hidden="false" customHeight="true" outlineLevel="0" collapsed="false">
      <c r="A17" s="792" t="s">
        <v>1147</v>
      </c>
      <c r="B17" s="792"/>
      <c r="C17" s="792"/>
      <c r="D17" s="791" t="n">
        <f aca="false">'fill in for MCS '!B24</f>
        <v>0</v>
      </c>
      <c r="E17" s="791"/>
      <c r="F17" s="791"/>
      <c r="G17" s="791"/>
    </row>
    <row r="18" customFormat="false" ht="13.8" hidden="false" customHeight="false" outlineLevel="0" collapsed="false">
      <c r="A18" s="792"/>
      <c r="B18" s="792"/>
      <c r="C18" s="792"/>
      <c r="D18" s="791" t="n">
        <f aca="false">'fill in for MCS '!B25</f>
        <v>0</v>
      </c>
      <c r="E18" s="791"/>
      <c r="F18" s="791"/>
      <c r="G18" s="791"/>
    </row>
    <row r="19" customFormat="false" ht="13.8" hidden="false" customHeight="false" outlineLevel="0" collapsed="false">
      <c r="A19" s="792"/>
      <c r="B19" s="792"/>
      <c r="C19" s="792"/>
      <c r="D19" s="791" t="n">
        <f aca="false">'fill in for MCS '!B26</f>
        <v>0</v>
      </c>
      <c r="E19" s="791"/>
      <c r="F19" s="791"/>
      <c r="G19" s="791"/>
    </row>
    <row r="20" customFormat="false" ht="13.8" hidden="false" customHeight="false" outlineLevel="0" collapsed="false">
      <c r="A20" s="792"/>
      <c r="B20" s="792"/>
      <c r="C20" s="792"/>
      <c r="D20" s="791" t="n">
        <f aca="false">'fill in for MCS '!B27</f>
        <v>0</v>
      </c>
      <c r="E20" s="791"/>
      <c r="F20" s="791"/>
      <c r="G20" s="791"/>
    </row>
    <row r="21" customFormat="false" ht="13.8" hidden="false" customHeight="false" outlineLevel="0" collapsed="false">
      <c r="A21" s="792"/>
      <c r="B21" s="792"/>
      <c r="C21" s="792"/>
      <c r="D21" s="791" t="n">
        <f aca="false">'fill in for MCS '!B28</f>
        <v>0</v>
      </c>
      <c r="E21" s="791"/>
      <c r="F21" s="791"/>
      <c r="G21" s="791"/>
    </row>
    <row r="22" customFormat="false" ht="14.4" hidden="false" customHeight="true" outlineLevel="0" collapsed="false">
      <c r="A22" s="790" t="s">
        <v>1148</v>
      </c>
      <c r="B22" s="790"/>
      <c r="C22" s="790"/>
      <c r="D22" s="791" t="str">
        <f aca="false">'fill in for MCS '!B5</f>
        <v>Hugh</v>
      </c>
      <c r="E22" s="791"/>
      <c r="F22" s="791"/>
      <c r="G22" s="791"/>
    </row>
    <row r="23" customFormat="false" ht="14.4" hidden="false" customHeight="true" outlineLevel="0" collapsed="false">
      <c r="A23" s="790" t="s">
        <v>1149</v>
      </c>
      <c r="B23" s="790"/>
      <c r="C23" s="790"/>
      <c r="D23" s="793" t="str">
        <f aca="false">'Your System'!B12</f>
        <v>Midea 8kW</v>
      </c>
      <c r="E23" s="793"/>
      <c r="F23" s="793"/>
      <c r="G23" s="793"/>
    </row>
    <row r="24" customFormat="false" ht="14.4" hidden="false" customHeight="true" outlineLevel="0" collapsed="false">
      <c r="A24" s="790" t="s">
        <v>1150</v>
      </c>
      <c r="B24" s="790"/>
      <c r="C24" s="790"/>
      <c r="D24" s="793" t="str">
        <f aca="false">'MCS certificate'!B81</f>
        <v>MCS HP0270/11</v>
      </c>
      <c r="E24" s="793"/>
      <c r="F24" s="793"/>
      <c r="G24" s="793"/>
    </row>
    <row r="25" customFormat="false" ht="14.4" hidden="false" customHeight="true" outlineLevel="0" collapsed="false">
      <c r="A25" s="790" t="s">
        <v>1151</v>
      </c>
      <c r="B25" s="790"/>
      <c r="C25" s="790"/>
      <c r="D25" s="793" t="str">
        <f aca="false">'MCS certificate'!B82</f>
        <v>GD MIDEA Heating &amp; Ventilating Equipment Co., Ltd</v>
      </c>
      <c r="E25" s="793"/>
      <c r="F25" s="793"/>
      <c r="G25" s="793"/>
    </row>
    <row r="26" customFormat="false" ht="14.4" hidden="false" customHeight="true" outlineLevel="0" collapsed="false">
      <c r="A26" s="790" t="s">
        <v>1152</v>
      </c>
      <c r="B26" s="790"/>
      <c r="C26" s="790"/>
      <c r="D26" s="794"/>
      <c r="E26" s="794"/>
      <c r="F26" s="794"/>
      <c r="G26" s="794"/>
    </row>
    <row r="27" customFormat="false" ht="14.4" hidden="false" customHeight="true" outlineLevel="0" collapsed="false">
      <c r="A27" s="790" t="s">
        <v>1153</v>
      </c>
      <c r="B27" s="790"/>
      <c r="C27" s="790"/>
      <c r="D27" s="791" t="s">
        <v>763</v>
      </c>
      <c r="E27" s="791"/>
      <c r="F27" s="791"/>
      <c r="G27" s="791"/>
    </row>
    <row r="28" customFormat="false" ht="39.75" hidden="false" customHeight="true" outlineLevel="0" collapsed="false">
      <c r="A28" s="790" t="s">
        <v>727</v>
      </c>
      <c r="B28" s="790"/>
      <c r="C28" s="790"/>
      <c r="D28" s="795"/>
      <c r="E28" s="795"/>
      <c r="F28" s="795"/>
      <c r="G28" s="795"/>
    </row>
    <row r="29" customFormat="false" ht="14.4" hidden="false" customHeight="true" outlineLevel="0" collapsed="false">
      <c r="A29" s="790" t="s">
        <v>1154</v>
      </c>
      <c r="B29" s="790"/>
      <c r="C29" s="790"/>
    </row>
    <row r="45" customFormat="false" ht="24.45" hidden="false" customHeight="false" outlineLevel="0" collapsed="false">
      <c r="A45" s="784" t="s">
        <v>1155</v>
      </c>
    </row>
    <row r="46" customFormat="false" ht="13.8" hidden="false" customHeight="false" outlineLevel="0" collapsed="false">
      <c r="A46" s="394" t="s">
        <v>1156</v>
      </c>
    </row>
    <row r="47" customFormat="false" ht="14.4" hidden="false" customHeight="true" outlineLevel="0" collapsed="false">
      <c r="A47" s="456" t="s">
        <v>1157</v>
      </c>
      <c r="B47" s="456"/>
      <c r="C47" s="456"/>
      <c r="D47" s="456"/>
      <c r="E47" s="456"/>
      <c r="F47" s="456"/>
      <c r="G47" s="456"/>
      <c r="H47" s="456"/>
      <c r="I47" s="456"/>
    </row>
    <row r="48" customFormat="false" ht="13.8" hidden="false" customHeight="false" outlineLevel="0" collapsed="false">
      <c r="A48" s="456"/>
      <c r="B48" s="456"/>
      <c r="C48" s="456"/>
      <c r="D48" s="456"/>
      <c r="E48" s="456"/>
      <c r="F48" s="456"/>
      <c r="G48" s="456"/>
      <c r="H48" s="456"/>
      <c r="I48" s="456"/>
    </row>
    <row r="49" customFormat="false" ht="30" hidden="false" customHeight="true" outlineLevel="0" collapsed="false">
      <c r="A49" s="492" t="s">
        <v>1158</v>
      </c>
      <c r="B49" s="492"/>
      <c r="C49" s="492"/>
      <c r="D49" s="492"/>
      <c r="E49" s="492"/>
      <c r="F49" s="492"/>
      <c r="G49" s="492"/>
      <c r="H49" s="492"/>
      <c r="I49" s="492"/>
    </row>
    <row r="50" customFormat="false" ht="13.8" hidden="false" customHeight="false" outlineLevel="0" collapsed="false">
      <c r="A50" s="796" t="s">
        <v>1159</v>
      </c>
      <c r="B50" s="796"/>
      <c r="C50" s="796"/>
      <c r="D50" s="796"/>
      <c r="E50" s="796"/>
      <c r="F50" s="796"/>
      <c r="G50" s="796"/>
      <c r="H50" s="796"/>
      <c r="I50" s="796"/>
    </row>
    <row r="51" customFormat="false" ht="57" hidden="false" customHeight="true" outlineLevel="0" collapsed="false">
      <c r="A51" s="456" t="s">
        <v>1160</v>
      </c>
      <c r="B51" s="456"/>
      <c r="C51" s="456"/>
      <c r="D51" s="456"/>
      <c r="E51" s="456"/>
      <c r="F51" s="456"/>
      <c r="G51" s="456"/>
      <c r="H51" s="456"/>
      <c r="I51" s="456"/>
    </row>
    <row r="52" customFormat="false" ht="27" hidden="false" customHeight="true" outlineLevel="0" collapsed="false">
      <c r="A52" s="456" t="s">
        <v>1161</v>
      </c>
      <c r="B52" s="456"/>
      <c r="C52" s="456"/>
      <c r="D52" s="456"/>
      <c r="E52" s="456"/>
      <c r="F52" s="456"/>
      <c r="G52" s="456"/>
      <c r="H52" s="456"/>
      <c r="I52" s="456"/>
    </row>
    <row r="54" customFormat="false" ht="14.4" hidden="false" customHeight="true" outlineLevel="0" collapsed="false">
      <c r="A54" s="790" t="s">
        <v>1146</v>
      </c>
      <c r="B54" s="790"/>
      <c r="C54" s="790"/>
      <c r="D54" s="791" t="str">
        <f aca="false">'fill in for MCS '!B23</f>
        <v>Hugh</v>
      </c>
      <c r="E54" s="791"/>
      <c r="F54" s="791"/>
      <c r="G54" s="791"/>
    </row>
    <row r="55" customFormat="false" ht="14.4" hidden="false" customHeight="true" outlineLevel="0" collapsed="false">
      <c r="A55" s="792" t="s">
        <v>1147</v>
      </c>
      <c r="B55" s="792"/>
      <c r="C55" s="792"/>
      <c r="D55" s="791" t="n">
        <f aca="false">'fill in for MCS '!B24</f>
        <v>0</v>
      </c>
      <c r="E55" s="791"/>
      <c r="F55" s="791"/>
      <c r="G55" s="791"/>
    </row>
    <row r="56" customFormat="false" ht="13.8" hidden="false" customHeight="false" outlineLevel="0" collapsed="false">
      <c r="A56" s="792"/>
      <c r="B56" s="792"/>
      <c r="C56" s="792"/>
      <c r="D56" s="791" t="n">
        <f aca="false">'fill in for MCS '!B25</f>
        <v>0</v>
      </c>
      <c r="E56" s="791"/>
      <c r="F56" s="791"/>
      <c r="G56" s="791"/>
    </row>
    <row r="57" customFormat="false" ht="13.8" hidden="false" customHeight="false" outlineLevel="0" collapsed="false">
      <c r="A57" s="792"/>
      <c r="B57" s="792"/>
      <c r="C57" s="792"/>
      <c r="D57" s="791" t="n">
        <f aca="false">'fill in for MCS '!B26</f>
        <v>0</v>
      </c>
      <c r="E57" s="791"/>
      <c r="F57" s="791"/>
      <c r="G57" s="791"/>
    </row>
    <row r="58" customFormat="false" ht="13.8" hidden="false" customHeight="false" outlineLevel="0" collapsed="false">
      <c r="A58" s="792"/>
      <c r="B58" s="792"/>
      <c r="C58" s="792"/>
      <c r="D58" s="791" t="n">
        <f aca="false">'fill in for MCS '!B27</f>
        <v>0</v>
      </c>
      <c r="E58" s="791"/>
      <c r="F58" s="791"/>
      <c r="G58" s="791"/>
    </row>
    <row r="59" customFormat="false" ht="13.8" hidden="false" customHeight="false" outlineLevel="0" collapsed="false">
      <c r="A59" s="792"/>
      <c r="B59" s="792"/>
      <c r="C59" s="792"/>
      <c r="D59" s="791" t="n">
        <f aca="false">'fill in for MCS '!B28</f>
        <v>0</v>
      </c>
      <c r="E59" s="791"/>
      <c r="F59" s="791"/>
      <c r="G59" s="791"/>
    </row>
    <row r="60" customFormat="false" ht="14.4" hidden="false" customHeight="true" outlineLevel="0" collapsed="false">
      <c r="A60" s="792" t="s">
        <v>727</v>
      </c>
      <c r="B60" s="792"/>
      <c r="C60" s="792"/>
      <c r="D60" s="524"/>
      <c r="E60" s="524"/>
      <c r="F60" s="524"/>
      <c r="G60" s="524"/>
    </row>
    <row r="61" customFormat="false" ht="13.8" hidden="false" customHeight="false" outlineLevel="0" collapsed="false">
      <c r="A61" s="792"/>
      <c r="B61" s="792"/>
      <c r="C61" s="792"/>
      <c r="D61" s="524"/>
      <c r="E61" s="524"/>
      <c r="F61" s="524"/>
      <c r="G61" s="524"/>
    </row>
    <row r="86" customFormat="false" ht="24.45" hidden="false" customHeight="false" outlineLevel="0" collapsed="false">
      <c r="A86" s="797" t="s">
        <v>1162</v>
      </c>
    </row>
    <row r="87" customFormat="false" ht="13.8" hidden="false" customHeight="false" outlineLevel="0" collapsed="false">
      <c r="A87" s="0" t="s">
        <v>1163</v>
      </c>
    </row>
    <row r="88" customFormat="false" ht="13.8" hidden="false" customHeight="false" outlineLevel="0" collapsed="false">
      <c r="A88" s="447"/>
    </row>
    <row r="89" customFormat="false" ht="51" hidden="false" customHeight="true" outlineLevel="0" collapsed="false">
      <c r="A89" s="798" t="s">
        <v>1164</v>
      </c>
      <c r="B89" s="798"/>
      <c r="C89" s="798"/>
      <c r="D89" s="798"/>
      <c r="E89" s="798"/>
      <c r="F89" s="798"/>
      <c r="G89" s="798"/>
      <c r="H89" s="798"/>
      <c r="I89" s="798"/>
    </row>
    <row r="90" customFormat="false" ht="22.5" hidden="false" customHeight="true" outlineLevel="0" collapsed="false">
      <c r="A90" s="799" t="s">
        <v>1165</v>
      </c>
      <c r="B90" s="799"/>
      <c r="C90" s="799"/>
      <c r="D90" s="799"/>
      <c r="E90" s="799"/>
      <c r="F90" s="799"/>
      <c r="G90" s="799"/>
      <c r="H90" s="799"/>
      <c r="I90" s="431"/>
    </row>
    <row r="91" customFormat="false" ht="15" hidden="false" customHeight="true" outlineLevel="0" collapsed="false">
      <c r="A91" s="799" t="s">
        <v>1166</v>
      </c>
      <c r="B91" s="799"/>
      <c r="C91" s="799"/>
      <c r="D91" s="799"/>
      <c r="E91" s="799"/>
      <c r="F91" s="799"/>
      <c r="G91" s="799"/>
      <c r="H91" s="799"/>
      <c r="I91" s="431"/>
    </row>
    <row r="92" customFormat="false" ht="15" hidden="false" customHeight="true" outlineLevel="0" collapsed="false">
      <c r="A92" s="799" t="s">
        <v>1167</v>
      </c>
      <c r="B92" s="799"/>
      <c r="C92" s="799"/>
      <c r="D92" s="799"/>
      <c r="E92" s="799"/>
      <c r="F92" s="799"/>
      <c r="G92" s="799"/>
      <c r="H92" s="799"/>
      <c r="I92" s="431"/>
    </row>
    <row r="93" customFormat="false" ht="30" hidden="false" customHeight="true" outlineLevel="0" collapsed="false">
      <c r="A93" s="799" t="s">
        <v>1168</v>
      </c>
      <c r="B93" s="799"/>
      <c r="C93" s="799"/>
      <c r="D93" s="799"/>
      <c r="E93" s="799"/>
      <c r="F93" s="799"/>
      <c r="G93" s="799"/>
      <c r="H93" s="799"/>
      <c r="I93" s="431"/>
    </row>
    <row r="94" customFormat="false" ht="13.8" hidden="false" customHeight="false" outlineLevel="0" collapsed="false">
      <c r="A94" s="467"/>
    </row>
    <row r="95" customFormat="false" ht="51" hidden="false" customHeight="true" outlineLevel="0" collapsed="false">
      <c r="A95" s="798" t="s">
        <v>1169</v>
      </c>
      <c r="B95" s="798"/>
      <c r="C95" s="798"/>
      <c r="D95" s="798"/>
      <c r="E95" s="798"/>
      <c r="F95" s="798"/>
      <c r="G95" s="798"/>
      <c r="H95" s="798"/>
      <c r="I95" s="798"/>
    </row>
    <row r="96" customFormat="false" ht="15" hidden="false" customHeight="true" outlineLevel="0" collapsed="false">
      <c r="A96" s="799" t="s">
        <v>1170</v>
      </c>
      <c r="B96" s="799"/>
      <c r="C96" s="799"/>
      <c r="D96" s="799"/>
      <c r="E96" s="799"/>
      <c r="F96" s="799"/>
      <c r="G96" s="799"/>
      <c r="H96" s="799"/>
      <c r="I96" s="431"/>
    </row>
    <row r="97" customFormat="false" ht="15" hidden="false" customHeight="true" outlineLevel="0" collapsed="false">
      <c r="A97" s="799" t="s">
        <v>1171</v>
      </c>
      <c r="B97" s="799"/>
      <c r="C97" s="799"/>
      <c r="D97" s="799"/>
      <c r="E97" s="799"/>
      <c r="F97" s="799"/>
      <c r="G97" s="799"/>
      <c r="H97" s="799"/>
      <c r="I97" s="431"/>
    </row>
    <row r="98" customFormat="false" ht="15" hidden="false" customHeight="true" outlineLevel="0" collapsed="false">
      <c r="A98" s="799" t="s">
        <v>1172</v>
      </c>
      <c r="B98" s="799"/>
      <c r="C98" s="799"/>
      <c r="D98" s="799"/>
      <c r="E98" s="799"/>
      <c r="F98" s="799"/>
      <c r="G98" s="799"/>
      <c r="H98" s="799"/>
      <c r="I98" s="431"/>
    </row>
    <row r="99" customFormat="false" ht="15" hidden="false" customHeight="true" outlineLevel="0" collapsed="false">
      <c r="A99" s="799" t="s">
        <v>1173</v>
      </c>
      <c r="B99" s="799"/>
      <c r="C99" s="799"/>
      <c r="D99" s="799"/>
      <c r="E99" s="799"/>
      <c r="F99" s="799"/>
      <c r="G99" s="799"/>
      <c r="H99" s="799"/>
      <c r="I99" s="431"/>
    </row>
    <row r="100" customFormat="false" ht="13.8" hidden="false" customHeight="false" outlineLevel="0" collapsed="false">
      <c r="A100" s="447"/>
    </row>
    <row r="101" customFormat="false" ht="15" hidden="false" customHeight="true" outlineLevel="0" collapsed="false">
      <c r="A101" s="798" t="s">
        <v>1174</v>
      </c>
      <c r="B101" s="798"/>
      <c r="C101" s="798"/>
      <c r="D101" s="798"/>
      <c r="E101" s="798"/>
      <c r="F101" s="798"/>
      <c r="G101" s="798"/>
      <c r="H101" s="798"/>
      <c r="I101" s="798"/>
    </row>
    <row r="102" customFormat="false" ht="13.8" hidden="false" customHeight="false" outlineLevel="0" collapsed="false">
      <c r="A102" s="799"/>
      <c r="B102" s="799"/>
      <c r="C102" s="799"/>
      <c r="D102" s="799"/>
      <c r="E102" s="799"/>
      <c r="F102" s="799"/>
      <c r="G102" s="799"/>
      <c r="H102" s="799"/>
      <c r="I102" s="431"/>
    </row>
    <row r="103" customFormat="false" ht="15" hidden="false" customHeight="true" outlineLevel="0" collapsed="false">
      <c r="A103" s="799" t="s">
        <v>1175</v>
      </c>
      <c r="B103" s="799"/>
      <c r="C103" s="799"/>
      <c r="D103" s="799"/>
      <c r="E103" s="799"/>
      <c r="F103" s="799"/>
      <c r="G103" s="799"/>
      <c r="H103" s="799"/>
      <c r="I103" s="431"/>
    </row>
    <row r="104" customFormat="false" ht="15" hidden="false" customHeight="true" outlineLevel="0" collapsed="false">
      <c r="A104" s="799" t="s">
        <v>1176</v>
      </c>
      <c r="B104" s="799"/>
      <c r="C104" s="799"/>
      <c r="D104" s="799"/>
      <c r="E104" s="799"/>
      <c r="F104" s="799"/>
      <c r="G104" s="799"/>
      <c r="H104" s="799"/>
      <c r="I104" s="431"/>
    </row>
    <row r="105" customFormat="false" ht="13.8" hidden="false" customHeight="false" outlineLevel="0" collapsed="false">
      <c r="A105" s="800"/>
    </row>
    <row r="106" customFormat="false" ht="25.5" hidden="false" customHeight="true" outlineLevel="0" collapsed="false">
      <c r="A106" s="798" t="s">
        <v>1177</v>
      </c>
      <c r="B106" s="798"/>
      <c r="C106" s="798"/>
      <c r="D106" s="798"/>
      <c r="E106" s="798"/>
      <c r="F106" s="798"/>
      <c r="G106" s="798"/>
      <c r="H106" s="798"/>
      <c r="I106" s="798"/>
    </row>
    <row r="107" customFormat="false" ht="15" hidden="false" customHeight="true" outlineLevel="0" collapsed="false">
      <c r="A107" s="799" t="s">
        <v>1178</v>
      </c>
      <c r="B107" s="799"/>
      <c r="C107" s="799"/>
      <c r="D107" s="799"/>
      <c r="E107" s="799"/>
      <c r="F107" s="799"/>
      <c r="G107" s="799"/>
      <c r="H107" s="799"/>
      <c r="I107" s="431"/>
    </row>
    <row r="108" customFormat="false" ht="15" hidden="false" customHeight="true" outlineLevel="0" collapsed="false">
      <c r="A108" s="799" t="s">
        <v>1179</v>
      </c>
      <c r="B108" s="799"/>
      <c r="C108" s="799"/>
      <c r="D108" s="799"/>
      <c r="E108" s="799"/>
      <c r="F108" s="799"/>
      <c r="G108" s="799"/>
      <c r="H108" s="799"/>
      <c r="I108" s="431"/>
    </row>
    <row r="109" customFormat="false" ht="13.8" hidden="false" customHeight="false" outlineLevel="0" collapsed="false">
      <c r="A109" s="487"/>
    </row>
    <row r="110" customFormat="false" ht="15.75" hidden="false" customHeight="true" outlineLevel="0" collapsed="false">
      <c r="A110" s="798" t="s">
        <v>1180</v>
      </c>
      <c r="B110" s="798"/>
      <c r="C110" s="798"/>
      <c r="D110" s="798"/>
      <c r="E110" s="798"/>
      <c r="F110" s="798"/>
      <c r="G110" s="798"/>
      <c r="H110" s="798"/>
      <c r="I110" s="798"/>
    </row>
    <row r="111" customFormat="false" ht="26.25" hidden="false" customHeight="true" outlineLevel="0" collapsed="false">
      <c r="A111" s="799" t="s">
        <v>1181</v>
      </c>
      <c r="B111" s="799"/>
      <c r="C111" s="799"/>
      <c r="D111" s="799"/>
      <c r="E111" s="799"/>
      <c r="F111" s="799"/>
      <c r="G111" s="799"/>
      <c r="H111" s="799"/>
      <c r="I111" s="431"/>
    </row>
    <row r="112" customFormat="false" ht="15" hidden="false" customHeight="true" outlineLevel="0" collapsed="false">
      <c r="A112" s="799" t="s">
        <v>1182</v>
      </c>
      <c r="B112" s="799"/>
      <c r="C112" s="799"/>
      <c r="D112" s="799"/>
      <c r="E112" s="799"/>
      <c r="F112" s="799"/>
      <c r="G112" s="799"/>
      <c r="H112" s="799"/>
      <c r="I112" s="431"/>
    </row>
    <row r="113" customFormat="false" ht="13.8" hidden="false" customHeight="false" outlineLevel="0" collapsed="false">
      <c r="A113" s="799"/>
      <c r="B113" s="799"/>
      <c r="C113" s="799"/>
      <c r="D113" s="799"/>
      <c r="E113" s="799"/>
      <c r="F113" s="799"/>
      <c r="G113" s="799"/>
      <c r="H113" s="799"/>
      <c r="I113" s="431"/>
    </row>
    <row r="114" customFormat="false" ht="13.8" hidden="false" customHeight="false" outlineLevel="0" collapsed="false">
      <c r="A114" s="487"/>
    </row>
    <row r="115" customFormat="false" ht="13.8" hidden="false" customHeight="false" outlineLevel="0" collapsed="false">
      <c r="A115" s="798" t="s">
        <v>1183</v>
      </c>
      <c r="B115" s="798"/>
      <c r="C115" s="798"/>
      <c r="D115" s="798"/>
      <c r="E115" s="798"/>
      <c r="F115" s="798"/>
      <c r="G115" s="798"/>
      <c r="H115" s="798"/>
      <c r="I115" s="798"/>
    </row>
    <row r="116" customFormat="false" ht="15.75" hidden="false" customHeight="true" outlineLevel="0" collapsed="false">
      <c r="A116" s="799" t="s">
        <v>1184</v>
      </c>
      <c r="B116" s="799"/>
      <c r="C116" s="799"/>
      <c r="D116" s="799"/>
      <c r="E116" s="799"/>
      <c r="F116" s="799"/>
      <c r="G116" s="799"/>
      <c r="H116" s="799"/>
      <c r="I116" s="431"/>
    </row>
    <row r="117" customFormat="false" ht="15.75" hidden="false" customHeight="true" outlineLevel="0" collapsed="false">
      <c r="A117" s="799" t="s">
        <v>1185</v>
      </c>
      <c r="B117" s="799"/>
      <c r="C117" s="799"/>
      <c r="D117" s="799"/>
      <c r="E117" s="799"/>
      <c r="F117" s="799"/>
      <c r="G117" s="799"/>
      <c r="H117" s="799"/>
      <c r="I117" s="431"/>
    </row>
    <row r="118" customFormat="false" ht="15" hidden="false" customHeight="true" outlineLevel="0" collapsed="false">
      <c r="A118" s="799" t="s">
        <v>1186</v>
      </c>
      <c r="B118" s="799"/>
      <c r="C118" s="799"/>
      <c r="D118" s="799"/>
      <c r="E118" s="799"/>
      <c r="F118" s="799"/>
      <c r="G118" s="799"/>
      <c r="H118" s="799"/>
      <c r="I118" s="431"/>
    </row>
    <row r="119" customFormat="false" ht="13.8" hidden="false" customHeight="false" outlineLevel="0" collapsed="false">
      <c r="A119" s="487"/>
    </row>
    <row r="120" customFormat="false" ht="13.8" hidden="false" customHeight="false" outlineLevel="0" collapsed="false">
      <c r="A120" s="798" t="s">
        <v>1187</v>
      </c>
      <c r="B120" s="798"/>
      <c r="C120" s="798"/>
      <c r="D120" s="798"/>
      <c r="E120" s="798"/>
      <c r="F120" s="798"/>
      <c r="G120" s="798"/>
      <c r="H120" s="798"/>
      <c r="I120" s="798"/>
    </row>
    <row r="121" customFormat="false" ht="15" hidden="false" customHeight="true" outlineLevel="0" collapsed="false">
      <c r="A121" s="799" t="s">
        <v>1188</v>
      </c>
      <c r="B121" s="799"/>
      <c r="C121" s="799"/>
      <c r="D121" s="799"/>
      <c r="E121" s="799"/>
      <c r="F121" s="799"/>
      <c r="G121" s="799"/>
      <c r="H121" s="799"/>
      <c r="I121" s="431"/>
    </row>
    <row r="122" customFormat="false" ht="15" hidden="false" customHeight="true" outlineLevel="0" collapsed="false">
      <c r="A122" s="799" t="s">
        <v>1189</v>
      </c>
      <c r="B122" s="799"/>
      <c r="C122" s="799"/>
      <c r="D122" s="799"/>
      <c r="E122" s="799"/>
      <c r="F122" s="799"/>
      <c r="G122" s="799"/>
      <c r="H122" s="799"/>
      <c r="I122" s="431"/>
    </row>
    <row r="123" customFormat="false" ht="15" hidden="false" customHeight="true" outlineLevel="0" collapsed="false">
      <c r="A123" s="799" t="s">
        <v>1190</v>
      </c>
      <c r="B123" s="799"/>
      <c r="C123" s="799"/>
      <c r="D123" s="799"/>
      <c r="E123" s="799"/>
      <c r="F123" s="799"/>
      <c r="G123" s="799"/>
      <c r="H123" s="799"/>
      <c r="I123" s="431"/>
    </row>
    <row r="124" customFormat="false" ht="13.8" hidden="false" customHeight="false" outlineLevel="0" collapsed="false">
      <c r="A124" s="798" t="s">
        <v>1191</v>
      </c>
      <c r="B124" s="798"/>
      <c r="C124" s="798"/>
      <c r="D124" s="798"/>
      <c r="E124" s="798"/>
      <c r="F124" s="798"/>
      <c r="G124" s="798"/>
      <c r="H124" s="798"/>
      <c r="I124" s="798"/>
    </row>
    <row r="125" customFormat="false" ht="15" hidden="false" customHeight="true" outlineLevel="0" collapsed="false">
      <c r="A125" s="799" t="s">
        <v>1192</v>
      </c>
      <c r="B125" s="799"/>
      <c r="C125" s="799"/>
      <c r="D125" s="799"/>
      <c r="E125" s="799"/>
      <c r="F125" s="799"/>
      <c r="G125" s="799"/>
      <c r="H125" s="799"/>
      <c r="I125" s="431"/>
    </row>
    <row r="126" customFormat="false" ht="15" hidden="false" customHeight="true" outlineLevel="0" collapsed="false">
      <c r="A126" s="799" t="s">
        <v>1193</v>
      </c>
      <c r="B126" s="799"/>
      <c r="C126" s="799"/>
      <c r="D126" s="799"/>
      <c r="E126" s="799"/>
      <c r="F126" s="799"/>
      <c r="G126" s="799"/>
      <c r="H126" s="799"/>
      <c r="I126" s="431"/>
    </row>
    <row r="127" customFormat="false" ht="15" hidden="false" customHeight="true" outlineLevel="0" collapsed="false">
      <c r="A127" s="799" t="s">
        <v>1194</v>
      </c>
      <c r="B127" s="799"/>
      <c r="C127" s="799"/>
      <c r="D127" s="799"/>
      <c r="E127" s="799"/>
      <c r="F127" s="799"/>
      <c r="G127" s="799"/>
      <c r="H127" s="799"/>
      <c r="I127" s="431"/>
    </row>
    <row r="128" customFormat="false" ht="13.8" hidden="false" customHeight="false" outlineLevel="0" collapsed="false">
      <c r="A128" s="798" t="s">
        <v>1195</v>
      </c>
      <c r="B128" s="798"/>
      <c r="C128" s="798"/>
      <c r="D128" s="798"/>
      <c r="E128" s="798"/>
      <c r="F128" s="798"/>
      <c r="G128" s="798"/>
      <c r="H128" s="798"/>
      <c r="I128" s="798"/>
    </row>
    <row r="129" customFormat="false" ht="15" hidden="false" customHeight="true" outlineLevel="0" collapsed="false">
      <c r="A129" s="799" t="s">
        <v>1196</v>
      </c>
      <c r="B129" s="799"/>
      <c r="C129" s="799"/>
      <c r="D129" s="799"/>
      <c r="E129" s="799"/>
      <c r="F129" s="799"/>
      <c r="G129" s="799"/>
      <c r="H129" s="799"/>
      <c r="I129" s="431"/>
    </row>
    <row r="130" customFormat="false" ht="13.8" hidden="false" customHeight="false" outlineLevel="0" collapsed="false">
      <c r="A130" s="487"/>
    </row>
    <row r="131" customFormat="false" ht="15.75" hidden="false" customHeight="true" outlineLevel="0" collapsed="false">
      <c r="A131" s="798" t="s">
        <v>1197</v>
      </c>
      <c r="B131" s="798"/>
      <c r="C131" s="798"/>
      <c r="D131" s="798"/>
      <c r="E131" s="798"/>
      <c r="F131" s="798"/>
      <c r="G131" s="798"/>
      <c r="H131" s="798"/>
      <c r="I131" s="798"/>
    </row>
    <row r="132" customFormat="false" ht="15" hidden="false" customHeight="true" outlineLevel="0" collapsed="false">
      <c r="A132" s="799" t="s">
        <v>1198</v>
      </c>
      <c r="B132" s="799"/>
      <c r="C132" s="799"/>
      <c r="D132" s="799"/>
      <c r="E132" s="799"/>
      <c r="F132" s="799"/>
      <c r="G132" s="799"/>
      <c r="H132" s="799"/>
      <c r="I132" s="431"/>
    </row>
    <row r="133" customFormat="false" ht="14.9" hidden="false" customHeight="false" outlineLevel="0" collapsed="false">
      <c r="A133" s="798" t="s">
        <v>1199</v>
      </c>
      <c r="B133" s="798"/>
      <c r="C133" s="798"/>
      <c r="D133" s="798"/>
      <c r="E133" s="798"/>
      <c r="F133" s="798"/>
      <c r="G133" s="798"/>
      <c r="H133" s="798"/>
      <c r="I133" s="798"/>
    </row>
    <row r="134" customFormat="false" ht="13.8" hidden="false" customHeight="false" outlineLevel="0" collapsed="false">
      <c r="A134" s="487"/>
    </row>
    <row r="135" customFormat="false" ht="15.75" hidden="false" customHeight="true" outlineLevel="0" collapsed="false">
      <c r="A135" s="798" t="s">
        <v>1200</v>
      </c>
      <c r="B135" s="798"/>
      <c r="C135" s="798"/>
      <c r="D135" s="798"/>
      <c r="E135" s="798"/>
      <c r="F135" s="798"/>
      <c r="G135" s="798"/>
      <c r="H135" s="798"/>
      <c r="I135" s="798"/>
    </row>
    <row r="136" customFormat="false" ht="28.5" hidden="false" customHeight="true" outlineLevel="0" collapsed="false">
      <c r="A136" s="799" t="s">
        <v>1201</v>
      </c>
      <c r="B136" s="799"/>
      <c r="C136" s="799"/>
      <c r="D136" s="799"/>
      <c r="E136" s="799"/>
      <c r="F136" s="799"/>
      <c r="G136" s="799"/>
      <c r="H136" s="799"/>
      <c r="I136" s="431"/>
    </row>
    <row r="137" customFormat="false" ht="21" hidden="false" customHeight="true" outlineLevel="0" collapsed="false">
      <c r="A137" s="799" t="s">
        <v>1202</v>
      </c>
      <c r="B137" s="799"/>
      <c r="C137" s="799"/>
      <c r="D137" s="799"/>
      <c r="E137" s="799"/>
      <c r="F137" s="799"/>
      <c r="G137" s="799"/>
      <c r="H137" s="799"/>
      <c r="I137" s="431"/>
    </row>
    <row r="138" customFormat="false" ht="32.25" hidden="false" customHeight="true" outlineLevel="0" collapsed="false">
      <c r="A138" s="799" t="s">
        <v>1203</v>
      </c>
      <c r="B138" s="799"/>
      <c r="C138" s="799"/>
      <c r="D138" s="799"/>
      <c r="E138" s="799"/>
      <c r="F138" s="799"/>
      <c r="G138" s="799"/>
      <c r="H138" s="799"/>
      <c r="I138" s="431"/>
    </row>
    <row r="139" customFormat="false" ht="31.5" hidden="false" customHeight="true" outlineLevel="0" collapsed="false">
      <c r="A139" s="799" t="s">
        <v>1204</v>
      </c>
      <c r="B139" s="799"/>
      <c r="C139" s="799"/>
      <c r="D139" s="799"/>
      <c r="E139" s="799"/>
      <c r="F139" s="799"/>
      <c r="G139" s="799"/>
      <c r="H139" s="799"/>
      <c r="I139" s="431"/>
    </row>
    <row r="140" customFormat="false" ht="13.8" hidden="false" customHeight="false" outlineLevel="0" collapsed="false">
      <c r="A140" s="487"/>
    </row>
    <row r="141" customFormat="false" ht="13.8" hidden="false" customHeight="false" outlineLevel="0" collapsed="false">
      <c r="A141" s="487" t="s">
        <v>1205</v>
      </c>
      <c r="D141" s="487" t="s">
        <v>1206</v>
      </c>
      <c r="F141" s="801"/>
      <c r="G141" s="801"/>
      <c r="H141" s="801"/>
      <c r="I141" s="801"/>
    </row>
    <row r="142" customFormat="false" ht="13.8" hidden="false" customHeight="false" outlineLevel="0" collapsed="false">
      <c r="F142" s="801"/>
      <c r="G142" s="801"/>
      <c r="H142" s="801"/>
      <c r="I142" s="801"/>
    </row>
    <row r="143" customFormat="false" ht="13.8" hidden="false" customHeight="false" outlineLevel="0" collapsed="false">
      <c r="A143" s="487" t="s">
        <v>1207</v>
      </c>
    </row>
    <row r="144" customFormat="false" ht="13.8" hidden="false" customHeight="false" outlineLevel="0" collapsed="false">
      <c r="A144" s="487"/>
    </row>
    <row r="145" customFormat="false" ht="14.4" hidden="false" customHeight="true" outlineLevel="0" collapsed="false">
      <c r="A145" s="792" t="s">
        <v>25</v>
      </c>
      <c r="B145" s="792"/>
      <c r="C145" s="792"/>
      <c r="D145" s="802" t="s">
        <v>763</v>
      </c>
      <c r="E145" s="802"/>
      <c r="F145" s="802"/>
      <c r="G145" s="802"/>
    </row>
    <row r="146" customFormat="false" ht="14.4" hidden="false" customHeight="true" outlineLevel="0" collapsed="false">
      <c r="A146" s="792" t="s">
        <v>727</v>
      </c>
      <c r="B146" s="792"/>
      <c r="C146" s="792"/>
      <c r="D146" s="524"/>
      <c r="E146" s="524"/>
      <c r="F146" s="524"/>
      <c r="G146" s="524"/>
    </row>
    <row r="147" customFormat="false" ht="13.8" hidden="false" customHeight="false" outlineLevel="0" collapsed="false">
      <c r="A147" s="792"/>
      <c r="B147" s="792"/>
      <c r="C147" s="792"/>
      <c r="D147" s="524"/>
      <c r="E147" s="524"/>
      <c r="F147" s="524"/>
      <c r="G147" s="524"/>
    </row>
    <row r="148" customFormat="false" ht="14.4" hidden="false" customHeight="true" outlineLevel="0" collapsed="false">
      <c r="A148" s="792" t="s">
        <v>21</v>
      </c>
      <c r="B148" s="792"/>
      <c r="C148" s="792"/>
      <c r="D148" s="802"/>
      <c r="E148" s="802"/>
      <c r="F148" s="802"/>
      <c r="G148" s="802"/>
    </row>
    <row r="165" customFormat="false" ht="24.45" hidden="false" customHeight="false" outlineLevel="0" collapsed="false">
      <c r="A165" s="797" t="s">
        <v>1208</v>
      </c>
    </row>
    <row r="167" customFormat="false" ht="13.8" hidden="false" customHeight="false" outlineLevel="0" collapsed="false">
      <c r="A167" s="462" t="s">
        <v>1209</v>
      </c>
    </row>
    <row r="168" customFormat="false" ht="14.4" hidden="false" customHeight="true" outlineLevel="0" collapsed="false">
      <c r="A168" s="456" t="s">
        <v>1210</v>
      </c>
      <c r="B168" s="456"/>
      <c r="C168" s="456"/>
      <c r="D168" s="456"/>
      <c r="E168" s="456"/>
      <c r="F168" s="456"/>
      <c r="G168" s="456"/>
      <c r="H168" s="456"/>
      <c r="I168" s="456"/>
    </row>
    <row r="169" customFormat="false" ht="39" hidden="false" customHeight="true" outlineLevel="0" collapsed="false">
      <c r="A169" s="456"/>
      <c r="B169" s="456"/>
      <c r="C169" s="456"/>
      <c r="D169" s="456"/>
      <c r="E169" s="456"/>
      <c r="F169" s="456"/>
      <c r="G169" s="456"/>
      <c r="H169" s="456"/>
      <c r="I169" s="456"/>
    </row>
    <row r="170" customFormat="false" ht="14.4" hidden="false" customHeight="true" outlineLevel="0" collapsed="false">
      <c r="A170" s="456" t="s">
        <v>1211</v>
      </c>
      <c r="B170" s="456"/>
      <c r="C170" s="456"/>
      <c r="D170" s="456"/>
      <c r="E170" s="456"/>
      <c r="F170" s="456"/>
      <c r="G170" s="456"/>
      <c r="H170" s="456"/>
      <c r="I170" s="456"/>
    </row>
    <row r="171" customFormat="false" ht="25.5" hidden="false" customHeight="true" outlineLevel="0" collapsed="false">
      <c r="A171" s="456"/>
      <c r="B171" s="456"/>
      <c r="C171" s="456"/>
      <c r="D171" s="456"/>
      <c r="E171" s="456"/>
      <c r="F171" s="456"/>
      <c r="G171" s="456"/>
      <c r="H171" s="456"/>
      <c r="I171" s="456"/>
    </row>
    <row r="172" customFormat="false" ht="13.8" hidden="false" customHeight="false" outlineLevel="0" collapsed="false">
      <c r="A172" s="447" t="s">
        <v>1212</v>
      </c>
    </row>
    <row r="173" s="804" customFormat="true" ht="27.75" hidden="false" customHeight="true" outlineLevel="0" collapsed="false">
      <c r="A173" s="803" t="s">
        <v>1213</v>
      </c>
      <c r="B173" s="803"/>
      <c r="C173" s="803"/>
      <c r="D173" s="803"/>
      <c r="E173" s="803"/>
      <c r="F173" s="803"/>
      <c r="G173" s="803"/>
      <c r="H173" s="803"/>
      <c r="I173" s="803"/>
    </row>
    <row r="174" customFormat="false" ht="14.4" hidden="false" customHeight="true" outlineLevel="0" collapsed="false">
      <c r="A174" s="803" t="s">
        <v>1214</v>
      </c>
      <c r="B174" s="803"/>
      <c r="C174" s="803"/>
      <c r="D174" s="803"/>
      <c r="E174" s="803"/>
      <c r="F174" s="803"/>
      <c r="G174" s="803"/>
      <c r="H174" s="803"/>
      <c r="I174" s="803"/>
    </row>
    <row r="175" customFormat="false" ht="13.8" hidden="false" customHeight="false" outlineLevel="0" collapsed="false">
      <c r="A175" s="803"/>
      <c r="B175" s="803"/>
      <c r="C175" s="803"/>
      <c r="D175" s="803"/>
      <c r="E175" s="803"/>
      <c r="F175" s="803"/>
      <c r="G175" s="803"/>
      <c r="H175" s="803"/>
      <c r="I175" s="803"/>
    </row>
    <row r="176" customFormat="false" ht="14.4" hidden="false" customHeight="true" outlineLevel="0" collapsed="false">
      <c r="A176" s="492" t="s">
        <v>1215</v>
      </c>
      <c r="B176" s="492"/>
      <c r="C176" s="492"/>
      <c r="D176" s="492"/>
      <c r="E176" s="492"/>
      <c r="F176" s="492"/>
      <c r="G176" s="492"/>
      <c r="H176" s="492"/>
      <c r="I176" s="492"/>
    </row>
    <row r="177" customFormat="false" ht="13.8" hidden="false" customHeight="false" outlineLevel="0" collapsed="false">
      <c r="A177" s="492"/>
      <c r="B177" s="492"/>
      <c r="C177" s="492"/>
      <c r="D177" s="492"/>
      <c r="E177" s="492"/>
      <c r="F177" s="492"/>
      <c r="G177" s="492"/>
      <c r="H177" s="492"/>
      <c r="I177" s="492"/>
    </row>
    <row r="178" customFormat="false" ht="14.4" hidden="false" customHeight="true" outlineLevel="0" collapsed="false">
      <c r="A178" s="805" t="s">
        <v>1216</v>
      </c>
      <c r="B178" s="805"/>
      <c r="C178" s="805"/>
      <c r="D178" s="805"/>
      <c r="E178" s="805"/>
      <c r="F178" s="805"/>
      <c r="G178" s="805"/>
      <c r="H178" s="805"/>
      <c r="I178" s="805"/>
    </row>
    <row r="179" customFormat="false" ht="13.8" hidden="false" customHeight="false" outlineLevel="0" collapsed="false">
      <c r="A179" s="805"/>
      <c r="B179" s="805"/>
      <c r="C179" s="805"/>
      <c r="D179" s="805"/>
      <c r="E179" s="805"/>
      <c r="F179" s="805"/>
      <c r="G179" s="805"/>
      <c r="H179" s="805"/>
      <c r="I179" s="805"/>
    </row>
    <row r="180" customFormat="false" ht="14.4" hidden="false" customHeight="true" outlineLevel="0" collapsed="false">
      <c r="A180" s="492" t="s">
        <v>1217</v>
      </c>
      <c r="B180" s="492"/>
      <c r="C180" s="492"/>
      <c r="D180" s="492"/>
      <c r="E180" s="492"/>
      <c r="F180" s="492"/>
      <c r="G180" s="492"/>
      <c r="H180" s="492"/>
      <c r="I180" s="492"/>
    </row>
    <row r="181" customFormat="false" ht="32.25" hidden="false" customHeight="true" outlineLevel="0" collapsed="false">
      <c r="A181" s="492"/>
      <c r="B181" s="492"/>
      <c r="C181" s="492"/>
      <c r="D181" s="492"/>
      <c r="E181" s="492"/>
      <c r="F181" s="492"/>
      <c r="G181" s="492"/>
      <c r="H181" s="492"/>
      <c r="I181" s="492"/>
    </row>
    <row r="182" customFormat="false" ht="14.4" hidden="false" customHeight="true" outlineLevel="0" collapsed="false">
      <c r="A182" s="492" t="s">
        <v>1218</v>
      </c>
      <c r="B182" s="492"/>
      <c r="C182" s="492"/>
      <c r="D182" s="492"/>
      <c r="E182" s="492"/>
      <c r="F182" s="492"/>
      <c r="G182" s="492"/>
      <c r="H182" s="492"/>
      <c r="I182" s="492"/>
    </row>
    <row r="183" customFormat="false" ht="13.8" hidden="false" customHeight="false" outlineLevel="0" collapsed="false">
      <c r="A183" s="492"/>
      <c r="B183" s="492"/>
      <c r="C183" s="492"/>
      <c r="D183" s="492"/>
      <c r="E183" s="492"/>
      <c r="F183" s="492"/>
      <c r="G183" s="492"/>
      <c r="H183" s="492"/>
      <c r="I183" s="492"/>
    </row>
    <row r="184" customFormat="false" ht="14.4" hidden="false" customHeight="true" outlineLevel="0" collapsed="false">
      <c r="A184" s="456" t="s">
        <v>1219</v>
      </c>
      <c r="B184" s="456"/>
      <c r="C184" s="456"/>
      <c r="D184" s="456"/>
      <c r="E184" s="456"/>
      <c r="F184" s="456"/>
      <c r="G184" s="456"/>
      <c r="H184" s="456"/>
      <c r="I184" s="456"/>
    </row>
    <row r="185" customFormat="false" ht="13.8" hidden="false" customHeight="false" outlineLevel="0" collapsed="false">
      <c r="A185" s="456"/>
      <c r="B185" s="456"/>
      <c r="C185" s="456"/>
      <c r="D185" s="456"/>
      <c r="E185" s="456"/>
      <c r="F185" s="456"/>
      <c r="G185" s="456"/>
      <c r="H185" s="456"/>
      <c r="I185" s="456"/>
    </row>
    <row r="186" customFormat="false" ht="14.4" hidden="false" customHeight="true" outlineLevel="0" collapsed="false">
      <c r="A186" s="806" t="s">
        <v>1220</v>
      </c>
      <c r="B186" s="806"/>
      <c r="C186" s="806"/>
      <c r="D186" s="806"/>
      <c r="E186" s="806"/>
      <c r="F186" s="806"/>
      <c r="G186" s="806"/>
      <c r="H186" s="806"/>
      <c r="I186" s="806"/>
    </row>
    <row r="187" customFormat="false" ht="60.75" hidden="false" customHeight="true" outlineLevel="0" collapsed="false">
      <c r="A187" s="806"/>
      <c r="B187" s="806"/>
      <c r="C187" s="806"/>
      <c r="D187" s="806"/>
      <c r="E187" s="806"/>
      <c r="F187" s="806"/>
      <c r="G187" s="806"/>
      <c r="H187" s="806"/>
      <c r="I187" s="806"/>
    </row>
    <row r="188" customFormat="false" ht="13.8" hidden="false" customHeight="false" outlineLevel="0" collapsed="false">
      <c r="A188" s="487" t="s">
        <v>1221</v>
      </c>
      <c r="C188" s="807"/>
    </row>
  </sheetData>
  <mergeCells count="101">
    <mergeCell ref="B4:I4"/>
    <mergeCell ref="A11:I12"/>
    <mergeCell ref="A14:I14"/>
    <mergeCell ref="A16:C16"/>
    <mergeCell ref="D16:G16"/>
    <mergeCell ref="A17:C21"/>
    <mergeCell ref="D17:G17"/>
    <mergeCell ref="D18:G18"/>
    <mergeCell ref="D19:G19"/>
    <mergeCell ref="D20:G20"/>
    <mergeCell ref="D21:G21"/>
    <mergeCell ref="A22:C22"/>
    <mergeCell ref="D22:G22"/>
    <mergeCell ref="A23:C23"/>
    <mergeCell ref="D23:G23"/>
    <mergeCell ref="A24:C24"/>
    <mergeCell ref="D24:G24"/>
    <mergeCell ref="A25:C25"/>
    <mergeCell ref="D25:G25"/>
    <mergeCell ref="A26:C26"/>
    <mergeCell ref="D26:G26"/>
    <mergeCell ref="A27:C27"/>
    <mergeCell ref="D27:G27"/>
    <mergeCell ref="A28:C28"/>
    <mergeCell ref="D28:G28"/>
    <mergeCell ref="A29:C29"/>
    <mergeCell ref="A47:I48"/>
    <mergeCell ref="A49:I49"/>
    <mergeCell ref="A50:I50"/>
    <mergeCell ref="A51:I51"/>
    <mergeCell ref="A52:I52"/>
    <mergeCell ref="A54:C54"/>
    <mergeCell ref="D54:G54"/>
    <mergeCell ref="A55:C59"/>
    <mergeCell ref="D55:G55"/>
    <mergeCell ref="D56:G56"/>
    <mergeCell ref="D57:G57"/>
    <mergeCell ref="D58:G58"/>
    <mergeCell ref="D59:G59"/>
    <mergeCell ref="A60:C61"/>
    <mergeCell ref="D60:G61"/>
    <mergeCell ref="A89:I89"/>
    <mergeCell ref="A90:H90"/>
    <mergeCell ref="A91:H91"/>
    <mergeCell ref="A92:H92"/>
    <mergeCell ref="A93:H93"/>
    <mergeCell ref="A95:I95"/>
    <mergeCell ref="A96:H96"/>
    <mergeCell ref="A97:H97"/>
    <mergeCell ref="A98:H98"/>
    <mergeCell ref="A99:H99"/>
    <mergeCell ref="A101:I101"/>
    <mergeCell ref="A102:H102"/>
    <mergeCell ref="A103:H103"/>
    <mergeCell ref="A104:H104"/>
    <mergeCell ref="A106:I106"/>
    <mergeCell ref="A107:H107"/>
    <mergeCell ref="A108:H108"/>
    <mergeCell ref="A110:I110"/>
    <mergeCell ref="A111:H111"/>
    <mergeCell ref="A112:H112"/>
    <mergeCell ref="A113:H113"/>
    <mergeCell ref="A115:I115"/>
    <mergeCell ref="A116:H116"/>
    <mergeCell ref="A117:H117"/>
    <mergeCell ref="A118:H118"/>
    <mergeCell ref="A120:I120"/>
    <mergeCell ref="A121:H121"/>
    <mergeCell ref="A122:H122"/>
    <mergeCell ref="A123:H123"/>
    <mergeCell ref="A124:I124"/>
    <mergeCell ref="A125:H125"/>
    <mergeCell ref="A126:H126"/>
    <mergeCell ref="A127:H127"/>
    <mergeCell ref="A128:I128"/>
    <mergeCell ref="A129:H129"/>
    <mergeCell ref="A131:I131"/>
    <mergeCell ref="A132:H132"/>
    <mergeCell ref="A133:I133"/>
    <mergeCell ref="A135:I135"/>
    <mergeCell ref="A136:H136"/>
    <mergeCell ref="A137:H137"/>
    <mergeCell ref="A138:H138"/>
    <mergeCell ref="A139:H139"/>
    <mergeCell ref="F141:I142"/>
    <mergeCell ref="A145:C145"/>
    <mergeCell ref="D145:G145"/>
    <mergeCell ref="A146:C147"/>
    <mergeCell ref="D146:G147"/>
    <mergeCell ref="A148:C148"/>
    <mergeCell ref="D148:G148"/>
    <mergeCell ref="A168:I169"/>
    <mergeCell ref="A170:I171"/>
    <mergeCell ref="A173:I173"/>
    <mergeCell ref="A174:I175"/>
    <mergeCell ref="A176:I177"/>
    <mergeCell ref="A178:I179"/>
    <mergeCell ref="A180:I181"/>
    <mergeCell ref="A182:I183"/>
    <mergeCell ref="A184:I185"/>
    <mergeCell ref="A186:I187"/>
  </mergeCell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F106"/>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B28" activeCellId="0" sqref="B28"/>
    </sheetView>
  </sheetViews>
  <sheetFormatPr defaultColWidth="9.328125" defaultRowHeight="13.8" zeroHeight="false" outlineLevelRow="0" outlineLevelCol="0"/>
  <cols>
    <col collapsed="false" customWidth="true" hidden="false" outlineLevel="0" max="1" min="1" style="2" width="80.66"/>
    <col collapsed="false" customWidth="true" hidden="false" outlineLevel="0" max="2" min="2" style="2" width="52"/>
    <col collapsed="false" customWidth="true" hidden="false" outlineLevel="0" max="3" min="3" style="2" width="2.55"/>
    <col collapsed="false" customWidth="true" hidden="false" outlineLevel="0" max="4" min="4" style="31" width="12.55"/>
    <col collapsed="false" customWidth="true" hidden="false" outlineLevel="0" max="5" min="5" style="2" width="11.33"/>
    <col collapsed="false" customWidth="true" hidden="false" outlineLevel="0" max="6" min="6" style="2" width="12.67"/>
    <col collapsed="false" customWidth="true" hidden="true" outlineLevel="0" max="7" min="7" style="2" width="5.44"/>
    <col collapsed="false" customWidth="false" hidden="true" outlineLevel="0" max="9" min="8" style="2" width="9.34"/>
    <col collapsed="false" customWidth="true" hidden="true" outlineLevel="0" max="10" min="10" style="2" width="17.66"/>
    <col collapsed="false" customWidth="false" hidden="true" outlineLevel="0" max="12" min="11" style="2" width="9.34"/>
    <col collapsed="false" customWidth="true" hidden="true" outlineLevel="0" max="13" min="13" style="2" width="25.66"/>
    <col collapsed="false" customWidth="false" hidden="true" outlineLevel="0" max="27" min="14" style="2" width="9.34"/>
    <col collapsed="false" customWidth="false" hidden="false" outlineLevel="0" max="1024" min="28" style="2" width="9.34"/>
  </cols>
  <sheetData>
    <row r="1" customFormat="false" ht="34.5" hidden="false" customHeight="true" outlineLevel="0" collapsed="false">
      <c r="A1" s="808" t="s">
        <v>1222</v>
      </c>
      <c r="J1" s="809" t="s">
        <v>543</v>
      </c>
      <c r="K1" s="809" t="s">
        <v>1223</v>
      </c>
      <c r="L1" s="809" t="s">
        <v>555</v>
      </c>
      <c r="M1" s="809" t="s">
        <v>1224</v>
      </c>
      <c r="N1" s="809" t="s">
        <v>1225</v>
      </c>
      <c r="O1" s="810" t="s">
        <v>1226</v>
      </c>
      <c r="P1" s="810" t="s">
        <v>1227</v>
      </c>
      <c r="Q1" s="810" t="s">
        <v>1228</v>
      </c>
      <c r="R1" s="811" t="s">
        <v>1229</v>
      </c>
      <c r="S1" s="811" t="s">
        <v>1230</v>
      </c>
      <c r="T1" s="811" t="s">
        <v>1231</v>
      </c>
      <c r="U1" s="811" t="s">
        <v>1232</v>
      </c>
    </row>
    <row r="2" customFormat="false" ht="14.25" hidden="false" customHeight="true" outlineLevel="0" collapsed="false">
      <c r="A2" s="808"/>
      <c r="J2" s="812" t="s">
        <v>253</v>
      </c>
      <c r="K2" s="812" t="s">
        <v>1233</v>
      </c>
      <c r="L2" s="812" t="s">
        <v>1234</v>
      </c>
      <c r="M2" s="812" t="s">
        <v>254</v>
      </c>
      <c r="N2" s="813" t="s">
        <v>1235</v>
      </c>
      <c r="O2" s="813" t="s">
        <v>1236</v>
      </c>
      <c r="P2" s="813" t="s">
        <v>1237</v>
      </c>
      <c r="Q2" s="813" t="s">
        <v>1238</v>
      </c>
      <c r="R2" s="814" t="n">
        <f aca="false">'performance estimate '!$J$100*0.057</f>
        <v>1.68948</v>
      </c>
      <c r="S2" s="814" t="n">
        <v>0</v>
      </c>
      <c r="T2" s="814" t="n">
        <f aca="false">R2-S2</f>
        <v>1.68948</v>
      </c>
      <c r="U2" s="181" t="n">
        <v>16</v>
      </c>
    </row>
    <row r="3" customFormat="false" ht="14.25" hidden="false" customHeight="true" outlineLevel="0" collapsed="false">
      <c r="A3" s="808"/>
      <c r="J3" s="812" t="s">
        <v>259</v>
      </c>
      <c r="K3" s="812" t="s">
        <v>1239</v>
      </c>
      <c r="L3" s="812" t="s">
        <v>1234</v>
      </c>
      <c r="M3" s="812" t="s">
        <v>260</v>
      </c>
      <c r="N3" s="813" t="s">
        <v>1240</v>
      </c>
      <c r="O3" s="813" t="s">
        <v>1236</v>
      </c>
      <c r="P3" s="813" t="s">
        <v>1237</v>
      </c>
      <c r="Q3" s="813" t="s">
        <v>1241</v>
      </c>
      <c r="R3" s="814" t="n">
        <f aca="false">'performance estimate '!$J$100*0.057</f>
        <v>1.68948</v>
      </c>
      <c r="S3" s="814" t="n">
        <v>0</v>
      </c>
      <c r="T3" s="814" t="n">
        <f aca="false">R3-S3</f>
        <v>1.68948</v>
      </c>
      <c r="U3" s="181" t="n">
        <v>22</v>
      </c>
    </row>
    <row r="4" customFormat="false" ht="14.25" hidden="false" customHeight="true" outlineLevel="0" collapsed="false">
      <c r="A4" s="808"/>
      <c r="J4" s="812" t="s">
        <v>267</v>
      </c>
      <c r="K4" s="812" t="s">
        <v>1242</v>
      </c>
      <c r="L4" s="812" t="s">
        <v>1234</v>
      </c>
      <c r="M4" s="812" t="s">
        <v>268</v>
      </c>
      <c r="N4" s="813" t="s">
        <v>1243</v>
      </c>
      <c r="O4" s="813" t="s">
        <v>1236</v>
      </c>
      <c r="P4" s="813" t="s">
        <v>1237</v>
      </c>
      <c r="Q4" s="813" t="s">
        <v>1244</v>
      </c>
      <c r="R4" s="814" t="n">
        <f aca="false">'performance estimate '!$J$100*0.057</f>
        <v>1.68948</v>
      </c>
      <c r="S4" s="814" t="n">
        <v>0</v>
      </c>
      <c r="T4" s="814" t="n">
        <f aca="false">R4-S4</f>
        <v>1.68948</v>
      </c>
      <c r="U4" s="181" t="n">
        <v>28</v>
      </c>
    </row>
    <row r="5" customFormat="false" ht="14.25" hidden="false" customHeight="true" outlineLevel="0" collapsed="false">
      <c r="A5" s="808"/>
      <c r="J5" s="812" t="s">
        <v>274</v>
      </c>
      <c r="K5" s="812" t="s">
        <v>1245</v>
      </c>
      <c r="L5" s="812" t="s">
        <v>1234</v>
      </c>
      <c r="M5" s="812" t="s">
        <v>275</v>
      </c>
      <c r="N5" s="813" t="s">
        <v>1246</v>
      </c>
      <c r="O5" s="813" t="s">
        <v>1236</v>
      </c>
      <c r="P5" s="813" t="s">
        <v>1237</v>
      </c>
      <c r="Q5" s="813" t="s">
        <v>1247</v>
      </c>
      <c r="R5" s="814" t="n">
        <f aca="false">'performance estimate '!$J$100*0.057</f>
        <v>1.68948</v>
      </c>
      <c r="S5" s="814" t="n">
        <v>0</v>
      </c>
      <c r="T5" s="814" t="n">
        <f aca="false">R5-S5</f>
        <v>1.68948</v>
      </c>
      <c r="U5" s="181" t="n">
        <v>32</v>
      </c>
    </row>
    <row r="6" customFormat="false" ht="14.25" hidden="false" customHeight="true" outlineLevel="0" collapsed="false">
      <c r="A6" s="808"/>
      <c r="J6" s="812" t="s">
        <v>279</v>
      </c>
      <c r="K6" s="812" t="s">
        <v>1248</v>
      </c>
      <c r="L6" s="812" t="s">
        <v>1249</v>
      </c>
      <c r="M6" s="812" t="s">
        <v>280</v>
      </c>
      <c r="N6" s="815" t="s">
        <v>1250</v>
      </c>
      <c r="O6" s="816" t="s">
        <v>1251</v>
      </c>
      <c r="P6" s="816" t="s">
        <v>1252</v>
      </c>
      <c r="Q6" s="816" t="s">
        <v>1253</v>
      </c>
      <c r="R6" s="814" t="n">
        <f aca="false">'performance estimate '!$J$100*0.057</f>
        <v>1.68948</v>
      </c>
      <c r="S6" s="814" t="n">
        <v>6</v>
      </c>
      <c r="T6" s="814" t="n">
        <f aca="false">R6-S6</f>
        <v>-4.31052</v>
      </c>
      <c r="U6" s="181" t="n">
        <v>25.5</v>
      </c>
    </row>
    <row r="7" customFormat="false" ht="14.25" hidden="false" customHeight="true" outlineLevel="0" collapsed="false">
      <c r="A7" s="808"/>
      <c r="J7" s="812" t="s">
        <v>287</v>
      </c>
      <c r="K7" s="812" t="s">
        <v>1254</v>
      </c>
      <c r="L7" s="812" t="s">
        <v>1249</v>
      </c>
      <c r="M7" s="812" t="s">
        <v>288</v>
      </c>
      <c r="N7" s="817" t="s">
        <v>1255</v>
      </c>
      <c r="O7" s="818" t="s">
        <v>1251</v>
      </c>
      <c r="P7" s="818" t="s">
        <v>1256</v>
      </c>
      <c r="Q7" s="819" t="s">
        <v>1257</v>
      </c>
      <c r="R7" s="814" t="n">
        <f aca="false">'performance estimate '!$J$100*0.057</f>
        <v>1.68948</v>
      </c>
      <c r="S7" s="814" t="n">
        <v>6</v>
      </c>
      <c r="T7" s="814" t="n">
        <f aca="false">R7-S7</f>
        <v>-4.31052</v>
      </c>
      <c r="U7" s="181" t="n">
        <v>33.7</v>
      </c>
    </row>
    <row r="8" customFormat="false" ht="14.25" hidden="false" customHeight="true" outlineLevel="0" collapsed="false">
      <c r="A8" s="820" t="s">
        <v>1258</v>
      </c>
      <c r="B8" s="821"/>
      <c r="J8" s="812" t="s">
        <v>294</v>
      </c>
      <c r="K8" s="812" t="s">
        <v>1259</v>
      </c>
      <c r="L8" s="812" t="s">
        <v>1249</v>
      </c>
      <c r="M8" s="812" t="s">
        <v>295</v>
      </c>
      <c r="N8" s="822" t="s">
        <v>1260</v>
      </c>
      <c r="O8" s="813" t="s">
        <v>1251</v>
      </c>
      <c r="P8" s="823" t="s">
        <v>1261</v>
      </c>
      <c r="Q8" s="813" t="s">
        <v>1259</v>
      </c>
      <c r="R8" s="814" t="n">
        <f aca="false">'performance estimate '!$J$100*0.057</f>
        <v>1.68948</v>
      </c>
      <c r="S8" s="814" t="n">
        <v>6</v>
      </c>
      <c r="T8" s="814" t="n">
        <f aca="false">R8-S8</f>
        <v>-4.31052</v>
      </c>
      <c r="U8" s="181" t="n">
        <v>27.72</v>
      </c>
    </row>
    <row r="9" customFormat="false" ht="14.25" hidden="false" customHeight="true" outlineLevel="0" collapsed="false">
      <c r="A9" s="824" t="s">
        <v>1262</v>
      </c>
      <c r="B9" s="825" t="str">
        <f aca="false">'fill in for MCS '!B15</f>
        <v>Hugh</v>
      </c>
      <c r="J9" s="812" t="s">
        <v>300</v>
      </c>
      <c r="K9" s="812" t="s">
        <v>1263</v>
      </c>
      <c r="L9" s="812" t="s">
        <v>1249</v>
      </c>
      <c r="M9" s="812" t="s">
        <v>301</v>
      </c>
      <c r="N9" s="815" t="s">
        <v>1264</v>
      </c>
      <c r="O9" s="816" t="s">
        <v>1251</v>
      </c>
      <c r="P9" s="816" t="s">
        <v>1265</v>
      </c>
      <c r="Q9" s="816" t="s">
        <v>1266</v>
      </c>
      <c r="R9" s="814" t="n">
        <f aca="false">'performance estimate '!$J$100*0.057</f>
        <v>1.68948</v>
      </c>
      <c r="S9" s="814" t="n">
        <v>6</v>
      </c>
      <c r="T9" s="814" t="n">
        <f aca="false">R9-S9</f>
        <v>-4.31052</v>
      </c>
      <c r="U9" s="181" t="n">
        <v>29.1</v>
      </c>
    </row>
    <row r="10" customFormat="false" ht="14.25" hidden="false" customHeight="true" outlineLevel="0" collapsed="false">
      <c r="A10" s="824" t="s">
        <v>1267</v>
      </c>
      <c r="B10" s="825" t="n">
        <f aca="false">'fill in for MCS '!B16</f>
        <v>0</v>
      </c>
      <c r="J10" s="812" t="s">
        <v>306</v>
      </c>
      <c r="K10" s="812" t="s">
        <v>1268</v>
      </c>
      <c r="L10" s="812" t="s">
        <v>1249</v>
      </c>
      <c r="M10" s="812" t="s">
        <v>307</v>
      </c>
      <c r="N10" s="817" t="s">
        <v>1269</v>
      </c>
      <c r="O10" s="818" t="s">
        <v>1251</v>
      </c>
      <c r="P10" s="818" t="s">
        <v>1270</v>
      </c>
      <c r="Q10" s="819" t="s">
        <v>1271</v>
      </c>
      <c r="R10" s="814" t="n">
        <f aca="false">'performance estimate '!$J$100*0.057</f>
        <v>1.68948</v>
      </c>
      <c r="S10" s="814" t="n">
        <v>6</v>
      </c>
      <c r="T10" s="814" t="n">
        <f aca="false">R10-S10</f>
        <v>-4.31052</v>
      </c>
      <c r="U10" s="181" t="n">
        <v>38.5</v>
      </c>
    </row>
    <row r="11" customFormat="false" ht="14.25" hidden="false" customHeight="true" outlineLevel="0" collapsed="false">
      <c r="A11" s="826" t="s">
        <v>1272</v>
      </c>
      <c r="B11" s="825" t="n">
        <f aca="false">'fill in for MCS '!B17</f>
        <v>0</v>
      </c>
      <c r="J11" s="812" t="s">
        <v>311</v>
      </c>
      <c r="K11" s="812" t="s">
        <v>1273</v>
      </c>
      <c r="L11" s="812" t="s">
        <v>1249</v>
      </c>
      <c r="M11" s="812" t="s">
        <v>312</v>
      </c>
      <c r="N11" s="822" t="s">
        <v>1274</v>
      </c>
      <c r="O11" s="813" t="s">
        <v>1251</v>
      </c>
      <c r="P11" s="823" t="s">
        <v>1275</v>
      </c>
      <c r="Q11" s="813" t="s">
        <v>1276</v>
      </c>
      <c r="R11" s="814" t="n">
        <f aca="false">'performance estimate '!$J$100*0.057</f>
        <v>1.68948</v>
      </c>
      <c r="S11" s="814" t="n">
        <v>6</v>
      </c>
      <c r="T11" s="814" t="n">
        <f aca="false">R11-S11</f>
        <v>-4.31052</v>
      </c>
      <c r="U11" s="181" t="n">
        <v>16</v>
      </c>
    </row>
    <row r="12" customFormat="false" ht="14.25" hidden="false" customHeight="true" outlineLevel="0" collapsed="false">
      <c r="A12" s="826" t="s">
        <v>1277</v>
      </c>
      <c r="B12" s="825" t="n">
        <f aca="false">'fill in for MCS '!B18</f>
        <v>0</v>
      </c>
      <c r="J12" s="812" t="s">
        <v>316</v>
      </c>
      <c r="K12" s="812" t="s">
        <v>1278</v>
      </c>
      <c r="L12" s="812" t="s">
        <v>1249</v>
      </c>
      <c r="M12" s="812" t="s">
        <v>317</v>
      </c>
      <c r="N12" s="815" t="s">
        <v>1279</v>
      </c>
      <c r="O12" s="816" t="s">
        <v>1251</v>
      </c>
      <c r="P12" s="816" t="s">
        <v>1280</v>
      </c>
      <c r="Q12" s="816" t="s">
        <v>1281</v>
      </c>
      <c r="R12" s="814" t="n">
        <f aca="false">'performance estimate '!$J$100*0.057</f>
        <v>1.68948</v>
      </c>
      <c r="S12" s="814" t="n">
        <v>6</v>
      </c>
      <c r="T12" s="814" t="n">
        <f aca="false">R12-S12</f>
        <v>-4.31052</v>
      </c>
      <c r="U12" s="181" t="n">
        <v>53.5</v>
      </c>
    </row>
    <row r="13" customFormat="false" ht="14.25" hidden="false" customHeight="true" outlineLevel="0" collapsed="false">
      <c r="A13" s="826" t="s">
        <v>1282</v>
      </c>
      <c r="B13" s="825" t="n">
        <f aca="false">'fill in for MCS '!B19</f>
        <v>0</v>
      </c>
      <c r="J13" s="812" t="s">
        <v>322</v>
      </c>
      <c r="K13" s="812" t="s">
        <v>1283</v>
      </c>
      <c r="L13" s="812" t="s">
        <v>1249</v>
      </c>
      <c r="M13" s="812" t="s">
        <v>1284</v>
      </c>
      <c r="N13" s="817" t="s">
        <v>1285</v>
      </c>
      <c r="O13" s="818" t="s">
        <v>1251</v>
      </c>
      <c r="P13" s="818" t="s">
        <v>1286</v>
      </c>
      <c r="Q13" s="819" t="s">
        <v>1287</v>
      </c>
      <c r="R13" s="814" t="n">
        <f aca="false">'performance estimate '!$J$100*0.057</f>
        <v>1.68948</v>
      </c>
      <c r="S13" s="814" t="n">
        <v>6</v>
      </c>
      <c r="T13" s="814" t="n">
        <f aca="false">R13-S13</f>
        <v>-4.31052</v>
      </c>
      <c r="U13" s="181" t="n">
        <v>64.8</v>
      </c>
    </row>
    <row r="14" customFormat="false" ht="14.25" hidden="false" customHeight="true" outlineLevel="0" collapsed="false">
      <c r="A14" s="826" t="s">
        <v>1288</v>
      </c>
      <c r="B14" s="825" t="n">
        <f aca="false">'fill in for MCS '!B20</f>
        <v>0</v>
      </c>
      <c r="J14" s="812" t="s">
        <v>327</v>
      </c>
      <c r="K14" s="812" t="s">
        <v>1289</v>
      </c>
      <c r="L14" s="812" t="s">
        <v>1249</v>
      </c>
      <c r="M14" s="812" t="s">
        <v>328</v>
      </c>
      <c r="N14" s="822" t="s">
        <v>1290</v>
      </c>
      <c r="O14" s="813" t="s">
        <v>1251</v>
      </c>
      <c r="P14" s="823" t="s">
        <v>1291</v>
      </c>
      <c r="Q14" s="813" t="s">
        <v>1289</v>
      </c>
      <c r="R14" s="814" t="n">
        <f aca="false">'performance estimate '!$J$100*0.057</f>
        <v>1.68948</v>
      </c>
      <c r="S14" s="814" t="n">
        <v>6</v>
      </c>
      <c r="T14" s="814" t="n">
        <f aca="false">R14-S14</f>
        <v>-4.31052</v>
      </c>
      <c r="U14" s="181" t="n">
        <v>27.72</v>
      </c>
    </row>
    <row r="15" customFormat="false" ht="14.25" hidden="false" customHeight="true" outlineLevel="0" collapsed="false">
      <c r="A15" s="826" t="s">
        <v>38</v>
      </c>
      <c r="B15" s="825" t="n">
        <f aca="false">'fill in for MCS '!B10</f>
        <v>0</v>
      </c>
      <c r="J15" s="812" t="s">
        <v>332</v>
      </c>
      <c r="K15" s="812" t="s">
        <v>1292</v>
      </c>
      <c r="L15" s="812" t="s">
        <v>1249</v>
      </c>
      <c r="M15" s="812" t="s">
        <v>1293</v>
      </c>
      <c r="N15" s="2" t="s">
        <v>1294</v>
      </c>
      <c r="O15" s="813" t="s">
        <v>1251</v>
      </c>
      <c r="P15" s="2" t="s">
        <v>1295</v>
      </c>
      <c r="Q15" s="2" t="s">
        <v>1296</v>
      </c>
      <c r="R15" s="814" t="n">
        <f aca="false">'performance estimate '!$J$100*0.057</f>
        <v>1.68948</v>
      </c>
      <c r="S15" s="814" t="n">
        <v>12</v>
      </c>
      <c r="T15" s="814" t="n">
        <f aca="false">R15-S15</f>
        <v>-10.31052</v>
      </c>
      <c r="U15" s="181" t="s">
        <v>1297</v>
      </c>
    </row>
    <row r="16" customFormat="false" ht="14.25" hidden="false" customHeight="true" outlineLevel="0" collapsed="false">
      <c r="A16" s="824" t="s">
        <v>1298</v>
      </c>
      <c r="B16" s="825" t="n">
        <f aca="false">B10</f>
        <v>0</v>
      </c>
      <c r="J16" s="179" t="s">
        <v>337</v>
      </c>
      <c r="K16" s="812" t="s">
        <v>1299</v>
      </c>
      <c r="L16" s="812" t="s">
        <v>1249</v>
      </c>
      <c r="M16" s="181" t="s">
        <v>338</v>
      </c>
      <c r="N16" s="2" t="s">
        <v>1300</v>
      </c>
      <c r="O16" s="813" t="s">
        <v>1251</v>
      </c>
      <c r="P16" s="816" t="s">
        <v>1301</v>
      </c>
      <c r="Q16" s="816" t="s">
        <v>1302</v>
      </c>
      <c r="R16" s="814" t="n">
        <f aca="false">'performance estimate '!$J$100*0.057</f>
        <v>1.68948</v>
      </c>
      <c r="S16" s="814" t="n">
        <v>6</v>
      </c>
      <c r="T16" s="814" t="n">
        <f aca="false">R16-S16</f>
        <v>-4.31052</v>
      </c>
      <c r="U16" s="181" t="n">
        <v>53.5</v>
      </c>
    </row>
    <row r="17" customFormat="false" ht="14.25" hidden="false" customHeight="true" outlineLevel="0" collapsed="false">
      <c r="A17" s="826" t="s">
        <v>1272</v>
      </c>
      <c r="B17" s="825" t="n">
        <f aca="false">B11</f>
        <v>0</v>
      </c>
      <c r="J17" s="179" t="s">
        <v>331</v>
      </c>
      <c r="K17" s="812" t="s">
        <v>1303</v>
      </c>
      <c r="L17" s="812" t="s">
        <v>1249</v>
      </c>
      <c r="M17" s="181" t="s">
        <v>339</v>
      </c>
      <c r="N17" s="2" t="s">
        <v>1304</v>
      </c>
      <c r="O17" s="813" t="s">
        <v>1251</v>
      </c>
      <c r="P17" s="818" t="s">
        <v>1305</v>
      </c>
      <c r="Q17" s="2" t="s">
        <v>1306</v>
      </c>
      <c r="R17" s="814" t="n">
        <f aca="false">'performance estimate '!$J$100*0.057</f>
        <v>1.68948</v>
      </c>
      <c r="S17" s="814" t="n">
        <v>6</v>
      </c>
      <c r="T17" s="814" t="n">
        <f aca="false">R17-S17</f>
        <v>-4.31052</v>
      </c>
      <c r="U17" s="181" t="n">
        <v>64.8</v>
      </c>
    </row>
    <row r="18" customFormat="false" ht="14.25" hidden="false" customHeight="true" outlineLevel="0" collapsed="false">
      <c r="A18" s="826" t="s">
        <v>1277</v>
      </c>
      <c r="B18" s="825" t="n">
        <f aca="false">B12</f>
        <v>0</v>
      </c>
      <c r="J18" s="179" t="s">
        <v>342</v>
      </c>
      <c r="K18" s="812" t="s">
        <v>1307</v>
      </c>
      <c r="L18" s="812" t="s">
        <v>1249</v>
      </c>
      <c r="M18" s="181" t="s">
        <v>343</v>
      </c>
      <c r="N18" s="2" t="s">
        <v>1308</v>
      </c>
      <c r="O18" s="813" t="s">
        <v>1251</v>
      </c>
      <c r="P18" s="823" t="s">
        <v>1309</v>
      </c>
      <c r="Q18" s="2" t="s">
        <v>1307</v>
      </c>
      <c r="R18" s="814" t="n">
        <f aca="false">'performance estimate '!$J$100*0.057</f>
        <v>1.68948</v>
      </c>
      <c r="S18" s="814" t="n">
        <v>6</v>
      </c>
      <c r="T18" s="814" t="n">
        <f aca="false">R18-S18</f>
        <v>-4.31052</v>
      </c>
      <c r="U18" s="181" t="n">
        <v>27.72</v>
      </c>
    </row>
    <row r="19" customFormat="false" ht="14.25" hidden="false" customHeight="true" outlineLevel="0" collapsed="false">
      <c r="A19" s="826" t="s">
        <v>35</v>
      </c>
      <c r="B19" s="825" t="n">
        <f aca="false">B13</f>
        <v>0</v>
      </c>
      <c r="J19" s="179" t="s">
        <v>345</v>
      </c>
      <c r="K19" s="812" t="s">
        <v>1310</v>
      </c>
      <c r="L19" s="812" t="s">
        <v>1249</v>
      </c>
      <c r="M19" s="181" t="s">
        <v>346</v>
      </c>
      <c r="N19" s="2" t="s">
        <v>1294</v>
      </c>
      <c r="O19" s="813" t="s">
        <v>1251</v>
      </c>
      <c r="P19" s="2" t="s">
        <v>1311</v>
      </c>
      <c r="Q19" s="2" t="s">
        <v>1312</v>
      </c>
      <c r="R19" s="814" t="n">
        <f aca="false">'performance estimate '!$J$100*0.057</f>
        <v>1.68948</v>
      </c>
      <c r="S19" s="814" t="n">
        <v>6</v>
      </c>
      <c r="T19" s="814" t="n">
        <f aca="false">R19-S19</f>
        <v>-4.31052</v>
      </c>
      <c r="U19" s="181" t="s">
        <v>1297</v>
      </c>
    </row>
    <row r="20" customFormat="false" ht="14.25" hidden="false" customHeight="true" outlineLevel="0" collapsed="false">
      <c r="A20" s="826" t="s">
        <v>1313</v>
      </c>
      <c r="B20" s="825" t="n">
        <f aca="false">B14</f>
        <v>0</v>
      </c>
      <c r="J20" s="179" t="s">
        <v>349</v>
      </c>
      <c r="K20" s="812" t="s">
        <v>1314</v>
      </c>
      <c r="L20" s="812" t="s">
        <v>1249</v>
      </c>
      <c r="M20" s="181" t="s">
        <v>350</v>
      </c>
      <c r="N20" s="2" t="s">
        <v>1315</v>
      </c>
      <c r="O20" s="813" t="s">
        <v>1251</v>
      </c>
      <c r="P20" s="827" t="s">
        <v>1316</v>
      </c>
      <c r="Q20" s="827" t="s">
        <v>1317</v>
      </c>
      <c r="R20" s="814" t="n">
        <f aca="false">'performance estimate '!$J$100*0.057</f>
        <v>1.68948</v>
      </c>
      <c r="S20" s="814" t="n">
        <v>6</v>
      </c>
      <c r="T20" s="814" t="n">
        <f aca="false">R20-S20</f>
        <v>-4.31052</v>
      </c>
      <c r="U20" s="181" t="n">
        <v>35</v>
      </c>
    </row>
    <row r="21" customFormat="false" ht="14.25" hidden="false" customHeight="true" outlineLevel="0" collapsed="false">
      <c r="A21" s="826" t="s">
        <v>38</v>
      </c>
      <c r="B21" s="825" t="n">
        <f aca="false">B15</f>
        <v>0</v>
      </c>
      <c r="J21" s="812" t="s">
        <v>352</v>
      </c>
      <c r="K21" s="812" t="s">
        <v>1318</v>
      </c>
      <c r="L21" s="812" t="s">
        <v>1249</v>
      </c>
      <c r="M21" s="812" t="s">
        <v>353</v>
      </c>
      <c r="N21" s="828" t="s">
        <v>1319</v>
      </c>
      <c r="O21" s="827" t="s">
        <v>1251</v>
      </c>
      <c r="P21" s="827" t="s">
        <v>1320</v>
      </c>
      <c r="Q21" s="827" t="s">
        <v>1321</v>
      </c>
      <c r="R21" s="814" t="n">
        <f aca="false">'performance estimate '!$J$100*0.057</f>
        <v>1.68948</v>
      </c>
      <c r="S21" s="814" t="n">
        <v>10</v>
      </c>
      <c r="T21" s="814" t="n">
        <f aca="false">R21-S21</f>
        <v>-8.31052</v>
      </c>
      <c r="U21" s="181" t="n">
        <v>35</v>
      </c>
    </row>
    <row r="22" customFormat="false" ht="14.25" hidden="false" customHeight="true" outlineLevel="0" collapsed="false">
      <c r="A22" s="829" t="s">
        <v>1322</v>
      </c>
      <c r="B22" s="830"/>
      <c r="J22" s="812" t="s">
        <v>355</v>
      </c>
      <c r="K22" s="812" t="s">
        <v>1323</v>
      </c>
      <c r="L22" s="812" t="s">
        <v>1324</v>
      </c>
      <c r="M22" s="812" t="s">
        <v>356</v>
      </c>
      <c r="N22" s="813" t="s">
        <v>1325</v>
      </c>
      <c r="O22" s="813" t="s">
        <v>1324</v>
      </c>
      <c r="P22" s="813" t="s">
        <v>1326</v>
      </c>
      <c r="Q22" s="813" t="s">
        <v>1327</v>
      </c>
      <c r="R22" s="814" t="n">
        <f aca="false">'performance estimate '!$J$100*0.057</f>
        <v>1.68948</v>
      </c>
      <c r="S22" s="814" t="n">
        <v>0</v>
      </c>
      <c r="T22" s="814" t="n">
        <f aca="false">R22-S22</f>
        <v>1.68948</v>
      </c>
      <c r="U22" s="181" t="s">
        <v>1297</v>
      </c>
    </row>
    <row r="23" customFormat="false" ht="14.25" hidden="false" customHeight="true" outlineLevel="0" collapsed="false">
      <c r="A23" s="831" t="s">
        <v>1328</v>
      </c>
      <c r="B23" s="832" t="s">
        <v>1329</v>
      </c>
      <c r="J23" s="812" t="s">
        <v>358</v>
      </c>
      <c r="K23" s="812" t="s">
        <v>1330</v>
      </c>
      <c r="L23" s="812" t="s">
        <v>1324</v>
      </c>
      <c r="M23" s="812" t="s">
        <v>359</v>
      </c>
      <c r="N23" s="813" t="s">
        <v>1331</v>
      </c>
      <c r="O23" s="813" t="s">
        <v>1324</v>
      </c>
      <c r="P23" s="813" t="s">
        <v>1326</v>
      </c>
      <c r="Q23" s="813" t="s">
        <v>1332</v>
      </c>
      <c r="R23" s="814" t="n">
        <f aca="false">'performance estimate '!$J$100*0.057</f>
        <v>1.68948</v>
      </c>
      <c r="S23" s="814" t="n">
        <v>0</v>
      </c>
      <c r="T23" s="814" t="n">
        <f aca="false">R23-S23</f>
        <v>1.68948</v>
      </c>
      <c r="U23" s="181" t="s">
        <v>1297</v>
      </c>
    </row>
    <row r="24" customFormat="false" ht="14.25" hidden="false" customHeight="true" outlineLevel="0" collapsed="false">
      <c r="A24" s="831" t="s">
        <v>1333</v>
      </c>
      <c r="B24" s="833" t="n">
        <f aca="false">'Your System'!G32</f>
        <v>-3.7</v>
      </c>
      <c r="J24" s="812" t="s">
        <v>362</v>
      </c>
      <c r="K24" s="812" t="s">
        <v>1334</v>
      </c>
      <c r="L24" s="812" t="s">
        <v>1324</v>
      </c>
      <c r="M24" s="812" t="s">
        <v>363</v>
      </c>
      <c r="N24" s="813" t="s">
        <v>1335</v>
      </c>
      <c r="O24" s="813" t="s">
        <v>1324</v>
      </c>
      <c r="P24" s="813" t="s">
        <v>1326</v>
      </c>
      <c r="Q24" s="813" t="s">
        <v>1336</v>
      </c>
      <c r="R24" s="814" t="n">
        <f aca="false">'performance estimate '!$J$100*0.057</f>
        <v>1.68948</v>
      </c>
      <c r="S24" s="814" t="n">
        <v>0</v>
      </c>
      <c r="T24" s="814" t="n">
        <f aca="false">R24-S24</f>
        <v>1.68948</v>
      </c>
      <c r="U24" s="181" t="s">
        <v>1297</v>
      </c>
    </row>
    <row r="25" customFormat="false" ht="14.25" hidden="false" customHeight="true" outlineLevel="0" collapsed="false">
      <c r="A25" s="831" t="s">
        <v>1337</v>
      </c>
      <c r="B25" s="834" t="n">
        <f aca="false">'Your System'!H32</f>
        <v>6.6</v>
      </c>
      <c r="J25" s="812" t="s">
        <v>365</v>
      </c>
      <c r="K25" s="812" t="s">
        <v>1338</v>
      </c>
      <c r="L25" s="812" t="s">
        <v>1324</v>
      </c>
      <c r="M25" s="812" t="s">
        <v>366</v>
      </c>
      <c r="N25" s="813" t="s">
        <v>1339</v>
      </c>
      <c r="O25" s="813" t="s">
        <v>1324</v>
      </c>
      <c r="P25" s="813" t="s">
        <v>1326</v>
      </c>
      <c r="Q25" s="813" t="s">
        <v>1340</v>
      </c>
      <c r="R25" s="814" t="n">
        <f aca="false">'performance estimate '!$J$100*0.057</f>
        <v>1.68948</v>
      </c>
      <c r="S25" s="814" t="n">
        <v>0</v>
      </c>
      <c r="T25" s="814" t="n">
        <f aca="false">R25-S25</f>
        <v>1.68948</v>
      </c>
      <c r="U25" s="181" t="s">
        <v>1297</v>
      </c>
    </row>
    <row r="26" customFormat="false" ht="14.25" hidden="false" customHeight="true" outlineLevel="0" collapsed="false">
      <c r="A26" s="829" t="s">
        <v>1341</v>
      </c>
      <c r="B26" s="830"/>
      <c r="J26" s="812" t="s">
        <v>371</v>
      </c>
      <c r="K26" s="812" t="s">
        <v>1342</v>
      </c>
      <c r="L26" s="812" t="s">
        <v>1343</v>
      </c>
      <c r="M26" s="835" t="s">
        <v>372</v>
      </c>
      <c r="N26" s="836" t="s">
        <v>1344</v>
      </c>
      <c r="O26" s="836" t="s">
        <v>1345</v>
      </c>
      <c r="P26" s="836" t="s">
        <v>1346</v>
      </c>
      <c r="Q26" s="836" t="s">
        <v>1347</v>
      </c>
      <c r="R26" s="814" t="n">
        <f aca="false">'performance estimate '!$J$100*0.057</f>
        <v>1.68948</v>
      </c>
      <c r="S26" s="814" t="n">
        <v>5</v>
      </c>
      <c r="T26" s="814" t="n">
        <f aca="false">R26-S26</f>
        <v>-3.31052</v>
      </c>
      <c r="U26" s="181" t="n">
        <v>22.9</v>
      </c>
    </row>
    <row r="27" customFormat="false" ht="16.15" hidden="false" customHeight="false" outlineLevel="0" collapsed="false">
      <c r="A27" s="831" t="s">
        <v>1348</v>
      </c>
      <c r="B27" s="837" t="s">
        <v>1349</v>
      </c>
      <c r="G27" s="95"/>
      <c r="H27" s="95"/>
      <c r="I27" s="95"/>
      <c r="J27" s="225" t="s">
        <v>375</v>
      </c>
      <c r="K27" s="812" t="s">
        <v>1350</v>
      </c>
      <c r="L27" s="812" t="s">
        <v>1343</v>
      </c>
      <c r="M27" s="835" t="s">
        <v>376</v>
      </c>
      <c r="N27" s="2" t="s">
        <v>1351</v>
      </c>
      <c r="O27" s="836" t="s">
        <v>1345</v>
      </c>
      <c r="P27" s="2" t="s">
        <v>1352</v>
      </c>
      <c r="Q27" s="836" t="s">
        <v>1353</v>
      </c>
      <c r="R27" s="814" t="n">
        <f aca="false">'performance estimate '!$J$100*0.057</f>
        <v>1.68948</v>
      </c>
      <c r="S27" s="814" t="n">
        <v>5</v>
      </c>
      <c r="T27" s="814" t="n">
        <f aca="false">R27-S27</f>
        <v>-3.31052</v>
      </c>
      <c r="U27" s="181" t="n">
        <v>26</v>
      </c>
    </row>
    <row r="28" customFormat="false" ht="26.1" hidden="false" customHeight="false" outlineLevel="0" collapsed="false">
      <c r="A28" s="831" t="s">
        <v>1354</v>
      </c>
      <c r="B28" s="837" t="n">
        <f aca="false">'Your System'!B9</f>
        <v>45</v>
      </c>
      <c r="G28" s="95"/>
      <c r="H28" s="95"/>
      <c r="I28" s="95"/>
      <c r="J28" s="812" t="s">
        <v>378</v>
      </c>
      <c r="K28" s="812" t="s">
        <v>1355</v>
      </c>
      <c r="L28" s="812" t="s">
        <v>1343</v>
      </c>
      <c r="M28" s="812" t="s">
        <v>379</v>
      </c>
      <c r="N28" s="836" t="s">
        <v>1356</v>
      </c>
      <c r="O28" s="836" t="s">
        <v>1345</v>
      </c>
      <c r="P28" s="836" t="s">
        <v>1357</v>
      </c>
      <c r="Q28" s="836" t="s">
        <v>1358</v>
      </c>
      <c r="R28" s="814" t="n">
        <f aca="false">'performance estimate '!$J$100*0.057</f>
        <v>1.68948</v>
      </c>
      <c r="S28" s="814" t="n">
        <v>15</v>
      </c>
      <c r="T28" s="814" t="n">
        <f aca="false">R28-S28</f>
        <v>-13.31052</v>
      </c>
      <c r="U28" s="181" t="n">
        <v>27.35</v>
      </c>
    </row>
    <row r="29" customFormat="false" ht="15" hidden="false" customHeight="false" outlineLevel="0" collapsed="false">
      <c r="A29" s="831" t="s">
        <v>1359</v>
      </c>
      <c r="B29" s="833" t="s">
        <v>1360</v>
      </c>
      <c r="G29" s="95"/>
      <c r="H29" s="95"/>
      <c r="I29" s="95"/>
      <c r="J29" s="167" t="s">
        <v>380</v>
      </c>
      <c r="K29" s="812" t="s">
        <v>1361</v>
      </c>
      <c r="L29" s="812" t="s">
        <v>1343</v>
      </c>
      <c r="M29" s="2" t="s">
        <v>209</v>
      </c>
      <c r="N29" s="2" t="s">
        <v>1297</v>
      </c>
      <c r="O29" s="836" t="s">
        <v>1345</v>
      </c>
      <c r="P29" s="2" t="s">
        <v>1362</v>
      </c>
      <c r="Q29" s="2" t="s">
        <v>1362</v>
      </c>
      <c r="R29" s="814" t="n">
        <f aca="false">'performance estimate '!$J$100*0.057</f>
        <v>1.68948</v>
      </c>
      <c r="S29" s="814" t="n">
        <v>0</v>
      </c>
      <c r="T29" s="814" t="n">
        <f aca="false">R29-S29</f>
        <v>1.68948</v>
      </c>
      <c r="U29" s="181" t="s">
        <v>1297</v>
      </c>
    </row>
    <row r="30" customFormat="false" ht="15" hidden="false" customHeight="false" outlineLevel="0" collapsed="false">
      <c r="A30" s="829" t="s">
        <v>1363</v>
      </c>
      <c r="B30" s="830"/>
      <c r="G30" s="95"/>
      <c r="H30" s="95"/>
      <c r="I30" s="95"/>
      <c r="J30" s="812" t="s">
        <v>382</v>
      </c>
      <c r="K30" s="812" t="s">
        <v>1364</v>
      </c>
      <c r="L30" s="812" t="s">
        <v>209</v>
      </c>
      <c r="M30" s="812" t="s">
        <v>209</v>
      </c>
      <c r="N30" s="2" t="s">
        <v>1297</v>
      </c>
      <c r="O30" s="836" t="s">
        <v>1345</v>
      </c>
      <c r="P30" s="2" t="s">
        <v>1365</v>
      </c>
      <c r="Q30" s="2" t="s">
        <v>1365</v>
      </c>
      <c r="R30" s="814" t="n">
        <f aca="false">'performance estimate '!$J$100*0.057</f>
        <v>1.68948</v>
      </c>
      <c r="S30" s="814" t="n">
        <v>0</v>
      </c>
      <c r="T30" s="814" t="n">
        <f aca="false">R30-S30</f>
        <v>1.68948</v>
      </c>
      <c r="U30" s="181" t="s">
        <v>1297</v>
      </c>
    </row>
    <row r="31" customFormat="false" ht="15" hidden="false" customHeight="false" outlineLevel="0" collapsed="false">
      <c r="A31" s="831" t="s">
        <v>1366</v>
      </c>
      <c r="B31" s="833" t="n">
        <f aca="false">'Your System'!E15+5</f>
        <v>55</v>
      </c>
      <c r="G31" s="95"/>
      <c r="H31" s="95"/>
      <c r="I31" s="95"/>
      <c r="J31" s="225" t="s">
        <v>248</v>
      </c>
      <c r="K31" s="812" t="s">
        <v>1367</v>
      </c>
      <c r="L31" s="2" t="s">
        <v>1368</v>
      </c>
      <c r="M31" s="181" t="s">
        <v>384</v>
      </c>
      <c r="N31" s="838" t="s">
        <v>1369</v>
      </c>
      <c r="O31" s="838" t="s">
        <v>1370</v>
      </c>
      <c r="P31" s="838" t="s">
        <v>1367</v>
      </c>
      <c r="Q31" s="838" t="s">
        <v>1371</v>
      </c>
      <c r="R31" s="814" t="n">
        <f aca="false">'performance estimate '!$J$100*0.057</f>
        <v>1.68948</v>
      </c>
      <c r="S31" s="814" t="n">
        <v>5</v>
      </c>
      <c r="T31" s="814" t="n">
        <f aca="false">R31-S31</f>
        <v>-3.31052</v>
      </c>
      <c r="U31" s="181" t="n">
        <v>10.1</v>
      </c>
    </row>
    <row r="32" customFormat="false" ht="15" hidden="false" customHeight="false" outlineLevel="0" collapsed="false">
      <c r="A32" s="831" t="s">
        <v>1372</v>
      </c>
      <c r="B32" s="839" t="n">
        <f aca="false">'Your System'!E19</f>
        <v>59.3886178861789</v>
      </c>
      <c r="G32" s="95"/>
      <c r="H32" s="95"/>
      <c r="I32" s="95"/>
      <c r="J32" s="225" t="s">
        <v>252</v>
      </c>
      <c r="K32" s="812" t="s">
        <v>1373</v>
      </c>
      <c r="L32" s="2" t="s">
        <v>1368</v>
      </c>
      <c r="M32" s="181" t="s">
        <v>386</v>
      </c>
      <c r="N32" s="838" t="s">
        <v>1374</v>
      </c>
      <c r="O32" s="838" t="s">
        <v>1370</v>
      </c>
      <c r="P32" s="840" t="s">
        <v>1375</v>
      </c>
      <c r="Q32" s="838" t="s">
        <v>1376</v>
      </c>
      <c r="R32" s="814" t="n">
        <f aca="false">'performance estimate '!$J$100*0.057</f>
        <v>1.68948</v>
      </c>
      <c r="S32" s="814" t="n">
        <v>5</v>
      </c>
      <c r="T32" s="814" t="n">
        <f aca="false">R32-S32</f>
        <v>-3.31052</v>
      </c>
      <c r="U32" s="181" t="n">
        <v>11.9</v>
      </c>
    </row>
    <row r="33" customFormat="false" ht="15" hidden="false" customHeight="false" outlineLevel="0" collapsed="false">
      <c r="A33" s="829" t="s">
        <v>1377</v>
      </c>
      <c r="B33" s="830"/>
      <c r="J33" s="225" t="s">
        <v>258</v>
      </c>
      <c r="K33" s="812" t="s">
        <v>1378</v>
      </c>
      <c r="L33" s="2" t="s">
        <v>1368</v>
      </c>
      <c r="M33" s="181" t="s">
        <v>387</v>
      </c>
      <c r="N33" s="838" t="s">
        <v>1379</v>
      </c>
      <c r="O33" s="838" t="s">
        <v>1370</v>
      </c>
      <c r="P33" s="838" t="s">
        <v>1378</v>
      </c>
      <c r="Q33" s="838" t="s">
        <v>1380</v>
      </c>
      <c r="R33" s="814" t="n">
        <f aca="false">'performance estimate '!$J$100*0.057</f>
        <v>1.68948</v>
      </c>
      <c r="S33" s="814" t="n">
        <v>5</v>
      </c>
      <c r="T33" s="814" t="n">
        <f aca="false">R33-S33</f>
        <v>-3.31052</v>
      </c>
      <c r="U33" s="181" t="n">
        <v>14.9</v>
      </c>
    </row>
    <row r="34" customFormat="false" ht="23.85" hidden="false" customHeight="false" outlineLevel="0" collapsed="false">
      <c r="A34" s="831" t="s">
        <v>1381</v>
      </c>
      <c r="B34" s="833"/>
      <c r="J34" s="225" t="s">
        <v>266</v>
      </c>
      <c r="K34" s="812" t="s">
        <v>1382</v>
      </c>
      <c r="L34" s="2" t="s">
        <v>1368</v>
      </c>
      <c r="M34" s="181" t="s">
        <v>388</v>
      </c>
      <c r="N34" s="838" t="s">
        <v>1383</v>
      </c>
      <c r="O34" s="838" t="s">
        <v>1370</v>
      </c>
      <c r="P34" s="838" t="s">
        <v>1382</v>
      </c>
      <c r="Q34" s="838" t="s">
        <v>1384</v>
      </c>
      <c r="R34" s="814" t="n">
        <f aca="false">'performance estimate '!$J$100*0.057</f>
        <v>1.68948</v>
      </c>
      <c r="S34" s="814" t="n">
        <v>5</v>
      </c>
      <c r="T34" s="814" t="n">
        <f aca="false">R34-S34</f>
        <v>-3.31052</v>
      </c>
      <c r="U34" s="181" t="n">
        <v>16.2</v>
      </c>
    </row>
    <row r="35" customFormat="false" ht="15" hidden="false" customHeight="false" outlineLevel="0" collapsed="false">
      <c r="A35" s="831" t="s">
        <v>1385</v>
      </c>
      <c r="B35" s="833"/>
      <c r="J35" s="225" t="s">
        <v>273</v>
      </c>
      <c r="K35" s="812" t="s">
        <v>1386</v>
      </c>
      <c r="L35" s="2" t="s">
        <v>1368</v>
      </c>
      <c r="M35" s="181" t="s">
        <v>389</v>
      </c>
      <c r="N35" s="838" t="s">
        <v>1387</v>
      </c>
      <c r="O35" s="838" t="s">
        <v>1370</v>
      </c>
      <c r="P35" s="838" t="s">
        <v>1386</v>
      </c>
      <c r="Q35" s="838" t="s">
        <v>1388</v>
      </c>
      <c r="R35" s="814" t="n">
        <f aca="false">'performance estimate '!$J$100*0.057</f>
        <v>1.68948</v>
      </c>
      <c r="S35" s="814" t="n">
        <v>5</v>
      </c>
      <c r="T35" s="814" t="n">
        <f aca="false">R35-S35</f>
        <v>-3.31052</v>
      </c>
      <c r="U35" s="181" t="n">
        <v>24.2</v>
      </c>
    </row>
    <row r="36" customFormat="false" ht="15" hidden="false" customHeight="false" outlineLevel="0" collapsed="false">
      <c r="A36" s="829" t="s">
        <v>92</v>
      </c>
      <c r="B36" s="830"/>
      <c r="J36" s="225" t="s">
        <v>278</v>
      </c>
      <c r="K36" s="812" t="s">
        <v>1389</v>
      </c>
      <c r="L36" s="2" t="s">
        <v>1368</v>
      </c>
      <c r="M36" s="181" t="s">
        <v>390</v>
      </c>
      <c r="N36" s="838" t="s">
        <v>1390</v>
      </c>
      <c r="O36" s="838" t="s">
        <v>1370</v>
      </c>
      <c r="P36" s="838" t="s">
        <v>1389</v>
      </c>
      <c r="Q36" s="838" t="s">
        <v>1391</v>
      </c>
      <c r="R36" s="814" t="n">
        <f aca="false">'performance estimate '!$J$100*0.057</f>
        <v>1.68948</v>
      </c>
      <c r="S36" s="814" t="n">
        <v>5</v>
      </c>
      <c r="T36" s="814" t="n">
        <f aca="false">R36-S36</f>
        <v>-3.31052</v>
      </c>
      <c r="U36" s="181" t="n">
        <v>25.5</v>
      </c>
    </row>
    <row r="37" customFormat="false" ht="15" hidden="false" customHeight="false" outlineLevel="0" collapsed="false">
      <c r="A37" s="831" t="s">
        <v>1392</v>
      </c>
      <c r="B37" s="833" t="n">
        <f aca="false">'performance estimate '!D134</f>
        <v>0</v>
      </c>
      <c r="J37" s="225" t="s">
        <v>286</v>
      </c>
      <c r="K37" s="812" t="s">
        <v>1393</v>
      </c>
      <c r="L37" s="2" t="s">
        <v>1368</v>
      </c>
      <c r="M37" s="181" t="s">
        <v>391</v>
      </c>
      <c r="N37" s="838" t="s">
        <v>1394</v>
      </c>
      <c r="O37" s="838" t="s">
        <v>1370</v>
      </c>
      <c r="P37" s="838" t="s">
        <v>1393</v>
      </c>
      <c r="Q37" s="838" t="s">
        <v>1395</v>
      </c>
      <c r="R37" s="814" t="n">
        <f aca="false">'performance estimate '!$J$100*0.057</f>
        <v>1.68948</v>
      </c>
      <c r="S37" s="814" t="n">
        <v>5</v>
      </c>
      <c r="T37" s="814" t="n">
        <f aca="false">R37-S37</f>
        <v>-3.31052</v>
      </c>
      <c r="U37" s="181" t="n">
        <v>26.9</v>
      </c>
    </row>
    <row r="38" customFormat="false" ht="15" hidden="false" customHeight="false" outlineLevel="0" collapsed="false">
      <c r="A38" s="831" t="s">
        <v>1396</v>
      </c>
      <c r="B38" s="833" t="n">
        <f aca="false">'performance estimate '!D135</f>
        <v>13000</v>
      </c>
      <c r="J38" s="225" t="s">
        <v>374</v>
      </c>
      <c r="K38" s="812" t="s">
        <v>1397</v>
      </c>
      <c r="L38" s="2" t="s">
        <v>1398</v>
      </c>
      <c r="M38" s="181" t="s">
        <v>392</v>
      </c>
      <c r="N38" s="838" t="s">
        <v>1297</v>
      </c>
      <c r="O38" s="838" t="s">
        <v>1398</v>
      </c>
      <c r="P38" s="838" t="str">
        <f aca="false">Q38</f>
        <v>A10-UHE</v>
      </c>
      <c r="Q38" s="838" t="str">
        <f aca="false">K38</f>
        <v>A10-UHE</v>
      </c>
      <c r="R38" s="814" t="n">
        <f aca="false">'performance estimate '!$J$100*0.057</f>
        <v>1.68948</v>
      </c>
      <c r="S38" s="814" t="n">
        <v>0</v>
      </c>
      <c r="T38" s="814" t="n">
        <f aca="false">R38-S38</f>
        <v>1.68948</v>
      </c>
      <c r="U38" s="181" t="s">
        <v>1297</v>
      </c>
    </row>
    <row r="39" customFormat="false" ht="15" hidden="false" customHeight="false" outlineLevel="0" collapsed="false">
      <c r="A39" s="831" t="s">
        <v>1399</v>
      </c>
      <c r="B39" s="833" t="n">
        <f aca="false">'performance estimate '!D136</f>
        <v>1700</v>
      </c>
      <c r="J39" s="225" t="s">
        <v>377</v>
      </c>
      <c r="K39" s="812" t="s">
        <v>1400</v>
      </c>
      <c r="L39" s="2" t="s">
        <v>1398</v>
      </c>
      <c r="M39" s="181" t="s">
        <v>393</v>
      </c>
      <c r="N39" s="838" t="s">
        <v>1297</v>
      </c>
      <c r="O39" s="838" t="s">
        <v>1398</v>
      </c>
      <c r="P39" s="838" t="str">
        <f aca="false">Q39</f>
        <v>A16-UHE</v>
      </c>
      <c r="Q39" s="838" t="str">
        <f aca="false">K39</f>
        <v>A16-UHE</v>
      </c>
      <c r="R39" s="814" t="n">
        <f aca="false">'performance estimate '!$J$100*0.057</f>
        <v>1.68948</v>
      </c>
      <c r="S39" s="814" t="n">
        <v>0</v>
      </c>
      <c r="T39" s="814" t="n">
        <f aca="false">R39-S39</f>
        <v>1.68948</v>
      </c>
      <c r="U39" s="181" t="s">
        <v>1297</v>
      </c>
    </row>
    <row r="40" customFormat="false" ht="15" hidden="false" customHeight="false" outlineLevel="0" collapsed="false">
      <c r="A40" s="829" t="s">
        <v>1401</v>
      </c>
      <c r="B40" s="830"/>
    </row>
    <row r="41" customFormat="false" ht="15" hidden="false" customHeight="false" outlineLevel="0" collapsed="false">
      <c r="A41" s="829" t="s">
        <v>1402</v>
      </c>
      <c r="B41" s="830"/>
    </row>
    <row r="42" customFormat="false" ht="15" hidden="false" customHeight="false" outlineLevel="0" collapsed="false">
      <c r="A42" s="831" t="s">
        <v>1403</v>
      </c>
      <c r="B42" s="833" t="s">
        <v>76</v>
      </c>
    </row>
    <row r="43" customFormat="false" ht="23.85" hidden="false" customHeight="false" outlineLevel="0" collapsed="false">
      <c r="A43" s="831" t="s">
        <v>1404</v>
      </c>
      <c r="B43" s="833" t="s">
        <v>76</v>
      </c>
    </row>
    <row r="44" customFormat="false" ht="15" hidden="false" customHeight="false" outlineLevel="0" collapsed="false">
      <c r="A44" s="831" t="s">
        <v>1405</v>
      </c>
      <c r="B44" s="833" t="s">
        <v>76</v>
      </c>
    </row>
    <row r="45" customFormat="false" ht="15" hidden="false" customHeight="false" outlineLevel="0" collapsed="false">
      <c r="A45" s="831" t="s">
        <v>1406</v>
      </c>
      <c r="B45" s="833" t="s">
        <v>76</v>
      </c>
    </row>
    <row r="46" customFormat="false" ht="15.6" hidden="false" customHeight="false" outlineLevel="0" collapsed="false">
      <c r="A46" s="829" t="s">
        <v>1407</v>
      </c>
      <c r="B46" s="830"/>
    </row>
    <row r="47" customFormat="false" ht="15" hidden="false" customHeight="false" outlineLevel="0" collapsed="false">
      <c r="A47" s="831" t="s">
        <v>1408</v>
      </c>
      <c r="B47" s="833"/>
    </row>
    <row r="48" customFormat="false" ht="15" hidden="false" customHeight="false" outlineLevel="0" collapsed="false">
      <c r="A48" s="831" t="s">
        <v>1409</v>
      </c>
      <c r="B48" s="841"/>
      <c r="AC48" s="842" t="s">
        <v>1410</v>
      </c>
      <c r="AD48" s="842"/>
      <c r="AE48" s="842"/>
      <c r="AF48" s="842"/>
    </row>
    <row r="49" customFormat="false" ht="15" hidden="false" customHeight="false" outlineLevel="0" collapsed="false">
      <c r="A49" s="843" t="s">
        <v>1411</v>
      </c>
      <c r="B49" s="844"/>
    </row>
    <row r="50" customFormat="false" ht="24.45" hidden="false" customHeight="false" outlineLevel="0" collapsed="false">
      <c r="A50" s="808"/>
    </row>
    <row r="51" customFormat="false" ht="24.45" hidden="false" customHeight="false" outlineLevel="0" collapsed="false">
      <c r="A51" s="808"/>
    </row>
    <row r="52" customFormat="false" ht="24.45" hidden="false" customHeight="false" outlineLevel="0" collapsed="false">
      <c r="A52" s="808"/>
    </row>
    <row r="53" customFormat="false" ht="22.05" hidden="false" customHeight="false" outlineLevel="0" collapsed="false">
      <c r="A53" s="845" t="s">
        <v>1412</v>
      </c>
      <c r="B53" s="846"/>
      <c r="C53" s="146"/>
    </row>
    <row r="54" customFormat="false" ht="15.6" hidden="false" customHeight="true" outlineLevel="0" collapsed="false">
      <c r="A54" s="847" t="s">
        <v>1413</v>
      </c>
      <c r="B54" s="847"/>
      <c r="C54" s="31"/>
    </row>
    <row r="55" customFormat="false" ht="13.8" hidden="false" customHeight="false" outlineLevel="0" collapsed="false">
      <c r="A55" s="848" t="s">
        <v>453</v>
      </c>
      <c r="B55" s="849" t="n">
        <f aca="false">'Your System'!X79</f>
        <v>13037.5384615385</v>
      </c>
      <c r="C55" s="31"/>
    </row>
    <row r="56" customFormat="false" ht="15.75" hidden="false" customHeight="true" outlineLevel="0" collapsed="false">
      <c r="A56" s="850" t="s">
        <v>1414</v>
      </c>
      <c r="B56" s="851" t="n">
        <f aca="false">'Your System'!B59*'Your System'!X79</f>
        <v>13037.5384615385</v>
      </c>
      <c r="C56" s="31"/>
    </row>
    <row r="57" customFormat="false" ht="13.8" hidden="false" customHeight="false" outlineLevel="0" collapsed="false">
      <c r="A57" s="848" t="s">
        <v>1415</v>
      </c>
      <c r="B57" s="852" t="n">
        <f aca="false">'Your System'!B13</f>
        <v>4.11</v>
      </c>
      <c r="C57" s="31"/>
    </row>
    <row r="58" customFormat="false" ht="13.8" hidden="false" customHeight="false" outlineLevel="0" collapsed="false">
      <c r="A58" s="850" t="s">
        <v>1416</v>
      </c>
      <c r="B58" s="851" t="n">
        <f aca="false">B56/B57</f>
        <v>3172.15047725997</v>
      </c>
      <c r="C58" s="31"/>
    </row>
    <row r="59" customFormat="false" ht="13.8" hidden="false" customHeight="false" outlineLevel="0" collapsed="false">
      <c r="A59" s="848" t="s">
        <v>1417</v>
      </c>
      <c r="B59" s="853" t="n">
        <f aca="false">'Your System'!B59</f>
        <v>1</v>
      </c>
      <c r="C59" s="31"/>
    </row>
    <row r="60" customFormat="false" ht="13.8" hidden="false" customHeight="false" outlineLevel="0" collapsed="false">
      <c r="A60" s="848" t="s">
        <v>1418</v>
      </c>
      <c r="B60" s="853" t="n">
        <v>0</v>
      </c>
      <c r="C60" s="31"/>
    </row>
    <row r="61" customFormat="false" ht="13.8" hidden="false" customHeight="false" outlineLevel="0" collapsed="false">
      <c r="A61" s="848" t="s">
        <v>1419</v>
      </c>
      <c r="B61" s="849" t="n">
        <f aca="false">B55/B57</f>
        <v>3172.15047725997</v>
      </c>
      <c r="C61" s="31"/>
    </row>
    <row r="62" customFormat="false" ht="15.6" hidden="false" customHeight="true" outlineLevel="0" collapsed="false">
      <c r="A62" s="847" t="s">
        <v>1420</v>
      </c>
      <c r="B62" s="847"/>
      <c r="C62" s="31"/>
    </row>
    <row r="63" customFormat="false" ht="13.8" hidden="false" customHeight="false" outlineLevel="0" collapsed="false">
      <c r="A63" s="848" t="s">
        <v>1421</v>
      </c>
      <c r="B63" s="849" t="n">
        <f aca="false">'Your System'!X81+'Your System'!X83</f>
        <v>2881.87777777778</v>
      </c>
      <c r="C63" s="31"/>
    </row>
    <row r="64" customFormat="false" ht="13.8" hidden="false" customHeight="false" outlineLevel="0" collapsed="false">
      <c r="A64" s="850" t="s">
        <v>1422</v>
      </c>
      <c r="B64" s="851" t="n">
        <f aca="false">'Your System'!X81</f>
        <v>2619.28550135501</v>
      </c>
      <c r="C64" s="31"/>
    </row>
    <row r="65" customFormat="false" ht="13.8" hidden="false" customHeight="false" outlineLevel="0" collapsed="false">
      <c r="A65" s="848" t="s">
        <v>1423</v>
      </c>
      <c r="B65" s="849" t="n">
        <f aca="false">B64/2.5</f>
        <v>1047.71420054201</v>
      </c>
      <c r="C65" s="31"/>
    </row>
    <row r="66" customFormat="false" ht="13.8" hidden="false" customHeight="false" outlineLevel="0" collapsed="false">
      <c r="A66" s="848" t="s">
        <v>1424</v>
      </c>
      <c r="B66" s="853" t="n">
        <f aca="false">B64/B63</f>
        <v>0.908881536043055</v>
      </c>
      <c r="C66" s="31"/>
    </row>
    <row r="67" customFormat="false" ht="13.8" hidden="false" customHeight="false" outlineLevel="0" collapsed="false">
      <c r="A67" s="848" t="s">
        <v>1425</v>
      </c>
      <c r="B67" s="854" t="n">
        <v>1</v>
      </c>
      <c r="C67" s="31"/>
    </row>
    <row r="68" customFormat="false" ht="13.8" hidden="false" customHeight="false" outlineLevel="0" collapsed="false">
      <c r="A68" s="848" t="s">
        <v>1426</v>
      </c>
      <c r="B68" s="854" t="n">
        <f aca="false">1.2</f>
        <v>1.2</v>
      </c>
      <c r="C68" s="31"/>
    </row>
    <row r="69" customFormat="false" ht="13.8" hidden="false" customHeight="false" outlineLevel="0" collapsed="false">
      <c r="A69" s="848" t="s">
        <v>1427</v>
      </c>
      <c r="B69" s="849" t="n">
        <f aca="false">(B68*52)+B65+(B63-B64)</f>
        <v>1372.70647696477</v>
      </c>
      <c r="C69" s="31"/>
    </row>
    <row r="70" customFormat="false" ht="15.6" hidden="false" customHeight="true" outlineLevel="0" collapsed="false">
      <c r="A70" s="847" t="s">
        <v>1428</v>
      </c>
      <c r="B70" s="847"/>
      <c r="C70" s="31"/>
    </row>
    <row r="71" customFormat="false" ht="13.8" hidden="false" customHeight="false" outlineLevel="0" collapsed="false">
      <c r="A71" s="855" t="s">
        <v>1429</v>
      </c>
      <c r="B71" s="854" t="str">
        <f aca="false">'Heat Loss Calculator'!B9</f>
        <v>Birmingham</v>
      </c>
      <c r="C71" s="31"/>
    </row>
    <row r="72" customFormat="false" ht="13.8" hidden="false" customHeight="false" outlineLevel="0" collapsed="false">
      <c r="A72" s="848" t="s">
        <v>1430</v>
      </c>
      <c r="B72" s="856" t="n">
        <f aca="false">(B64+B56)/(B63+B55)</f>
        <v>0.983504905426479</v>
      </c>
      <c r="C72" s="31"/>
    </row>
    <row r="73" customFormat="false" ht="13.8" hidden="false" customHeight="false" outlineLevel="0" collapsed="false">
      <c r="A73" s="850" t="s">
        <v>1431</v>
      </c>
      <c r="B73" s="857" t="n">
        <f aca="false">B74</f>
        <v>7.4</v>
      </c>
      <c r="C73" s="31"/>
    </row>
    <row r="74" customFormat="false" ht="13.8" hidden="false" customHeight="false" outlineLevel="0" collapsed="false">
      <c r="A74" s="848" t="s">
        <v>1432</v>
      </c>
      <c r="B74" s="854" t="n">
        <f aca="false">'Your System'!H25</f>
        <v>7.4</v>
      </c>
      <c r="C74" s="31"/>
    </row>
    <row r="75" customFormat="false" ht="13.8" hidden="false" customHeight="false" outlineLevel="0" collapsed="false">
      <c r="A75" s="848" t="s">
        <v>1433</v>
      </c>
      <c r="B75" s="849" t="n">
        <f aca="false">B61+B69</f>
        <v>4544.85695422474</v>
      </c>
      <c r="C75" s="31"/>
    </row>
    <row r="76" customFormat="false" ht="13.8" hidden="false" customHeight="false" outlineLevel="0" collapsed="false">
      <c r="A76" s="858" t="s">
        <v>1434</v>
      </c>
      <c r="B76" s="851" t="n">
        <f aca="false">B55+B63-B75</f>
        <v>11374.5592850915</v>
      </c>
      <c r="C76" s="31"/>
      <c r="D76" s="95"/>
      <c r="E76" s="97"/>
      <c r="F76" s="97"/>
      <c r="G76" s="97"/>
      <c r="H76" s="97"/>
      <c r="I76" s="97"/>
      <c r="V76" s="97"/>
      <c r="W76" s="97"/>
      <c r="X76" s="97"/>
      <c r="Y76" s="97"/>
      <c r="Z76" s="97"/>
      <c r="AA76" s="97"/>
    </row>
    <row r="77" customFormat="false" ht="13.8" hidden="false" customHeight="false" outlineLevel="0" collapsed="false">
      <c r="A77" s="859" t="s">
        <v>1435</v>
      </c>
      <c r="B77" s="860" t="str">
        <f aca="false">B81</f>
        <v>MCS HP0270/11</v>
      </c>
      <c r="C77" s="31"/>
      <c r="D77" s="95"/>
      <c r="E77" s="97"/>
      <c r="F77" s="97"/>
      <c r="G77" s="97"/>
      <c r="H77" s="97"/>
      <c r="I77" s="97"/>
      <c r="J77" s="97"/>
      <c r="K77" s="97"/>
      <c r="L77" s="97"/>
      <c r="M77" s="97"/>
      <c r="N77" s="97"/>
      <c r="O77" s="97"/>
      <c r="P77" s="97"/>
      <c r="Q77" s="97"/>
      <c r="R77" s="97"/>
      <c r="S77" s="97"/>
      <c r="T77" s="97"/>
      <c r="U77" s="97"/>
      <c r="V77" s="97"/>
      <c r="W77" s="97"/>
      <c r="X77" s="97"/>
      <c r="Y77" s="97"/>
      <c r="Z77" s="97"/>
      <c r="AA77" s="97"/>
    </row>
    <row r="78" customFormat="false" ht="13.8" hidden="false" customHeight="false" outlineLevel="0" collapsed="false">
      <c r="A78" s="31"/>
      <c r="B78" s="31"/>
      <c r="C78" s="31"/>
      <c r="D78" s="95"/>
      <c r="E78" s="97"/>
      <c r="F78" s="97"/>
      <c r="G78" s="97"/>
      <c r="H78" s="97"/>
      <c r="I78" s="97"/>
      <c r="J78" s="97"/>
      <c r="K78" s="97"/>
      <c r="L78" s="97"/>
      <c r="M78" s="97"/>
      <c r="N78" s="97"/>
      <c r="O78" s="97"/>
      <c r="P78" s="97"/>
      <c r="Q78" s="97"/>
      <c r="R78" s="97"/>
      <c r="S78" s="97"/>
      <c r="T78" s="97"/>
      <c r="U78" s="97"/>
      <c r="V78" s="97"/>
      <c r="W78" s="97"/>
      <c r="X78" s="97"/>
      <c r="Y78" s="97"/>
      <c r="Z78" s="97"/>
      <c r="AA78" s="97"/>
    </row>
    <row r="79" customFormat="false" ht="22.05" hidden="false" customHeight="false" outlineLevel="0" collapsed="false">
      <c r="A79" s="861" t="s">
        <v>1436</v>
      </c>
      <c r="B79" s="862"/>
      <c r="C79" s="863"/>
      <c r="D79" s="864"/>
      <c r="E79" s="865"/>
      <c r="F79" s="95"/>
      <c r="G79" s="97"/>
      <c r="H79" s="97"/>
      <c r="I79" s="97"/>
      <c r="J79" s="97"/>
      <c r="K79" s="97"/>
      <c r="L79" s="97"/>
      <c r="M79" s="97"/>
      <c r="N79" s="97"/>
      <c r="O79" s="97"/>
      <c r="P79" s="97"/>
      <c r="Q79" s="97"/>
      <c r="R79" s="97"/>
      <c r="S79" s="97"/>
      <c r="T79" s="97"/>
      <c r="U79" s="97"/>
      <c r="V79" s="97"/>
      <c r="W79" s="97"/>
      <c r="X79" s="97"/>
      <c r="Y79" s="97"/>
      <c r="Z79" s="97"/>
      <c r="AA79" s="97"/>
    </row>
    <row r="80" customFormat="false" ht="13.8" hidden="false" customHeight="false" outlineLevel="0" collapsed="false">
      <c r="A80" s="866" t="s">
        <v>859</v>
      </c>
      <c r="B80" s="867" t="str">
        <f aca="false">'Your System'!B12</f>
        <v>Midea 8kW</v>
      </c>
      <c r="C80" s="867"/>
      <c r="D80" s="864"/>
      <c r="E80" s="865"/>
      <c r="F80" s="95"/>
      <c r="G80" s="97"/>
      <c r="H80" s="97"/>
      <c r="I80" s="97"/>
      <c r="J80" s="97"/>
      <c r="K80" s="97"/>
      <c r="L80" s="97"/>
      <c r="M80" s="97"/>
      <c r="N80" s="97"/>
      <c r="O80" s="97"/>
      <c r="P80" s="97"/>
      <c r="Q80" s="97"/>
      <c r="R80" s="97"/>
      <c r="S80" s="97"/>
      <c r="T80" s="97"/>
      <c r="U80" s="97"/>
      <c r="V80" s="97"/>
      <c r="W80" s="97"/>
      <c r="X80" s="97"/>
      <c r="Y80" s="97"/>
      <c r="Z80" s="97"/>
      <c r="AA80" s="97"/>
    </row>
    <row r="81" customFormat="false" ht="13.8" hidden="false" customHeight="false" outlineLevel="0" collapsed="false">
      <c r="A81" s="868" t="s">
        <v>860</v>
      </c>
      <c r="B81" s="869" t="str">
        <f aca="false">VLOOKUP($B$80,J2:M39,4,FALSE())</f>
        <v>MCS HP0270/11</v>
      </c>
      <c r="C81" s="869"/>
      <c r="D81" s="864"/>
      <c r="E81" s="865"/>
      <c r="F81" s="95"/>
      <c r="G81" s="97"/>
      <c r="H81" s="97"/>
      <c r="I81" s="97"/>
      <c r="J81" s="97"/>
      <c r="K81" s="97"/>
      <c r="L81" s="97"/>
      <c r="M81" s="97"/>
      <c r="N81" s="97"/>
      <c r="O81" s="97"/>
      <c r="P81" s="97"/>
      <c r="Q81" s="97"/>
      <c r="R81" s="97"/>
      <c r="S81" s="97"/>
      <c r="T81" s="97"/>
      <c r="U81" s="97"/>
      <c r="V81" s="97"/>
      <c r="W81" s="97"/>
      <c r="X81" s="97"/>
      <c r="Y81" s="97"/>
      <c r="Z81" s="97"/>
      <c r="AA81" s="97"/>
    </row>
    <row r="82" customFormat="false" ht="13.8" hidden="false" customHeight="false" outlineLevel="0" collapsed="false">
      <c r="A82" s="870" t="s">
        <v>861</v>
      </c>
      <c r="B82" s="869" t="str">
        <f aca="false">VLOOKUP($B$80,J2:M39,3,FALSE())</f>
        <v>GD MIDEA Heating &amp; Ventilating Equipment Co., Ltd</v>
      </c>
      <c r="C82" s="869"/>
      <c r="D82" s="864"/>
      <c r="E82" s="865"/>
      <c r="F82" s="95"/>
      <c r="G82" s="97"/>
      <c r="H82" s="97"/>
      <c r="I82" s="97"/>
      <c r="J82" s="97"/>
      <c r="K82" s="97"/>
      <c r="L82" s="97"/>
      <c r="M82" s="97"/>
      <c r="N82" s="97"/>
      <c r="O82" s="97"/>
      <c r="P82" s="97"/>
      <c r="Q82" s="97"/>
      <c r="R82" s="97"/>
      <c r="S82" s="97"/>
      <c r="T82" s="97"/>
      <c r="U82" s="97"/>
      <c r="V82" s="97"/>
      <c r="W82" s="97"/>
      <c r="X82" s="97"/>
      <c r="Y82" s="97"/>
      <c r="Z82" s="97"/>
      <c r="AA82" s="97"/>
    </row>
    <row r="83" customFormat="false" ht="13.8" hidden="false" customHeight="false" outlineLevel="0" collapsed="false">
      <c r="A83" s="870" t="s">
        <v>862</v>
      </c>
      <c r="B83" s="869" t="str">
        <f aca="false">VLOOKUP($B$80,J2:M39,2,FALSE())</f>
        <v>MHC-V8W/D2N8-B</v>
      </c>
      <c r="C83" s="869"/>
      <c r="D83" s="864"/>
      <c r="E83" s="865"/>
      <c r="F83" s="95"/>
      <c r="G83" s="97"/>
      <c r="H83" s="97"/>
      <c r="I83" s="97"/>
      <c r="J83" s="97"/>
      <c r="K83" s="97"/>
      <c r="L83" s="97"/>
      <c r="M83" s="97"/>
      <c r="N83" s="97"/>
      <c r="O83" s="97"/>
      <c r="P83" s="97"/>
      <c r="Q83" s="97"/>
      <c r="R83" s="97"/>
      <c r="S83" s="97"/>
      <c r="T83" s="97"/>
      <c r="U83" s="97"/>
      <c r="V83" s="97"/>
      <c r="W83" s="97"/>
      <c r="X83" s="97"/>
      <c r="Y83" s="97"/>
      <c r="Z83" s="97"/>
      <c r="AA83" s="97"/>
    </row>
    <row r="84" customFormat="false" ht="13.8" hidden="false" customHeight="false" outlineLevel="0" collapsed="false">
      <c r="A84" s="871" t="s">
        <v>1437</v>
      </c>
      <c r="B84" s="872" t="n">
        <f aca="false">'Your System'!B9</f>
        <v>45</v>
      </c>
      <c r="C84" s="873" t="s">
        <v>1438</v>
      </c>
      <c r="D84" s="864"/>
      <c r="E84" s="865"/>
      <c r="F84" s="95"/>
      <c r="G84" s="97"/>
      <c r="H84" s="97"/>
      <c r="I84" s="97"/>
      <c r="J84" s="97"/>
      <c r="K84" s="97"/>
      <c r="L84" s="97"/>
      <c r="M84" s="97"/>
      <c r="N84" s="97"/>
      <c r="O84" s="97"/>
      <c r="P84" s="97"/>
      <c r="Q84" s="97"/>
      <c r="R84" s="97"/>
      <c r="S84" s="97"/>
      <c r="T84" s="97"/>
      <c r="U84" s="97"/>
      <c r="V84" s="97"/>
      <c r="W84" s="97"/>
      <c r="X84" s="97"/>
      <c r="Y84" s="97"/>
      <c r="Z84" s="97"/>
      <c r="AA84" s="97"/>
    </row>
    <row r="85" customFormat="false" ht="13.8" hidden="false" customHeight="false" outlineLevel="0" collapsed="false">
      <c r="A85" s="277" t="s">
        <v>1415</v>
      </c>
      <c r="B85" s="874" t="n">
        <f aca="false">'Your System'!B13</f>
        <v>4.11</v>
      </c>
      <c r="C85" s="875"/>
      <c r="D85" s="864"/>
      <c r="E85" s="865"/>
      <c r="F85" s="95"/>
      <c r="G85" s="97"/>
      <c r="H85" s="97"/>
      <c r="I85" s="97"/>
      <c r="J85" s="97"/>
      <c r="K85" s="97"/>
      <c r="L85" s="97"/>
      <c r="M85" s="97"/>
      <c r="N85" s="97"/>
      <c r="O85" s="97"/>
      <c r="P85" s="97"/>
      <c r="Q85" s="97"/>
      <c r="R85" s="97"/>
      <c r="S85" s="97"/>
      <c r="T85" s="97"/>
      <c r="U85" s="97"/>
      <c r="V85" s="97"/>
      <c r="W85" s="97"/>
      <c r="X85" s="97"/>
      <c r="Y85" s="97"/>
      <c r="Z85" s="97"/>
      <c r="AA85" s="97"/>
    </row>
    <row r="86" customFormat="false" ht="13.8" hidden="false" customHeight="false" outlineLevel="0" collapsed="false">
      <c r="A86" s="876"/>
      <c r="B86" s="877"/>
      <c r="C86" s="878"/>
      <c r="D86" s="864"/>
      <c r="E86" s="865"/>
      <c r="F86" s="95"/>
      <c r="G86" s="97"/>
      <c r="H86" s="97"/>
      <c r="I86" s="97"/>
      <c r="J86" s="97"/>
      <c r="K86" s="97"/>
      <c r="L86" s="97"/>
      <c r="M86" s="97"/>
      <c r="N86" s="97"/>
      <c r="O86" s="97"/>
      <c r="P86" s="97"/>
      <c r="Q86" s="97"/>
      <c r="R86" s="97"/>
      <c r="S86" s="97"/>
      <c r="T86" s="97"/>
      <c r="U86" s="97"/>
      <c r="V86" s="97"/>
      <c r="W86" s="97"/>
      <c r="X86" s="97"/>
      <c r="Y86" s="97"/>
      <c r="Z86" s="97"/>
      <c r="AA86" s="97"/>
    </row>
    <row r="87" customFormat="false" ht="24.6" hidden="false" customHeight="false" outlineLevel="0" collapsed="false">
      <c r="A87" s="879" t="s">
        <v>1439</v>
      </c>
      <c r="B87" s="880"/>
      <c r="C87" s="863"/>
      <c r="D87" s="864"/>
      <c r="E87" s="865"/>
      <c r="F87" s="95"/>
      <c r="G87" s="97"/>
      <c r="H87" s="97"/>
      <c r="I87" s="97"/>
      <c r="J87" s="97"/>
      <c r="K87" s="97"/>
      <c r="L87" s="97"/>
      <c r="M87" s="97"/>
      <c r="N87" s="97"/>
      <c r="O87" s="97"/>
      <c r="P87" s="97"/>
      <c r="Q87" s="97"/>
      <c r="R87" s="97"/>
      <c r="S87" s="97"/>
      <c r="T87" s="97"/>
      <c r="U87" s="97"/>
      <c r="V87" s="97"/>
      <c r="W87" s="97"/>
      <c r="X87" s="97"/>
      <c r="Y87" s="97"/>
      <c r="Z87" s="97"/>
      <c r="AA87" s="97"/>
    </row>
    <row r="88" customFormat="false" ht="16.4" hidden="false" customHeight="false" outlineLevel="0" collapsed="false">
      <c r="A88" s="881" t="s">
        <v>1440</v>
      </c>
      <c r="B88" s="882" t="s">
        <v>1441</v>
      </c>
      <c r="C88" s="96"/>
      <c r="D88" s="656"/>
      <c r="E88" s="95"/>
      <c r="F88" s="95"/>
      <c r="G88" s="97"/>
      <c r="H88" s="97"/>
      <c r="I88" s="97"/>
      <c r="J88" s="97"/>
      <c r="K88" s="97"/>
      <c r="L88" s="97"/>
      <c r="M88" s="97"/>
      <c r="N88" s="97"/>
      <c r="O88" s="97"/>
      <c r="P88" s="97"/>
      <c r="Q88" s="97"/>
      <c r="R88" s="97"/>
      <c r="S88" s="97"/>
      <c r="T88" s="97"/>
      <c r="U88" s="97"/>
      <c r="V88" s="97"/>
      <c r="W88" s="97"/>
      <c r="X88" s="97"/>
      <c r="Y88" s="97"/>
      <c r="Z88" s="97"/>
      <c r="AA88" s="97"/>
    </row>
    <row r="89" customFormat="false" ht="13.8" hidden="false" customHeight="false" outlineLevel="0" collapsed="false">
      <c r="A89" s="881" t="s">
        <v>1442</v>
      </c>
      <c r="B89" s="95"/>
      <c r="C89" s="96"/>
      <c r="D89" s="656"/>
      <c r="E89" s="95"/>
      <c r="F89" s="95"/>
      <c r="G89" s="97"/>
      <c r="H89" s="97"/>
      <c r="I89" s="97"/>
      <c r="J89" s="97"/>
      <c r="K89" s="97"/>
      <c r="L89" s="97"/>
      <c r="M89" s="97"/>
      <c r="N89" s="97"/>
      <c r="O89" s="97"/>
      <c r="P89" s="97"/>
      <c r="Q89" s="97"/>
      <c r="R89" s="97"/>
      <c r="S89" s="97"/>
      <c r="T89" s="97"/>
      <c r="U89" s="97"/>
      <c r="V89" s="97"/>
      <c r="W89" s="97"/>
      <c r="X89" s="97"/>
      <c r="Y89" s="97"/>
      <c r="Z89" s="97"/>
      <c r="AA89" s="97"/>
    </row>
    <row r="90" customFormat="false" ht="16.4" hidden="false" customHeight="false" outlineLevel="0" collapsed="false">
      <c r="A90" s="881" t="s">
        <v>1443</v>
      </c>
      <c r="B90" s="882" t="s">
        <v>1444</v>
      </c>
      <c r="C90" s="96"/>
      <c r="D90" s="656"/>
      <c r="E90" s="95"/>
      <c r="F90" s="95"/>
      <c r="G90" s="97"/>
      <c r="H90" s="97"/>
      <c r="I90" s="97"/>
      <c r="J90" s="97"/>
      <c r="K90" s="97"/>
      <c r="L90" s="97"/>
      <c r="M90" s="97"/>
      <c r="N90" s="97"/>
      <c r="O90" s="97"/>
      <c r="P90" s="97"/>
      <c r="Q90" s="97"/>
      <c r="R90" s="97"/>
      <c r="S90" s="97"/>
      <c r="T90" s="97"/>
      <c r="U90" s="97"/>
      <c r="V90" s="97"/>
      <c r="W90" s="97"/>
      <c r="X90" s="97"/>
      <c r="Y90" s="97"/>
      <c r="Z90" s="97"/>
      <c r="AA90" s="97"/>
    </row>
    <row r="91" customFormat="false" ht="13.8" hidden="false" customHeight="false" outlineLevel="0" collapsed="false">
      <c r="A91" s="883" t="s">
        <v>1445</v>
      </c>
      <c r="B91" s="882"/>
      <c r="C91" s="716"/>
      <c r="D91" s="884"/>
      <c r="E91" s="97"/>
      <c r="F91" s="97"/>
      <c r="G91" s="97"/>
      <c r="H91" s="97"/>
      <c r="I91" s="97"/>
      <c r="J91" s="97"/>
      <c r="K91" s="97"/>
      <c r="L91" s="97"/>
      <c r="M91" s="97"/>
      <c r="N91" s="97"/>
      <c r="O91" s="97"/>
      <c r="P91" s="97"/>
      <c r="Q91" s="97"/>
      <c r="R91" s="97"/>
      <c r="S91" s="97"/>
      <c r="T91" s="97"/>
      <c r="U91" s="97"/>
      <c r="V91" s="97"/>
      <c r="W91" s="97"/>
      <c r="X91" s="97"/>
      <c r="Y91" s="97"/>
      <c r="Z91" s="97"/>
      <c r="AA91" s="97"/>
    </row>
    <row r="92" customFormat="false" ht="14.15" hidden="false" customHeight="false" outlineLevel="0" collapsed="false">
      <c r="A92" s="881" t="s">
        <v>1446</v>
      </c>
      <c r="B92" s="882"/>
      <c r="C92" s="96"/>
      <c r="D92" s="656"/>
      <c r="E92" s="95"/>
      <c r="F92" s="95"/>
      <c r="G92" s="97"/>
      <c r="H92" s="97"/>
      <c r="I92" s="97"/>
      <c r="J92" s="97"/>
      <c r="K92" s="97"/>
      <c r="L92" s="97"/>
      <c r="M92" s="97"/>
      <c r="N92" s="97"/>
      <c r="O92" s="97"/>
      <c r="P92" s="97"/>
      <c r="Q92" s="97"/>
      <c r="R92" s="97"/>
      <c r="S92" s="97"/>
      <c r="T92" s="97"/>
      <c r="U92" s="97"/>
      <c r="V92" s="97"/>
      <c r="W92" s="97"/>
      <c r="X92" s="97"/>
      <c r="Y92" s="97"/>
      <c r="Z92" s="97"/>
      <c r="AA92" s="97"/>
    </row>
    <row r="93" customFormat="false" ht="14.15" hidden="false" customHeight="false" outlineLevel="0" collapsed="false">
      <c r="A93" s="881" t="s">
        <v>1447</v>
      </c>
      <c r="B93" s="882"/>
      <c r="C93" s="96"/>
      <c r="D93" s="656"/>
      <c r="E93" s="95"/>
      <c r="F93" s="95"/>
      <c r="G93" s="97"/>
      <c r="H93" s="97"/>
      <c r="I93" s="97"/>
      <c r="J93" s="97"/>
      <c r="K93" s="97"/>
      <c r="L93" s="97"/>
      <c r="M93" s="97"/>
      <c r="N93" s="97"/>
      <c r="O93" s="97"/>
      <c r="P93" s="97"/>
      <c r="Q93" s="97"/>
      <c r="R93" s="97"/>
      <c r="S93" s="97"/>
      <c r="T93" s="97"/>
      <c r="U93" s="97"/>
      <c r="V93" s="97"/>
      <c r="W93" s="97"/>
      <c r="X93" s="97"/>
      <c r="Y93" s="97"/>
      <c r="Z93" s="97"/>
      <c r="AA93" s="97"/>
    </row>
    <row r="94" customFormat="false" ht="30.75" hidden="false" customHeight="true" outlineLevel="0" collapsed="false">
      <c r="A94" s="885" t="s">
        <v>1448</v>
      </c>
      <c r="B94" s="885"/>
      <c r="C94" s="96"/>
      <c r="D94" s="656"/>
      <c r="E94" s="95"/>
      <c r="F94" s="95"/>
      <c r="G94" s="97"/>
      <c r="H94" s="97"/>
      <c r="I94" s="97"/>
      <c r="J94" s="97"/>
      <c r="K94" s="97"/>
      <c r="L94" s="97"/>
      <c r="M94" s="97"/>
      <c r="N94" s="97"/>
      <c r="O94" s="97"/>
      <c r="P94" s="97"/>
      <c r="Q94" s="97"/>
      <c r="R94" s="97"/>
      <c r="S94" s="97"/>
      <c r="T94" s="97"/>
      <c r="U94" s="97"/>
      <c r="V94" s="97"/>
      <c r="W94" s="97"/>
      <c r="X94" s="97"/>
      <c r="Y94" s="97"/>
      <c r="Z94" s="97"/>
      <c r="AA94" s="97"/>
    </row>
    <row r="95" customFormat="false" ht="13.8" hidden="false" customHeight="false" outlineLevel="0" collapsed="false">
      <c r="A95" s="886" t="s">
        <v>1449</v>
      </c>
      <c r="B95" s="882"/>
      <c r="C95" s="96"/>
      <c r="D95" s="656"/>
      <c r="E95" s="95"/>
      <c r="F95" s="95"/>
      <c r="G95" s="97"/>
      <c r="H95" s="97"/>
      <c r="I95" s="97"/>
      <c r="J95" s="97"/>
      <c r="K95" s="97"/>
      <c r="L95" s="97"/>
      <c r="M95" s="97"/>
      <c r="N95" s="97"/>
      <c r="O95" s="97"/>
      <c r="P95" s="97"/>
      <c r="Q95" s="97"/>
      <c r="R95" s="97"/>
      <c r="S95" s="97"/>
      <c r="T95" s="97"/>
      <c r="U95" s="97"/>
      <c r="V95" s="97"/>
      <c r="W95" s="97"/>
      <c r="X95" s="97"/>
      <c r="Y95" s="97"/>
      <c r="Z95" s="97"/>
      <c r="AA95" s="97"/>
    </row>
    <row r="96" customFormat="false" ht="14.15" hidden="false" customHeight="false" outlineLevel="0" collapsed="false">
      <c r="A96" s="881" t="s">
        <v>1450</v>
      </c>
      <c r="B96" s="882"/>
      <c r="C96" s="96"/>
      <c r="D96" s="656"/>
      <c r="E96" s="95"/>
      <c r="F96" s="95"/>
      <c r="G96" s="97"/>
      <c r="H96" s="97"/>
      <c r="I96" s="97"/>
      <c r="J96" s="97"/>
      <c r="K96" s="97"/>
      <c r="L96" s="97"/>
      <c r="M96" s="97"/>
      <c r="N96" s="97"/>
      <c r="O96" s="97"/>
      <c r="P96" s="97"/>
      <c r="Q96" s="97"/>
      <c r="R96" s="97"/>
      <c r="S96" s="97"/>
      <c r="T96" s="97"/>
      <c r="U96" s="97"/>
      <c r="V96" s="97"/>
      <c r="W96" s="97"/>
      <c r="X96" s="97"/>
      <c r="Y96" s="97"/>
      <c r="Z96" s="97"/>
      <c r="AA96" s="97"/>
    </row>
    <row r="97" customFormat="false" ht="14.15" hidden="false" customHeight="false" outlineLevel="0" collapsed="false">
      <c r="A97" s="881" t="s">
        <v>1451</v>
      </c>
      <c r="B97" s="882"/>
      <c r="C97" s="96"/>
      <c r="D97" s="656"/>
      <c r="E97" s="95"/>
      <c r="F97" s="95"/>
      <c r="G97" s="97"/>
      <c r="H97" s="97"/>
      <c r="I97" s="97"/>
      <c r="J97" s="97"/>
      <c r="K97" s="97"/>
      <c r="L97" s="97"/>
      <c r="M97" s="97"/>
      <c r="N97" s="97"/>
      <c r="O97" s="97"/>
      <c r="P97" s="97"/>
      <c r="Q97" s="97"/>
      <c r="R97" s="97"/>
      <c r="S97" s="97"/>
      <c r="T97" s="97"/>
      <c r="U97" s="97"/>
      <c r="V97" s="97"/>
      <c r="W97" s="97"/>
      <c r="X97" s="97"/>
      <c r="Y97" s="97"/>
      <c r="Z97" s="97"/>
      <c r="AA97" s="97"/>
    </row>
    <row r="98" customFormat="false" ht="24.6" hidden="false" customHeight="false" outlineLevel="0" collapsed="false">
      <c r="A98" s="887" t="s">
        <v>1452</v>
      </c>
      <c r="B98" s="882"/>
      <c r="C98" s="96"/>
      <c r="D98" s="656"/>
      <c r="E98" s="95"/>
      <c r="F98" s="95"/>
      <c r="G98" s="97"/>
      <c r="H98" s="97"/>
      <c r="I98" s="97"/>
      <c r="J98" s="97"/>
      <c r="K98" s="97"/>
      <c r="L98" s="97"/>
      <c r="M98" s="97"/>
      <c r="N98" s="97"/>
      <c r="O98" s="97"/>
      <c r="P98" s="97"/>
      <c r="Q98" s="97"/>
      <c r="R98" s="97"/>
      <c r="S98" s="97"/>
      <c r="T98" s="97"/>
      <c r="U98" s="97"/>
      <c r="V98" s="97"/>
      <c r="W98" s="97"/>
      <c r="X98" s="97"/>
      <c r="Y98" s="97"/>
      <c r="Z98" s="97"/>
      <c r="AA98" s="97"/>
    </row>
    <row r="99" customFormat="false" ht="13.8" hidden="false" customHeight="false" outlineLevel="0" collapsed="false">
      <c r="A99" s="628" t="s">
        <v>1453</v>
      </c>
      <c r="B99" s="656"/>
      <c r="C99" s="96"/>
      <c r="D99" s="95"/>
      <c r="E99" s="95"/>
      <c r="F99" s="95"/>
      <c r="G99" s="97"/>
      <c r="H99" s="97"/>
      <c r="I99" s="97"/>
      <c r="J99" s="97"/>
      <c r="K99" s="97"/>
      <c r="L99" s="97"/>
      <c r="M99" s="97"/>
      <c r="N99" s="97"/>
      <c r="O99" s="97"/>
      <c r="P99" s="97"/>
      <c r="Q99" s="97"/>
      <c r="R99" s="97"/>
      <c r="S99" s="97"/>
      <c r="T99" s="97"/>
      <c r="U99" s="97"/>
      <c r="V99" s="97"/>
      <c r="W99" s="97"/>
      <c r="X99" s="97"/>
      <c r="Y99" s="97"/>
      <c r="Z99" s="97"/>
      <c r="AA99" s="97"/>
    </row>
    <row r="100" customFormat="false" ht="16.4" hidden="false" customHeight="false" outlineLevel="0" collapsed="false">
      <c r="A100" s="888" t="s">
        <v>1454</v>
      </c>
      <c r="B100" s="889" t="s">
        <v>1455</v>
      </c>
      <c r="C100" s="716"/>
      <c r="D100" s="97"/>
      <c r="E100" s="95"/>
      <c r="F100" s="95"/>
      <c r="G100" s="97"/>
      <c r="H100" s="97"/>
      <c r="I100" s="97"/>
      <c r="J100" s="97"/>
      <c r="K100" s="97"/>
      <c r="L100" s="97"/>
      <c r="M100" s="97"/>
      <c r="N100" s="97"/>
      <c r="O100" s="97"/>
      <c r="P100" s="97"/>
      <c r="Q100" s="97"/>
      <c r="R100" s="97"/>
      <c r="S100" s="97"/>
      <c r="T100" s="97"/>
      <c r="U100" s="97"/>
      <c r="V100" s="97"/>
      <c r="W100" s="97"/>
      <c r="X100" s="97"/>
      <c r="Y100" s="97"/>
      <c r="Z100" s="97"/>
      <c r="AA100" s="97"/>
    </row>
    <row r="101" customFormat="false" ht="13.8" hidden="false" customHeight="false" outlineLevel="0" collapsed="false">
      <c r="A101" s="890" t="s">
        <v>1456</v>
      </c>
      <c r="B101" s="371" t="s">
        <v>1457</v>
      </c>
      <c r="C101" s="891"/>
      <c r="D101" s="95"/>
      <c r="E101" s="97"/>
      <c r="F101" s="95"/>
      <c r="G101" s="97"/>
      <c r="H101" s="97"/>
      <c r="I101" s="97"/>
      <c r="J101" s="97"/>
      <c r="K101" s="97"/>
      <c r="L101" s="97"/>
      <c r="M101" s="97"/>
      <c r="N101" s="97"/>
      <c r="O101" s="97"/>
      <c r="P101" s="97"/>
      <c r="Q101" s="97"/>
      <c r="R101" s="97"/>
      <c r="S101" s="97"/>
      <c r="T101" s="97"/>
      <c r="U101" s="97"/>
      <c r="V101" s="97"/>
      <c r="W101" s="97"/>
      <c r="X101" s="97"/>
      <c r="Y101" s="97"/>
      <c r="Z101" s="97"/>
      <c r="AA101" s="97"/>
    </row>
    <row r="102" customFormat="false" ht="13.8" hidden="false" customHeight="false" outlineLevel="0" collapsed="false">
      <c r="A102" s="888" t="s">
        <v>1458</v>
      </c>
      <c r="B102" s="371" t="str">
        <f aca="false">VLOOKUP($B$80,J2:U38,5,FALSE())</f>
        <v>HP_2608</v>
      </c>
      <c r="C102" s="891"/>
      <c r="D102" s="95"/>
      <c r="E102" s="95"/>
      <c r="F102" s="95"/>
      <c r="G102" s="97"/>
      <c r="H102" s="97"/>
      <c r="I102" s="97"/>
      <c r="J102" s="97"/>
      <c r="K102" s="97"/>
      <c r="L102" s="97"/>
      <c r="M102" s="97"/>
      <c r="N102" s="97"/>
      <c r="O102" s="97"/>
      <c r="P102" s="97"/>
      <c r="Q102" s="97"/>
      <c r="R102" s="97"/>
      <c r="S102" s="97"/>
      <c r="T102" s="97"/>
      <c r="U102" s="97"/>
      <c r="V102" s="97"/>
      <c r="W102" s="97"/>
      <c r="X102" s="97"/>
      <c r="Y102" s="97"/>
      <c r="Z102" s="97"/>
      <c r="AA102" s="97"/>
    </row>
    <row r="103" customFormat="false" ht="16.4" hidden="false" customHeight="false" outlineLevel="0" collapsed="false">
      <c r="A103" s="888" t="s">
        <v>1459</v>
      </c>
      <c r="B103" s="882" t="s">
        <v>1460</v>
      </c>
      <c r="C103" s="716"/>
      <c r="D103" s="95"/>
      <c r="E103" s="95"/>
      <c r="F103" s="95"/>
      <c r="G103" s="97"/>
      <c r="H103" s="97"/>
      <c r="I103" s="97"/>
      <c r="J103" s="97"/>
      <c r="K103" s="97"/>
      <c r="L103" s="97"/>
      <c r="M103" s="97"/>
      <c r="N103" s="97"/>
      <c r="O103" s="97"/>
      <c r="P103" s="97"/>
      <c r="Q103" s="97"/>
      <c r="R103" s="97"/>
      <c r="S103" s="97"/>
      <c r="T103" s="97"/>
      <c r="U103" s="97"/>
      <c r="V103" s="97"/>
      <c r="W103" s="97"/>
      <c r="X103" s="97"/>
      <c r="Y103" s="97"/>
      <c r="Z103" s="97"/>
      <c r="AA103" s="97"/>
    </row>
    <row r="104" customFormat="false" ht="13.8" hidden="false" customHeight="false" outlineLevel="0" collapsed="false">
      <c r="A104" s="628" t="s">
        <v>1461</v>
      </c>
      <c r="B104" s="371" t="n">
        <f aca="false">VLOOKUP($B$80,J2:U38,12,FALSE())</f>
        <v>14.9</v>
      </c>
      <c r="C104" s="716"/>
      <c r="D104" s="95"/>
      <c r="E104" s="97"/>
      <c r="F104" s="97"/>
      <c r="G104" s="97"/>
      <c r="H104" s="97"/>
      <c r="I104" s="97"/>
      <c r="J104" s="97"/>
      <c r="K104" s="97"/>
      <c r="L104" s="97"/>
      <c r="M104" s="97"/>
      <c r="N104" s="97"/>
      <c r="O104" s="97"/>
      <c r="P104" s="97"/>
      <c r="Q104" s="97"/>
      <c r="R104" s="97"/>
      <c r="S104" s="97"/>
      <c r="T104" s="97"/>
      <c r="U104" s="97"/>
      <c r="V104" s="97"/>
      <c r="W104" s="97"/>
      <c r="X104" s="97"/>
      <c r="Y104" s="97"/>
      <c r="Z104" s="97"/>
      <c r="AA104" s="97"/>
    </row>
    <row r="105" customFormat="false" ht="13.8" hidden="false" customHeight="false" outlineLevel="0" collapsed="false">
      <c r="A105" s="316"/>
      <c r="B105" s="109"/>
      <c r="C105" s="764"/>
      <c r="D105" s="95"/>
      <c r="E105" s="97"/>
      <c r="F105" s="97"/>
      <c r="G105" s="97"/>
      <c r="H105" s="97"/>
      <c r="I105" s="97"/>
      <c r="J105" s="97"/>
      <c r="K105" s="97"/>
      <c r="L105" s="97"/>
      <c r="M105" s="97"/>
      <c r="N105" s="97"/>
      <c r="O105" s="97"/>
      <c r="P105" s="97"/>
      <c r="Q105" s="97"/>
      <c r="R105" s="97"/>
      <c r="S105" s="97"/>
      <c r="T105" s="97"/>
      <c r="U105" s="97"/>
      <c r="V105" s="97"/>
      <c r="W105" s="97"/>
      <c r="X105" s="97"/>
      <c r="Y105" s="97"/>
      <c r="Z105" s="97"/>
      <c r="AA105" s="97"/>
    </row>
    <row r="106" customFormat="false" ht="13.8" hidden="false" customHeight="false" outlineLevel="0" collapsed="false">
      <c r="J106" s="97"/>
      <c r="K106" s="97"/>
      <c r="L106" s="97"/>
      <c r="M106" s="97"/>
      <c r="N106" s="97"/>
      <c r="O106" s="97"/>
      <c r="P106" s="97"/>
      <c r="Q106" s="97"/>
      <c r="R106" s="97"/>
      <c r="S106" s="97"/>
      <c r="T106" s="97"/>
      <c r="U106" s="97"/>
    </row>
  </sheetData>
  <mergeCells count="8">
    <mergeCell ref="A54:B54"/>
    <mergeCell ref="A62:B62"/>
    <mergeCell ref="A70:B70"/>
    <mergeCell ref="B80:C80"/>
    <mergeCell ref="B81:C81"/>
    <mergeCell ref="B82:C82"/>
    <mergeCell ref="B83:C83"/>
    <mergeCell ref="A94:B94"/>
  </mergeCells>
  <dataValidations count="3">
    <dataValidation allowBlank="true" errorStyle="stop" operator="equal" showDropDown="false" showErrorMessage="true" showInputMessage="false" sqref="B22 B24:B40 B42:B45 B47:B49" type="none">
      <formula1>0</formula1>
      <formula2>0</formula2>
    </dataValidation>
    <dataValidation allowBlank="true" errorStyle="stop" operator="equal" showDropDown="false" showErrorMessage="true" showInputMessage="false" sqref="B23" type="list">
      <formula1>"Intermittent Heating,Continuous Heating "</formula1>
      <formula2>0</formula2>
    </dataValidation>
    <dataValidation allowBlank="true" errorStyle="stop" operator="equal" showDropDown="false" showErrorMessage="true" showInputMessage="true" sqref="B80:C80" type="list">
      <formula1>$J$2:$J$38</formula1>
      <formula2>0</formula2>
    </dataValidation>
  </dataValidations>
  <hyperlinks>
    <hyperlink ref="B88" r:id="rId1" display="https://domesticrhi.ofgem.gov.uk/"/>
    <hyperlink ref="B90" r:id="rId2" display="applying for RHI a guide"/>
    <hyperlink ref="B100" r:id="rId3" display="download form"/>
    <hyperlink ref="B103" r:id="rId4" location="1568892640897-52213a3b-8664" display="freedom hp dno page "/>
  </hyperlink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2" manualBreakCount="2">
    <brk id="52" man="true" max="16383" min="0"/>
    <brk id="107" man="true" max="16383" min="0"/>
  </rowBreaks>
  <colBreaks count="1" manualBreakCount="1">
    <brk id="7" man="true" max="65535" min="0"/>
  </colBreaks>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9.328125" defaultRowHeight="13.8" zeroHeight="false" outlineLevelRow="0" outlineLevelCol="0"/>
  <cols>
    <col collapsed="false" customWidth="true" hidden="false" outlineLevel="0" max="1" min="1" style="7" width="74.66"/>
    <col collapsed="false" customWidth="true" hidden="false" outlineLevel="0" max="2" min="2" style="2" width="62.33"/>
    <col collapsed="false" customWidth="false" hidden="false" outlineLevel="0" max="5" min="3" style="2" width="9.34"/>
    <col collapsed="false" customWidth="false" hidden="true" outlineLevel="0" max="6" min="6" style="2" width="9.34"/>
    <col collapsed="false" customWidth="true" hidden="true" outlineLevel="0" max="7" min="7" style="8" width="25.33"/>
    <col collapsed="false" customWidth="true" hidden="true" outlineLevel="0" max="8" min="8" style="8" width="25"/>
    <col collapsed="false" customWidth="false" hidden="true" outlineLevel="0" max="9" min="9" style="2" width="9.34"/>
    <col collapsed="false" customWidth="true" hidden="true" outlineLevel="0" max="11" min="10" style="2" width="10.17"/>
    <col collapsed="false" customWidth="false" hidden="false" outlineLevel="0" max="1024" min="12" style="2" width="9.34"/>
  </cols>
  <sheetData>
    <row r="1" s="2" customFormat="true" ht="24.6" hidden="false" customHeight="false" outlineLevel="0" collapsed="false">
      <c r="A1" s="9" t="s">
        <v>19</v>
      </c>
      <c r="G1" s="10" t="s">
        <v>20</v>
      </c>
    </row>
    <row r="2" s="2" customFormat="true" ht="15" hidden="false" customHeight="false" outlineLevel="0" collapsed="false">
      <c r="A2" s="11" t="s">
        <v>21</v>
      </c>
      <c r="B2" s="12" t="n">
        <v>44668</v>
      </c>
      <c r="G2" s="10"/>
    </row>
    <row r="3" s="2" customFormat="true" ht="15" hidden="false" customHeight="false" outlineLevel="0" collapsed="false">
      <c r="A3" s="11" t="s">
        <v>22</v>
      </c>
      <c r="B3" s="12" t="s">
        <v>23</v>
      </c>
      <c r="G3" s="10"/>
    </row>
    <row r="4" s="2" customFormat="true" ht="15" hidden="false" customHeight="false" outlineLevel="0" collapsed="false">
      <c r="A4" s="13" t="s">
        <v>24</v>
      </c>
      <c r="B4" s="14"/>
      <c r="G4" s="10"/>
    </row>
    <row r="5" s="2" customFormat="true" ht="15" hidden="false" customHeight="false" outlineLevel="0" collapsed="false">
      <c r="A5" s="11" t="s">
        <v>25</v>
      </c>
      <c r="B5" s="12" t="s">
        <v>26</v>
      </c>
      <c r="G5" s="10"/>
    </row>
    <row r="6" customFormat="false" ht="13.8" hidden="false" customHeight="false" outlineLevel="0" collapsed="false">
      <c r="A6" s="11" t="s">
        <v>27</v>
      </c>
      <c r="B6" s="12"/>
      <c r="G6" s="15" t="s">
        <v>28</v>
      </c>
      <c r="H6" s="15"/>
    </row>
    <row r="7" customFormat="false" ht="13.8" hidden="false" customHeight="false" outlineLevel="0" collapsed="false">
      <c r="A7" s="11" t="s">
        <v>29</v>
      </c>
      <c r="B7" s="12"/>
      <c r="G7" s="16" t="s">
        <v>30</v>
      </c>
      <c r="H7" s="17" t="n">
        <f aca="false">C18</f>
        <v>0</v>
      </c>
      <c r="J7" s="16" t="s">
        <v>31</v>
      </c>
    </row>
    <row r="8" customFormat="false" ht="13.8" hidden="false" customHeight="false" outlineLevel="0" collapsed="false">
      <c r="A8" s="11" t="s">
        <v>32</v>
      </c>
      <c r="B8" s="12"/>
      <c r="G8" s="16" t="s">
        <v>33</v>
      </c>
      <c r="H8" s="17" t="n">
        <v>5.8</v>
      </c>
      <c r="J8" s="16" t="s">
        <v>34</v>
      </c>
    </row>
    <row r="9" customFormat="false" ht="13.8" hidden="false" customHeight="false" outlineLevel="0" collapsed="false">
      <c r="A9" s="11" t="s">
        <v>35</v>
      </c>
      <c r="B9" s="12"/>
      <c r="G9" s="16" t="s">
        <v>36</v>
      </c>
      <c r="H9" s="17" t="n">
        <v>4.8</v>
      </c>
      <c r="J9" s="16" t="s">
        <v>37</v>
      </c>
    </row>
    <row r="10" customFormat="false" ht="13.8" hidden="false" customHeight="false" outlineLevel="0" collapsed="false">
      <c r="A10" s="11" t="s">
        <v>38</v>
      </c>
      <c r="B10" s="12"/>
      <c r="G10" s="16" t="s">
        <v>39</v>
      </c>
      <c r="H10" s="17" t="n">
        <v>3.1</v>
      </c>
      <c r="J10" s="16" t="s">
        <v>40</v>
      </c>
    </row>
    <row r="11" customFormat="false" ht="13.8" hidden="false" customHeight="false" outlineLevel="0" collapsed="false">
      <c r="A11" s="11" t="s">
        <v>41</v>
      </c>
      <c r="B11" s="12"/>
      <c r="G11" s="16" t="s">
        <v>42</v>
      </c>
      <c r="H11" s="17" t="n">
        <v>2.2</v>
      </c>
      <c r="J11" s="16" t="s">
        <v>43</v>
      </c>
    </row>
    <row r="12" customFormat="false" ht="13.8" hidden="false" customHeight="false" outlineLevel="0" collapsed="false">
      <c r="A12" s="11" t="s">
        <v>44</v>
      </c>
      <c r="B12" s="12"/>
      <c r="G12" s="16" t="s">
        <v>45</v>
      </c>
      <c r="H12" s="17" t="n">
        <v>2</v>
      </c>
      <c r="J12" s="16" t="s">
        <v>46</v>
      </c>
    </row>
    <row r="13" customFormat="false" ht="13.8" hidden="false" customHeight="false" outlineLevel="0" collapsed="false">
      <c r="A13" s="18"/>
      <c r="B13" s="19"/>
      <c r="G13" s="16" t="s">
        <v>47</v>
      </c>
      <c r="H13" s="17" t="n">
        <v>1.4</v>
      </c>
      <c r="J13" s="16" t="s">
        <v>48</v>
      </c>
    </row>
    <row r="14" customFormat="false" ht="14.15" hidden="false" customHeight="false" outlineLevel="0" collapsed="false">
      <c r="A14" s="13" t="s">
        <v>49</v>
      </c>
      <c r="B14" s="14"/>
      <c r="G14" s="16" t="s">
        <v>50</v>
      </c>
      <c r="H14" s="17" t="n">
        <v>3</v>
      </c>
      <c r="J14" s="16" t="s">
        <v>51</v>
      </c>
    </row>
    <row r="15" customFormat="false" ht="13.8" hidden="false" customHeight="false" outlineLevel="0" collapsed="false">
      <c r="A15" s="11" t="s">
        <v>25</v>
      </c>
      <c r="B15" s="12" t="s">
        <v>26</v>
      </c>
      <c r="G15" s="16" t="s">
        <v>52</v>
      </c>
      <c r="H15" s="17" t="n">
        <v>2.8</v>
      </c>
      <c r="J15" s="16" t="s">
        <v>53</v>
      </c>
    </row>
    <row r="16" customFormat="false" ht="13.8" hidden="false" customHeight="false" outlineLevel="0" collapsed="false">
      <c r="A16" s="11" t="s">
        <v>29</v>
      </c>
      <c r="B16" s="12"/>
      <c r="G16" s="16" t="s">
        <v>54</v>
      </c>
      <c r="H16" s="17"/>
    </row>
    <row r="17" customFormat="false" ht="13.8" hidden="false" customHeight="false" outlineLevel="0" collapsed="false">
      <c r="A17" s="11" t="s">
        <v>32</v>
      </c>
      <c r="B17" s="12"/>
      <c r="G17" s="16"/>
      <c r="H17" s="17"/>
    </row>
    <row r="18" customFormat="false" ht="13.8" hidden="false" customHeight="false" outlineLevel="0" collapsed="false">
      <c r="A18" s="11" t="s">
        <v>35</v>
      </c>
      <c r="B18" s="12"/>
      <c r="G18" s="16"/>
      <c r="H18" s="17"/>
    </row>
    <row r="19" customFormat="false" ht="13.8" hidden="false" customHeight="false" outlineLevel="0" collapsed="false">
      <c r="A19" s="11" t="s">
        <v>38</v>
      </c>
      <c r="B19" s="12"/>
      <c r="G19" s="16"/>
      <c r="H19" s="17"/>
    </row>
    <row r="20" customFormat="false" ht="13.8" hidden="false" customHeight="false" outlineLevel="0" collapsed="false">
      <c r="A20" s="11" t="s">
        <v>41</v>
      </c>
      <c r="B20" s="12"/>
      <c r="G20" s="16"/>
      <c r="H20" s="17"/>
    </row>
    <row r="21" customFormat="false" ht="13.8" hidden="false" customHeight="false" outlineLevel="0" collapsed="false">
      <c r="A21" s="18"/>
      <c r="B21" s="20"/>
      <c r="G21" s="16"/>
      <c r="H21" s="17"/>
    </row>
    <row r="22" customFormat="false" ht="14.4" hidden="false" customHeight="true" outlineLevel="0" collapsed="false">
      <c r="A22" s="13" t="s">
        <v>55</v>
      </c>
      <c r="B22" s="13"/>
      <c r="G22" s="16"/>
      <c r="H22" s="17"/>
    </row>
    <row r="23" customFormat="false" ht="13.8" hidden="false" customHeight="false" outlineLevel="0" collapsed="false">
      <c r="A23" s="21" t="s">
        <v>25</v>
      </c>
      <c r="B23" s="22" t="str">
        <f aca="false">B15</f>
        <v>Hugh</v>
      </c>
      <c r="G23" s="16"/>
      <c r="H23" s="17"/>
    </row>
    <row r="24" customFormat="false" ht="13.8" hidden="false" customHeight="false" outlineLevel="0" collapsed="false">
      <c r="A24" s="23" t="s">
        <v>29</v>
      </c>
      <c r="B24" s="12" t="n">
        <f aca="false">B16</f>
        <v>0</v>
      </c>
    </row>
    <row r="25" customFormat="false" ht="13.8" hidden="false" customHeight="false" outlineLevel="0" collapsed="false">
      <c r="A25" s="23" t="s">
        <v>32</v>
      </c>
      <c r="B25" s="12" t="n">
        <f aca="false">B17</f>
        <v>0</v>
      </c>
      <c r="G25" s="15" t="s">
        <v>56</v>
      </c>
      <c r="H25" s="15"/>
    </row>
    <row r="26" customFormat="false" ht="13.8" hidden="false" customHeight="false" outlineLevel="0" collapsed="false">
      <c r="A26" s="23" t="s">
        <v>35</v>
      </c>
      <c r="B26" s="12" t="n">
        <f aca="false">B18</f>
        <v>0</v>
      </c>
      <c r="G26" s="16" t="s">
        <v>30</v>
      </c>
      <c r="H26" s="17" t="n">
        <f aca="false">C17</f>
        <v>0</v>
      </c>
    </row>
    <row r="27" customFormat="false" ht="13.8" hidden="false" customHeight="false" outlineLevel="0" collapsed="false">
      <c r="A27" s="23" t="s">
        <v>38</v>
      </c>
      <c r="B27" s="12" t="n">
        <f aca="false">B19</f>
        <v>0</v>
      </c>
      <c r="G27" s="16" t="s">
        <v>57</v>
      </c>
      <c r="H27" s="17" t="n">
        <v>-0.15</v>
      </c>
    </row>
    <row r="28" customFormat="false" ht="13.8" hidden="false" customHeight="false" outlineLevel="0" collapsed="false">
      <c r="A28" s="24" t="s">
        <v>41</v>
      </c>
      <c r="B28" s="25" t="n">
        <f aca="false">B20</f>
        <v>0</v>
      </c>
      <c r="G28" s="16" t="s">
        <v>58</v>
      </c>
      <c r="H28" s="17" t="n">
        <v>2.11</v>
      </c>
    </row>
    <row r="29" customFormat="false" ht="13.8" hidden="false" customHeight="false" outlineLevel="0" collapsed="false">
      <c r="B29" s="26"/>
      <c r="G29" s="16" t="s">
        <v>59</v>
      </c>
      <c r="H29" s="17" t="n">
        <v>1.6</v>
      </c>
    </row>
    <row r="30" customFormat="false" ht="13.8" hidden="false" customHeight="false" outlineLevel="0" collapsed="false">
      <c r="A30" s="27" t="s">
        <v>60</v>
      </c>
      <c r="B30" s="22" t="n">
        <v>2</v>
      </c>
      <c r="G30" s="16" t="s">
        <v>61</v>
      </c>
      <c r="H30" s="17" t="n">
        <v>1</v>
      </c>
    </row>
    <row r="31" customFormat="false" ht="13.8" hidden="false" customHeight="false" outlineLevel="0" collapsed="false">
      <c r="A31" s="28" t="s">
        <v>62</v>
      </c>
      <c r="B31" s="25" t="n">
        <v>3</v>
      </c>
      <c r="G31" s="16" t="s">
        <v>63</v>
      </c>
      <c r="H31" s="17" t="n">
        <v>0.6</v>
      </c>
    </row>
    <row r="32" customFormat="false" ht="13.8" hidden="false" customHeight="false" outlineLevel="0" collapsed="false">
      <c r="A32" s="29" t="s">
        <v>64</v>
      </c>
      <c r="B32" s="29"/>
      <c r="G32" s="16" t="s">
        <v>65</v>
      </c>
      <c r="H32" s="17" t="n">
        <v>0.45</v>
      </c>
    </row>
    <row r="33" customFormat="false" ht="13.8" hidden="false" customHeight="true" outlineLevel="0" collapsed="false">
      <c r="A33" s="30" t="s">
        <v>66</v>
      </c>
      <c r="B33" s="30"/>
      <c r="C33" s="31"/>
      <c r="G33" s="16" t="s">
        <v>42</v>
      </c>
      <c r="H33" s="17" t="n">
        <v>0.3</v>
      </c>
    </row>
    <row r="34" customFormat="false" ht="13.8" hidden="false" customHeight="false" outlineLevel="0" collapsed="false">
      <c r="A34" s="30"/>
      <c r="B34" s="30"/>
      <c r="C34" s="31"/>
      <c r="G34" s="16" t="s">
        <v>47</v>
      </c>
      <c r="H34" s="17" t="n">
        <v>0.18</v>
      </c>
    </row>
    <row r="35" customFormat="false" ht="13.8" hidden="false" customHeight="false" outlineLevel="0" collapsed="false">
      <c r="A35" s="31" t="s">
        <v>67</v>
      </c>
      <c r="B35" s="32" t="n">
        <v>6</v>
      </c>
      <c r="C35" s="31"/>
      <c r="G35" s="16"/>
      <c r="H35" s="17"/>
    </row>
    <row r="36" customFormat="false" ht="13.8" hidden="false" customHeight="false" outlineLevel="0" collapsed="false">
      <c r="A36" s="31" t="s">
        <v>68</v>
      </c>
      <c r="B36" s="33"/>
      <c r="C36" s="31"/>
      <c r="G36" s="16" t="s">
        <v>69</v>
      </c>
      <c r="H36" s="17" t="n">
        <v>3.12</v>
      </c>
    </row>
    <row r="37" customFormat="false" ht="13.8" hidden="false" customHeight="false" outlineLevel="0" collapsed="false">
      <c r="A37" s="31" t="s">
        <v>70</v>
      </c>
      <c r="B37" s="32" t="s">
        <v>71</v>
      </c>
      <c r="C37" s="31"/>
      <c r="G37" s="16" t="s">
        <v>72</v>
      </c>
      <c r="H37" s="17" t="n">
        <v>2.97</v>
      </c>
    </row>
    <row r="38" customFormat="false" ht="13.8" hidden="false" customHeight="false" outlineLevel="0" collapsed="false">
      <c r="A38" s="31" t="s">
        <v>73</v>
      </c>
      <c r="B38" s="32" t="s">
        <v>71</v>
      </c>
      <c r="C38" s="31"/>
      <c r="G38" s="16" t="s">
        <v>74</v>
      </c>
      <c r="H38" s="17" t="n">
        <v>2.78</v>
      </c>
    </row>
    <row r="39" customFormat="false" ht="13.8" hidden="false" customHeight="false" outlineLevel="0" collapsed="false">
      <c r="A39" s="31" t="s">
        <v>75</v>
      </c>
      <c r="B39" s="32" t="s">
        <v>76</v>
      </c>
      <c r="C39" s="31"/>
      <c r="G39" s="16" t="s">
        <v>77</v>
      </c>
      <c r="H39" s="17" t="n">
        <v>2.23</v>
      </c>
    </row>
    <row r="40" customFormat="false" ht="13.8" hidden="false" customHeight="false" outlineLevel="0" collapsed="false">
      <c r="A40" s="31"/>
      <c r="B40" s="33"/>
      <c r="C40" s="31"/>
      <c r="G40" s="16" t="s">
        <v>78</v>
      </c>
      <c r="H40" s="17" t="n">
        <v>2.11</v>
      </c>
    </row>
    <row r="41" customFormat="false" ht="13.8" hidden="false" customHeight="false" outlineLevel="0" collapsed="false">
      <c r="A41" s="31" t="s">
        <v>79</v>
      </c>
      <c r="B41" s="34" t="s">
        <v>80</v>
      </c>
      <c r="C41" s="31"/>
      <c r="G41" s="16" t="s">
        <v>81</v>
      </c>
      <c r="H41" s="17" t="n">
        <v>1.72</v>
      </c>
    </row>
    <row r="42" customFormat="false" ht="13.8" hidden="false" customHeight="false" outlineLevel="0" collapsed="false">
      <c r="A42" s="31"/>
      <c r="B42" s="34"/>
      <c r="C42" s="31"/>
      <c r="G42" s="16" t="s">
        <v>82</v>
      </c>
      <c r="H42" s="17" t="n">
        <v>1.68</v>
      </c>
    </row>
    <row r="43" customFormat="false" ht="13.8" hidden="false" customHeight="false" outlineLevel="0" collapsed="false">
      <c r="A43" s="31"/>
      <c r="B43" s="31"/>
      <c r="C43" s="31"/>
      <c r="G43" s="16" t="s">
        <v>83</v>
      </c>
      <c r="H43" s="17" t="n">
        <v>1.64</v>
      </c>
    </row>
    <row r="44" customFormat="false" ht="13.8" hidden="false" customHeight="false" outlineLevel="0" collapsed="false">
      <c r="A44" s="31"/>
      <c r="B44" s="31"/>
      <c r="C44" s="31"/>
      <c r="G44" s="16" t="s">
        <v>84</v>
      </c>
      <c r="H44" s="17" t="n">
        <v>0.44</v>
      </c>
    </row>
    <row r="45" customFormat="false" ht="13.8" hidden="false" customHeight="false" outlineLevel="0" collapsed="false">
      <c r="A45" s="31"/>
      <c r="B45" s="31"/>
      <c r="C45" s="31"/>
      <c r="G45" s="16" t="s">
        <v>85</v>
      </c>
      <c r="H45" s="17" t="n">
        <v>0.22</v>
      </c>
    </row>
    <row r="46" customFormat="false" ht="13.8" hidden="false" customHeight="false" outlineLevel="0" collapsed="false">
      <c r="G46" s="16" t="s">
        <v>86</v>
      </c>
      <c r="H46" s="17" t="n">
        <v>0.11</v>
      </c>
    </row>
    <row r="47" customFormat="false" ht="13.8" hidden="false" customHeight="false" outlineLevel="0" collapsed="false">
      <c r="G47" s="16" t="s">
        <v>87</v>
      </c>
      <c r="H47" s="17" t="n">
        <v>0.073</v>
      </c>
    </row>
    <row r="48" customFormat="false" ht="13.8" hidden="false" customHeight="false" outlineLevel="0" collapsed="false">
      <c r="G48" s="16" t="s">
        <v>54</v>
      </c>
      <c r="H48" s="17"/>
    </row>
    <row r="49" customFormat="false" ht="13.8" hidden="false" customHeight="false" outlineLevel="0" collapsed="false">
      <c r="G49" s="16"/>
      <c r="H49" s="17"/>
    </row>
    <row r="50" customFormat="false" ht="13.8" hidden="false" customHeight="false" outlineLevel="0" collapsed="false">
      <c r="G50" s="16"/>
      <c r="H50" s="17"/>
    </row>
    <row r="51" customFormat="false" ht="13.8" hidden="false" customHeight="false" outlineLevel="0" collapsed="false">
      <c r="G51" s="16"/>
      <c r="H51" s="17"/>
    </row>
    <row r="52" customFormat="false" ht="13.8" hidden="false" customHeight="false" outlineLevel="0" collapsed="false">
      <c r="G52" s="16"/>
      <c r="H52" s="17"/>
    </row>
    <row r="53" customFormat="false" ht="13.8" hidden="false" customHeight="false" outlineLevel="0" collapsed="false">
      <c r="A53" s="7" t="s">
        <v>88</v>
      </c>
      <c r="G53" s="16"/>
      <c r="H53" s="17"/>
    </row>
    <row r="54" customFormat="false" ht="13.8" hidden="false" customHeight="false" outlineLevel="0" collapsed="false">
      <c r="A54" s="7" t="s">
        <v>89</v>
      </c>
      <c r="G54" s="16"/>
      <c r="H54" s="17"/>
    </row>
    <row r="55" customFormat="false" ht="13.8" hidden="false" customHeight="false" outlineLevel="0" collapsed="false">
      <c r="A55" s="7" t="s">
        <v>90</v>
      </c>
      <c r="G55" s="15" t="s">
        <v>91</v>
      </c>
      <c r="H55" s="15"/>
    </row>
    <row r="56" customFormat="false" ht="13.8" hidden="false" customHeight="false" outlineLevel="0" collapsed="false">
      <c r="G56" s="16" t="s">
        <v>30</v>
      </c>
      <c r="H56" s="17" t="n">
        <f aca="false">C20</f>
        <v>0</v>
      </c>
    </row>
    <row r="57" customFormat="false" ht="13.8" hidden="false" customHeight="false" outlineLevel="0" collapsed="false">
      <c r="A57" s="35" t="s">
        <v>92</v>
      </c>
      <c r="G57" s="16" t="s">
        <v>57</v>
      </c>
      <c r="H57" s="17" t="n">
        <v>-0.15</v>
      </c>
    </row>
    <row r="58" customFormat="false" ht="13.8" hidden="false" customHeight="false" outlineLevel="0" collapsed="false">
      <c r="A58" s="7" t="s">
        <v>93</v>
      </c>
      <c r="G58" s="16" t="s">
        <v>94</v>
      </c>
      <c r="H58" s="17" t="n">
        <v>1.75</v>
      </c>
    </row>
    <row r="59" customFormat="false" ht="13.8" hidden="false" customHeight="false" outlineLevel="0" collapsed="false">
      <c r="A59" s="7" t="s">
        <v>95</v>
      </c>
      <c r="G59" s="16" t="s">
        <v>96</v>
      </c>
      <c r="H59" s="17" t="n">
        <v>1.2</v>
      </c>
    </row>
    <row r="60" customFormat="false" ht="13.8" hidden="false" customHeight="false" outlineLevel="0" collapsed="false">
      <c r="A60" s="2" t="s">
        <v>97</v>
      </c>
      <c r="G60" s="16" t="s">
        <v>98</v>
      </c>
      <c r="H60" s="17" t="n">
        <v>0.51</v>
      </c>
    </row>
    <row r="61" customFormat="false" ht="13.8" hidden="false" customHeight="false" outlineLevel="0" collapsed="false">
      <c r="A61" s="35" t="s">
        <v>99</v>
      </c>
      <c r="G61" s="16" t="s">
        <v>42</v>
      </c>
      <c r="H61" s="17" t="n">
        <v>0.25</v>
      </c>
    </row>
    <row r="62" customFormat="false" ht="13.8" hidden="false" customHeight="false" outlineLevel="0" collapsed="false">
      <c r="A62" s="7" t="s">
        <v>100</v>
      </c>
      <c r="B62" s="32" t="s">
        <v>71</v>
      </c>
      <c r="G62" s="16" t="s">
        <v>47</v>
      </c>
      <c r="H62" s="17" t="n">
        <v>0.13</v>
      </c>
    </row>
    <row r="63" customFormat="false" ht="13.8" hidden="false" customHeight="false" outlineLevel="0" collapsed="false">
      <c r="A63" s="7" t="s">
        <v>101</v>
      </c>
      <c r="B63" s="32" t="s">
        <v>71</v>
      </c>
      <c r="G63" s="16"/>
      <c r="H63" s="17"/>
    </row>
    <row r="64" customFormat="false" ht="13.8" hidden="false" customHeight="false" outlineLevel="0" collapsed="false">
      <c r="A64" s="7" t="s">
        <v>102</v>
      </c>
      <c r="B64" s="32" t="s">
        <v>71</v>
      </c>
      <c r="G64" s="16" t="s">
        <v>84</v>
      </c>
      <c r="H64" s="17" t="n">
        <v>0.44</v>
      </c>
    </row>
    <row r="65" customFormat="false" ht="13.8" hidden="false" customHeight="false" outlineLevel="0" collapsed="false">
      <c r="A65" s="7" t="s">
        <v>103</v>
      </c>
      <c r="B65" s="32" t="s">
        <v>71</v>
      </c>
      <c r="G65" s="16" t="s">
        <v>104</v>
      </c>
      <c r="H65" s="17" t="n">
        <v>0.22</v>
      </c>
    </row>
    <row r="66" customFormat="false" ht="13.8" hidden="false" customHeight="false" outlineLevel="0" collapsed="false">
      <c r="A66" s="7" t="s">
        <v>105</v>
      </c>
      <c r="B66" s="32" t="s">
        <v>71</v>
      </c>
      <c r="G66" s="16" t="s">
        <v>86</v>
      </c>
      <c r="H66" s="17" t="n">
        <v>0.11</v>
      </c>
    </row>
    <row r="67" customFormat="false" ht="13.8" hidden="false" customHeight="false" outlineLevel="0" collapsed="false">
      <c r="A67" s="7" t="s">
        <v>106</v>
      </c>
      <c r="B67" s="32" t="s">
        <v>71</v>
      </c>
      <c r="G67" s="16" t="s">
        <v>87</v>
      </c>
      <c r="H67" s="17" t="n">
        <v>0.073</v>
      </c>
    </row>
    <row r="68" customFormat="false" ht="13.8" hidden="false" customHeight="false" outlineLevel="0" collapsed="false">
      <c r="B68" s="26"/>
      <c r="G68" s="16" t="s">
        <v>54</v>
      </c>
      <c r="H68" s="17"/>
    </row>
    <row r="69" customFormat="false" ht="13.8" hidden="false" customHeight="false" outlineLevel="0" collapsed="false">
      <c r="A69" s="35" t="s">
        <v>107</v>
      </c>
      <c r="B69" s="26"/>
      <c r="G69" s="16"/>
      <c r="H69" s="17"/>
    </row>
    <row r="70" customFormat="false" ht="13.8" hidden="false" customHeight="false" outlineLevel="0" collapsed="false">
      <c r="A70" s="35" t="s">
        <v>108</v>
      </c>
      <c r="B70" s="26"/>
      <c r="G70" s="16"/>
      <c r="H70" s="17"/>
    </row>
    <row r="71" customFormat="false" ht="13.8" hidden="false" customHeight="false" outlineLevel="0" collapsed="false">
      <c r="A71" s="7" t="s">
        <v>109</v>
      </c>
      <c r="B71" s="12" t="s">
        <v>40</v>
      </c>
      <c r="G71" s="16"/>
      <c r="H71" s="17"/>
    </row>
    <row r="72" customFormat="false" ht="13.8" hidden="false" customHeight="false" outlineLevel="0" collapsed="false">
      <c r="A72" s="7" t="s">
        <v>110</v>
      </c>
      <c r="B72" s="36" t="n">
        <v>1900</v>
      </c>
      <c r="G72" s="16"/>
      <c r="H72" s="17"/>
    </row>
    <row r="73" customFormat="false" ht="13.8" hidden="false" customHeight="false" outlineLevel="0" collapsed="false">
      <c r="A73" s="7" t="s">
        <v>111</v>
      </c>
      <c r="B73" s="32" t="s">
        <v>42</v>
      </c>
      <c r="G73" s="16"/>
      <c r="H73" s="17"/>
    </row>
    <row r="74" customFormat="false" ht="13.8" hidden="false" customHeight="false" outlineLevel="0" collapsed="false">
      <c r="A74" s="7" t="s">
        <v>112</v>
      </c>
      <c r="B74" s="32" t="s">
        <v>42</v>
      </c>
      <c r="G74" s="16"/>
      <c r="H74" s="17"/>
    </row>
    <row r="75" customFormat="false" ht="13.8" hidden="false" customHeight="false" outlineLevel="0" collapsed="false">
      <c r="A75" s="7" t="s">
        <v>113</v>
      </c>
      <c r="B75" s="32" t="s">
        <v>42</v>
      </c>
      <c r="G75" s="16"/>
      <c r="H75" s="17"/>
    </row>
    <row r="76" customFormat="false" ht="13.8" hidden="false" customHeight="false" outlineLevel="0" collapsed="false">
      <c r="A76" s="7" t="s">
        <v>114</v>
      </c>
      <c r="B76" s="32" t="s">
        <v>42</v>
      </c>
      <c r="G76" s="15" t="s">
        <v>115</v>
      </c>
      <c r="H76" s="15"/>
    </row>
    <row r="77" customFormat="false" ht="13.8" hidden="false" customHeight="false" outlineLevel="0" collapsed="false">
      <c r="A77" s="7" t="s">
        <v>116</v>
      </c>
      <c r="B77" s="32" t="s">
        <v>71</v>
      </c>
      <c r="G77" s="16" t="s">
        <v>30</v>
      </c>
      <c r="H77" s="17" t="n">
        <f aca="false">C19</f>
        <v>0</v>
      </c>
    </row>
    <row r="78" customFormat="false" ht="13.8" hidden="false" customHeight="false" outlineLevel="0" collapsed="false">
      <c r="A78" s="7" t="s">
        <v>117</v>
      </c>
      <c r="B78" s="26"/>
      <c r="G78" s="16" t="s">
        <v>118</v>
      </c>
      <c r="H78" s="17" t="n">
        <v>-0.15</v>
      </c>
    </row>
    <row r="79" customFormat="false" ht="13.8" hidden="false" customHeight="false" outlineLevel="0" collapsed="false">
      <c r="A79" s="7" t="s">
        <v>119</v>
      </c>
      <c r="B79" s="26"/>
      <c r="G79" s="16" t="s">
        <v>120</v>
      </c>
      <c r="H79" s="17" t="n">
        <v>1.5</v>
      </c>
    </row>
    <row r="80" customFormat="false" ht="13.8" hidden="false" customHeight="false" outlineLevel="0" collapsed="false">
      <c r="A80" s="7" t="s">
        <v>121</v>
      </c>
      <c r="B80" s="32"/>
      <c r="G80" s="16" t="s">
        <v>122</v>
      </c>
      <c r="H80" s="17" t="n">
        <v>0.68</v>
      </c>
    </row>
    <row r="81" customFormat="false" ht="13.8" hidden="false" customHeight="false" outlineLevel="0" collapsed="false">
      <c r="A81" s="7" t="s">
        <v>123</v>
      </c>
      <c r="B81" s="32" t="s">
        <v>71</v>
      </c>
      <c r="G81" s="16" t="s">
        <v>124</v>
      </c>
      <c r="H81" s="17" t="n">
        <v>0.4</v>
      </c>
    </row>
    <row r="82" customFormat="false" ht="13.8" hidden="false" customHeight="false" outlineLevel="0" collapsed="false">
      <c r="A82" s="7" t="s">
        <v>125</v>
      </c>
      <c r="B82" s="32" t="s">
        <v>71</v>
      </c>
      <c r="G82" s="16" t="s">
        <v>126</v>
      </c>
      <c r="H82" s="17" t="n">
        <v>0.3</v>
      </c>
    </row>
    <row r="83" customFormat="false" ht="13.8" hidden="false" customHeight="false" outlineLevel="0" collapsed="false">
      <c r="A83" s="7" t="s">
        <v>127</v>
      </c>
      <c r="B83" s="32"/>
      <c r="G83" s="16" t="s">
        <v>42</v>
      </c>
      <c r="H83" s="17" t="n">
        <v>0.2</v>
      </c>
    </row>
    <row r="84" customFormat="false" ht="13.8" hidden="false" customHeight="false" outlineLevel="0" collapsed="false">
      <c r="A84" s="7" t="s">
        <v>128</v>
      </c>
      <c r="B84" s="32" t="s">
        <v>129</v>
      </c>
      <c r="G84" s="16" t="s">
        <v>47</v>
      </c>
      <c r="H84" s="17" t="n">
        <v>0.13</v>
      </c>
    </row>
    <row r="85" customFormat="false" ht="13.8" hidden="false" customHeight="false" outlineLevel="0" collapsed="false">
      <c r="A85" s="7" t="s">
        <v>130</v>
      </c>
      <c r="B85" s="32"/>
      <c r="G85" s="16"/>
      <c r="H85" s="17"/>
    </row>
    <row r="86" customFormat="false" ht="13.8" hidden="false" customHeight="false" outlineLevel="0" collapsed="false">
      <c r="A86" s="7" t="s">
        <v>131</v>
      </c>
      <c r="B86" s="32" t="s">
        <v>132</v>
      </c>
      <c r="G86" s="16" t="s">
        <v>84</v>
      </c>
      <c r="H86" s="17" t="n">
        <v>0.44</v>
      </c>
    </row>
    <row r="87" customFormat="false" ht="13.8" hidden="false" customHeight="false" outlineLevel="0" collapsed="false">
      <c r="A87" s="7" t="s">
        <v>133</v>
      </c>
      <c r="B87" s="32" t="s">
        <v>71</v>
      </c>
      <c r="G87" s="16" t="s">
        <v>85</v>
      </c>
      <c r="H87" s="17" t="n">
        <v>0.22</v>
      </c>
    </row>
    <row r="88" customFormat="false" ht="13.8" hidden="false" customHeight="false" outlineLevel="0" collapsed="false">
      <c r="A88" s="7" t="s">
        <v>134</v>
      </c>
      <c r="B88" s="32" t="s">
        <v>71</v>
      </c>
      <c r="G88" s="16" t="s">
        <v>135</v>
      </c>
      <c r="H88" s="17" t="n">
        <v>0.2</v>
      </c>
    </row>
    <row r="89" customFormat="false" ht="13.8" hidden="false" customHeight="false" outlineLevel="0" collapsed="false">
      <c r="A89" s="7" t="s">
        <v>136</v>
      </c>
      <c r="B89" s="32" t="s">
        <v>71</v>
      </c>
      <c r="G89" s="16" t="s">
        <v>137</v>
      </c>
      <c r="H89" s="17" t="n">
        <v>0.17</v>
      </c>
    </row>
    <row r="90" customFormat="false" ht="13.8" hidden="false" customHeight="false" outlineLevel="0" collapsed="false">
      <c r="A90" s="7" t="s">
        <v>138</v>
      </c>
      <c r="B90" s="32"/>
      <c r="G90" s="16" t="s">
        <v>86</v>
      </c>
      <c r="H90" s="17" t="n">
        <v>0.11</v>
      </c>
    </row>
    <row r="91" customFormat="false" ht="13.8" hidden="false" customHeight="false" outlineLevel="0" collapsed="false">
      <c r="A91" s="7" t="s">
        <v>139</v>
      </c>
      <c r="B91" s="32"/>
      <c r="G91" s="16" t="s">
        <v>87</v>
      </c>
      <c r="H91" s="17" t="n">
        <v>0.073</v>
      </c>
    </row>
    <row r="92" customFormat="false" ht="13.8" hidden="false" customHeight="false" outlineLevel="0" collapsed="false">
      <c r="A92" s="7" t="s">
        <v>140</v>
      </c>
      <c r="G92" s="16"/>
      <c r="H92" s="17"/>
    </row>
    <row r="93" customFormat="false" ht="13.8" hidden="false" customHeight="false" outlineLevel="0" collapsed="false">
      <c r="A93" s="35" t="s">
        <v>141</v>
      </c>
      <c r="G93" s="16"/>
      <c r="H93" s="17"/>
    </row>
    <row r="94" customFormat="false" ht="13.8" hidden="false" customHeight="false" outlineLevel="0" collapsed="false">
      <c r="G94" s="16"/>
      <c r="H94" s="17"/>
    </row>
    <row r="95" customFormat="false" ht="13.8" hidden="false" customHeight="false" outlineLevel="0" collapsed="false">
      <c r="G95" s="16"/>
      <c r="H95" s="17"/>
    </row>
    <row r="96" customFormat="false" ht="13.8" hidden="false" customHeight="false" outlineLevel="0" collapsed="false">
      <c r="G96" s="16"/>
      <c r="H96" s="17"/>
    </row>
    <row r="97" customFormat="false" ht="13.8" hidden="false" customHeight="false" outlineLevel="0" collapsed="false">
      <c r="G97" s="16"/>
      <c r="H97" s="17"/>
    </row>
    <row r="106" customFormat="false" ht="13.8" hidden="false" customHeight="false" outlineLevel="0" collapsed="false">
      <c r="G106" s="37"/>
      <c r="H106" s="37"/>
    </row>
    <row r="110" s="2" customFormat="true" ht="13.8" hidden="false" customHeight="false" outlineLevel="0" collapsed="false">
      <c r="A110" s="7"/>
    </row>
    <row r="111" s="2" customFormat="true" ht="13.8" hidden="false" customHeight="false" outlineLevel="0" collapsed="false">
      <c r="A111" s="7"/>
    </row>
    <row r="112" s="2" customFormat="true" ht="13.8" hidden="false" customHeight="false" outlineLevel="0" collapsed="false">
      <c r="A112" s="7"/>
    </row>
    <row r="113" s="2" customFormat="true" ht="13.8" hidden="false" customHeight="false" outlineLevel="0" collapsed="false">
      <c r="A113" s="7"/>
    </row>
    <row r="114" s="2" customFormat="true" ht="13.8" hidden="false" customHeight="false" outlineLevel="0" collapsed="false">
      <c r="A114" s="7"/>
    </row>
    <row r="115" customFormat="false" ht="13.8" hidden="false" customHeight="false" outlineLevel="0" collapsed="false">
      <c r="G115" s="2" t="s">
        <v>142</v>
      </c>
      <c r="H115" s="2" t="s">
        <v>143</v>
      </c>
    </row>
    <row r="116" customFormat="false" ht="13.8" hidden="false" customHeight="false" outlineLevel="0" collapsed="false">
      <c r="G116" s="2" t="n">
        <v>35</v>
      </c>
      <c r="H116" s="2" t="n">
        <v>6.8</v>
      </c>
    </row>
    <row r="117" customFormat="false" ht="13.8" hidden="false" customHeight="false" outlineLevel="0" collapsed="false">
      <c r="G117" s="2" t="n">
        <v>40</v>
      </c>
      <c r="H117" s="2" t="n">
        <v>4.3</v>
      </c>
    </row>
    <row r="118" customFormat="false" ht="13.8" hidden="false" customHeight="false" outlineLevel="0" collapsed="false">
      <c r="G118" s="16" t="n">
        <v>45</v>
      </c>
      <c r="H118" s="16" t="n">
        <v>3.1</v>
      </c>
    </row>
    <row r="119" customFormat="false" ht="13.8" hidden="false" customHeight="false" outlineLevel="0" collapsed="false">
      <c r="G119" s="16" t="n">
        <v>50</v>
      </c>
      <c r="H119" s="16" t="n">
        <v>2.4</v>
      </c>
    </row>
    <row r="120" customFormat="false" ht="13.8" hidden="false" customHeight="false" outlineLevel="0" collapsed="false">
      <c r="G120" s="16" t="n">
        <v>55</v>
      </c>
      <c r="H120" s="16" t="n">
        <v>1.9</v>
      </c>
    </row>
    <row r="121" customFormat="false" ht="13.8" hidden="false" customHeight="false" outlineLevel="0" collapsed="false">
      <c r="G121" s="16" t="n">
        <v>60</v>
      </c>
      <c r="H121" s="16" t="n">
        <v>1.4</v>
      </c>
    </row>
    <row r="122" customFormat="false" ht="13.8" hidden="false" customHeight="false" outlineLevel="0" collapsed="false">
      <c r="G122" s="16" t="n">
        <v>65</v>
      </c>
      <c r="H122" s="16" t="n">
        <v>1.2</v>
      </c>
    </row>
    <row r="123" s="2" customFormat="true" ht="13.8" hidden="false" customHeight="false" outlineLevel="0" collapsed="false">
      <c r="A123" s="7"/>
    </row>
    <row r="124" s="2" customFormat="true" ht="13.8" hidden="false" customHeight="false" outlineLevel="0" collapsed="false">
      <c r="A124" s="7"/>
    </row>
    <row r="125" s="2" customFormat="true" ht="13.8" hidden="false" customHeight="false" outlineLevel="0" collapsed="false">
      <c r="A125" s="7"/>
    </row>
    <row r="126" s="2" customFormat="true" ht="13.8" hidden="false" customHeight="false" outlineLevel="0" collapsed="false">
      <c r="A126" s="7"/>
    </row>
    <row r="127" s="2" customFormat="true" ht="13.8" hidden="false" customHeight="false" outlineLevel="0" collapsed="false">
      <c r="A127" s="7"/>
    </row>
    <row r="128" s="2" customFormat="true" ht="13.8" hidden="false" customHeight="false" outlineLevel="0" collapsed="false">
      <c r="A128" s="7"/>
    </row>
    <row r="129" s="2" customFormat="true" ht="13.8" hidden="false" customHeight="false" outlineLevel="0" collapsed="false">
      <c r="A129" s="7"/>
    </row>
    <row r="130" customFormat="false" ht="13.8" hidden="false" customHeight="false" outlineLevel="0" collapsed="false">
      <c r="G130" s="4"/>
      <c r="H130" s="2"/>
    </row>
    <row r="131" s="2" customFormat="true" ht="13.8" hidden="false" customHeight="false" outlineLevel="0" collapsed="false">
      <c r="A131" s="7"/>
    </row>
    <row r="132" s="2" customFormat="true" ht="13.8" hidden="false" customHeight="false" outlineLevel="0" collapsed="false">
      <c r="A132" s="7"/>
    </row>
    <row r="133" s="2" customFormat="true" ht="13.8" hidden="false" customHeight="false" outlineLevel="0" collapsed="false">
      <c r="A133" s="7"/>
    </row>
    <row r="134" s="2" customFormat="true" ht="13.8" hidden="false" customHeight="false" outlineLevel="0" collapsed="false">
      <c r="A134" s="7"/>
    </row>
    <row r="135" s="2" customFormat="true" ht="13.8" hidden="false" customHeight="false" outlineLevel="0" collapsed="false">
      <c r="A135" s="7"/>
    </row>
    <row r="136" s="2" customFormat="true" ht="13.8" hidden="false" customHeight="false" outlineLevel="0" collapsed="false">
      <c r="A136" s="7"/>
    </row>
    <row r="137" s="2" customFormat="true" ht="13.8" hidden="false" customHeight="false" outlineLevel="0" collapsed="false">
      <c r="A137" s="7"/>
    </row>
    <row r="138" s="2" customFormat="true" ht="13.8" hidden="false" customHeight="false" outlineLevel="0" collapsed="false">
      <c r="A138" s="7"/>
    </row>
    <row r="139" s="2" customFormat="true" ht="13.8" hidden="false" customHeight="false" outlineLevel="0" collapsed="false">
      <c r="A139" s="7"/>
    </row>
    <row r="140" s="2" customFormat="true" ht="13.8" hidden="false" customHeight="false" outlineLevel="0" collapsed="false">
      <c r="A140" s="7"/>
    </row>
    <row r="141" s="2" customFormat="true" ht="13.8" hidden="false" customHeight="false" outlineLevel="0" collapsed="false">
      <c r="A141" s="7"/>
    </row>
    <row r="142" s="2" customFormat="true" ht="13.8" hidden="false" customHeight="false" outlineLevel="0" collapsed="false">
      <c r="A142" s="7"/>
    </row>
    <row r="143" s="2" customFormat="true" ht="13.8" hidden="false" customHeight="false" outlineLevel="0" collapsed="false">
      <c r="A143" s="7"/>
    </row>
    <row r="144" s="2" customFormat="true" ht="13.8" hidden="false" customHeight="false" outlineLevel="0" collapsed="false">
      <c r="A144" s="7"/>
    </row>
  </sheetData>
  <sheetProtection sheet="true" objects="true" scenarios="true"/>
  <mergeCells count="3">
    <mergeCell ref="A22:B22"/>
    <mergeCell ref="A33:B34"/>
    <mergeCell ref="B41:B42"/>
  </mergeCells>
  <dataValidations count="8">
    <dataValidation allowBlank="true" errorStyle="stop" operator="equal" showDropDown="false" showErrorMessage="true" showInputMessage="true" sqref="B37:B39 B62:B67 B77 B81:B82 B87:B89" type="list">
      <formula1>"yes,no"</formula1>
      <formula2>0</formula2>
    </dataValidation>
    <dataValidation allowBlank="true" errorStyle="stop" operator="equal" showDropDown="false" showErrorMessage="true" showInputMessage="true" sqref="B71" type="list">
      <formula1>$J$7:$J$15</formula1>
      <formula2>0</formula2>
    </dataValidation>
    <dataValidation allowBlank="true" errorStyle="stop" operator="equal" showDropDown="false" showErrorMessage="true" showInputMessage="true" sqref="B73" type="list">
      <formula1>$G$26:$G$54</formula1>
      <formula2>0</formula2>
    </dataValidation>
    <dataValidation allowBlank="true" errorStyle="stop" operator="equal" showDropDown="false" showErrorMessage="true" showInputMessage="true" sqref="B74" type="list">
      <formula1>$G$7:$G$23</formula1>
      <formula2>0</formula2>
    </dataValidation>
    <dataValidation allowBlank="true" errorStyle="stop" operator="equal" showDropDown="false" showErrorMessage="true" showInputMessage="true" sqref="B75" type="list">
      <formula1>$G$77:$G$97</formula1>
      <formula2>0</formula2>
    </dataValidation>
    <dataValidation allowBlank="true" errorStyle="stop" operator="equal" showDropDown="false" showErrorMessage="true" showInputMessage="true" sqref="B76" type="list">
      <formula1>$G$56:$G$75</formula1>
      <formula2>0</formula2>
    </dataValidation>
    <dataValidation allowBlank="true" errorStyle="stop" operator="equal" showDropDown="false" showErrorMessage="true" showInputMessage="true" sqref="B84" type="list">
      <formula1>"new build,self build,retrofit"</formula1>
      <formula2>0</formula2>
    </dataValidation>
    <dataValidation allowBlank="true" errorStyle="stop" operator="equal" showDropDown="false" showErrorMessage="true" showInputMessage="true" sqref="B86" type="list">
      <formula1>"heating only,hot water only,heating and hot water"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61"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6" man="true" max="16383" min="0"/>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X123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ColWidth="20.66015625" defaultRowHeight="12.8" zeroHeight="false" outlineLevelRow="0" outlineLevelCol="0"/>
  <cols>
    <col collapsed="false" customWidth="true" hidden="false" outlineLevel="0" max="1" min="1" style="38" width="36.66"/>
    <col collapsed="false" customWidth="true" hidden="false" outlineLevel="0" max="2" min="2" style="8" width="38.66"/>
    <col collapsed="false" customWidth="true" hidden="false" outlineLevel="0" max="3" min="3" style="39" width="11.33"/>
    <col collapsed="false" customWidth="true" hidden="false" outlineLevel="0" max="4" min="4" style="8" width="7.66"/>
    <col collapsed="false" customWidth="true" hidden="false" outlineLevel="0" max="5" min="5" style="37" width="10.34"/>
    <col collapsed="false" customWidth="true" hidden="false" outlineLevel="0" max="6" min="6" style="37" width="9.55"/>
    <col collapsed="false" customWidth="true" hidden="false" outlineLevel="0" max="7" min="7" style="8" width="25.33"/>
    <col collapsed="false" customWidth="true" hidden="false" outlineLevel="0" max="8" min="8" style="8" width="25"/>
    <col collapsed="false" customWidth="true" hidden="false" outlineLevel="0" max="9" min="9" style="8" width="11.33"/>
    <col collapsed="false" customWidth="false" hidden="false" outlineLevel="0" max="13" min="10" style="8" width="20.68"/>
    <col collapsed="false" customWidth="false" hidden="false" outlineLevel="0" max="24" min="14" style="40" width="20.68"/>
    <col collapsed="false" customWidth="false" hidden="false" outlineLevel="0" max="1024" min="25" style="8" width="20.68"/>
  </cols>
  <sheetData>
    <row r="1" customFormat="false" ht="24.45" hidden="false" customHeight="false" outlineLevel="0" collapsed="false">
      <c r="A1" s="41" t="s">
        <v>144</v>
      </c>
      <c r="B1" s="42"/>
      <c r="C1" s="42"/>
      <c r="D1" s="42"/>
      <c r="E1" s="43"/>
      <c r="F1" s="43"/>
      <c r="G1" s="10" t="s">
        <v>20</v>
      </c>
      <c r="H1" s="2"/>
      <c r="I1" s="2"/>
    </row>
    <row r="2" customFormat="false" ht="15" hidden="false" customHeight="false" outlineLevel="0" collapsed="false">
      <c r="A2" s="44" t="s">
        <v>145</v>
      </c>
      <c r="B2" s="45"/>
      <c r="C2" s="46"/>
      <c r="D2" s="47"/>
      <c r="E2" s="48"/>
      <c r="F2" s="48"/>
      <c r="G2" s="10"/>
      <c r="H2" s="2"/>
      <c r="I2" s="2"/>
    </row>
    <row r="3" customFormat="false" ht="15" hidden="false" customHeight="false" outlineLevel="0" collapsed="false">
      <c r="A3" s="49" t="s">
        <v>146</v>
      </c>
      <c r="B3" s="50" t="n">
        <f aca="false">B41+B61+B81+B101+B121+B141+B161+B181+B201+B221+B241+B261+B281+B301+B321+B341+B361+B381+B401+B421+B441+B461+B481+B501+B521</f>
        <v>6577.20004282297</v>
      </c>
      <c r="C3" s="51" t="s">
        <v>147</v>
      </c>
      <c r="D3" s="47"/>
      <c r="E3" s="48"/>
      <c r="F3" s="48"/>
      <c r="G3" s="10"/>
      <c r="H3" s="2"/>
      <c r="I3" s="2"/>
      <c r="N3" s="52" t="s">
        <v>148</v>
      </c>
    </row>
    <row r="4" customFormat="false" ht="15" hidden="false" customHeight="false" outlineLevel="0" collapsed="false">
      <c r="A4" s="53" t="s">
        <v>149</v>
      </c>
      <c r="B4" s="54" t="n">
        <f aca="false">B31+B51+B71+B91+B111+B131+B151+B171+B191+B211+B231+B251+B271+B291+B311+B331+B351+B371+B391</f>
        <v>78.2</v>
      </c>
      <c r="C4" s="51" t="s">
        <v>150</v>
      </c>
      <c r="D4" s="47"/>
      <c r="E4" s="48"/>
      <c r="F4" s="48"/>
      <c r="G4" s="10"/>
      <c r="H4" s="2"/>
      <c r="I4" s="2"/>
      <c r="N4" s="52" t="s">
        <v>151</v>
      </c>
    </row>
    <row r="5" customFormat="false" ht="15" hidden="false" customHeight="false" outlineLevel="0" collapsed="false">
      <c r="A5" s="55" t="s">
        <v>152</v>
      </c>
      <c r="B5" s="56" t="n">
        <f aca="false">IFERROR(SUM(B3/B4),0)</f>
        <v>84.1074174274037</v>
      </c>
      <c r="C5" s="51" t="s">
        <v>150</v>
      </c>
      <c r="D5" s="47"/>
      <c r="E5" s="48"/>
      <c r="F5" s="48"/>
      <c r="G5" s="10"/>
      <c r="H5" s="2"/>
      <c r="I5" s="2"/>
    </row>
    <row r="6" customFormat="false" ht="13.5" hidden="false" customHeight="true" outlineLevel="0" collapsed="false">
      <c r="A6" s="57"/>
      <c r="B6" s="58"/>
      <c r="C6" s="59"/>
      <c r="D6" s="58"/>
      <c r="E6" s="60"/>
      <c r="F6" s="60"/>
      <c r="G6" s="15" t="s">
        <v>28</v>
      </c>
      <c r="H6" s="15"/>
      <c r="I6" s="2"/>
      <c r="J6" s="15" t="s">
        <v>153</v>
      </c>
      <c r="K6" s="15" t="s">
        <v>154</v>
      </c>
      <c r="L6" s="15" t="s">
        <v>155</v>
      </c>
      <c r="M6" s="15" t="s">
        <v>156</v>
      </c>
    </row>
    <row r="7" customFormat="false" ht="13.5" hidden="false" customHeight="true" outlineLevel="0" collapsed="false">
      <c r="A7" s="61"/>
      <c r="B7" s="58"/>
      <c r="C7" s="59"/>
      <c r="D7" s="58"/>
      <c r="E7" s="60"/>
      <c r="F7" s="60"/>
      <c r="G7" s="16" t="s">
        <v>30</v>
      </c>
      <c r="H7" s="17" t="n">
        <f aca="false">C18</f>
        <v>2.2</v>
      </c>
      <c r="I7" s="2"/>
      <c r="J7" s="16" t="s">
        <v>31</v>
      </c>
      <c r="K7" s="17" t="n">
        <v>-0.2</v>
      </c>
      <c r="L7" s="16" t="n">
        <v>11</v>
      </c>
      <c r="M7" s="62" t="n">
        <v>27</v>
      </c>
    </row>
    <row r="8" customFormat="false" ht="13.5" hidden="false" customHeight="true" outlineLevel="0" collapsed="false">
      <c r="A8" s="44" t="s">
        <v>157</v>
      </c>
      <c r="B8" s="63"/>
      <c r="C8" s="64"/>
      <c r="D8" s="60"/>
      <c r="E8" s="31"/>
      <c r="F8" s="31"/>
      <c r="G8" s="16" t="s">
        <v>33</v>
      </c>
      <c r="H8" s="17" t="n">
        <v>5.8</v>
      </c>
      <c r="I8" s="10"/>
      <c r="J8" s="16" t="s">
        <v>34</v>
      </c>
      <c r="K8" s="17" t="n">
        <v>-1.2</v>
      </c>
      <c r="L8" s="16" t="n">
        <v>10.5</v>
      </c>
      <c r="M8" s="62" t="n">
        <v>68</v>
      </c>
    </row>
    <row r="9" customFormat="false" ht="13.5" hidden="false" customHeight="true" outlineLevel="0" collapsed="false">
      <c r="A9" s="49" t="s">
        <v>158</v>
      </c>
      <c r="B9" s="12" t="s">
        <v>46</v>
      </c>
      <c r="C9" s="59"/>
      <c r="D9" s="58"/>
      <c r="E9" s="31"/>
      <c r="F9" s="31"/>
      <c r="G9" s="16" t="s">
        <v>36</v>
      </c>
      <c r="H9" s="17" t="n">
        <v>4.8</v>
      </c>
      <c r="I9" s="10"/>
      <c r="J9" s="16" t="s">
        <v>37</v>
      </c>
      <c r="K9" s="17" t="n">
        <v>-1.6</v>
      </c>
      <c r="L9" s="16" t="n">
        <v>9.9</v>
      </c>
      <c r="M9" s="62" t="n">
        <v>67</v>
      </c>
    </row>
    <row r="10" customFormat="false" ht="13.5" hidden="false" customHeight="true" outlineLevel="0" collapsed="false">
      <c r="A10" s="65" t="s">
        <v>159</v>
      </c>
      <c r="B10" s="66" t="n">
        <f aca="false">VLOOKUP(B9,J6:M15,2,FALSE())</f>
        <v>-3.4</v>
      </c>
      <c r="C10" s="59"/>
      <c r="D10" s="58"/>
      <c r="E10" s="31"/>
      <c r="F10" s="31"/>
      <c r="G10" s="16" t="s">
        <v>39</v>
      </c>
      <c r="H10" s="17" t="n">
        <v>3.1</v>
      </c>
      <c r="I10" s="10"/>
      <c r="J10" s="16" t="s">
        <v>40</v>
      </c>
      <c r="K10" s="17" t="n">
        <v>-1.8</v>
      </c>
      <c r="L10" s="16" t="n">
        <v>10.2</v>
      </c>
      <c r="M10" s="62" t="n">
        <v>25</v>
      </c>
    </row>
    <row r="11" customFormat="false" ht="13.5" hidden="false" customHeight="true" outlineLevel="0" collapsed="false">
      <c r="A11" s="67" t="s">
        <v>160</v>
      </c>
      <c r="B11" s="68" t="n">
        <f aca="false">VLOOKUP(B9,J6:M15,3,FALSE())</f>
        <v>9.8</v>
      </c>
      <c r="C11" s="59"/>
      <c r="D11" s="58"/>
      <c r="E11" s="31"/>
      <c r="F11" s="31"/>
      <c r="G11" s="16" t="s">
        <v>42</v>
      </c>
      <c r="H11" s="17" t="n">
        <v>2.2</v>
      </c>
      <c r="I11" s="10"/>
      <c r="J11" s="16" t="s">
        <v>43</v>
      </c>
      <c r="K11" s="17" t="n">
        <v>-2.2</v>
      </c>
      <c r="L11" s="16" t="n">
        <v>10</v>
      </c>
      <c r="M11" s="62" t="n">
        <v>75</v>
      </c>
    </row>
    <row r="12" customFormat="false" ht="13.5" hidden="false" customHeight="true" outlineLevel="0" collapsed="false">
      <c r="A12" s="67" t="s">
        <v>161</v>
      </c>
      <c r="B12" s="12" t="n">
        <v>50</v>
      </c>
      <c r="C12" s="59"/>
      <c r="D12" s="58"/>
      <c r="E12" s="60"/>
      <c r="F12" s="60"/>
      <c r="G12" s="16" t="s">
        <v>45</v>
      </c>
      <c r="H12" s="17" t="n">
        <v>2</v>
      </c>
      <c r="I12" s="10"/>
      <c r="J12" s="16" t="s">
        <v>46</v>
      </c>
      <c r="K12" s="17" t="n">
        <v>-3.4</v>
      </c>
      <c r="L12" s="16" t="n">
        <v>9.8</v>
      </c>
      <c r="M12" s="62" t="n">
        <v>96</v>
      </c>
    </row>
    <row r="13" customFormat="false" ht="13.5" hidden="false" customHeight="true" outlineLevel="0" collapsed="false">
      <c r="A13" s="67" t="s">
        <v>162</v>
      </c>
      <c r="B13" s="68" t="n">
        <f aca="false">B10-(0.006*(B12))</f>
        <v>-3.7</v>
      </c>
      <c r="C13" s="59"/>
      <c r="D13" s="58"/>
      <c r="E13" s="60"/>
      <c r="F13" s="60"/>
      <c r="G13" s="16" t="s">
        <v>47</v>
      </c>
      <c r="H13" s="17" t="n">
        <v>1.4</v>
      </c>
      <c r="I13" s="10"/>
      <c r="J13" s="16" t="s">
        <v>48</v>
      </c>
      <c r="K13" s="17" t="n">
        <v>-3.4</v>
      </c>
      <c r="L13" s="16" t="n">
        <v>8.5</v>
      </c>
      <c r="M13" s="62" t="n">
        <v>35</v>
      </c>
    </row>
    <row r="14" customFormat="false" ht="13.5" hidden="false" customHeight="true" outlineLevel="0" collapsed="false">
      <c r="A14" s="69" t="s">
        <v>163</v>
      </c>
      <c r="B14" s="70" t="n">
        <f aca="false">B11-(0.006*(B12))</f>
        <v>9.5</v>
      </c>
      <c r="C14" s="59"/>
      <c r="D14" s="58"/>
      <c r="E14" s="60"/>
      <c r="F14" s="60"/>
      <c r="G14" s="16" t="s">
        <v>50</v>
      </c>
      <c r="H14" s="17" t="n">
        <v>3</v>
      </c>
      <c r="I14" s="10"/>
      <c r="J14" s="16" t="s">
        <v>51</v>
      </c>
      <c r="K14" s="17" t="n">
        <v>-3.9</v>
      </c>
      <c r="L14" s="16" t="n">
        <v>8.5</v>
      </c>
      <c r="M14" s="62" t="n">
        <v>5</v>
      </c>
    </row>
    <row r="15" customFormat="false" ht="13.5" hidden="false" customHeight="true" outlineLevel="0" collapsed="false">
      <c r="A15" s="71"/>
      <c r="B15" s="58"/>
      <c r="C15" s="59"/>
      <c r="D15" s="58"/>
      <c r="E15" s="31"/>
      <c r="F15" s="31"/>
      <c r="G15" s="16" t="s">
        <v>52</v>
      </c>
      <c r="H15" s="17" t="n">
        <v>2.8</v>
      </c>
      <c r="I15" s="72"/>
      <c r="J15" s="16" t="s">
        <v>53</v>
      </c>
      <c r="K15" s="17" t="n">
        <v>-0.2</v>
      </c>
      <c r="L15" s="16" t="n">
        <v>11</v>
      </c>
      <c r="M15" s="62" t="n">
        <v>0</v>
      </c>
    </row>
    <row r="16" customFormat="false" ht="13.5" hidden="false" customHeight="true" outlineLevel="0" collapsed="false">
      <c r="A16" s="44" t="s">
        <v>164</v>
      </c>
      <c r="B16" s="73"/>
      <c r="C16" s="74" t="s">
        <v>165</v>
      </c>
      <c r="D16" s="75" t="s">
        <v>166</v>
      </c>
      <c r="E16" s="75"/>
      <c r="F16" s="76"/>
      <c r="G16" s="16" t="s">
        <v>54</v>
      </c>
      <c r="H16" s="17"/>
      <c r="I16" s="2"/>
    </row>
    <row r="17" customFormat="false" ht="13.5" hidden="false" customHeight="true" outlineLevel="0" collapsed="false">
      <c r="A17" s="49" t="s">
        <v>111</v>
      </c>
      <c r="B17" s="32" t="s">
        <v>61</v>
      </c>
      <c r="C17" s="77" t="n">
        <f aca="false">VLOOKUP(B17,G26:H54,2,FALSE())</f>
        <v>1</v>
      </c>
      <c r="D17" s="78" t="n">
        <f aca="false">(D28+D48+D68+D88+D108+D128+D148+D168+D188+D208+D228+D248+D268+D288+D308+D328+D348+D368+D388+D408+D428+D448+D468+D488+D508)/B3</f>
        <v>0.345118980754877</v>
      </c>
      <c r="E17" s="78"/>
      <c r="F17" s="76"/>
      <c r="G17" s="16"/>
      <c r="H17" s="17"/>
      <c r="I17" s="2"/>
      <c r="J17" s="15" t="s">
        <v>167</v>
      </c>
      <c r="K17" s="15" t="s">
        <v>168</v>
      </c>
      <c r="L17" s="8" t="s">
        <v>169</v>
      </c>
    </row>
    <row r="18" customFormat="false" ht="13.5" hidden="false" customHeight="true" outlineLevel="0" collapsed="false">
      <c r="A18" s="49" t="s">
        <v>112</v>
      </c>
      <c r="B18" s="32" t="s">
        <v>42</v>
      </c>
      <c r="C18" s="77" t="n">
        <f aca="false">VLOOKUP(B18,G7:H23,2,FALSE())</f>
        <v>2.2</v>
      </c>
      <c r="D18" s="78" t="n">
        <f aca="false">(D30+D50+D70+D90+D110+D130+D150+D170+D190+D210+D230+D250+D270+D290+D310+D330+D350+D370+D390)/B3</f>
        <v>0.147282672519145</v>
      </c>
      <c r="E18" s="78"/>
      <c r="F18" s="76"/>
      <c r="G18" s="16"/>
      <c r="H18" s="17"/>
      <c r="I18" s="2"/>
      <c r="J18" s="16" t="s">
        <v>30</v>
      </c>
      <c r="K18" s="17" t="n">
        <f aca="false">C21</f>
        <v>0</v>
      </c>
    </row>
    <row r="19" customFormat="false" ht="13.5" hidden="false" customHeight="true" outlineLevel="0" collapsed="false">
      <c r="A19" s="49" t="s">
        <v>113</v>
      </c>
      <c r="B19" s="32" t="s">
        <v>126</v>
      </c>
      <c r="C19" s="77" t="n">
        <f aca="false">VLOOKUP(B19,G77:H100,2,FALSE())</f>
        <v>0.3</v>
      </c>
      <c r="D19" s="78" t="n">
        <f aca="false">(D37+D57+D77+D97+D117+D137+D157+D177+D197+D217+D237+D257+D277+D297+D317+D337+D357+D377+D397+D417+D437+D457+D477+D497+D517)/B3</f>
        <v>0.0731581823370354</v>
      </c>
      <c r="E19" s="78"/>
      <c r="F19" s="76"/>
      <c r="G19" s="16"/>
      <c r="H19" s="17"/>
      <c r="I19" s="2"/>
      <c r="J19" s="16" t="s">
        <v>170</v>
      </c>
      <c r="K19" s="17" t="n">
        <v>0.22</v>
      </c>
      <c r="L19" s="79"/>
    </row>
    <row r="20" customFormat="false" ht="13.5" hidden="false" customHeight="true" outlineLevel="0" collapsed="false">
      <c r="A20" s="49" t="s">
        <v>114</v>
      </c>
      <c r="B20" s="32" t="s">
        <v>94</v>
      </c>
      <c r="C20" s="77" t="n">
        <f aca="false">VLOOKUP(B20,G56:H75,2,FALSE())</f>
        <v>1.75</v>
      </c>
      <c r="D20" s="78" t="n">
        <f aca="false">(D33+D53+D73+D93+D113+D133+D153+D173+D193+D213+D233+D253+D273+D293+D313+D333+D353+D373+D393+D413+D433+D453+D473+D493+D513)/B3</f>
        <v>0.122408090792149</v>
      </c>
      <c r="E20" s="78"/>
      <c r="G20" s="16"/>
      <c r="H20" s="17"/>
      <c r="I20" s="2"/>
      <c r="J20" s="16" t="s">
        <v>171</v>
      </c>
      <c r="K20" s="17" t="n">
        <v>0.6</v>
      </c>
    </row>
    <row r="21" customFormat="false" ht="14.15" hidden="false" customHeight="false" outlineLevel="0" collapsed="false">
      <c r="A21" s="55" t="s">
        <v>172</v>
      </c>
      <c r="B21" s="32" t="s">
        <v>173</v>
      </c>
      <c r="C21" s="77" t="n">
        <f aca="false">VLOOKUP(B21,$J$19:K28,2,FALSE())</f>
        <v>0</v>
      </c>
      <c r="D21" s="80" t="n">
        <f aca="false">(D39+D59+D79+D99+D119+D139+D159+D179+D199+D219+D239+D259+D279+D299+D319+D339+D359+D379+D399+D419+D439+D459+D479+D499+D519)/B3</f>
        <v>0.314368121926933</v>
      </c>
      <c r="E21" s="80"/>
      <c r="F21" s="76"/>
      <c r="G21" s="16"/>
      <c r="H21" s="17"/>
      <c r="I21" s="2"/>
      <c r="J21" s="16" t="s">
        <v>174</v>
      </c>
      <c r="K21" s="17" t="n">
        <v>0.7</v>
      </c>
    </row>
    <row r="22" customFormat="false" ht="13.5" hidden="false" customHeight="true" outlineLevel="0" collapsed="false">
      <c r="A22" s="61" t="s">
        <v>175</v>
      </c>
      <c r="B22" s="81"/>
      <c r="C22" s="82"/>
      <c r="D22" s="83"/>
      <c r="E22" s="83"/>
      <c r="F22" s="83"/>
      <c r="G22" s="16"/>
      <c r="H22" s="17"/>
      <c r="I22" s="2"/>
      <c r="J22" s="16" t="s">
        <v>176</v>
      </c>
      <c r="K22" s="17" t="n">
        <v>1.5</v>
      </c>
    </row>
    <row r="23" customFormat="false" ht="13.5" hidden="false" customHeight="true" outlineLevel="0" collapsed="false">
      <c r="A23" s="57"/>
      <c r="B23" s="84"/>
      <c r="C23" s="85"/>
      <c r="F23" s="86"/>
      <c r="G23" s="16"/>
      <c r="H23" s="17"/>
      <c r="I23" s="2"/>
      <c r="J23" s="16" t="s">
        <v>177</v>
      </c>
      <c r="K23" s="17" t="n">
        <v>1.5</v>
      </c>
    </row>
    <row r="24" customFormat="false" ht="13.5" hidden="false" customHeight="true" outlineLevel="0" collapsed="false">
      <c r="A24" s="87" t="s">
        <v>178</v>
      </c>
      <c r="B24" s="88" t="s">
        <v>179</v>
      </c>
      <c r="C24" s="89"/>
      <c r="D24" s="90"/>
      <c r="E24" s="91"/>
      <c r="F24" s="92"/>
      <c r="I24" s="2"/>
      <c r="J24" s="16" t="s">
        <v>180</v>
      </c>
      <c r="K24" s="17" t="n">
        <v>1</v>
      </c>
    </row>
    <row r="25" customFormat="false" ht="13.5" hidden="false" customHeight="true" outlineLevel="0" collapsed="false">
      <c r="A25" s="61" t="s">
        <v>181</v>
      </c>
      <c r="B25" s="93" t="n">
        <v>21</v>
      </c>
      <c r="C25" s="94"/>
      <c r="D25" s="95"/>
      <c r="E25" s="95"/>
      <c r="F25" s="96"/>
      <c r="G25" s="15" t="s">
        <v>56</v>
      </c>
      <c r="H25" s="15"/>
      <c r="I25" s="2"/>
      <c r="J25" s="16" t="s">
        <v>182</v>
      </c>
      <c r="K25" s="17" t="n">
        <v>2</v>
      </c>
    </row>
    <row r="26" customFormat="false" ht="13.5" hidden="false" customHeight="true" outlineLevel="0" collapsed="false">
      <c r="A26" s="61" t="s">
        <v>183</v>
      </c>
      <c r="B26" s="93" t="n">
        <v>2.4</v>
      </c>
      <c r="C26" s="94"/>
      <c r="D26" s="97"/>
      <c r="E26" s="95"/>
      <c r="F26" s="96"/>
      <c r="G26" s="16" t="s">
        <v>30</v>
      </c>
      <c r="H26" s="17" t="n">
        <f aca="false">C17</f>
        <v>1</v>
      </c>
      <c r="I26" s="2"/>
      <c r="J26" s="16" t="s">
        <v>184</v>
      </c>
      <c r="K26" s="17" t="n">
        <v>2</v>
      </c>
    </row>
    <row r="27" customFormat="false" ht="13.5" hidden="false" customHeight="true" outlineLevel="0" collapsed="false">
      <c r="A27" s="61" t="s">
        <v>185</v>
      </c>
      <c r="B27" s="32" t="n">
        <v>7.3</v>
      </c>
      <c r="C27" s="85" t="s">
        <v>186</v>
      </c>
      <c r="D27" s="84" t="s">
        <v>145</v>
      </c>
      <c r="E27" s="95"/>
      <c r="F27" s="96"/>
      <c r="G27" s="16" t="s">
        <v>57</v>
      </c>
      <c r="H27" s="17" t="n">
        <v>-0.15</v>
      </c>
      <c r="I27" s="2"/>
      <c r="J27" s="16" t="s">
        <v>187</v>
      </c>
      <c r="K27" s="17" t="n">
        <v>2</v>
      </c>
    </row>
    <row r="28" customFormat="false" ht="13.5" hidden="false" customHeight="true" outlineLevel="0" collapsed="false">
      <c r="A28" s="61" t="s">
        <v>188</v>
      </c>
      <c r="B28" s="98" t="s">
        <v>30</v>
      </c>
      <c r="C28" s="77" t="n">
        <f aca="false">VLOOKUP(B28,$G$26:$H$54,2,FALSE())</f>
        <v>1</v>
      </c>
      <c r="D28" s="99" t="n">
        <f aca="false">(((B26)*B27)-B29)*(C28+0.15)*(B25-$B$13)</f>
        <v>427.2112</v>
      </c>
      <c r="E28" s="100" t="s">
        <v>147</v>
      </c>
      <c r="F28" s="96"/>
      <c r="G28" s="16" t="s">
        <v>58</v>
      </c>
      <c r="H28" s="17" t="n">
        <v>2.11</v>
      </c>
      <c r="I28" s="2"/>
      <c r="J28" s="16" t="s">
        <v>173</v>
      </c>
      <c r="K28" s="17"/>
    </row>
    <row r="29" customFormat="false" ht="13.5" hidden="false" customHeight="true" outlineLevel="0" collapsed="false">
      <c r="A29" s="61" t="s">
        <v>189</v>
      </c>
      <c r="B29" s="32" t="n">
        <v>2.48</v>
      </c>
      <c r="C29" s="94"/>
      <c r="D29" s="95"/>
      <c r="E29" s="100"/>
      <c r="F29" s="96"/>
      <c r="G29" s="16" t="s">
        <v>59</v>
      </c>
      <c r="H29" s="17" t="n">
        <v>1.6</v>
      </c>
      <c r="I29" s="2"/>
    </row>
    <row r="30" customFormat="false" ht="13.5" hidden="false" customHeight="true" outlineLevel="0" collapsed="false">
      <c r="A30" s="61" t="s">
        <v>190</v>
      </c>
      <c r="B30" s="98" t="s">
        <v>30</v>
      </c>
      <c r="C30" s="77" t="n">
        <f aca="false">VLOOKUP(B30,$G$7:$H$23,2,FALSE())</f>
        <v>2.2</v>
      </c>
      <c r="D30" s="99" t="n">
        <f aca="false">B29*(C30+0.15)*(B25-$B$13)</f>
        <v>143.9516</v>
      </c>
      <c r="E30" s="100" t="s">
        <v>147</v>
      </c>
      <c r="F30" s="96"/>
      <c r="G30" s="16" t="s">
        <v>61</v>
      </c>
      <c r="H30" s="17" t="n">
        <v>1</v>
      </c>
      <c r="I30" s="2"/>
    </row>
    <row r="31" customFormat="false" ht="13.5" hidden="false" customHeight="true" outlineLevel="0" collapsed="false">
      <c r="A31" s="61" t="s">
        <v>191</v>
      </c>
      <c r="B31" s="32" t="n">
        <v>12.9</v>
      </c>
      <c r="C31" s="101"/>
      <c r="D31" s="101"/>
      <c r="E31" s="102"/>
      <c r="F31" s="96"/>
      <c r="G31" s="16" t="s">
        <v>63</v>
      </c>
      <c r="H31" s="17" t="n">
        <v>0.6</v>
      </c>
      <c r="I31" s="2"/>
      <c r="J31" s="15"/>
      <c r="K31" s="15"/>
    </row>
    <row r="32" customFormat="false" ht="13.5" hidden="false" customHeight="true" outlineLevel="0" collapsed="false">
      <c r="A32" s="57" t="s">
        <v>192</v>
      </c>
      <c r="B32" s="32" t="s">
        <v>71</v>
      </c>
      <c r="C32" s="103"/>
      <c r="D32" s="95"/>
      <c r="E32" s="95"/>
      <c r="F32" s="96"/>
      <c r="G32" s="16" t="s">
        <v>65</v>
      </c>
      <c r="H32" s="17" t="n">
        <v>0.45</v>
      </c>
      <c r="I32" s="2"/>
      <c r="J32" s="16"/>
      <c r="K32" s="17"/>
    </row>
    <row r="33" customFormat="false" ht="13.5" hidden="false" customHeight="true" outlineLevel="0" collapsed="false">
      <c r="A33" s="61" t="s">
        <v>193</v>
      </c>
      <c r="B33" s="98" t="s">
        <v>30</v>
      </c>
      <c r="C33" s="77" t="n">
        <f aca="false">IF(B32="yes",0,VLOOKUP(B33,$G$56:$H$75,2,FALSE()))</f>
        <v>1.75</v>
      </c>
      <c r="D33" s="99" t="n">
        <f aca="false">B31*(C33+0.15)*(B25-( IF(B33="pre 1918 wood floor vented ",$B$13,$B$14)))</f>
        <v>281.865</v>
      </c>
      <c r="E33" s="100" t="s">
        <v>147</v>
      </c>
      <c r="F33" s="96"/>
      <c r="G33" s="16" t="s">
        <v>42</v>
      </c>
      <c r="H33" s="17" t="n">
        <v>0.3</v>
      </c>
      <c r="I33" s="2"/>
      <c r="J33" s="16"/>
      <c r="K33" s="17"/>
    </row>
    <row r="34" customFormat="false" ht="13.5" hidden="false" customHeight="true" outlineLevel="0" collapsed="false">
      <c r="A34" s="61" t="s">
        <v>194</v>
      </c>
      <c r="B34" s="32" t="s">
        <v>76</v>
      </c>
      <c r="C34" s="85"/>
      <c r="D34" s="84"/>
      <c r="E34" s="100"/>
      <c r="F34" s="96"/>
      <c r="G34" s="16" t="s">
        <v>47</v>
      </c>
      <c r="H34" s="17" t="n">
        <v>0.18</v>
      </c>
      <c r="I34" s="2"/>
      <c r="J34" s="16"/>
      <c r="K34" s="17"/>
    </row>
    <row r="35" customFormat="false" ht="13.5" hidden="false" customHeight="true" outlineLevel="0" collapsed="false">
      <c r="A35" s="61" t="s">
        <v>195</v>
      </c>
      <c r="B35" s="32" t="n">
        <f aca="false">IF(B34="yes",0,B31)</f>
        <v>0</v>
      </c>
      <c r="C35" s="85"/>
      <c r="D35" s="101"/>
      <c r="E35" s="100"/>
      <c r="F35" s="96"/>
      <c r="G35" s="16"/>
      <c r="H35" s="17"/>
      <c r="I35" s="2"/>
      <c r="J35" s="16"/>
      <c r="K35" s="17"/>
    </row>
    <row r="36" customFormat="false" ht="13.5" hidden="false" customHeight="true" outlineLevel="0" collapsed="false">
      <c r="A36" s="61" t="s">
        <v>196</v>
      </c>
      <c r="B36" s="32" t="n">
        <v>0</v>
      </c>
      <c r="C36" s="85"/>
      <c r="D36" s="101"/>
      <c r="E36" s="100"/>
      <c r="F36" s="96"/>
      <c r="G36" s="16" t="s">
        <v>69</v>
      </c>
      <c r="H36" s="17" t="n">
        <v>3.12</v>
      </c>
      <c r="I36" s="2"/>
      <c r="J36" s="16"/>
      <c r="K36" s="17"/>
    </row>
    <row r="37" customFormat="false" ht="13.5" hidden="false" customHeight="true" outlineLevel="0" collapsed="false">
      <c r="A37" s="61" t="s">
        <v>197</v>
      </c>
      <c r="B37" s="98" t="s">
        <v>30</v>
      </c>
      <c r="C37" s="77" t="n">
        <f aca="false">VLOOKUP(B37,$G$77:$H$100,2,FALSE())</f>
        <v>0.3</v>
      </c>
      <c r="D37" s="99" t="n">
        <f aca="false">((B35-B36)*(C37+0.15)*(B25-$B$13))+(B36*(B25-$B$13)*2.8)</f>
        <v>0</v>
      </c>
      <c r="E37" s="100" t="s">
        <v>147</v>
      </c>
      <c r="F37" s="96"/>
      <c r="G37" s="16" t="s">
        <v>72</v>
      </c>
      <c r="H37" s="17" t="n">
        <v>2.97</v>
      </c>
      <c r="I37" s="2"/>
      <c r="J37" s="16"/>
      <c r="K37" s="17"/>
    </row>
    <row r="38" customFormat="false" ht="13.5" hidden="false" customHeight="true" outlineLevel="0" collapsed="false">
      <c r="A38" s="61"/>
      <c r="B38" s="101"/>
      <c r="C38" s="103" t="s">
        <v>198</v>
      </c>
      <c r="D38" s="102"/>
      <c r="E38" s="100"/>
      <c r="F38" s="96"/>
      <c r="G38" s="16" t="s">
        <v>74</v>
      </c>
      <c r="H38" s="17" t="n">
        <v>2.78</v>
      </c>
      <c r="I38" s="2"/>
      <c r="J38" s="16"/>
      <c r="K38" s="17"/>
    </row>
    <row r="39" customFormat="false" ht="13.5" hidden="false" customHeight="true" outlineLevel="0" collapsed="false">
      <c r="A39" s="61" t="s">
        <v>199</v>
      </c>
      <c r="B39" s="32" t="s">
        <v>176</v>
      </c>
      <c r="C39" s="77" t="n">
        <f aca="false">VLOOKUP(B39,$J$18:K28,2,FALSE())</f>
        <v>1.5</v>
      </c>
      <c r="D39" s="99" t="n">
        <f aca="false">((B25-$B$13)*0.33*(B31*B26)*C39)</f>
        <v>378.53244</v>
      </c>
      <c r="E39" s="100" t="s">
        <v>147</v>
      </c>
      <c r="F39" s="96"/>
      <c r="G39" s="16" t="s">
        <v>77</v>
      </c>
      <c r="H39" s="17" t="n">
        <v>2.23</v>
      </c>
      <c r="I39" s="2"/>
      <c r="J39" s="16"/>
      <c r="K39" s="17"/>
    </row>
    <row r="40" s="37" customFormat="true" ht="13.5" hidden="false" customHeight="true" outlineLevel="0" collapsed="false">
      <c r="A40" s="61"/>
      <c r="B40" s="95"/>
      <c r="C40" s="101"/>
      <c r="D40" s="95"/>
      <c r="E40" s="95"/>
      <c r="F40" s="104"/>
      <c r="G40" s="16" t="s">
        <v>78</v>
      </c>
      <c r="H40" s="17" t="n">
        <v>2.11</v>
      </c>
      <c r="I40" s="2"/>
      <c r="J40" s="16"/>
      <c r="K40" s="17"/>
      <c r="L40" s="8"/>
      <c r="M40" s="8"/>
      <c r="N40" s="40"/>
      <c r="O40" s="40"/>
      <c r="P40" s="40"/>
      <c r="Q40" s="40"/>
      <c r="R40" s="40"/>
      <c r="S40" s="40"/>
      <c r="T40" s="40"/>
      <c r="U40" s="40"/>
      <c r="V40" s="40"/>
      <c r="W40" s="40"/>
      <c r="X40" s="40"/>
    </row>
    <row r="41" customFormat="false" ht="13.5" hidden="false" customHeight="true" outlineLevel="0" collapsed="false">
      <c r="A41" s="61" t="s">
        <v>200</v>
      </c>
      <c r="B41" s="105" t="n">
        <f aca="false">SUM(D28:D39)*((B26+81)/83.6)</f>
        <v>1228.61392363636</v>
      </c>
      <c r="C41" s="101"/>
      <c r="D41" s="95"/>
      <c r="E41" s="95"/>
      <c r="F41" s="96"/>
      <c r="G41" s="16" t="s">
        <v>81</v>
      </c>
      <c r="H41" s="17" t="n">
        <v>1.72</v>
      </c>
      <c r="I41" s="2"/>
      <c r="J41" s="16"/>
      <c r="K41" s="17"/>
    </row>
    <row r="42" customFormat="false" ht="13.5" hidden="false" customHeight="true" outlineLevel="0" collapsed="false">
      <c r="A42" s="106" t="s">
        <v>201</v>
      </c>
      <c r="B42" s="107" t="n">
        <f aca="false">B41/B31</f>
        <v>95.2413894291755</v>
      </c>
      <c r="C42" s="108"/>
      <c r="D42" s="109"/>
      <c r="E42" s="110"/>
      <c r="F42" s="111"/>
      <c r="G42" s="16" t="s">
        <v>82</v>
      </c>
      <c r="H42" s="17" t="n">
        <v>1.68</v>
      </c>
      <c r="I42" s="2"/>
      <c r="J42" s="16"/>
      <c r="K42" s="17"/>
    </row>
    <row r="43" customFormat="false" ht="13.5" hidden="false" customHeight="true" outlineLevel="0" collapsed="false">
      <c r="A43" s="95"/>
      <c r="B43" s="95"/>
      <c r="C43" s="101"/>
      <c r="D43" s="95"/>
      <c r="E43" s="95"/>
      <c r="F43" s="95"/>
      <c r="G43" s="16" t="s">
        <v>83</v>
      </c>
      <c r="H43" s="17" t="n">
        <v>1.64</v>
      </c>
      <c r="I43" s="2"/>
      <c r="J43" s="16"/>
      <c r="K43" s="17"/>
    </row>
    <row r="44" customFormat="false" ht="13.5" hidden="false" customHeight="true" outlineLevel="0" collapsed="false">
      <c r="A44" s="87" t="s">
        <v>178</v>
      </c>
      <c r="B44" s="88" t="s">
        <v>202</v>
      </c>
      <c r="C44" s="89"/>
      <c r="D44" s="90"/>
      <c r="E44" s="91"/>
      <c r="F44" s="92"/>
      <c r="G44" s="16" t="s">
        <v>84</v>
      </c>
      <c r="H44" s="17" t="n">
        <v>0.44</v>
      </c>
      <c r="J44" s="16"/>
      <c r="K44" s="17"/>
    </row>
    <row r="45" customFormat="false" ht="13.5" hidden="false" customHeight="true" outlineLevel="0" collapsed="false">
      <c r="A45" s="61" t="s">
        <v>181</v>
      </c>
      <c r="B45" s="93" t="n">
        <v>20</v>
      </c>
      <c r="C45" s="94"/>
      <c r="D45" s="95"/>
      <c r="E45" s="95"/>
      <c r="F45" s="96"/>
      <c r="G45" s="16" t="s">
        <v>85</v>
      </c>
      <c r="H45" s="17" t="n">
        <v>0.22</v>
      </c>
      <c r="J45" s="16"/>
      <c r="K45" s="17"/>
      <c r="P45" s="112"/>
    </row>
    <row r="46" customFormat="false" ht="13.5" hidden="false" customHeight="true" outlineLevel="0" collapsed="false">
      <c r="A46" s="61" t="s">
        <v>183</v>
      </c>
      <c r="B46" s="93" t="n">
        <v>2.4</v>
      </c>
      <c r="C46" s="94"/>
      <c r="D46" s="97"/>
      <c r="E46" s="95"/>
      <c r="F46" s="96"/>
      <c r="G46" s="16" t="s">
        <v>86</v>
      </c>
      <c r="H46" s="17" t="n">
        <v>0.11</v>
      </c>
      <c r="P46" s="112"/>
    </row>
    <row r="47" customFormat="false" ht="13.5" hidden="false" customHeight="true" outlineLevel="0" collapsed="false">
      <c r="A47" s="61" t="s">
        <v>185</v>
      </c>
      <c r="B47" s="32" t="n">
        <v>3.6</v>
      </c>
      <c r="C47" s="85" t="s">
        <v>186</v>
      </c>
      <c r="D47" s="84" t="s">
        <v>145</v>
      </c>
      <c r="E47" s="95"/>
      <c r="F47" s="96"/>
      <c r="G47" s="16" t="s">
        <v>87</v>
      </c>
      <c r="H47" s="17" t="n">
        <v>0.073</v>
      </c>
      <c r="P47" s="112"/>
    </row>
    <row r="48" customFormat="false" ht="13.5" hidden="false" customHeight="true" outlineLevel="0" collapsed="false">
      <c r="A48" s="61" t="s">
        <v>188</v>
      </c>
      <c r="B48" s="98" t="s">
        <v>30</v>
      </c>
      <c r="C48" s="77" t="n">
        <f aca="false">VLOOKUP(B48,$G$26:$H$54,2,FALSE())</f>
        <v>1</v>
      </c>
      <c r="D48" s="99" t="n">
        <f aca="false">(((B46)*B47)-B49)*(C48+0.15)*(B45-$B$13)</f>
        <v>175.5222</v>
      </c>
      <c r="E48" s="100" t="s">
        <v>147</v>
      </c>
      <c r="F48" s="96"/>
      <c r="G48" s="16" t="s">
        <v>54</v>
      </c>
      <c r="H48" s="17"/>
      <c r="P48" s="112"/>
    </row>
    <row r="49" customFormat="false" ht="13.5" hidden="false" customHeight="true" outlineLevel="0" collapsed="false">
      <c r="A49" s="61" t="s">
        <v>189</v>
      </c>
      <c r="B49" s="32" t="n">
        <v>2.2</v>
      </c>
      <c r="C49" s="94"/>
      <c r="D49" s="95"/>
      <c r="E49" s="100"/>
      <c r="F49" s="96"/>
      <c r="G49" s="16"/>
      <c r="H49" s="17"/>
      <c r="P49" s="112"/>
    </row>
    <row r="50" customFormat="false" ht="13.5" hidden="false" customHeight="true" outlineLevel="0" collapsed="false">
      <c r="A50" s="61" t="s">
        <v>190</v>
      </c>
      <c r="B50" s="98" t="s">
        <v>30</v>
      </c>
      <c r="C50" s="77" t="n">
        <f aca="false">VLOOKUP(B50,$G$7:$H$23,2,FALSE())</f>
        <v>2.2</v>
      </c>
      <c r="D50" s="99" t="n">
        <f aca="false">B49*(C50+0.15)*(B45-$B$13)</f>
        <v>122.529</v>
      </c>
      <c r="E50" s="100" t="s">
        <v>147</v>
      </c>
      <c r="F50" s="96"/>
      <c r="G50" s="16"/>
      <c r="H50" s="17"/>
      <c r="P50" s="112"/>
    </row>
    <row r="51" customFormat="false" ht="13.5" hidden="false" customHeight="true" outlineLevel="0" collapsed="false">
      <c r="A51" s="61" t="s">
        <v>191</v>
      </c>
      <c r="B51" s="32" t="n">
        <v>10.8</v>
      </c>
      <c r="C51" s="101"/>
      <c r="D51" s="101"/>
      <c r="E51" s="102"/>
      <c r="F51" s="96"/>
      <c r="G51" s="16"/>
      <c r="H51" s="17"/>
      <c r="P51" s="112"/>
    </row>
    <row r="52" customFormat="false" ht="13.5" hidden="false" customHeight="true" outlineLevel="0" collapsed="false">
      <c r="A52" s="57" t="s">
        <v>192</v>
      </c>
      <c r="B52" s="32" t="s">
        <v>76</v>
      </c>
      <c r="C52" s="103"/>
      <c r="D52" s="95"/>
      <c r="E52" s="95"/>
      <c r="F52" s="96"/>
      <c r="G52" s="16"/>
      <c r="H52" s="17"/>
      <c r="P52" s="112"/>
    </row>
    <row r="53" customFormat="false" ht="13.5" hidden="false" customHeight="true" outlineLevel="0" collapsed="false">
      <c r="A53" s="61" t="s">
        <v>193</v>
      </c>
      <c r="B53" s="98" t="s">
        <v>30</v>
      </c>
      <c r="C53" s="77" t="n">
        <f aca="false">IF(B52="yes",0,VLOOKUP(B53,$G$56:$H$75,2,FALSE()))</f>
        <v>0</v>
      </c>
      <c r="D53" s="99" t="n">
        <f aca="false">B51*(C53+0.15)*(B45-( IF(B53="pre 1918 wood floor vented ",$B$13,$B$14)))</f>
        <v>17.01</v>
      </c>
      <c r="E53" s="100" t="s">
        <v>147</v>
      </c>
      <c r="F53" s="96"/>
      <c r="G53" s="16"/>
      <c r="H53" s="17"/>
      <c r="P53" s="112"/>
    </row>
    <row r="54" customFormat="false" ht="13.5" hidden="false" customHeight="true" outlineLevel="0" collapsed="false">
      <c r="A54" s="61" t="s">
        <v>194</v>
      </c>
      <c r="B54" s="32" t="s">
        <v>71</v>
      </c>
      <c r="C54" s="85"/>
      <c r="D54" s="84"/>
      <c r="E54" s="100"/>
      <c r="F54" s="96"/>
      <c r="G54" s="16"/>
      <c r="H54" s="17"/>
      <c r="P54" s="112"/>
    </row>
    <row r="55" customFormat="false" ht="13.5" hidden="false" customHeight="true" outlineLevel="0" collapsed="false">
      <c r="A55" s="61" t="s">
        <v>195</v>
      </c>
      <c r="B55" s="32" t="n">
        <f aca="false">IF(B54="yes",0,B51)</f>
        <v>10.8</v>
      </c>
      <c r="C55" s="85"/>
      <c r="D55" s="101"/>
      <c r="E55" s="100"/>
      <c r="F55" s="96"/>
      <c r="G55" s="15" t="s">
        <v>91</v>
      </c>
      <c r="H55" s="15"/>
      <c r="P55" s="112"/>
    </row>
    <row r="56" customFormat="false" ht="13.5" hidden="false" customHeight="true" outlineLevel="0" collapsed="false">
      <c r="A56" s="61" t="s">
        <v>196</v>
      </c>
      <c r="B56" s="32" t="n">
        <v>0</v>
      </c>
      <c r="C56" s="85"/>
      <c r="D56" s="101"/>
      <c r="E56" s="100"/>
      <c r="F56" s="96"/>
      <c r="G56" s="16" t="s">
        <v>30</v>
      </c>
      <c r="H56" s="17" t="n">
        <f aca="false">C20</f>
        <v>1.75</v>
      </c>
      <c r="P56" s="112"/>
    </row>
    <row r="57" customFormat="false" ht="13.5" hidden="false" customHeight="true" outlineLevel="0" collapsed="false">
      <c r="A57" s="61" t="s">
        <v>197</v>
      </c>
      <c r="B57" s="98" t="s">
        <v>30</v>
      </c>
      <c r="C57" s="77" t="n">
        <f aca="false">VLOOKUP(B57,$G$77:$H$100,2,FALSE())</f>
        <v>0.3</v>
      </c>
      <c r="D57" s="99" t="n">
        <f aca="false">((B55-B56)*(C57+0.15)*(B45-$B$13))+(B56*(B45-$B$13)*2.8)</f>
        <v>115.182</v>
      </c>
      <c r="E57" s="100" t="s">
        <v>147</v>
      </c>
      <c r="F57" s="96"/>
      <c r="G57" s="16" t="s">
        <v>57</v>
      </c>
      <c r="H57" s="17" t="n">
        <v>-0.15</v>
      </c>
      <c r="P57" s="112"/>
    </row>
    <row r="58" customFormat="false" ht="13.5" hidden="false" customHeight="true" outlineLevel="0" collapsed="false">
      <c r="A58" s="61"/>
      <c r="B58" s="101"/>
      <c r="C58" s="103" t="s">
        <v>198</v>
      </c>
      <c r="D58" s="102"/>
      <c r="E58" s="100"/>
      <c r="F58" s="96"/>
      <c r="G58" s="16" t="s">
        <v>94</v>
      </c>
      <c r="H58" s="17" t="n">
        <v>1.75</v>
      </c>
      <c r="P58" s="112"/>
    </row>
    <row r="59" customFormat="false" ht="13.5" hidden="false" customHeight="true" outlineLevel="0" collapsed="false">
      <c r="A59" s="61" t="s">
        <v>199</v>
      </c>
      <c r="B59" s="32" t="s">
        <v>180</v>
      </c>
      <c r="C59" s="77" t="n">
        <f aca="false">VLOOKUP(B59,$J$18:K48,2,FALSE())</f>
        <v>1</v>
      </c>
      <c r="D59" s="99" t="n">
        <f aca="false">((B45-$B$13)*0.33*(B51*B46)*C59)</f>
        <v>202.72032</v>
      </c>
      <c r="E59" s="100" t="s">
        <v>147</v>
      </c>
      <c r="F59" s="96"/>
      <c r="G59" s="16" t="s">
        <v>96</v>
      </c>
      <c r="H59" s="17" t="n">
        <v>1.2</v>
      </c>
      <c r="P59" s="112"/>
    </row>
    <row r="60" customFormat="false" ht="13.5" hidden="false" customHeight="true" outlineLevel="0" collapsed="false">
      <c r="A60" s="61"/>
      <c r="B60" s="95"/>
      <c r="C60" s="101"/>
      <c r="D60" s="95"/>
      <c r="E60" s="95"/>
      <c r="F60" s="104"/>
      <c r="G60" s="16" t="s">
        <v>98</v>
      </c>
      <c r="H60" s="17" t="n">
        <v>0.51</v>
      </c>
      <c r="P60" s="112"/>
    </row>
    <row r="61" customFormat="false" ht="13.5" hidden="false" customHeight="true" outlineLevel="0" collapsed="false">
      <c r="A61" s="61" t="s">
        <v>200</v>
      </c>
      <c r="B61" s="105" t="n">
        <f aca="false">SUM(D48:D59)*((B46+81)/83.6)</f>
        <v>631.449253205742</v>
      </c>
      <c r="C61" s="101"/>
      <c r="D61" s="95"/>
      <c r="E61" s="95"/>
      <c r="F61" s="96"/>
      <c r="G61" s="16" t="s">
        <v>42</v>
      </c>
      <c r="H61" s="17" t="n">
        <v>0.25</v>
      </c>
      <c r="P61" s="112"/>
    </row>
    <row r="62" customFormat="false" ht="13.5" hidden="false" customHeight="true" outlineLevel="0" collapsed="false">
      <c r="A62" s="106" t="s">
        <v>201</v>
      </c>
      <c r="B62" s="107" t="n">
        <f aca="false">B61/B51</f>
        <v>58.4675234449761</v>
      </c>
      <c r="C62" s="108"/>
      <c r="D62" s="109"/>
      <c r="E62" s="110"/>
      <c r="F62" s="111"/>
      <c r="G62" s="16" t="s">
        <v>47</v>
      </c>
      <c r="H62" s="17" t="n">
        <v>0.13</v>
      </c>
      <c r="I62" s="113"/>
      <c r="P62" s="112"/>
    </row>
    <row r="63" customFormat="false" ht="13.5" hidden="false" customHeight="true" outlineLevel="0" collapsed="false">
      <c r="A63" s="95"/>
      <c r="B63" s="95"/>
      <c r="C63" s="101"/>
      <c r="D63" s="95"/>
      <c r="E63" s="95"/>
      <c r="F63" s="95"/>
      <c r="G63" s="16"/>
      <c r="H63" s="17"/>
      <c r="I63" s="113"/>
      <c r="P63" s="112"/>
    </row>
    <row r="64" customFormat="false" ht="13.5" hidden="false" customHeight="true" outlineLevel="0" collapsed="false">
      <c r="A64" s="87" t="s">
        <v>178</v>
      </c>
      <c r="B64" s="88" t="s">
        <v>203</v>
      </c>
      <c r="C64" s="89"/>
      <c r="D64" s="90"/>
      <c r="E64" s="91"/>
      <c r="F64" s="92"/>
      <c r="G64" s="16" t="s">
        <v>84</v>
      </c>
      <c r="H64" s="17" t="n">
        <v>0.44</v>
      </c>
      <c r="I64" s="113"/>
      <c r="P64" s="112"/>
    </row>
    <row r="65" customFormat="false" ht="13.5" hidden="false" customHeight="true" outlineLevel="0" collapsed="false">
      <c r="A65" s="61" t="s">
        <v>181</v>
      </c>
      <c r="B65" s="93" t="n">
        <v>20</v>
      </c>
      <c r="C65" s="94"/>
      <c r="D65" s="95"/>
      <c r="E65" s="95"/>
      <c r="F65" s="96"/>
      <c r="G65" s="16" t="s">
        <v>104</v>
      </c>
      <c r="H65" s="17" t="n">
        <v>0.22</v>
      </c>
      <c r="I65" s="113"/>
      <c r="P65" s="112"/>
    </row>
    <row r="66" customFormat="false" ht="13.5" hidden="false" customHeight="true" outlineLevel="0" collapsed="false">
      <c r="A66" s="61" t="s">
        <v>183</v>
      </c>
      <c r="B66" s="93" t="n">
        <v>2.4</v>
      </c>
      <c r="C66" s="94"/>
      <c r="D66" s="97"/>
      <c r="E66" s="95"/>
      <c r="F66" s="96"/>
      <c r="G66" s="16" t="s">
        <v>86</v>
      </c>
      <c r="H66" s="17" t="n">
        <v>0.11</v>
      </c>
      <c r="P66" s="112"/>
    </row>
    <row r="67" customFormat="false" ht="13.5" hidden="false" customHeight="true" outlineLevel="0" collapsed="false">
      <c r="A67" s="61" t="s">
        <v>185</v>
      </c>
      <c r="B67" s="32" t="n">
        <v>5.6</v>
      </c>
      <c r="C67" s="85" t="s">
        <v>186</v>
      </c>
      <c r="D67" s="84" t="s">
        <v>145</v>
      </c>
      <c r="E67" s="95"/>
      <c r="F67" s="96"/>
      <c r="G67" s="16" t="s">
        <v>87</v>
      </c>
      <c r="H67" s="17" t="n">
        <v>0.073</v>
      </c>
      <c r="P67" s="112"/>
    </row>
    <row r="68" customFormat="false" ht="13.5" hidden="false" customHeight="true" outlineLevel="0" collapsed="false">
      <c r="A68" s="61" t="s">
        <v>188</v>
      </c>
      <c r="B68" s="98" t="s">
        <v>30</v>
      </c>
      <c r="C68" s="77" t="n">
        <f aca="false">VLOOKUP(B68,$G$26:$H$54,2,FALSE())</f>
        <v>1</v>
      </c>
      <c r="D68" s="99" t="n">
        <f aca="false">(((B66)*B67)-B69)*(C68+0.15)*(B65-$B$13)</f>
        <v>306.3462</v>
      </c>
      <c r="E68" s="100" t="s">
        <v>147</v>
      </c>
      <c r="F68" s="96"/>
      <c r="G68" s="16" t="s">
        <v>54</v>
      </c>
      <c r="H68" s="17"/>
      <c r="P68" s="112"/>
    </row>
    <row r="69" customFormat="false" ht="13.5" hidden="false" customHeight="true" outlineLevel="0" collapsed="false">
      <c r="A69" s="61" t="s">
        <v>189</v>
      </c>
      <c r="B69" s="32" t="n">
        <v>2.2</v>
      </c>
      <c r="C69" s="94"/>
      <c r="D69" s="95"/>
      <c r="E69" s="100"/>
      <c r="F69" s="96"/>
      <c r="G69" s="16"/>
      <c r="H69" s="17"/>
    </row>
    <row r="70" customFormat="false" ht="13.5" hidden="false" customHeight="true" outlineLevel="0" collapsed="false">
      <c r="A70" s="61" t="s">
        <v>190</v>
      </c>
      <c r="B70" s="98" t="s">
        <v>30</v>
      </c>
      <c r="C70" s="77" t="n">
        <f aca="false">VLOOKUP(B70,$G$7:$H$23,2,FALSE())</f>
        <v>2.2</v>
      </c>
      <c r="D70" s="99" t="n">
        <f aca="false">B69*(C70+0.15)*(B65-$B$13)</f>
        <v>122.529</v>
      </c>
      <c r="E70" s="100" t="s">
        <v>147</v>
      </c>
      <c r="F70" s="96"/>
      <c r="G70" s="16"/>
      <c r="H70" s="17"/>
    </row>
    <row r="71" customFormat="false" ht="13.5" hidden="false" customHeight="true" outlineLevel="0" collapsed="false">
      <c r="A71" s="61" t="s">
        <v>191</v>
      </c>
      <c r="B71" s="32" t="n">
        <v>7.7</v>
      </c>
      <c r="C71" s="101"/>
      <c r="D71" s="101"/>
      <c r="E71" s="102"/>
      <c r="F71" s="96"/>
      <c r="G71" s="16"/>
      <c r="H71" s="17"/>
    </row>
    <row r="72" customFormat="false" ht="13.5" hidden="false" customHeight="true" outlineLevel="0" collapsed="false">
      <c r="A72" s="57" t="s">
        <v>192</v>
      </c>
      <c r="B72" s="32" t="s">
        <v>76</v>
      </c>
      <c r="C72" s="103"/>
      <c r="D72" s="95"/>
      <c r="E72" s="95"/>
      <c r="F72" s="96"/>
      <c r="G72" s="16"/>
      <c r="H72" s="17"/>
      <c r="P72" s="112"/>
    </row>
    <row r="73" customFormat="false" ht="13.5" hidden="false" customHeight="true" outlineLevel="0" collapsed="false">
      <c r="A73" s="61" t="s">
        <v>193</v>
      </c>
      <c r="B73" s="98" t="s">
        <v>30</v>
      </c>
      <c r="C73" s="77" t="n">
        <f aca="false">IF(B72="yes",0,VLOOKUP(B73,$G$56:$H$75,2,FALSE()))</f>
        <v>0</v>
      </c>
      <c r="D73" s="99" t="n">
        <f aca="false">B71*(C73+0.15)*(B65-( IF(B73="pre 1918 wood floor vented ",$B$13,$B$14)))</f>
        <v>12.1275</v>
      </c>
      <c r="E73" s="100" t="s">
        <v>147</v>
      </c>
      <c r="F73" s="96"/>
      <c r="G73" s="16"/>
      <c r="H73" s="17"/>
      <c r="P73" s="112"/>
    </row>
    <row r="74" s="37" customFormat="true" ht="13.5" hidden="false" customHeight="true" outlineLevel="0" collapsed="false">
      <c r="A74" s="61" t="s">
        <v>194</v>
      </c>
      <c r="B74" s="32" t="s">
        <v>71</v>
      </c>
      <c r="C74" s="85"/>
      <c r="D74" s="84"/>
      <c r="E74" s="100"/>
      <c r="F74" s="96"/>
      <c r="G74" s="16"/>
      <c r="H74" s="17"/>
      <c r="I74" s="8"/>
      <c r="J74" s="8"/>
      <c r="K74" s="8"/>
      <c r="L74" s="8"/>
      <c r="M74" s="8"/>
      <c r="N74" s="40"/>
      <c r="O74" s="40"/>
      <c r="P74" s="112"/>
      <c r="Q74" s="40"/>
      <c r="R74" s="40"/>
      <c r="S74" s="40"/>
      <c r="T74" s="40"/>
      <c r="U74" s="40"/>
      <c r="V74" s="40"/>
      <c r="W74" s="40"/>
      <c r="X74" s="40"/>
    </row>
    <row r="75" customFormat="false" ht="13.5" hidden="false" customHeight="true" outlineLevel="0" collapsed="false">
      <c r="A75" s="61" t="s">
        <v>195</v>
      </c>
      <c r="B75" s="32" t="n">
        <f aca="false">IF(B74="yes",0,B71)</f>
        <v>7.7</v>
      </c>
      <c r="C75" s="85"/>
      <c r="D75" s="101"/>
      <c r="E75" s="100"/>
      <c r="F75" s="96"/>
      <c r="G75" s="16"/>
      <c r="H75" s="17"/>
      <c r="P75" s="112"/>
    </row>
    <row r="76" customFormat="false" ht="13.5" hidden="false" customHeight="true" outlineLevel="0" collapsed="false">
      <c r="A76" s="61" t="s">
        <v>196</v>
      </c>
      <c r="B76" s="32" t="n">
        <v>0</v>
      </c>
      <c r="C76" s="85"/>
      <c r="D76" s="101"/>
      <c r="E76" s="100"/>
      <c r="F76" s="96"/>
      <c r="G76" s="15" t="s">
        <v>115</v>
      </c>
      <c r="H76" s="15"/>
      <c r="P76" s="112"/>
    </row>
    <row r="77" customFormat="false" ht="13.5" hidden="false" customHeight="true" outlineLevel="0" collapsed="false">
      <c r="A77" s="61" t="s">
        <v>197</v>
      </c>
      <c r="B77" s="98" t="s">
        <v>30</v>
      </c>
      <c r="C77" s="77" t="n">
        <f aca="false">VLOOKUP(B77,$G$77:$H$100,2,FALSE())</f>
        <v>0.3</v>
      </c>
      <c r="D77" s="99" t="n">
        <f aca="false">((B75-B76)*(C77+0.15)*(B65-$B$13))+(B76*(B65-$B$13)*2.8)</f>
        <v>82.1205</v>
      </c>
      <c r="E77" s="100" t="s">
        <v>147</v>
      </c>
      <c r="F77" s="96"/>
      <c r="G77" s="16" t="s">
        <v>30</v>
      </c>
      <c r="H77" s="17" t="n">
        <f aca="false">C19</f>
        <v>0.3</v>
      </c>
      <c r="P77" s="112"/>
    </row>
    <row r="78" customFormat="false" ht="13.5" hidden="false" customHeight="true" outlineLevel="0" collapsed="false">
      <c r="A78" s="61"/>
      <c r="B78" s="101"/>
      <c r="C78" s="103" t="s">
        <v>198</v>
      </c>
      <c r="D78" s="102"/>
      <c r="E78" s="100"/>
      <c r="F78" s="96"/>
      <c r="G78" s="16" t="s">
        <v>118</v>
      </c>
      <c r="H78" s="17" t="n">
        <v>-0.15</v>
      </c>
      <c r="P78" s="112"/>
    </row>
    <row r="79" customFormat="false" ht="13.5" hidden="false" customHeight="true" outlineLevel="0" collapsed="false">
      <c r="A79" s="61" t="s">
        <v>199</v>
      </c>
      <c r="B79" s="32" t="s">
        <v>180</v>
      </c>
      <c r="C79" s="77" t="n">
        <f aca="false">VLOOKUP(B79,$J$18:K68,2,FALSE())</f>
        <v>1</v>
      </c>
      <c r="D79" s="99" t="n">
        <f aca="false">((B65-$B$13)*0.33*(B71*B66)*C79)</f>
        <v>144.53208</v>
      </c>
      <c r="E79" s="100" t="s">
        <v>147</v>
      </c>
      <c r="F79" s="96"/>
      <c r="G79" s="16" t="s">
        <v>120</v>
      </c>
      <c r="H79" s="17" t="n">
        <v>1.5</v>
      </c>
      <c r="P79" s="112"/>
    </row>
    <row r="80" customFormat="false" ht="13.5" hidden="false" customHeight="true" outlineLevel="0" collapsed="false">
      <c r="A80" s="61"/>
      <c r="B80" s="95"/>
      <c r="C80" s="101"/>
      <c r="D80" s="95"/>
      <c r="E80" s="95"/>
      <c r="F80" s="104"/>
      <c r="G80" s="16" t="s">
        <v>122</v>
      </c>
      <c r="H80" s="17" t="n">
        <v>0.68</v>
      </c>
      <c r="P80" s="112"/>
    </row>
    <row r="81" customFormat="false" ht="13.5" hidden="false" customHeight="true" outlineLevel="0" collapsed="false">
      <c r="A81" s="61" t="s">
        <v>200</v>
      </c>
      <c r="B81" s="105" t="n">
        <f aca="false">SUM(D68:D79)*((B66+81)/83.6)</f>
        <v>666.058018564593</v>
      </c>
      <c r="C81" s="101"/>
      <c r="D81" s="95"/>
      <c r="E81" s="95"/>
      <c r="F81" s="96"/>
      <c r="G81" s="16" t="s">
        <v>124</v>
      </c>
      <c r="H81" s="17" t="n">
        <v>0.4</v>
      </c>
      <c r="P81" s="112"/>
    </row>
    <row r="82" customFormat="false" ht="13.5" hidden="false" customHeight="true" outlineLevel="0" collapsed="false">
      <c r="A82" s="106" t="s">
        <v>201</v>
      </c>
      <c r="B82" s="107" t="n">
        <f aca="false">B81/B71</f>
        <v>86.5010413720251</v>
      </c>
      <c r="C82" s="108"/>
      <c r="D82" s="109"/>
      <c r="E82" s="110"/>
      <c r="F82" s="111"/>
      <c r="G82" s="16" t="s">
        <v>126</v>
      </c>
      <c r="H82" s="17" t="n">
        <v>0.3</v>
      </c>
      <c r="P82" s="112"/>
    </row>
    <row r="83" customFormat="false" ht="13.5" hidden="false" customHeight="true" outlineLevel="0" collapsed="false">
      <c r="A83" s="95"/>
      <c r="B83" s="95"/>
      <c r="C83" s="101"/>
      <c r="D83" s="95"/>
      <c r="E83" s="95"/>
      <c r="F83" s="95"/>
      <c r="G83" s="16" t="s">
        <v>42</v>
      </c>
      <c r="H83" s="17" t="n">
        <v>0.2</v>
      </c>
      <c r="N83" s="112"/>
      <c r="P83" s="112"/>
    </row>
    <row r="84" customFormat="false" ht="13.5" hidden="false" customHeight="true" outlineLevel="0" collapsed="false">
      <c r="A84" s="87" t="s">
        <v>178</v>
      </c>
      <c r="B84" s="88" t="s">
        <v>204</v>
      </c>
      <c r="C84" s="89"/>
      <c r="D84" s="90"/>
      <c r="E84" s="91"/>
      <c r="F84" s="92"/>
      <c r="G84" s="16" t="s">
        <v>47</v>
      </c>
      <c r="H84" s="17" t="n">
        <v>0.13</v>
      </c>
      <c r="N84" s="112"/>
      <c r="P84" s="112"/>
    </row>
    <row r="85" customFormat="false" ht="13.5" hidden="false" customHeight="true" outlineLevel="0" collapsed="false">
      <c r="A85" s="61" t="s">
        <v>181</v>
      </c>
      <c r="B85" s="93" t="n">
        <v>20</v>
      </c>
      <c r="C85" s="94"/>
      <c r="D85" s="95"/>
      <c r="E85" s="95"/>
      <c r="F85" s="96"/>
      <c r="G85" s="16"/>
      <c r="H85" s="17"/>
      <c r="N85" s="112"/>
      <c r="P85" s="112"/>
    </row>
    <row r="86" customFormat="false" ht="13.5" hidden="false" customHeight="true" outlineLevel="0" collapsed="false">
      <c r="A86" s="61" t="s">
        <v>183</v>
      </c>
      <c r="B86" s="93" t="n">
        <v>2.4</v>
      </c>
      <c r="C86" s="94"/>
      <c r="D86" s="97"/>
      <c r="E86" s="95"/>
      <c r="F86" s="96"/>
      <c r="G86" s="16" t="s">
        <v>205</v>
      </c>
      <c r="H86" s="17" t="n">
        <v>2.8</v>
      </c>
      <c r="P86" s="112"/>
    </row>
    <row r="87" customFormat="false" ht="13.5" hidden="false" customHeight="true" outlineLevel="0" collapsed="false">
      <c r="A87" s="61" t="s">
        <v>185</v>
      </c>
      <c r="B87" s="32" t="n">
        <v>4.5</v>
      </c>
      <c r="C87" s="85" t="s">
        <v>186</v>
      </c>
      <c r="D87" s="84" t="s">
        <v>145</v>
      </c>
      <c r="E87" s="95"/>
      <c r="F87" s="96"/>
      <c r="G87" s="16" t="s">
        <v>84</v>
      </c>
      <c r="H87" s="17" t="n">
        <v>0.44</v>
      </c>
      <c r="P87" s="112"/>
    </row>
    <row r="88" customFormat="false" ht="13.5" hidden="false" customHeight="true" outlineLevel="0" collapsed="false">
      <c r="A88" s="61" t="s">
        <v>188</v>
      </c>
      <c r="B88" s="98" t="s">
        <v>30</v>
      </c>
      <c r="C88" s="77" t="n">
        <f aca="false">VLOOKUP(B88,$G$26:$H$54,2,FALSE())</f>
        <v>1</v>
      </c>
      <c r="D88" s="99" t="n">
        <f aca="false">(((B86)*B87)-B89)*(C88+0.15)*(B85-$B$13)</f>
        <v>234.393</v>
      </c>
      <c r="E88" s="100" t="s">
        <v>147</v>
      </c>
      <c r="F88" s="96"/>
      <c r="G88" s="16" t="s">
        <v>85</v>
      </c>
      <c r="H88" s="17" t="n">
        <v>0.22</v>
      </c>
      <c r="P88" s="112"/>
    </row>
    <row r="89" customFormat="false" ht="13.5" hidden="false" customHeight="true" outlineLevel="0" collapsed="false">
      <c r="A89" s="61" t="s">
        <v>189</v>
      </c>
      <c r="B89" s="32" t="n">
        <v>2.2</v>
      </c>
      <c r="C89" s="94"/>
      <c r="D89" s="95"/>
      <c r="E89" s="100"/>
      <c r="F89" s="96"/>
      <c r="G89" s="16" t="s">
        <v>135</v>
      </c>
      <c r="H89" s="17" t="n">
        <v>0.2</v>
      </c>
      <c r="I89" s="2"/>
      <c r="P89" s="112"/>
    </row>
    <row r="90" customFormat="false" ht="13.5" hidden="false" customHeight="true" outlineLevel="0" collapsed="false">
      <c r="A90" s="61" t="s">
        <v>190</v>
      </c>
      <c r="B90" s="98" t="s">
        <v>30</v>
      </c>
      <c r="C90" s="77" t="n">
        <f aca="false">VLOOKUP(B90,$G$7:$H$23,2,FALSE())</f>
        <v>2.2</v>
      </c>
      <c r="D90" s="99" t="n">
        <f aca="false">B89*(C90+0.15)*(B85-$B$13)</f>
        <v>122.529</v>
      </c>
      <c r="E90" s="100" t="s">
        <v>147</v>
      </c>
      <c r="F90" s="96"/>
      <c r="G90" s="16" t="s">
        <v>137</v>
      </c>
      <c r="H90" s="17" t="n">
        <v>0.17</v>
      </c>
      <c r="I90" s="2"/>
      <c r="J90" s="114" t="s">
        <v>206</v>
      </c>
      <c r="P90" s="112"/>
    </row>
    <row r="91" customFormat="false" ht="13.5" hidden="false" customHeight="true" outlineLevel="0" collapsed="false">
      <c r="A91" s="61" t="s">
        <v>191</v>
      </c>
      <c r="B91" s="32" t="n">
        <v>14.9</v>
      </c>
      <c r="C91" s="101"/>
      <c r="D91" s="101"/>
      <c r="E91" s="102"/>
      <c r="F91" s="96"/>
      <c r="G91" s="16" t="s">
        <v>86</v>
      </c>
      <c r="H91" s="17" t="n">
        <v>0.11</v>
      </c>
      <c r="I91" s="2"/>
      <c r="J91" s="114" t="s">
        <v>207</v>
      </c>
      <c r="P91" s="112"/>
    </row>
    <row r="92" customFormat="false" ht="13.5" hidden="false" customHeight="true" outlineLevel="0" collapsed="false">
      <c r="A92" s="57" t="s">
        <v>192</v>
      </c>
      <c r="B92" s="32" t="s">
        <v>76</v>
      </c>
      <c r="C92" s="103"/>
      <c r="D92" s="95"/>
      <c r="E92" s="95"/>
      <c r="F92" s="96"/>
      <c r="G92" s="16" t="s">
        <v>87</v>
      </c>
      <c r="H92" s="17" t="n">
        <v>0.073</v>
      </c>
      <c r="I92" s="2"/>
      <c r="P92" s="112"/>
    </row>
    <row r="93" customFormat="false" ht="13.5" hidden="false" customHeight="true" outlineLevel="0" collapsed="false">
      <c r="A93" s="61" t="s">
        <v>193</v>
      </c>
      <c r="B93" s="98" t="s">
        <v>30</v>
      </c>
      <c r="C93" s="77" t="n">
        <f aca="false">IF(B92="yes",0,VLOOKUP(B93,$G$56:$H$75,2,FALSE()))</f>
        <v>0</v>
      </c>
      <c r="D93" s="99" t="n">
        <f aca="false">B91*(C93+0.15)*(B85-( IF(B93="pre 1918 wood floor vented ",$B$13,$B$14)))</f>
        <v>23.4675</v>
      </c>
      <c r="E93" s="100" t="s">
        <v>147</v>
      </c>
      <c r="F93" s="96"/>
      <c r="G93" s="16" t="s">
        <v>54</v>
      </c>
      <c r="H93" s="17"/>
      <c r="I93" s="2"/>
      <c r="P93" s="112"/>
    </row>
    <row r="94" customFormat="false" ht="13.5" hidden="false" customHeight="true" outlineLevel="0" collapsed="false">
      <c r="A94" s="61" t="s">
        <v>194</v>
      </c>
      <c r="B94" s="32" t="s">
        <v>71</v>
      </c>
      <c r="C94" s="85"/>
      <c r="D94" s="84"/>
      <c r="E94" s="100"/>
      <c r="F94" s="96"/>
      <c r="G94" s="16"/>
      <c r="H94" s="17"/>
      <c r="I94" s="2"/>
      <c r="P94" s="112"/>
    </row>
    <row r="95" customFormat="false" ht="13.5" hidden="false" customHeight="true" outlineLevel="0" collapsed="false">
      <c r="A95" s="61" t="s">
        <v>195</v>
      </c>
      <c r="B95" s="32" t="n">
        <f aca="false">IF(B94="yes",0,B91)</f>
        <v>14.9</v>
      </c>
      <c r="C95" s="85"/>
      <c r="D95" s="101"/>
      <c r="E95" s="100"/>
      <c r="F95" s="96"/>
      <c r="G95" s="16"/>
      <c r="H95" s="17"/>
      <c r="I95" s="2"/>
      <c r="P95" s="112"/>
    </row>
    <row r="96" customFormat="false" ht="13.5" hidden="false" customHeight="true" outlineLevel="0" collapsed="false">
      <c r="A96" s="61" t="s">
        <v>196</v>
      </c>
      <c r="B96" s="32" t="n">
        <v>0</v>
      </c>
      <c r="C96" s="85"/>
      <c r="D96" s="101"/>
      <c r="E96" s="100"/>
      <c r="F96" s="96"/>
      <c r="G96" s="16"/>
      <c r="H96" s="17"/>
      <c r="I96" s="2"/>
      <c r="O96" s="112"/>
      <c r="P96" s="115"/>
    </row>
    <row r="97" customFormat="false" ht="13.5" hidden="false" customHeight="true" outlineLevel="0" collapsed="false">
      <c r="A97" s="61" t="s">
        <v>197</v>
      </c>
      <c r="B97" s="98" t="s">
        <v>30</v>
      </c>
      <c r="C97" s="77" t="n">
        <f aca="false">VLOOKUP(B97,$G$77:$H$100,2,FALSE())</f>
        <v>0.3</v>
      </c>
      <c r="D97" s="99" t="n">
        <f aca="false">((B95-B96)*(C97+0.15)*(B85-$B$13))+(B96*(B85-$B$13)*2.8)</f>
        <v>158.9085</v>
      </c>
      <c r="E97" s="100" t="s">
        <v>147</v>
      </c>
      <c r="F97" s="96"/>
      <c r="G97" s="16"/>
      <c r="H97" s="17"/>
      <c r="I97" s="2"/>
    </row>
    <row r="98" customFormat="false" ht="13.5" hidden="false" customHeight="true" outlineLevel="0" collapsed="false">
      <c r="A98" s="61"/>
      <c r="B98" s="101"/>
      <c r="C98" s="103" t="s">
        <v>198</v>
      </c>
      <c r="D98" s="102"/>
      <c r="E98" s="100"/>
      <c r="F98" s="96"/>
      <c r="G98" s="16"/>
      <c r="H98" s="17"/>
      <c r="I98" s="2"/>
    </row>
    <row r="99" s="37" customFormat="true" ht="13.5" hidden="false" customHeight="true" outlineLevel="0" collapsed="false">
      <c r="A99" s="61" t="s">
        <v>199</v>
      </c>
      <c r="B99" s="32" t="s">
        <v>180</v>
      </c>
      <c r="C99" s="77" t="n">
        <f aca="false">VLOOKUP(B99,$J$18:K88,2,FALSE())</f>
        <v>1</v>
      </c>
      <c r="D99" s="99" t="n">
        <f aca="false">((B85-$B$13)*0.33*(B91*B86)*C99)</f>
        <v>279.67896</v>
      </c>
      <c r="E99" s="100" t="s">
        <v>147</v>
      </c>
      <c r="F99" s="96"/>
      <c r="G99" s="16"/>
      <c r="H99" s="17"/>
      <c r="I99" s="2"/>
      <c r="J99" s="8"/>
      <c r="K99" s="8"/>
      <c r="L99" s="8"/>
      <c r="M99" s="8"/>
      <c r="N99" s="40"/>
      <c r="O99" s="40"/>
      <c r="P99" s="40"/>
      <c r="Q99" s="40"/>
      <c r="R99" s="40"/>
      <c r="S99" s="40"/>
      <c r="T99" s="40"/>
      <c r="U99" s="40"/>
      <c r="V99" s="40"/>
      <c r="W99" s="40"/>
      <c r="X99" s="40"/>
    </row>
    <row r="100" customFormat="false" ht="13.5" hidden="false" customHeight="true" outlineLevel="0" collapsed="false">
      <c r="A100" s="61"/>
      <c r="B100" s="95"/>
      <c r="C100" s="101"/>
      <c r="D100" s="95"/>
      <c r="E100" s="95"/>
      <c r="F100" s="104"/>
      <c r="G100" s="16"/>
      <c r="H100" s="17"/>
      <c r="I100" s="2"/>
    </row>
    <row r="101" customFormat="false" ht="13.5" hidden="false" customHeight="true" outlineLevel="0" collapsed="false">
      <c r="A101" s="61" t="s">
        <v>200</v>
      </c>
      <c r="B101" s="105" t="n">
        <f aca="false">SUM(D88:D99)*((B86+81)/83.6)</f>
        <v>817.017684976077</v>
      </c>
      <c r="C101" s="101"/>
      <c r="D101" s="95"/>
      <c r="E101" s="95"/>
      <c r="F101" s="96"/>
      <c r="I101" s="2"/>
    </row>
    <row r="102" customFormat="false" ht="13.5" hidden="false" customHeight="true" outlineLevel="0" collapsed="false">
      <c r="A102" s="106" t="s">
        <v>201</v>
      </c>
      <c r="B102" s="107" t="n">
        <f aca="false">B101/B91</f>
        <v>54.8334016762468</v>
      </c>
      <c r="C102" s="108"/>
      <c r="D102" s="109"/>
      <c r="E102" s="110"/>
      <c r="F102" s="111"/>
      <c r="I102" s="2"/>
    </row>
    <row r="103" customFormat="false" ht="13.5" hidden="false" customHeight="true" outlineLevel="0" collapsed="false">
      <c r="A103" s="95"/>
      <c r="B103" s="95"/>
      <c r="C103" s="101"/>
      <c r="D103" s="95"/>
      <c r="E103" s="95"/>
      <c r="F103" s="95"/>
      <c r="I103" s="2"/>
    </row>
    <row r="104" customFormat="false" ht="13.5" hidden="false" customHeight="true" outlineLevel="0" collapsed="false">
      <c r="A104" s="87" t="s">
        <v>178</v>
      </c>
      <c r="B104" s="88" t="s">
        <v>184</v>
      </c>
      <c r="C104" s="89"/>
      <c r="D104" s="90"/>
      <c r="E104" s="91"/>
      <c r="F104" s="92"/>
      <c r="I104" s="2"/>
    </row>
    <row r="105" customFormat="false" ht="13.5" hidden="false" customHeight="true" outlineLevel="0" collapsed="false">
      <c r="A105" s="61" t="s">
        <v>181</v>
      </c>
      <c r="B105" s="93" t="n">
        <v>22</v>
      </c>
      <c r="C105" s="94"/>
      <c r="D105" s="95"/>
      <c r="E105" s="95"/>
      <c r="F105" s="96"/>
      <c r="I105" s="2"/>
    </row>
    <row r="106" customFormat="false" ht="13.5" hidden="false" customHeight="true" outlineLevel="0" collapsed="false">
      <c r="A106" s="61" t="s">
        <v>183</v>
      </c>
      <c r="B106" s="93" t="n">
        <v>2.4</v>
      </c>
      <c r="C106" s="94"/>
      <c r="D106" s="97"/>
      <c r="E106" s="95"/>
      <c r="F106" s="96"/>
      <c r="I106" s="2"/>
    </row>
    <row r="107" customFormat="false" ht="13.5" hidden="false" customHeight="true" outlineLevel="0" collapsed="false">
      <c r="A107" s="61" t="s">
        <v>185</v>
      </c>
      <c r="B107" s="32" t="n">
        <v>3.9</v>
      </c>
      <c r="C107" s="85" t="s">
        <v>186</v>
      </c>
      <c r="D107" s="84" t="s">
        <v>145</v>
      </c>
      <c r="E107" s="95"/>
      <c r="F107" s="96"/>
      <c r="I107" s="2"/>
    </row>
    <row r="108" customFormat="false" ht="13.5" hidden="false" customHeight="true" outlineLevel="0" collapsed="false">
      <c r="A108" s="61" t="s">
        <v>188</v>
      </c>
      <c r="B108" s="98" t="s">
        <v>30</v>
      </c>
      <c r="C108" s="77" t="n">
        <f aca="false">VLOOKUP(B108,$G$26:$H$54,2,FALSE())</f>
        <v>1</v>
      </c>
      <c r="D108" s="99" t="n">
        <f aca="false">(((B106)*B107)-B109)*(C108+0.15)*(B105-$B$13)</f>
        <v>252.9908</v>
      </c>
      <c r="E108" s="100" t="s">
        <v>147</v>
      </c>
      <c r="F108" s="96"/>
      <c r="I108" s="2"/>
    </row>
    <row r="109" customFormat="false" ht="13.5" hidden="false" customHeight="true" outlineLevel="0" collapsed="false">
      <c r="A109" s="61" t="s">
        <v>189</v>
      </c>
      <c r="B109" s="32" t="n">
        <v>0.8</v>
      </c>
      <c r="C109" s="94"/>
      <c r="D109" s="95"/>
      <c r="E109" s="100"/>
      <c r="F109" s="96"/>
      <c r="G109" s="37"/>
      <c r="H109" s="37"/>
      <c r="I109" s="2"/>
    </row>
    <row r="110" customFormat="false" ht="13.5" hidden="false" customHeight="true" outlineLevel="0" collapsed="false">
      <c r="A110" s="61" t="s">
        <v>190</v>
      </c>
      <c r="B110" s="98" t="s">
        <v>30</v>
      </c>
      <c r="C110" s="77" t="n">
        <f aca="false">VLOOKUP(B110,$G$7:$H$23,2,FALSE())</f>
        <v>2.2</v>
      </c>
      <c r="D110" s="99" t="n">
        <f aca="false">B109*(C110+0.15)*(B105-$B$13)</f>
        <v>48.316</v>
      </c>
      <c r="E110" s="100" t="s">
        <v>147</v>
      </c>
      <c r="F110" s="96"/>
      <c r="I110" s="2"/>
    </row>
    <row r="111" customFormat="false" ht="13.5" hidden="false" customHeight="true" outlineLevel="0" collapsed="false">
      <c r="A111" s="61" t="s">
        <v>191</v>
      </c>
      <c r="B111" s="32" t="n">
        <v>6</v>
      </c>
      <c r="C111" s="101"/>
      <c r="D111" s="101"/>
      <c r="E111" s="102"/>
      <c r="F111" s="96"/>
      <c r="I111" s="2"/>
    </row>
    <row r="112" customFormat="false" ht="13.5" hidden="false" customHeight="true" outlineLevel="0" collapsed="false">
      <c r="A112" s="57" t="s">
        <v>192</v>
      </c>
      <c r="B112" s="32" t="s">
        <v>76</v>
      </c>
      <c r="C112" s="103"/>
      <c r="D112" s="95"/>
      <c r="E112" s="95"/>
      <c r="F112" s="96"/>
      <c r="I112" s="2"/>
    </row>
    <row r="113" customFormat="false" ht="13.5" hidden="false" customHeight="true" outlineLevel="0" collapsed="false">
      <c r="A113" s="61" t="s">
        <v>193</v>
      </c>
      <c r="B113" s="98" t="s">
        <v>30</v>
      </c>
      <c r="C113" s="77" t="n">
        <f aca="false">IF(B112="yes",0,VLOOKUP(B113,$G$56:$H$75,2,FALSE()))</f>
        <v>0</v>
      </c>
      <c r="D113" s="99" t="n">
        <f aca="false">B111*(C113+0.15)*(B105-( IF(B113="pre 1918 wood floor vented ",$B$13,$B$14)))</f>
        <v>11.25</v>
      </c>
      <c r="E113" s="100" t="s">
        <v>147</v>
      </c>
      <c r="F113" s="96"/>
      <c r="G113" s="2"/>
      <c r="H113" s="2"/>
      <c r="I113" s="2"/>
    </row>
    <row r="114" s="37" customFormat="true" ht="13.5" hidden="false" customHeight="true" outlineLevel="0" collapsed="false">
      <c r="A114" s="61" t="s">
        <v>194</v>
      </c>
      <c r="B114" s="32" t="s">
        <v>71</v>
      </c>
      <c r="C114" s="85"/>
      <c r="D114" s="84"/>
      <c r="E114" s="100"/>
      <c r="F114" s="96"/>
      <c r="G114" s="2"/>
      <c r="H114" s="2"/>
      <c r="I114" s="2"/>
      <c r="J114" s="8"/>
      <c r="K114" s="8"/>
      <c r="L114" s="8"/>
      <c r="M114" s="8"/>
      <c r="N114" s="40"/>
      <c r="O114" s="40"/>
      <c r="P114" s="40"/>
      <c r="Q114" s="40"/>
      <c r="R114" s="40"/>
      <c r="S114" s="40"/>
      <c r="T114" s="40"/>
      <c r="U114" s="40"/>
      <c r="V114" s="40"/>
      <c r="W114" s="40"/>
      <c r="X114" s="40"/>
    </row>
    <row r="115" customFormat="false" ht="13.5" hidden="false" customHeight="true" outlineLevel="0" collapsed="false">
      <c r="A115" s="61" t="s">
        <v>195</v>
      </c>
      <c r="B115" s="32" t="n">
        <f aca="false">IF(B114="yes",0,B111)</f>
        <v>6</v>
      </c>
      <c r="C115" s="85"/>
      <c r="D115" s="101"/>
      <c r="E115" s="100"/>
      <c r="F115" s="96"/>
      <c r="G115" s="2"/>
      <c r="H115" s="2"/>
      <c r="I115" s="2"/>
    </row>
    <row r="116" customFormat="false" ht="13.5" hidden="false" customHeight="true" outlineLevel="0" collapsed="false">
      <c r="A116" s="61" t="s">
        <v>196</v>
      </c>
      <c r="B116" s="32" t="n">
        <v>0</v>
      </c>
      <c r="C116" s="85"/>
      <c r="D116" s="101"/>
      <c r="E116" s="100"/>
      <c r="F116" s="96"/>
      <c r="G116" s="2"/>
      <c r="H116" s="2"/>
      <c r="I116" s="2"/>
    </row>
    <row r="117" customFormat="false" ht="13.5" hidden="false" customHeight="true" outlineLevel="0" collapsed="false">
      <c r="A117" s="61" t="s">
        <v>197</v>
      </c>
      <c r="B117" s="98" t="s">
        <v>30</v>
      </c>
      <c r="C117" s="77" t="n">
        <f aca="false">VLOOKUP(B117,$G$77:$H$100,2,FALSE())</f>
        <v>0.3</v>
      </c>
      <c r="D117" s="99" t="n">
        <f aca="false">((B115-B116)*(C117+0.15)*(B105-$B$13))+(B116*(B105-$B$13)*2.8)</f>
        <v>69.39</v>
      </c>
      <c r="E117" s="100" t="s">
        <v>147</v>
      </c>
      <c r="F117" s="96"/>
      <c r="G117" s="2"/>
      <c r="H117" s="2"/>
      <c r="I117" s="2"/>
    </row>
    <row r="118" customFormat="false" ht="13.5" hidden="false" customHeight="true" outlineLevel="0" collapsed="false">
      <c r="A118" s="61"/>
      <c r="B118" s="101"/>
      <c r="C118" s="103" t="s">
        <v>198</v>
      </c>
      <c r="D118" s="102"/>
      <c r="E118" s="100"/>
      <c r="F118" s="96"/>
      <c r="G118" s="2" t="s">
        <v>142</v>
      </c>
      <c r="H118" s="2" t="s">
        <v>143</v>
      </c>
      <c r="I118" s="2"/>
    </row>
    <row r="119" customFormat="false" ht="13.5" hidden="false" customHeight="true" outlineLevel="0" collapsed="false">
      <c r="A119" s="61" t="s">
        <v>199</v>
      </c>
      <c r="B119" s="32" t="s">
        <v>184</v>
      </c>
      <c r="C119" s="77" t="n">
        <f aca="false">VLOOKUP(B119,$J$18:K108,2,FALSE())</f>
        <v>2</v>
      </c>
      <c r="D119" s="99" t="n">
        <f aca="false">((B105-$B$13)*0.33*(B111*B106)*C119)</f>
        <v>244.2528</v>
      </c>
      <c r="E119" s="100" t="s">
        <v>147</v>
      </c>
      <c r="F119" s="96"/>
      <c r="G119" s="2" t="n">
        <v>35</v>
      </c>
      <c r="H119" s="2" t="n">
        <v>6.8</v>
      </c>
      <c r="I119" s="2"/>
    </row>
    <row r="120" customFormat="false" ht="13.5" hidden="false" customHeight="true" outlineLevel="0" collapsed="false">
      <c r="A120" s="61"/>
      <c r="B120" s="95"/>
      <c r="C120" s="101"/>
      <c r="D120" s="95"/>
      <c r="E120" s="95"/>
      <c r="F120" s="104"/>
      <c r="G120" s="2" t="n">
        <v>40</v>
      </c>
      <c r="H120" s="2" t="n">
        <v>4.3</v>
      </c>
      <c r="I120" s="2"/>
    </row>
    <row r="121" customFormat="false" ht="13.5" hidden="false" customHeight="true" outlineLevel="0" collapsed="false">
      <c r="A121" s="61" t="s">
        <v>200</v>
      </c>
      <c r="B121" s="105" t="n">
        <f aca="false">SUM(D108:D119)*((B106+81)/83.6)</f>
        <v>624.701514832536</v>
      </c>
      <c r="C121" s="101"/>
      <c r="D121" s="95"/>
      <c r="E121" s="95"/>
      <c r="F121" s="96"/>
      <c r="G121" s="16" t="n">
        <v>45</v>
      </c>
      <c r="H121" s="16" t="n">
        <v>3.1</v>
      </c>
      <c r="I121" s="2"/>
    </row>
    <row r="122" customFormat="false" ht="13.5" hidden="false" customHeight="true" outlineLevel="0" collapsed="false">
      <c r="A122" s="106" t="s">
        <v>201</v>
      </c>
      <c r="B122" s="107" t="n">
        <f aca="false">B121/B111</f>
        <v>104.116919138756</v>
      </c>
      <c r="C122" s="108"/>
      <c r="D122" s="109"/>
      <c r="E122" s="110"/>
      <c r="F122" s="111"/>
      <c r="G122" s="16" t="n">
        <v>50</v>
      </c>
      <c r="H122" s="16" t="n">
        <v>2.4</v>
      </c>
      <c r="I122" s="2"/>
    </row>
    <row r="123" customFormat="false" ht="13.5" hidden="false" customHeight="true" outlineLevel="0" collapsed="false">
      <c r="A123" s="95"/>
      <c r="B123" s="95"/>
      <c r="C123" s="101"/>
      <c r="D123" s="95"/>
      <c r="E123" s="95"/>
      <c r="F123" s="95"/>
      <c r="G123" s="16" t="n">
        <v>55</v>
      </c>
      <c r="H123" s="16" t="n">
        <v>1.9</v>
      </c>
      <c r="I123" s="2" t="s">
        <v>208</v>
      </c>
    </row>
    <row r="124" customFormat="false" ht="13.5" hidden="false" customHeight="true" outlineLevel="0" collapsed="false">
      <c r="A124" s="87" t="s">
        <v>178</v>
      </c>
      <c r="B124" s="88" t="s">
        <v>182</v>
      </c>
      <c r="C124" s="89"/>
      <c r="D124" s="90"/>
      <c r="E124" s="91"/>
      <c r="F124" s="92"/>
      <c r="G124" s="16" t="n">
        <v>60</v>
      </c>
      <c r="H124" s="16" t="n">
        <v>1.4</v>
      </c>
      <c r="I124" s="2" t="n">
        <v>3.6</v>
      </c>
    </row>
    <row r="125" customFormat="false" ht="13.5" hidden="false" customHeight="true" outlineLevel="0" collapsed="false">
      <c r="A125" s="61" t="s">
        <v>181</v>
      </c>
      <c r="B125" s="93" t="n">
        <v>19</v>
      </c>
      <c r="C125" s="94"/>
      <c r="D125" s="95"/>
      <c r="E125" s="95"/>
      <c r="F125" s="96"/>
      <c r="G125" s="16" t="n">
        <v>65</v>
      </c>
      <c r="H125" s="16" t="n">
        <v>1.2</v>
      </c>
      <c r="I125" s="2" t="n">
        <v>3.4</v>
      </c>
    </row>
    <row r="126" customFormat="false" ht="13.5" hidden="false" customHeight="true" outlineLevel="0" collapsed="false">
      <c r="A126" s="61" t="s">
        <v>183</v>
      </c>
      <c r="B126" s="93" t="n">
        <v>2.4</v>
      </c>
      <c r="C126" s="94"/>
      <c r="D126" s="97"/>
      <c r="E126" s="95"/>
      <c r="F126" s="96"/>
      <c r="G126" s="2"/>
      <c r="H126" s="2"/>
      <c r="I126" s="16" t="n">
        <v>3</v>
      </c>
    </row>
    <row r="127" customFormat="false" ht="13.5" hidden="false" customHeight="true" outlineLevel="0" collapsed="false">
      <c r="A127" s="61" t="s">
        <v>185</v>
      </c>
      <c r="B127" s="32" t="n">
        <v>3.3</v>
      </c>
      <c r="C127" s="85" t="s">
        <v>186</v>
      </c>
      <c r="D127" s="84" t="s">
        <v>145</v>
      </c>
      <c r="E127" s="95"/>
      <c r="F127" s="96"/>
      <c r="G127" s="2"/>
      <c r="H127" s="2"/>
      <c r="I127" s="16" t="n">
        <v>2.7</v>
      </c>
    </row>
    <row r="128" customFormat="false" ht="13.5" hidden="false" customHeight="true" outlineLevel="0" collapsed="false">
      <c r="A128" s="61" t="s">
        <v>188</v>
      </c>
      <c r="B128" s="98" t="s">
        <v>30</v>
      </c>
      <c r="C128" s="77" t="n">
        <f aca="false">VLOOKUP(B128,$G$26:$H$54,2,FALSE())</f>
        <v>1</v>
      </c>
      <c r="D128" s="99" t="n">
        <f aca="false">(((B126)*B127)-B129)*(C128+0.15)*(B125-$B$13)</f>
        <v>91.8896</v>
      </c>
      <c r="E128" s="100" t="s">
        <v>147</v>
      </c>
      <c r="F128" s="96"/>
      <c r="G128" s="2"/>
      <c r="H128" s="2"/>
      <c r="I128" s="16" t="n">
        <v>2.4</v>
      </c>
      <c r="K128" s="37"/>
      <c r="L128" s="37"/>
      <c r="M128" s="37"/>
    </row>
    <row r="129" customFormat="false" ht="13.5" hidden="false" customHeight="true" outlineLevel="0" collapsed="false">
      <c r="A129" s="61" t="s">
        <v>189</v>
      </c>
      <c r="B129" s="32" t="n">
        <v>4.4</v>
      </c>
      <c r="C129" s="94"/>
      <c r="D129" s="95"/>
      <c r="E129" s="100"/>
      <c r="F129" s="96"/>
      <c r="G129" s="2"/>
      <c r="H129" s="2"/>
      <c r="I129" s="16" t="n">
        <v>2.1</v>
      </c>
    </row>
    <row r="130" customFormat="false" ht="13.5" hidden="false" customHeight="true" outlineLevel="0" collapsed="false">
      <c r="A130" s="61" t="s">
        <v>190</v>
      </c>
      <c r="B130" s="98" t="s">
        <v>30</v>
      </c>
      <c r="C130" s="77" t="n">
        <f aca="false">VLOOKUP(B130,$G$7:$H$23,2,FALSE())</f>
        <v>2.2</v>
      </c>
      <c r="D130" s="99" t="n">
        <f aca="false">B129*(C130+0.15)*(B125-$B$13)</f>
        <v>234.718</v>
      </c>
      <c r="E130" s="100" t="s">
        <v>147</v>
      </c>
      <c r="F130" s="96"/>
      <c r="G130" s="2"/>
      <c r="H130" s="2"/>
      <c r="I130" s="16" t="s">
        <v>209</v>
      </c>
    </row>
    <row r="131" customFormat="false" ht="13.5" hidden="false" customHeight="true" outlineLevel="0" collapsed="false">
      <c r="A131" s="61" t="s">
        <v>191</v>
      </c>
      <c r="B131" s="32" t="n">
        <v>8.3</v>
      </c>
      <c r="C131" s="101"/>
      <c r="D131" s="101"/>
      <c r="E131" s="102"/>
      <c r="F131" s="96"/>
      <c r="G131" s="2"/>
      <c r="H131" s="2"/>
      <c r="I131" s="2"/>
    </row>
    <row r="132" customFormat="false" ht="13.5" hidden="false" customHeight="true" outlineLevel="0" collapsed="false">
      <c r="A132" s="57" t="s">
        <v>192</v>
      </c>
      <c r="B132" s="32" t="s">
        <v>71</v>
      </c>
      <c r="C132" s="103"/>
      <c r="D132" s="95"/>
      <c r="E132" s="95"/>
      <c r="F132" s="96"/>
      <c r="G132" s="2"/>
      <c r="H132" s="2"/>
      <c r="I132" s="2"/>
    </row>
    <row r="133" customFormat="false" ht="13.5" hidden="false" customHeight="true" outlineLevel="0" collapsed="false">
      <c r="A133" s="61" t="s">
        <v>193</v>
      </c>
      <c r="B133" s="98" t="s">
        <v>96</v>
      </c>
      <c r="C133" s="77" t="n">
        <f aca="false">IF(B132="yes",0,VLOOKUP(B133,$G$56:$H$75,2,FALSE()))</f>
        <v>1.2</v>
      </c>
      <c r="D133" s="99" t="n">
        <f aca="false">B131*(C133+0.15)*(B125-( IF(B133="pre 1918 wood floor vented ",$B$13,$B$14)))</f>
        <v>106.4475</v>
      </c>
      <c r="E133" s="100" t="s">
        <v>147</v>
      </c>
      <c r="F133" s="96"/>
      <c r="G133" s="4"/>
      <c r="H133" s="2"/>
      <c r="I133" s="2"/>
    </row>
    <row r="134" customFormat="false" ht="13.5" hidden="false" customHeight="true" outlineLevel="0" collapsed="false">
      <c r="A134" s="61" t="s">
        <v>194</v>
      </c>
      <c r="B134" s="32" t="s">
        <v>76</v>
      </c>
      <c r="C134" s="85"/>
      <c r="D134" s="84"/>
      <c r="E134" s="100"/>
      <c r="F134" s="96"/>
      <c r="G134" s="2"/>
      <c r="H134" s="2"/>
      <c r="I134" s="2"/>
    </row>
    <row r="135" customFormat="false" ht="13.5" hidden="false" customHeight="true" outlineLevel="0" collapsed="false">
      <c r="A135" s="61" t="s">
        <v>195</v>
      </c>
      <c r="B135" s="32" t="n">
        <f aca="false">IF(B134="yes",0,B131)</f>
        <v>0</v>
      </c>
      <c r="C135" s="85"/>
      <c r="D135" s="101"/>
      <c r="E135" s="100"/>
      <c r="F135" s="96"/>
      <c r="G135" s="2"/>
      <c r="H135" s="2"/>
      <c r="I135" s="2"/>
    </row>
    <row r="136" customFormat="false" ht="13.5" hidden="false" customHeight="true" outlineLevel="0" collapsed="false">
      <c r="A136" s="61" t="s">
        <v>196</v>
      </c>
      <c r="B136" s="32" t="n">
        <v>0</v>
      </c>
      <c r="C136" s="85"/>
      <c r="D136" s="101"/>
      <c r="E136" s="100"/>
      <c r="F136" s="96"/>
      <c r="G136" s="2"/>
      <c r="H136" s="2"/>
      <c r="I136" s="2"/>
    </row>
    <row r="137" customFormat="false" ht="13.5" hidden="false" customHeight="true" outlineLevel="0" collapsed="false">
      <c r="A137" s="61" t="s">
        <v>197</v>
      </c>
      <c r="B137" s="98" t="s">
        <v>30</v>
      </c>
      <c r="C137" s="77" t="n">
        <f aca="false">VLOOKUP(B137,$G$77:$H$100,2,FALSE())</f>
        <v>0.3</v>
      </c>
      <c r="D137" s="99" t="n">
        <f aca="false">((B135-B136)*(C137+0.15)*(B125-$B$13))+(B136*(B125-$B$13)*2.8)</f>
        <v>0</v>
      </c>
      <c r="E137" s="100" t="s">
        <v>147</v>
      </c>
      <c r="F137" s="96"/>
      <c r="G137" s="2"/>
      <c r="H137" s="2"/>
      <c r="I137" s="2"/>
    </row>
    <row r="138" customFormat="false" ht="13.5" hidden="false" customHeight="true" outlineLevel="0" collapsed="false">
      <c r="A138" s="61"/>
      <c r="B138" s="101"/>
      <c r="C138" s="103" t="s">
        <v>198</v>
      </c>
      <c r="D138" s="102"/>
      <c r="E138" s="100"/>
      <c r="F138" s="96"/>
      <c r="G138" s="2"/>
      <c r="H138" s="2"/>
      <c r="I138" s="2"/>
    </row>
    <row r="139" s="37" customFormat="true" ht="13.5" hidden="false" customHeight="true" outlineLevel="0" collapsed="false">
      <c r="A139" s="61" t="s">
        <v>199</v>
      </c>
      <c r="B139" s="32" t="s">
        <v>182</v>
      </c>
      <c r="C139" s="77" t="n">
        <f aca="false">VLOOKUP(B139,$J$18:K128,2,FALSE())</f>
        <v>2</v>
      </c>
      <c r="D139" s="99" t="n">
        <f aca="false">((B125-$B$13)*0.33*(B131*B126)*C139)</f>
        <v>298.44144</v>
      </c>
      <c r="E139" s="100" t="s">
        <v>147</v>
      </c>
      <c r="F139" s="96"/>
      <c r="G139" s="2"/>
      <c r="H139" s="2"/>
      <c r="I139" s="2"/>
      <c r="J139" s="8"/>
      <c r="K139" s="8"/>
      <c r="L139" s="8"/>
      <c r="M139" s="8"/>
      <c r="N139" s="40"/>
      <c r="O139" s="40"/>
      <c r="P139" s="40"/>
      <c r="Q139" s="40"/>
      <c r="R139" s="40"/>
      <c r="S139" s="40"/>
      <c r="T139" s="40"/>
      <c r="U139" s="40"/>
      <c r="V139" s="40"/>
      <c r="W139" s="40"/>
      <c r="X139" s="40"/>
    </row>
    <row r="140" customFormat="false" ht="13.5" hidden="false" customHeight="true" outlineLevel="0" collapsed="false">
      <c r="A140" s="61"/>
      <c r="B140" s="95"/>
      <c r="C140" s="101"/>
      <c r="D140" s="95"/>
      <c r="E140" s="95"/>
      <c r="F140" s="104"/>
      <c r="G140" s="2"/>
      <c r="H140" s="2"/>
      <c r="I140" s="2"/>
    </row>
    <row r="141" customFormat="false" ht="13.5" hidden="false" customHeight="true" outlineLevel="0" collapsed="false">
      <c r="A141" s="61" t="s">
        <v>200</v>
      </c>
      <c r="B141" s="105" t="n">
        <f aca="false">SUM(D128:D139)*((B126+81)/83.6)</f>
        <v>729.746548277512</v>
      </c>
      <c r="C141" s="101"/>
      <c r="D141" s="95"/>
      <c r="E141" s="95"/>
      <c r="F141" s="96"/>
      <c r="G141" s="2"/>
      <c r="H141" s="2"/>
      <c r="I141" s="2"/>
    </row>
    <row r="142" customFormat="false" ht="13.5" hidden="false" customHeight="true" outlineLevel="0" collapsed="false">
      <c r="A142" s="106" t="s">
        <v>201</v>
      </c>
      <c r="B142" s="107" t="n">
        <f aca="false">B141/B131</f>
        <v>87.9212708768087</v>
      </c>
      <c r="C142" s="108"/>
      <c r="D142" s="109"/>
      <c r="E142" s="110"/>
      <c r="F142" s="111"/>
      <c r="G142" s="2"/>
      <c r="H142" s="2"/>
      <c r="I142" s="2"/>
    </row>
    <row r="143" customFormat="false" ht="13.5" hidden="false" customHeight="true" outlineLevel="0" collapsed="false">
      <c r="A143" s="116"/>
      <c r="B143" s="117"/>
      <c r="C143" s="118"/>
      <c r="D143" s="117"/>
      <c r="E143" s="117"/>
      <c r="F143" s="119"/>
      <c r="G143" s="2"/>
      <c r="H143" s="2"/>
      <c r="I143" s="2"/>
    </row>
    <row r="144" customFormat="false" ht="13.5" hidden="false" customHeight="true" outlineLevel="0" collapsed="false">
      <c r="A144" s="87" t="s">
        <v>178</v>
      </c>
      <c r="B144" s="88" t="s">
        <v>210</v>
      </c>
      <c r="C144" s="89"/>
      <c r="D144" s="90"/>
      <c r="E144" s="91"/>
      <c r="F144" s="92"/>
      <c r="G144" s="2"/>
      <c r="H144" s="2"/>
      <c r="I144" s="2"/>
    </row>
    <row r="145" customFormat="false" ht="13.5" hidden="false" customHeight="true" outlineLevel="0" collapsed="false">
      <c r="A145" s="61" t="s">
        <v>181</v>
      </c>
      <c r="B145" s="93" t="n">
        <v>21</v>
      </c>
      <c r="C145" s="94"/>
      <c r="D145" s="95"/>
      <c r="E145" s="95"/>
      <c r="F145" s="96"/>
      <c r="G145" s="2"/>
      <c r="H145" s="2"/>
      <c r="I145" s="2"/>
    </row>
    <row r="146" customFormat="false" ht="13.5" hidden="false" customHeight="true" outlineLevel="0" collapsed="false">
      <c r="A146" s="61" t="s">
        <v>183</v>
      </c>
      <c r="B146" s="93" t="n">
        <v>2.4</v>
      </c>
      <c r="C146" s="94"/>
      <c r="D146" s="97"/>
      <c r="E146" s="95"/>
      <c r="F146" s="96"/>
      <c r="G146" s="2"/>
      <c r="H146" s="2"/>
      <c r="I146" s="2"/>
    </row>
    <row r="147" customFormat="false" ht="13.5" hidden="false" customHeight="true" outlineLevel="0" collapsed="false">
      <c r="A147" s="61" t="s">
        <v>185</v>
      </c>
      <c r="B147" s="32" t="n">
        <v>7.1</v>
      </c>
      <c r="C147" s="85" t="s">
        <v>186</v>
      </c>
      <c r="D147" s="84" t="s">
        <v>145</v>
      </c>
      <c r="E147" s="95"/>
      <c r="F147" s="96"/>
      <c r="G147" s="2"/>
      <c r="H147" s="2"/>
      <c r="I147" s="2"/>
    </row>
    <row r="148" customFormat="false" ht="13.5" hidden="false" customHeight="true" outlineLevel="0" collapsed="false">
      <c r="A148" s="61" t="s">
        <v>188</v>
      </c>
      <c r="B148" s="98" t="s">
        <v>30</v>
      </c>
      <c r="C148" s="77" t="n">
        <f aca="false">VLOOKUP(B148,$G$26:$H$54,2,FALSE())</f>
        <v>1</v>
      </c>
      <c r="D148" s="99" t="n">
        <f aca="false">(((B146)*B147)-B149)*(C148+0.15)*(B145-$B$13)</f>
        <v>413.0087</v>
      </c>
      <c r="E148" s="100" t="s">
        <v>147</v>
      </c>
      <c r="F148" s="96"/>
      <c r="I148" s="2"/>
    </row>
    <row r="149" customFormat="false" ht="13.5" hidden="false" customHeight="true" outlineLevel="0" collapsed="false">
      <c r="A149" s="61" t="s">
        <v>189</v>
      </c>
      <c r="B149" s="32" t="n">
        <v>2.5</v>
      </c>
      <c r="C149" s="94"/>
      <c r="D149" s="95"/>
      <c r="E149" s="100"/>
      <c r="F149" s="96"/>
      <c r="I149" s="2"/>
    </row>
    <row r="150" customFormat="false" ht="13.5" hidden="false" customHeight="true" outlineLevel="0" collapsed="false">
      <c r="A150" s="61" t="s">
        <v>190</v>
      </c>
      <c r="B150" s="98" t="s">
        <v>30</v>
      </c>
      <c r="C150" s="77" t="n">
        <f aca="false">VLOOKUP(B150,$G$7:$H$23,2,FALSE())</f>
        <v>2.2</v>
      </c>
      <c r="D150" s="99" t="n">
        <f aca="false">B149*(C150+0.15)*(B145-$B$13)</f>
        <v>145.1125</v>
      </c>
      <c r="E150" s="100" t="s">
        <v>147</v>
      </c>
      <c r="F150" s="96"/>
      <c r="I150" s="2"/>
    </row>
    <row r="151" customFormat="false" ht="13.5" hidden="false" customHeight="true" outlineLevel="0" collapsed="false">
      <c r="A151" s="61" t="s">
        <v>191</v>
      </c>
      <c r="B151" s="32" t="n">
        <v>12.6</v>
      </c>
      <c r="C151" s="101"/>
      <c r="D151" s="101"/>
      <c r="E151" s="102"/>
      <c r="F151" s="96"/>
      <c r="I151" s="2"/>
    </row>
    <row r="152" customFormat="false" ht="13.5" hidden="false" customHeight="true" outlineLevel="0" collapsed="false">
      <c r="A152" s="57" t="s">
        <v>192</v>
      </c>
      <c r="B152" s="32" t="s">
        <v>71</v>
      </c>
      <c r="C152" s="103"/>
      <c r="D152" s="95"/>
      <c r="E152" s="95"/>
      <c r="F152" s="96"/>
      <c r="I152" s="2"/>
    </row>
    <row r="153" customFormat="false" ht="13.5" hidden="false" customHeight="true" outlineLevel="0" collapsed="false">
      <c r="A153" s="61" t="s">
        <v>193</v>
      </c>
      <c r="B153" s="98" t="s">
        <v>30</v>
      </c>
      <c r="C153" s="77" t="n">
        <f aca="false">IF(B152="yes",0,VLOOKUP(B153,$G$56:$H$75,2,FALSE()))</f>
        <v>1.75</v>
      </c>
      <c r="D153" s="99" t="n">
        <f aca="false">B151*(C153+0.15)*(B145-( IF(B153="pre 1918 wood floor vented ",$B$13,$B$14)))</f>
        <v>275.31</v>
      </c>
      <c r="E153" s="100" t="s">
        <v>147</v>
      </c>
      <c r="F153" s="96"/>
      <c r="K153" s="37"/>
      <c r="L153" s="37"/>
      <c r="M153" s="37"/>
    </row>
    <row r="154" customFormat="false" ht="13.5" hidden="false" customHeight="true" outlineLevel="0" collapsed="false">
      <c r="A154" s="61" t="s">
        <v>194</v>
      </c>
      <c r="B154" s="32" t="s">
        <v>76</v>
      </c>
      <c r="C154" s="85"/>
      <c r="D154" s="84"/>
      <c r="E154" s="100"/>
      <c r="F154" s="96"/>
    </row>
    <row r="155" customFormat="false" ht="13.5" hidden="false" customHeight="true" outlineLevel="0" collapsed="false">
      <c r="A155" s="61" t="s">
        <v>195</v>
      </c>
      <c r="B155" s="32" t="n">
        <f aca="false">IF(B154="yes",0,B151)</f>
        <v>0</v>
      </c>
      <c r="C155" s="85"/>
      <c r="D155" s="101"/>
      <c r="E155" s="100"/>
      <c r="F155" s="96"/>
    </row>
    <row r="156" customFormat="false" ht="13.5" hidden="false" customHeight="true" outlineLevel="0" collapsed="false">
      <c r="A156" s="61" t="s">
        <v>196</v>
      </c>
      <c r="B156" s="32" t="n">
        <v>0</v>
      </c>
      <c r="C156" s="85"/>
      <c r="D156" s="101"/>
      <c r="E156" s="100"/>
      <c r="F156" s="96"/>
    </row>
    <row r="157" customFormat="false" ht="13.5" hidden="false" customHeight="true" outlineLevel="0" collapsed="false">
      <c r="A157" s="61" t="s">
        <v>197</v>
      </c>
      <c r="B157" s="98" t="s">
        <v>30</v>
      </c>
      <c r="C157" s="77" t="n">
        <f aca="false">VLOOKUP(B157,$G$77:$H$100,2,FALSE())</f>
        <v>0.3</v>
      </c>
      <c r="D157" s="99" t="n">
        <f aca="false">((B155-B156)*(C157+0.15)*(B145-$B$13))+(B156*(B145-$B$13)*2.8)</f>
        <v>0</v>
      </c>
      <c r="E157" s="100" t="s">
        <v>147</v>
      </c>
      <c r="F157" s="96"/>
    </row>
    <row r="158" customFormat="false" ht="13.5" hidden="false" customHeight="true" outlineLevel="0" collapsed="false">
      <c r="A158" s="61"/>
      <c r="B158" s="101"/>
      <c r="C158" s="103" t="s">
        <v>198</v>
      </c>
      <c r="D158" s="102"/>
      <c r="E158" s="100"/>
      <c r="F158" s="96"/>
    </row>
    <row r="159" customFormat="false" ht="13.5" hidden="false" customHeight="true" outlineLevel="0" collapsed="false">
      <c r="A159" s="61" t="s">
        <v>199</v>
      </c>
      <c r="B159" s="32" t="s">
        <v>176</v>
      </c>
      <c r="C159" s="77" t="n">
        <f aca="false">VLOOKUP(B159,$J$18:K148,2,FALSE())</f>
        <v>1.5</v>
      </c>
      <c r="D159" s="99" t="n">
        <f aca="false">((B145-$B$13)*0.33*(B151*B146)*C159)</f>
        <v>369.72936</v>
      </c>
      <c r="E159" s="100" t="s">
        <v>147</v>
      </c>
      <c r="F159" s="96"/>
    </row>
    <row r="160" customFormat="false" ht="13.5" hidden="false" customHeight="true" outlineLevel="0" collapsed="false">
      <c r="A160" s="61"/>
      <c r="B160" s="95"/>
      <c r="C160" s="101"/>
      <c r="D160" s="95"/>
      <c r="E160" s="95"/>
      <c r="F160" s="104"/>
    </row>
    <row r="161" customFormat="false" ht="13.5" hidden="false" customHeight="true" outlineLevel="0" collapsed="false">
      <c r="A161" s="61" t="s">
        <v>200</v>
      </c>
      <c r="B161" s="105" t="n">
        <f aca="false">SUM(D148:D159)*((B146+81)/83.6)</f>
        <v>1200.28218545455</v>
      </c>
      <c r="C161" s="101"/>
      <c r="D161" s="95"/>
      <c r="E161" s="95"/>
      <c r="F161" s="96"/>
    </row>
    <row r="162" customFormat="false" ht="13.5" hidden="false" customHeight="true" outlineLevel="0" collapsed="false">
      <c r="A162" s="106" t="s">
        <v>201</v>
      </c>
      <c r="B162" s="107" t="n">
        <f aca="false">B161/B151</f>
        <v>95.2604909090909</v>
      </c>
      <c r="C162" s="108"/>
      <c r="D162" s="109"/>
      <c r="E162" s="110"/>
      <c r="F162" s="111"/>
    </row>
    <row r="163" customFormat="false" ht="13.5" hidden="false" customHeight="true" outlineLevel="0" collapsed="false">
      <c r="A163" s="116"/>
      <c r="B163" s="120"/>
      <c r="C163" s="121"/>
      <c r="D163" s="120"/>
      <c r="E163" s="120"/>
      <c r="F163" s="120"/>
    </row>
    <row r="164" s="37" customFormat="true" ht="13.5" hidden="false" customHeight="true" outlineLevel="0" collapsed="false">
      <c r="A164" s="87" t="s">
        <v>178</v>
      </c>
      <c r="B164" s="88" t="s">
        <v>211</v>
      </c>
      <c r="C164" s="89"/>
      <c r="D164" s="90"/>
      <c r="E164" s="91"/>
      <c r="F164" s="92"/>
      <c r="G164" s="8"/>
      <c r="H164" s="8"/>
      <c r="I164" s="8"/>
      <c r="J164" s="8"/>
      <c r="K164" s="8"/>
      <c r="L164" s="8"/>
      <c r="M164" s="8"/>
      <c r="N164" s="40"/>
      <c r="O164" s="40"/>
      <c r="P164" s="40"/>
      <c r="Q164" s="40"/>
      <c r="R164" s="40"/>
      <c r="S164" s="40"/>
      <c r="T164" s="40"/>
      <c r="U164" s="40"/>
      <c r="V164" s="40"/>
      <c r="W164" s="40"/>
      <c r="X164" s="40"/>
    </row>
    <row r="165" customFormat="false" ht="13.5" hidden="false" customHeight="true" outlineLevel="0" collapsed="false">
      <c r="A165" s="61" t="s">
        <v>181</v>
      </c>
      <c r="B165" s="93" t="n">
        <v>21</v>
      </c>
      <c r="C165" s="94"/>
      <c r="D165" s="95"/>
      <c r="E165" s="95"/>
      <c r="F165" s="96"/>
    </row>
    <row r="166" customFormat="false" ht="13.5" hidden="false" customHeight="true" outlineLevel="0" collapsed="false">
      <c r="A166" s="61" t="s">
        <v>183</v>
      </c>
      <c r="B166" s="93" t="n">
        <v>2.45</v>
      </c>
      <c r="C166" s="94"/>
      <c r="D166" s="97"/>
      <c r="E166" s="95"/>
      <c r="F166" s="96"/>
    </row>
    <row r="167" customFormat="false" ht="13.5" hidden="false" customHeight="true" outlineLevel="0" collapsed="false">
      <c r="A167" s="61" t="s">
        <v>185</v>
      </c>
      <c r="B167" s="32" t="n">
        <v>5.5</v>
      </c>
      <c r="C167" s="85" t="s">
        <v>186</v>
      </c>
      <c r="D167" s="84" t="s">
        <v>145</v>
      </c>
      <c r="E167" s="95"/>
      <c r="F167" s="96"/>
    </row>
    <row r="168" customFormat="false" ht="13.5" hidden="false" customHeight="true" outlineLevel="0" collapsed="false">
      <c r="A168" s="61" t="s">
        <v>188</v>
      </c>
      <c r="B168" s="98" t="s">
        <v>30</v>
      </c>
      <c r="C168" s="77" t="n">
        <f aca="false">VLOOKUP(B168,$G$26:$H$54,2,FALSE())</f>
        <v>1</v>
      </c>
      <c r="D168" s="99" t="n">
        <f aca="false">(((B166)*B167)-B169)*(C168+0.15)*(B165-$B$13)</f>
        <v>368.554875</v>
      </c>
      <c r="E168" s="100" t="s">
        <v>147</v>
      </c>
      <c r="F168" s="96"/>
    </row>
    <row r="169" customFormat="false" ht="13.5" hidden="false" customHeight="true" outlineLevel="0" collapsed="false">
      <c r="A169" s="61" t="s">
        <v>189</v>
      </c>
      <c r="B169" s="32" t="n">
        <v>0.5</v>
      </c>
      <c r="C169" s="94"/>
      <c r="D169" s="95"/>
      <c r="E169" s="100"/>
      <c r="F169" s="96"/>
    </row>
    <row r="170" customFormat="false" ht="13.5" hidden="false" customHeight="true" outlineLevel="0" collapsed="false">
      <c r="A170" s="61" t="s">
        <v>190</v>
      </c>
      <c r="B170" s="98" t="s">
        <v>30</v>
      </c>
      <c r="C170" s="77" t="n">
        <f aca="false">VLOOKUP(B170,$G$7:$H$23,2,FALSE())</f>
        <v>2.2</v>
      </c>
      <c r="D170" s="99" t="n">
        <f aca="false">B169*(C170+0.15)*(B165-$B$13)</f>
        <v>29.0225</v>
      </c>
      <c r="E170" s="100" t="s">
        <v>147</v>
      </c>
      <c r="F170" s="96"/>
    </row>
    <row r="171" customFormat="false" ht="13.5" hidden="false" customHeight="true" outlineLevel="0" collapsed="false">
      <c r="A171" s="61" t="s">
        <v>191</v>
      </c>
      <c r="B171" s="32" t="n">
        <v>5</v>
      </c>
      <c r="C171" s="101"/>
      <c r="D171" s="101"/>
      <c r="E171" s="102"/>
      <c r="F171" s="96"/>
    </row>
    <row r="172" customFormat="false" ht="13.5" hidden="false" customHeight="true" outlineLevel="0" collapsed="false">
      <c r="A172" s="57" t="s">
        <v>192</v>
      </c>
      <c r="B172" s="32" t="s">
        <v>71</v>
      </c>
      <c r="C172" s="103"/>
      <c r="D172" s="95"/>
      <c r="E172" s="95"/>
      <c r="F172" s="96"/>
    </row>
    <row r="173" customFormat="false" ht="13.5" hidden="false" customHeight="true" outlineLevel="0" collapsed="false">
      <c r="A173" s="61" t="s">
        <v>193</v>
      </c>
      <c r="B173" s="98" t="s">
        <v>96</v>
      </c>
      <c r="C173" s="77" t="n">
        <f aca="false">IF(B172="yes",0,VLOOKUP(B173,$G$56:$H$75,2,FALSE()))</f>
        <v>1.2</v>
      </c>
      <c r="D173" s="99" t="n">
        <f aca="false">B171*(C173+0.15)*(B165-( IF(B173="pre 1918 wood floor vented ",$B$13,$B$14)))</f>
        <v>77.625</v>
      </c>
      <c r="E173" s="100" t="s">
        <v>147</v>
      </c>
      <c r="F173" s="96"/>
    </row>
    <row r="174" customFormat="false" ht="13.5" hidden="false" customHeight="true" outlineLevel="0" collapsed="false">
      <c r="A174" s="61" t="s">
        <v>194</v>
      </c>
      <c r="B174" s="32" t="s">
        <v>71</v>
      </c>
      <c r="C174" s="85"/>
      <c r="D174" s="84"/>
      <c r="E174" s="100"/>
      <c r="F174" s="96"/>
    </row>
    <row r="175" customFormat="false" ht="13.5" hidden="false" customHeight="true" outlineLevel="0" collapsed="false">
      <c r="A175" s="61" t="s">
        <v>195</v>
      </c>
      <c r="B175" s="32" t="n">
        <f aca="false">IF(B174="yes",0,B171)</f>
        <v>5</v>
      </c>
      <c r="C175" s="85"/>
      <c r="D175" s="101"/>
      <c r="E175" s="100"/>
      <c r="F175" s="96"/>
    </row>
    <row r="176" customFormat="false" ht="13.5" hidden="false" customHeight="true" outlineLevel="0" collapsed="false">
      <c r="A176" s="61" t="s">
        <v>196</v>
      </c>
      <c r="B176" s="32" t="n">
        <v>0</v>
      </c>
      <c r="C176" s="85"/>
      <c r="D176" s="101"/>
      <c r="E176" s="100"/>
      <c r="F176" s="96"/>
    </row>
    <row r="177" customFormat="false" ht="13.5" hidden="false" customHeight="true" outlineLevel="0" collapsed="false">
      <c r="A177" s="61" t="s">
        <v>197</v>
      </c>
      <c r="B177" s="98" t="s">
        <v>30</v>
      </c>
      <c r="C177" s="77" t="n">
        <f aca="false">VLOOKUP(B177,$G$77:$H$100,2,FALSE())</f>
        <v>0.3</v>
      </c>
      <c r="D177" s="99" t="n">
        <f aca="false">((B175-B176)*(C177+0.15)*(B165-$B$13))+(B176*(B165-$B$13)*2.8)</f>
        <v>55.575</v>
      </c>
      <c r="E177" s="100" t="s">
        <v>147</v>
      </c>
      <c r="F177" s="96"/>
    </row>
    <row r="178" customFormat="false" ht="13.5" hidden="false" customHeight="true" outlineLevel="0" collapsed="false">
      <c r="A178" s="61"/>
      <c r="B178" s="101"/>
      <c r="C178" s="103" t="s">
        <v>198</v>
      </c>
      <c r="D178" s="102"/>
      <c r="E178" s="100"/>
      <c r="F178" s="96"/>
      <c r="K178" s="37"/>
      <c r="L178" s="37"/>
      <c r="M178" s="37"/>
    </row>
    <row r="179" customFormat="false" ht="13.5" hidden="false" customHeight="true" outlineLevel="0" collapsed="false">
      <c r="A179" s="61" t="s">
        <v>199</v>
      </c>
      <c r="B179" s="32" t="s">
        <v>176</v>
      </c>
      <c r="C179" s="77" t="n">
        <f aca="false">VLOOKUP(B179,$J$18:K168,2,FALSE())</f>
        <v>1.5</v>
      </c>
      <c r="D179" s="99" t="n">
        <f aca="false">((B165-$B$13)*0.33*(B171*B166)*C179)</f>
        <v>149.774625</v>
      </c>
      <c r="E179" s="100" t="s">
        <v>147</v>
      </c>
      <c r="F179" s="96"/>
    </row>
    <row r="180" customFormat="false" ht="13.5" hidden="false" customHeight="true" outlineLevel="0" collapsed="false">
      <c r="A180" s="61"/>
      <c r="B180" s="95"/>
      <c r="C180" s="101"/>
      <c r="D180" s="95"/>
      <c r="E180" s="95"/>
      <c r="F180" s="104"/>
    </row>
    <row r="181" customFormat="false" ht="13.5" hidden="false" customHeight="true" outlineLevel="0" collapsed="false">
      <c r="A181" s="61" t="s">
        <v>200</v>
      </c>
      <c r="B181" s="105" t="n">
        <f aca="false">SUM(D168:D179)*((B166+81)/83.6)</f>
        <v>679.330913875598</v>
      </c>
      <c r="C181" s="101"/>
      <c r="D181" s="95"/>
      <c r="E181" s="95"/>
      <c r="F181" s="96"/>
    </row>
    <row r="182" customFormat="false" ht="13.5" hidden="false" customHeight="true" outlineLevel="0" collapsed="false">
      <c r="A182" s="106" t="s">
        <v>201</v>
      </c>
      <c r="B182" s="107" t="n">
        <f aca="false">B181/B171</f>
        <v>135.86618277512</v>
      </c>
      <c r="C182" s="108"/>
      <c r="D182" s="109"/>
      <c r="E182" s="110"/>
      <c r="F182" s="111"/>
    </row>
    <row r="183" customFormat="false" ht="13.5" hidden="false" customHeight="true" outlineLevel="0" collapsed="false">
      <c r="A183" s="116"/>
      <c r="B183" s="122"/>
      <c r="C183" s="123"/>
      <c r="D183" s="117"/>
      <c r="E183" s="121"/>
      <c r="F183" s="116"/>
    </row>
    <row r="184" customFormat="false" ht="13.5" hidden="false" customHeight="true" outlineLevel="0" collapsed="false">
      <c r="A184" s="87" t="s">
        <v>178</v>
      </c>
      <c r="B184" s="88" t="s">
        <v>212</v>
      </c>
      <c r="C184" s="89"/>
      <c r="D184" s="90"/>
      <c r="E184" s="91"/>
      <c r="F184" s="92"/>
    </row>
    <row r="185" customFormat="false" ht="13.5" hidden="false" customHeight="true" outlineLevel="0" collapsed="false">
      <c r="A185" s="61" t="s">
        <v>181</v>
      </c>
      <c r="B185" s="93" t="n">
        <v>21</v>
      </c>
      <c r="C185" s="94"/>
      <c r="D185" s="95"/>
      <c r="E185" s="95"/>
      <c r="F185" s="96"/>
    </row>
    <row r="186" customFormat="false" ht="13.5" hidden="false" customHeight="true" outlineLevel="0" collapsed="false">
      <c r="A186" s="61" t="s">
        <v>183</v>
      </c>
      <c r="B186" s="93" t="n">
        <v>2.4</v>
      </c>
      <c r="C186" s="94"/>
      <c r="D186" s="97"/>
      <c r="E186" s="95"/>
      <c r="F186" s="96"/>
    </row>
    <row r="187" customFormat="false" ht="13.5" hidden="false" customHeight="true" outlineLevel="0" collapsed="false">
      <c r="A187" s="61" t="s">
        <v>185</v>
      </c>
      <c r="B187" s="32" t="n">
        <v>0</v>
      </c>
      <c r="C187" s="85" t="s">
        <v>186</v>
      </c>
      <c r="D187" s="84" t="s">
        <v>145</v>
      </c>
      <c r="E187" s="95"/>
      <c r="F187" s="96"/>
    </row>
    <row r="188" customFormat="false" ht="13.5" hidden="false" customHeight="true" outlineLevel="0" collapsed="false">
      <c r="A188" s="61" t="s">
        <v>188</v>
      </c>
      <c r="B188" s="98" t="s">
        <v>30</v>
      </c>
      <c r="C188" s="77" t="n">
        <f aca="false">VLOOKUP(B188,$G$26:$H$54,2,FALSE())</f>
        <v>1</v>
      </c>
      <c r="D188" s="99" t="n">
        <f aca="false">(((B186)*B187)-B189)*(C188+0.15)*(B185-$B$13)</f>
        <v>0</v>
      </c>
      <c r="E188" s="100" t="s">
        <v>147</v>
      </c>
      <c r="F188" s="96"/>
    </row>
    <row r="189" s="37" customFormat="true" ht="13.5" hidden="false" customHeight="true" outlineLevel="0" collapsed="false">
      <c r="A189" s="61" t="s">
        <v>189</v>
      </c>
      <c r="B189" s="32" t="n">
        <f aca="false">B187/2</f>
        <v>0</v>
      </c>
      <c r="C189" s="94"/>
      <c r="D189" s="95"/>
      <c r="E189" s="100"/>
      <c r="F189" s="96"/>
      <c r="G189" s="8"/>
      <c r="H189" s="8"/>
      <c r="I189" s="8"/>
      <c r="J189" s="8"/>
      <c r="K189" s="8"/>
      <c r="L189" s="8"/>
      <c r="M189" s="8"/>
      <c r="N189" s="40"/>
      <c r="O189" s="40"/>
      <c r="P189" s="40"/>
      <c r="Q189" s="40"/>
      <c r="R189" s="40"/>
      <c r="S189" s="40"/>
      <c r="T189" s="40"/>
      <c r="U189" s="40"/>
      <c r="V189" s="40"/>
      <c r="W189" s="40"/>
      <c r="X189" s="40"/>
    </row>
    <row r="190" customFormat="false" ht="13.5" hidden="false" customHeight="true" outlineLevel="0" collapsed="false">
      <c r="A190" s="61" t="s">
        <v>190</v>
      </c>
      <c r="B190" s="98" t="s">
        <v>30</v>
      </c>
      <c r="C190" s="77" t="n">
        <f aca="false">VLOOKUP(B190,$G$7:$H$23,2,FALSE())</f>
        <v>2.2</v>
      </c>
      <c r="D190" s="99" t="n">
        <f aca="false">B189*(C190+0.15)*(B185-$B$13)</f>
        <v>0</v>
      </c>
      <c r="E190" s="100" t="s">
        <v>147</v>
      </c>
      <c r="F190" s="96"/>
    </row>
    <row r="191" customFormat="false" ht="13.5" hidden="false" customHeight="true" outlineLevel="0" collapsed="false">
      <c r="A191" s="61" t="s">
        <v>191</v>
      </c>
      <c r="B191" s="32" t="n">
        <v>0</v>
      </c>
      <c r="C191" s="101"/>
      <c r="D191" s="101"/>
      <c r="E191" s="102"/>
      <c r="F191" s="96"/>
    </row>
    <row r="192" customFormat="false" ht="13.5" hidden="false" customHeight="true" outlineLevel="0" collapsed="false">
      <c r="A192" s="57" t="s">
        <v>192</v>
      </c>
      <c r="B192" s="32" t="s">
        <v>76</v>
      </c>
      <c r="C192" s="103"/>
      <c r="D192" s="95"/>
      <c r="E192" s="95"/>
      <c r="F192" s="96"/>
    </row>
    <row r="193" customFormat="false" ht="13.5" hidden="false" customHeight="true" outlineLevel="0" collapsed="false">
      <c r="A193" s="61" t="s">
        <v>193</v>
      </c>
      <c r="B193" s="98" t="s">
        <v>30</v>
      </c>
      <c r="C193" s="77" t="n">
        <f aca="false">IF(B192="yes",0,VLOOKUP(B193,$G$56:$H$75,2,FALSE()))</f>
        <v>0</v>
      </c>
      <c r="D193" s="99" t="n">
        <f aca="false">B191*(C193+0.15)*(B185-( IF(B193="pre 1918 wood floor vented ",$B$13,$B$14)))</f>
        <v>0</v>
      </c>
      <c r="E193" s="100" t="s">
        <v>147</v>
      </c>
      <c r="F193" s="96"/>
    </row>
    <row r="194" customFormat="false" ht="13.5" hidden="false" customHeight="true" outlineLevel="0" collapsed="false">
      <c r="A194" s="61" t="s">
        <v>194</v>
      </c>
      <c r="B194" s="32" t="s">
        <v>71</v>
      </c>
      <c r="C194" s="85"/>
      <c r="D194" s="84"/>
      <c r="E194" s="100"/>
      <c r="F194" s="96"/>
    </row>
    <row r="195" customFormat="false" ht="13.5" hidden="false" customHeight="true" outlineLevel="0" collapsed="false">
      <c r="A195" s="61" t="s">
        <v>195</v>
      </c>
      <c r="B195" s="32" t="n">
        <f aca="false">IF(B194="yes",0,B191)</f>
        <v>0</v>
      </c>
      <c r="C195" s="85"/>
      <c r="D195" s="101"/>
      <c r="E195" s="100"/>
      <c r="F195" s="96"/>
    </row>
    <row r="196" customFormat="false" ht="13.5" hidden="false" customHeight="true" outlineLevel="0" collapsed="false">
      <c r="A196" s="61" t="s">
        <v>196</v>
      </c>
      <c r="B196" s="32" t="n">
        <v>0</v>
      </c>
      <c r="C196" s="85"/>
      <c r="D196" s="101"/>
      <c r="E196" s="100"/>
      <c r="F196" s="96"/>
    </row>
    <row r="197" customFormat="false" ht="13.5" hidden="false" customHeight="true" outlineLevel="0" collapsed="false">
      <c r="A197" s="61" t="s">
        <v>197</v>
      </c>
      <c r="B197" s="98" t="s">
        <v>30</v>
      </c>
      <c r="C197" s="77" t="n">
        <f aca="false">VLOOKUP(B197,$G$77:$H$100,2,FALSE())</f>
        <v>0.3</v>
      </c>
      <c r="D197" s="99" t="n">
        <f aca="false">((B195-B196)*(C197+0.15)*(B185-$B$13))+(B196*(B185-$B$13)*2.8)</f>
        <v>0</v>
      </c>
      <c r="E197" s="100" t="s">
        <v>147</v>
      </c>
      <c r="F197" s="96"/>
    </row>
    <row r="198" customFormat="false" ht="13.5" hidden="false" customHeight="true" outlineLevel="0" collapsed="false">
      <c r="A198" s="61"/>
      <c r="B198" s="101"/>
      <c r="C198" s="103" t="s">
        <v>198</v>
      </c>
      <c r="D198" s="102"/>
      <c r="E198" s="100"/>
      <c r="F198" s="96"/>
    </row>
    <row r="199" customFormat="false" ht="13.5" hidden="false" customHeight="true" outlineLevel="0" collapsed="false">
      <c r="A199" s="61" t="s">
        <v>199</v>
      </c>
      <c r="B199" s="32" t="s">
        <v>30</v>
      </c>
      <c r="C199" s="77" t="n">
        <f aca="false">VLOOKUP(B199,$J$18:K188,2,FALSE())</f>
        <v>0</v>
      </c>
      <c r="D199" s="99" t="n">
        <f aca="false">((B185-$B$13)*0.33*(B191*B186)*C199)</f>
        <v>0</v>
      </c>
      <c r="E199" s="100" t="s">
        <v>147</v>
      </c>
      <c r="F199" s="96"/>
    </row>
    <row r="200" customFormat="false" ht="13.5" hidden="false" customHeight="true" outlineLevel="0" collapsed="false">
      <c r="A200" s="61"/>
      <c r="B200" s="95"/>
      <c r="C200" s="101"/>
      <c r="D200" s="95"/>
      <c r="E200" s="95"/>
      <c r="F200" s="104"/>
    </row>
    <row r="201" customFormat="false" ht="13.5" hidden="false" customHeight="true" outlineLevel="0" collapsed="false">
      <c r="A201" s="61" t="s">
        <v>200</v>
      </c>
      <c r="B201" s="105" t="n">
        <f aca="false">SUM(D188:D199)*((B186+81)/83.6)</f>
        <v>0</v>
      </c>
      <c r="C201" s="101"/>
      <c r="D201" s="95"/>
      <c r="E201" s="95"/>
      <c r="F201" s="96"/>
    </row>
    <row r="202" customFormat="false" ht="13.5" hidden="false" customHeight="true" outlineLevel="0" collapsed="false">
      <c r="A202" s="106" t="s">
        <v>201</v>
      </c>
      <c r="B202" s="107" t="e">
        <f aca="false">B201/B191</f>
        <v>#DIV/0!</v>
      </c>
      <c r="C202" s="108"/>
      <c r="D202" s="109"/>
      <c r="E202" s="110"/>
      <c r="F202" s="111"/>
    </row>
    <row r="203" customFormat="false" ht="13.5" hidden="false" customHeight="true" outlineLevel="0" collapsed="false">
      <c r="A203" s="124"/>
      <c r="B203" s="125"/>
      <c r="C203" s="126"/>
      <c r="D203" s="125"/>
      <c r="E203" s="127"/>
      <c r="F203" s="127"/>
      <c r="K203" s="37"/>
      <c r="L203" s="37"/>
      <c r="M203" s="37"/>
    </row>
    <row r="204" customFormat="false" ht="13.5" hidden="false" customHeight="true" outlineLevel="0" collapsed="false">
      <c r="A204" s="87" t="s">
        <v>178</v>
      </c>
      <c r="B204" s="88" t="s">
        <v>213</v>
      </c>
      <c r="C204" s="89"/>
      <c r="D204" s="90"/>
      <c r="E204" s="91"/>
      <c r="F204" s="92"/>
    </row>
    <row r="205" customFormat="false" ht="13.5" hidden="false" customHeight="true" outlineLevel="0" collapsed="false">
      <c r="A205" s="61" t="s">
        <v>181</v>
      </c>
      <c r="B205" s="93" t="n">
        <v>21</v>
      </c>
      <c r="C205" s="94"/>
      <c r="D205" s="95"/>
      <c r="E205" s="95"/>
      <c r="F205" s="96"/>
    </row>
    <row r="206" customFormat="false" ht="13.5" hidden="false" customHeight="true" outlineLevel="0" collapsed="false">
      <c r="A206" s="61" t="s">
        <v>183</v>
      </c>
      <c r="B206" s="93" t="n">
        <v>2.4</v>
      </c>
      <c r="C206" s="94"/>
      <c r="D206" s="97"/>
      <c r="E206" s="95"/>
      <c r="F206" s="96"/>
    </row>
    <row r="207" customFormat="false" ht="13.5" hidden="false" customHeight="true" outlineLevel="0" collapsed="false">
      <c r="A207" s="61" t="s">
        <v>185</v>
      </c>
      <c r="B207" s="32" t="n">
        <v>0</v>
      </c>
      <c r="C207" s="85" t="s">
        <v>186</v>
      </c>
      <c r="D207" s="84" t="s">
        <v>145</v>
      </c>
      <c r="E207" s="95"/>
      <c r="F207" s="96"/>
    </row>
    <row r="208" customFormat="false" ht="13.5" hidden="false" customHeight="true" outlineLevel="0" collapsed="false">
      <c r="A208" s="61" t="s">
        <v>188</v>
      </c>
      <c r="B208" s="98" t="s">
        <v>30</v>
      </c>
      <c r="C208" s="77" t="n">
        <f aca="false">VLOOKUP(B208,$G$26:$H$54,2,FALSE())</f>
        <v>1</v>
      </c>
      <c r="D208" s="99" t="n">
        <f aca="false">(((B206)*B207)-B209)*(C208+0.15)*(B205-$B$13)</f>
        <v>0</v>
      </c>
      <c r="E208" s="100" t="s">
        <v>147</v>
      </c>
      <c r="F208" s="96"/>
    </row>
    <row r="209" customFormat="false" ht="13.5" hidden="false" customHeight="true" outlineLevel="0" collapsed="false">
      <c r="A209" s="61" t="s">
        <v>189</v>
      </c>
      <c r="B209" s="32" t="n">
        <f aca="false">B207/2</f>
        <v>0</v>
      </c>
      <c r="C209" s="94"/>
      <c r="D209" s="95"/>
      <c r="E209" s="100"/>
      <c r="F209" s="96"/>
    </row>
    <row r="210" customFormat="false" ht="13.5" hidden="false" customHeight="true" outlineLevel="0" collapsed="false">
      <c r="A210" s="61" t="s">
        <v>190</v>
      </c>
      <c r="B210" s="98" t="s">
        <v>30</v>
      </c>
      <c r="C210" s="77" t="n">
        <f aca="false">VLOOKUP(B210,$G$7:$H$23,2,FALSE())</f>
        <v>2.2</v>
      </c>
      <c r="D210" s="99" t="n">
        <f aca="false">B209*(C210+0.15)*(B205-$B$13)</f>
        <v>0</v>
      </c>
      <c r="E210" s="100" t="s">
        <v>147</v>
      </c>
      <c r="F210" s="96"/>
    </row>
    <row r="211" customFormat="false" ht="13.5" hidden="false" customHeight="true" outlineLevel="0" collapsed="false">
      <c r="A211" s="61" t="s">
        <v>191</v>
      </c>
      <c r="B211" s="32" t="n">
        <v>0</v>
      </c>
      <c r="C211" s="101"/>
      <c r="D211" s="101"/>
      <c r="E211" s="102"/>
      <c r="F211" s="96"/>
    </row>
    <row r="212" customFormat="false" ht="13.5" hidden="false" customHeight="true" outlineLevel="0" collapsed="false">
      <c r="A212" s="57" t="s">
        <v>192</v>
      </c>
      <c r="B212" s="32" t="s">
        <v>76</v>
      </c>
      <c r="C212" s="103"/>
      <c r="D212" s="95"/>
      <c r="E212" s="95"/>
      <c r="F212" s="96"/>
    </row>
    <row r="213" customFormat="false" ht="13.5" hidden="false" customHeight="true" outlineLevel="0" collapsed="false">
      <c r="A213" s="61" t="s">
        <v>193</v>
      </c>
      <c r="B213" s="98" t="s">
        <v>30</v>
      </c>
      <c r="C213" s="77" t="n">
        <f aca="false">IF(B212="yes",0,VLOOKUP(B213,$G$56:$H$75,2,FALSE()))</f>
        <v>0</v>
      </c>
      <c r="D213" s="99" t="n">
        <f aca="false">B211*(C213+0.15)*(B205-( IF(B213="pre 1918 wood floor vented ",$B$13,$B$14)))</f>
        <v>0</v>
      </c>
      <c r="E213" s="100" t="s">
        <v>147</v>
      </c>
      <c r="F213" s="96"/>
    </row>
    <row r="214" s="37" customFormat="true" ht="13.5" hidden="false" customHeight="true" outlineLevel="0" collapsed="false">
      <c r="A214" s="61" t="s">
        <v>194</v>
      </c>
      <c r="B214" s="32" t="s">
        <v>71</v>
      </c>
      <c r="C214" s="85"/>
      <c r="D214" s="84"/>
      <c r="E214" s="100"/>
      <c r="F214" s="96"/>
      <c r="G214" s="8"/>
      <c r="H214" s="8"/>
      <c r="I214" s="8"/>
      <c r="J214" s="8"/>
      <c r="K214" s="8"/>
      <c r="L214" s="8"/>
      <c r="M214" s="8"/>
      <c r="N214" s="40"/>
      <c r="O214" s="40"/>
      <c r="P214" s="40"/>
      <c r="Q214" s="40"/>
      <c r="R214" s="40"/>
      <c r="S214" s="40"/>
      <c r="T214" s="40"/>
      <c r="U214" s="40"/>
      <c r="V214" s="40"/>
      <c r="W214" s="40"/>
      <c r="X214" s="40"/>
    </row>
    <row r="215" customFormat="false" ht="13.5" hidden="false" customHeight="true" outlineLevel="0" collapsed="false">
      <c r="A215" s="61" t="s">
        <v>195</v>
      </c>
      <c r="B215" s="32" t="n">
        <f aca="false">IF(B214="yes",0,B211)</f>
        <v>0</v>
      </c>
      <c r="C215" s="85"/>
      <c r="D215" s="101"/>
      <c r="E215" s="100"/>
      <c r="F215" s="96"/>
    </row>
    <row r="216" customFormat="false" ht="13.5" hidden="false" customHeight="true" outlineLevel="0" collapsed="false">
      <c r="A216" s="61" t="s">
        <v>196</v>
      </c>
      <c r="B216" s="32" t="n">
        <v>0</v>
      </c>
      <c r="C216" s="85"/>
      <c r="D216" s="101"/>
      <c r="E216" s="100"/>
      <c r="F216" s="96"/>
    </row>
    <row r="217" customFormat="false" ht="13.5" hidden="false" customHeight="true" outlineLevel="0" collapsed="false">
      <c r="A217" s="61" t="s">
        <v>197</v>
      </c>
      <c r="B217" s="98" t="s">
        <v>30</v>
      </c>
      <c r="C217" s="77" t="n">
        <f aca="false">VLOOKUP(B217,$G$77:$H$100,2,FALSE())</f>
        <v>0.3</v>
      </c>
      <c r="D217" s="99" t="n">
        <f aca="false">((B215-B216)*(C217+0.15)*(B205-$B$13))+(B216*(B205-$B$13)*2.8)</f>
        <v>0</v>
      </c>
      <c r="E217" s="100" t="s">
        <v>147</v>
      </c>
      <c r="F217" s="96"/>
    </row>
    <row r="218" customFormat="false" ht="13.5" hidden="false" customHeight="true" outlineLevel="0" collapsed="false">
      <c r="A218" s="61"/>
      <c r="B218" s="101"/>
      <c r="C218" s="103" t="s">
        <v>198</v>
      </c>
      <c r="D218" s="102"/>
      <c r="E218" s="100"/>
      <c r="F218" s="96"/>
    </row>
    <row r="219" customFormat="false" ht="13.5" hidden="false" customHeight="true" outlineLevel="0" collapsed="false">
      <c r="A219" s="61" t="s">
        <v>199</v>
      </c>
      <c r="B219" s="32" t="s">
        <v>30</v>
      </c>
      <c r="C219" s="77" t="n">
        <f aca="false">VLOOKUP(B219,$J$18:K208,2,FALSE())</f>
        <v>0</v>
      </c>
      <c r="D219" s="99" t="n">
        <f aca="false">((B205-$B$13)*0.33*(B211*B206)*C219)</f>
        <v>0</v>
      </c>
      <c r="E219" s="100" t="s">
        <v>147</v>
      </c>
      <c r="F219" s="96"/>
    </row>
    <row r="220" customFormat="false" ht="13.5" hidden="false" customHeight="true" outlineLevel="0" collapsed="false">
      <c r="A220" s="61"/>
      <c r="B220" s="95"/>
      <c r="C220" s="101"/>
      <c r="D220" s="95"/>
      <c r="E220" s="95"/>
      <c r="F220" s="104"/>
    </row>
    <row r="221" customFormat="false" ht="13.5" hidden="false" customHeight="true" outlineLevel="0" collapsed="false">
      <c r="A221" s="61" t="s">
        <v>200</v>
      </c>
      <c r="B221" s="105" t="n">
        <f aca="false">SUM(D208:D219)*((B206+81)/83.6)</f>
        <v>0</v>
      </c>
      <c r="C221" s="101"/>
      <c r="D221" s="95"/>
      <c r="E221" s="95"/>
      <c r="F221" s="96"/>
    </row>
    <row r="222" customFormat="false" ht="13.5" hidden="false" customHeight="true" outlineLevel="0" collapsed="false">
      <c r="A222" s="106" t="s">
        <v>201</v>
      </c>
      <c r="B222" s="107" t="e">
        <f aca="false">B221/B211</f>
        <v>#DIV/0!</v>
      </c>
      <c r="C222" s="108"/>
      <c r="D222" s="109"/>
      <c r="E222" s="110"/>
      <c r="F222" s="111"/>
    </row>
    <row r="223" customFormat="false" ht="13.5" hidden="false" customHeight="true" outlineLevel="0" collapsed="false">
      <c r="A223" s="128"/>
      <c r="B223" s="120"/>
      <c r="C223" s="121"/>
      <c r="D223" s="120"/>
      <c r="E223" s="120"/>
      <c r="F223" s="120"/>
    </row>
    <row r="224" customFormat="false" ht="13.5" hidden="false" customHeight="true" outlineLevel="0" collapsed="false">
      <c r="A224" s="87" t="s">
        <v>178</v>
      </c>
      <c r="B224" s="88" t="s">
        <v>214</v>
      </c>
      <c r="C224" s="89"/>
      <c r="D224" s="90"/>
      <c r="E224" s="91"/>
      <c r="F224" s="92"/>
    </row>
    <row r="225" customFormat="false" ht="13.5" hidden="false" customHeight="true" outlineLevel="0" collapsed="false">
      <c r="A225" s="61" t="s">
        <v>181</v>
      </c>
      <c r="B225" s="93" t="n">
        <v>21</v>
      </c>
      <c r="C225" s="94"/>
      <c r="D225" s="95"/>
      <c r="E225" s="95"/>
      <c r="F225" s="96"/>
    </row>
    <row r="226" customFormat="false" ht="13.5" hidden="false" customHeight="true" outlineLevel="0" collapsed="false">
      <c r="A226" s="61" t="s">
        <v>183</v>
      </c>
      <c r="B226" s="93" t="n">
        <v>2.4</v>
      </c>
      <c r="C226" s="94"/>
      <c r="D226" s="97"/>
      <c r="E226" s="95"/>
      <c r="F226" s="96"/>
    </row>
    <row r="227" customFormat="false" ht="13.5" hidden="false" customHeight="true" outlineLevel="0" collapsed="false">
      <c r="A227" s="61" t="s">
        <v>185</v>
      </c>
      <c r="B227" s="32" t="n">
        <v>0</v>
      </c>
      <c r="C227" s="85" t="s">
        <v>186</v>
      </c>
      <c r="D227" s="84" t="s">
        <v>145</v>
      </c>
      <c r="E227" s="95"/>
      <c r="F227" s="96"/>
    </row>
    <row r="228" customFormat="false" ht="13.5" hidden="false" customHeight="true" outlineLevel="0" collapsed="false">
      <c r="A228" s="61" t="s">
        <v>188</v>
      </c>
      <c r="B228" s="98" t="s">
        <v>30</v>
      </c>
      <c r="C228" s="77" t="n">
        <f aca="false">VLOOKUP(B228,$G$26:$H$54,2,FALSE())</f>
        <v>1</v>
      </c>
      <c r="D228" s="99" t="n">
        <f aca="false">(((B226)*B227)-B229)*(C228+0.15)*(B225-$B$13)</f>
        <v>0</v>
      </c>
      <c r="E228" s="100" t="s">
        <v>147</v>
      </c>
      <c r="F228" s="96"/>
      <c r="K228" s="37"/>
      <c r="L228" s="37"/>
      <c r="M228" s="37"/>
    </row>
    <row r="229" customFormat="false" ht="13.5" hidden="false" customHeight="true" outlineLevel="0" collapsed="false">
      <c r="A229" s="61" t="s">
        <v>189</v>
      </c>
      <c r="B229" s="32" t="n">
        <f aca="false">B227/2</f>
        <v>0</v>
      </c>
      <c r="C229" s="94"/>
      <c r="D229" s="95"/>
      <c r="E229" s="100"/>
      <c r="F229" s="96"/>
    </row>
    <row r="230" customFormat="false" ht="13.5" hidden="false" customHeight="true" outlineLevel="0" collapsed="false">
      <c r="A230" s="61" t="s">
        <v>190</v>
      </c>
      <c r="B230" s="98" t="s">
        <v>30</v>
      </c>
      <c r="C230" s="77" t="n">
        <f aca="false">VLOOKUP(B230,$G$7:$H$23,2,FALSE())</f>
        <v>2.2</v>
      </c>
      <c r="D230" s="99" t="n">
        <f aca="false">B229*(C230+0.15)*(B225-$B$13)</f>
        <v>0</v>
      </c>
      <c r="E230" s="100" t="s">
        <v>147</v>
      </c>
      <c r="F230" s="96"/>
    </row>
    <row r="231" customFormat="false" ht="13.5" hidden="false" customHeight="true" outlineLevel="0" collapsed="false">
      <c r="A231" s="61" t="s">
        <v>191</v>
      </c>
      <c r="B231" s="32" t="n">
        <v>0</v>
      </c>
      <c r="C231" s="101"/>
      <c r="D231" s="101"/>
      <c r="E231" s="102"/>
      <c r="F231" s="96"/>
    </row>
    <row r="232" customFormat="false" ht="13.5" hidden="false" customHeight="true" outlineLevel="0" collapsed="false">
      <c r="A232" s="57" t="s">
        <v>192</v>
      </c>
      <c r="B232" s="32" t="s">
        <v>71</v>
      </c>
      <c r="C232" s="103"/>
      <c r="D232" s="95"/>
      <c r="E232" s="95"/>
      <c r="F232" s="96"/>
    </row>
    <row r="233" customFormat="false" ht="13.5" hidden="false" customHeight="true" outlineLevel="0" collapsed="false">
      <c r="A233" s="61" t="s">
        <v>193</v>
      </c>
      <c r="B233" s="98" t="s">
        <v>30</v>
      </c>
      <c r="C233" s="77" t="n">
        <f aca="false">IF(B232="yes",0,VLOOKUP(B233,$G$56:$H$75,2,FALSE()))</f>
        <v>1.75</v>
      </c>
      <c r="D233" s="99" t="n">
        <f aca="false">B231*(C233+0.15)*(B225-( IF(B233="pre 1918 wood floor vented ",$B$13,$B$14)))</f>
        <v>0</v>
      </c>
      <c r="E233" s="100" t="s">
        <v>147</v>
      </c>
      <c r="F233" s="96"/>
    </row>
    <row r="234" customFormat="false" ht="13.5" hidden="false" customHeight="true" outlineLevel="0" collapsed="false">
      <c r="A234" s="61" t="s">
        <v>194</v>
      </c>
      <c r="B234" s="32" t="s">
        <v>71</v>
      </c>
      <c r="C234" s="85"/>
      <c r="D234" s="84"/>
      <c r="E234" s="100"/>
      <c r="F234" s="96"/>
    </row>
    <row r="235" customFormat="false" ht="13.5" hidden="false" customHeight="true" outlineLevel="0" collapsed="false">
      <c r="A235" s="61" t="s">
        <v>195</v>
      </c>
      <c r="B235" s="32" t="n">
        <f aca="false">IF(B234="yes",0,B231)</f>
        <v>0</v>
      </c>
      <c r="C235" s="85"/>
      <c r="D235" s="101"/>
      <c r="E235" s="100"/>
      <c r="F235" s="96"/>
    </row>
    <row r="236" customFormat="false" ht="13.5" hidden="false" customHeight="true" outlineLevel="0" collapsed="false">
      <c r="A236" s="61" t="s">
        <v>196</v>
      </c>
      <c r="B236" s="32" t="n">
        <v>0</v>
      </c>
      <c r="C236" s="85"/>
      <c r="D236" s="101"/>
      <c r="E236" s="100"/>
      <c r="F236" s="96"/>
    </row>
    <row r="237" customFormat="false" ht="13.5" hidden="false" customHeight="true" outlineLevel="0" collapsed="false">
      <c r="A237" s="61" t="s">
        <v>197</v>
      </c>
      <c r="B237" s="98" t="s">
        <v>30</v>
      </c>
      <c r="C237" s="77" t="n">
        <f aca="false">VLOOKUP(B237,$G$77:$H$100,2,FALSE())</f>
        <v>0.3</v>
      </c>
      <c r="D237" s="99" t="n">
        <f aca="false">((B235-B236)*(C237+0.15)*(B225-$B$13))+(B236*(B225-$B$13)*2.8)</f>
        <v>0</v>
      </c>
      <c r="E237" s="100" t="s">
        <v>147</v>
      </c>
      <c r="F237" s="96"/>
    </row>
    <row r="238" customFormat="false" ht="13.5" hidden="false" customHeight="true" outlineLevel="0" collapsed="false">
      <c r="A238" s="61"/>
      <c r="B238" s="101"/>
      <c r="C238" s="103" t="s">
        <v>198</v>
      </c>
      <c r="D238" s="102"/>
      <c r="E238" s="100"/>
      <c r="F238" s="96"/>
    </row>
    <row r="239" s="37" customFormat="true" ht="13.5" hidden="false" customHeight="true" outlineLevel="0" collapsed="false">
      <c r="A239" s="61" t="s">
        <v>199</v>
      </c>
      <c r="B239" s="32" t="s">
        <v>30</v>
      </c>
      <c r="C239" s="77" t="n">
        <f aca="false">VLOOKUP(B239,$J$18:K228,2,FALSE())</f>
        <v>0</v>
      </c>
      <c r="D239" s="99" t="n">
        <f aca="false">((B225-$B$13)*0.33*(B231*B226)*C239)</f>
        <v>0</v>
      </c>
      <c r="E239" s="100" t="s">
        <v>147</v>
      </c>
      <c r="F239" s="96"/>
      <c r="G239" s="8"/>
      <c r="H239" s="8"/>
      <c r="I239" s="8"/>
      <c r="J239" s="8"/>
      <c r="K239" s="8"/>
      <c r="L239" s="8"/>
      <c r="M239" s="8"/>
      <c r="N239" s="40"/>
      <c r="O239" s="40"/>
      <c r="P239" s="40"/>
      <c r="Q239" s="40"/>
      <c r="R239" s="40"/>
      <c r="S239" s="40"/>
      <c r="T239" s="40"/>
      <c r="U239" s="40"/>
      <c r="V239" s="40"/>
      <c r="W239" s="40"/>
      <c r="X239" s="40"/>
    </row>
    <row r="240" customFormat="false" ht="13.5" hidden="false" customHeight="true" outlineLevel="0" collapsed="false">
      <c r="A240" s="61"/>
      <c r="B240" s="95"/>
      <c r="C240" s="101"/>
      <c r="D240" s="95"/>
      <c r="E240" s="95"/>
      <c r="F240" s="104"/>
    </row>
    <row r="241" customFormat="false" ht="13.5" hidden="false" customHeight="true" outlineLevel="0" collapsed="false">
      <c r="A241" s="61" t="s">
        <v>200</v>
      </c>
      <c r="B241" s="105" t="n">
        <f aca="false">SUM(D228:D239)*((B226+81)/83.6)</f>
        <v>0</v>
      </c>
      <c r="C241" s="101"/>
      <c r="D241" s="95"/>
      <c r="E241" s="95"/>
      <c r="F241" s="96"/>
    </row>
    <row r="242" customFormat="false" ht="13.5" hidden="false" customHeight="true" outlineLevel="0" collapsed="false">
      <c r="A242" s="106" t="s">
        <v>201</v>
      </c>
      <c r="B242" s="107" t="e">
        <f aca="false">B241/B231</f>
        <v>#DIV/0!</v>
      </c>
      <c r="C242" s="108"/>
      <c r="D242" s="109"/>
      <c r="E242" s="110"/>
      <c r="F242" s="111"/>
    </row>
    <row r="243" customFormat="false" ht="13.5" hidden="false" customHeight="true" outlineLevel="0" collapsed="false">
      <c r="A243" s="116"/>
      <c r="B243" s="129"/>
      <c r="C243" s="123"/>
      <c r="D243" s="117"/>
      <c r="E243" s="117"/>
      <c r="F243" s="120"/>
    </row>
    <row r="244" customFormat="false" ht="13.5" hidden="false" customHeight="true" outlineLevel="0" collapsed="false">
      <c r="A244" s="87" t="s">
        <v>178</v>
      </c>
      <c r="B244" s="88" t="s">
        <v>215</v>
      </c>
      <c r="C244" s="89"/>
      <c r="D244" s="90"/>
      <c r="E244" s="91"/>
      <c r="F244" s="92"/>
    </row>
    <row r="245" customFormat="false" ht="13.5" hidden="false" customHeight="true" outlineLevel="0" collapsed="false">
      <c r="A245" s="61" t="s">
        <v>181</v>
      </c>
      <c r="B245" s="93" t="n">
        <v>21</v>
      </c>
      <c r="C245" s="94"/>
      <c r="D245" s="95"/>
      <c r="E245" s="95"/>
      <c r="F245" s="96"/>
    </row>
    <row r="246" customFormat="false" ht="13.5" hidden="false" customHeight="true" outlineLevel="0" collapsed="false">
      <c r="A246" s="61" t="s">
        <v>183</v>
      </c>
      <c r="B246" s="93" t="n">
        <v>2.4</v>
      </c>
      <c r="C246" s="94"/>
      <c r="D246" s="97"/>
      <c r="E246" s="95"/>
      <c r="F246" s="96"/>
    </row>
    <row r="247" customFormat="false" ht="13.5" hidden="false" customHeight="true" outlineLevel="0" collapsed="false">
      <c r="A247" s="61" t="s">
        <v>185</v>
      </c>
      <c r="B247" s="32" t="n">
        <v>0</v>
      </c>
      <c r="C247" s="85" t="s">
        <v>186</v>
      </c>
      <c r="D247" s="84" t="s">
        <v>145</v>
      </c>
      <c r="E247" s="95"/>
      <c r="F247" s="96"/>
    </row>
    <row r="248" customFormat="false" ht="13.5" hidden="false" customHeight="true" outlineLevel="0" collapsed="false">
      <c r="A248" s="61" t="s">
        <v>188</v>
      </c>
      <c r="B248" s="98" t="s">
        <v>30</v>
      </c>
      <c r="C248" s="77" t="n">
        <f aca="false">VLOOKUP(B248,$G$26:$H$54,2,FALSE())</f>
        <v>1</v>
      </c>
      <c r="D248" s="99" t="n">
        <f aca="false">(((B246)*B247)-B249)*(C248+0.15)*(B245-$B$13)</f>
        <v>0</v>
      </c>
      <c r="E248" s="100" t="s">
        <v>147</v>
      </c>
      <c r="F248" s="96"/>
    </row>
    <row r="249" customFormat="false" ht="13.5" hidden="false" customHeight="true" outlineLevel="0" collapsed="false">
      <c r="A249" s="61" t="s">
        <v>189</v>
      </c>
      <c r="B249" s="32" t="n">
        <f aca="false">B247/2</f>
        <v>0</v>
      </c>
      <c r="C249" s="94"/>
      <c r="D249" s="95"/>
      <c r="E249" s="100"/>
      <c r="F249" s="96"/>
    </row>
    <row r="250" customFormat="false" ht="13.5" hidden="false" customHeight="true" outlineLevel="0" collapsed="false">
      <c r="A250" s="61" t="s">
        <v>190</v>
      </c>
      <c r="B250" s="98" t="s">
        <v>30</v>
      </c>
      <c r="C250" s="77" t="n">
        <f aca="false">VLOOKUP(B250,$G$7:$H$23,2,FALSE())</f>
        <v>2.2</v>
      </c>
      <c r="D250" s="99" t="n">
        <f aca="false">B249*(C250+0.15)*(B245-$B$13)</f>
        <v>0</v>
      </c>
      <c r="E250" s="100" t="s">
        <v>147</v>
      </c>
      <c r="F250" s="96"/>
    </row>
    <row r="251" customFormat="false" ht="13.5" hidden="false" customHeight="true" outlineLevel="0" collapsed="false">
      <c r="A251" s="61" t="s">
        <v>191</v>
      </c>
      <c r="B251" s="32" t="n">
        <v>0</v>
      </c>
      <c r="C251" s="101"/>
      <c r="D251" s="101"/>
      <c r="E251" s="102"/>
      <c r="F251" s="96"/>
    </row>
    <row r="252" customFormat="false" ht="13.5" hidden="false" customHeight="true" outlineLevel="0" collapsed="false">
      <c r="A252" s="57" t="s">
        <v>192</v>
      </c>
      <c r="B252" s="32" t="s">
        <v>76</v>
      </c>
      <c r="C252" s="103"/>
      <c r="D252" s="95"/>
      <c r="E252" s="95"/>
      <c r="F252" s="96"/>
    </row>
    <row r="253" customFormat="false" ht="13.5" hidden="false" customHeight="true" outlineLevel="0" collapsed="false">
      <c r="A253" s="61" t="s">
        <v>193</v>
      </c>
      <c r="B253" s="98" t="s">
        <v>30</v>
      </c>
      <c r="C253" s="77" t="n">
        <f aca="false">IF(B252="yes",0,VLOOKUP(B253,$G$56:$H$75,2,FALSE()))</f>
        <v>0</v>
      </c>
      <c r="D253" s="99" t="n">
        <f aca="false">B251*(C253+0.15)*(B245-( IF(B253="pre 1918 wood floor vented ",$B$13,$B$14)))</f>
        <v>0</v>
      </c>
      <c r="E253" s="100" t="s">
        <v>147</v>
      </c>
      <c r="F253" s="96"/>
      <c r="K253" s="37"/>
      <c r="L253" s="37"/>
      <c r="M253" s="37"/>
    </row>
    <row r="254" customFormat="false" ht="13.5" hidden="false" customHeight="true" outlineLevel="0" collapsed="false">
      <c r="A254" s="61" t="s">
        <v>194</v>
      </c>
      <c r="B254" s="32" t="s">
        <v>71</v>
      </c>
      <c r="C254" s="85"/>
      <c r="D254" s="84"/>
      <c r="E254" s="100"/>
      <c r="F254" s="96"/>
    </row>
    <row r="255" customFormat="false" ht="13.5" hidden="false" customHeight="true" outlineLevel="0" collapsed="false">
      <c r="A255" s="61" t="s">
        <v>195</v>
      </c>
      <c r="B255" s="32" t="n">
        <f aca="false">IF(B254="yes",0,B251)</f>
        <v>0</v>
      </c>
      <c r="C255" s="85"/>
      <c r="D255" s="101"/>
      <c r="E255" s="100"/>
      <c r="F255" s="96"/>
    </row>
    <row r="256" customFormat="false" ht="13.5" hidden="false" customHeight="true" outlineLevel="0" collapsed="false">
      <c r="A256" s="61" t="s">
        <v>196</v>
      </c>
      <c r="B256" s="32" t="n">
        <v>0</v>
      </c>
      <c r="C256" s="85"/>
      <c r="D256" s="101"/>
      <c r="E256" s="100"/>
      <c r="F256" s="96"/>
    </row>
    <row r="257" customFormat="false" ht="13.5" hidden="false" customHeight="true" outlineLevel="0" collapsed="false">
      <c r="A257" s="61" t="s">
        <v>197</v>
      </c>
      <c r="B257" s="98" t="s">
        <v>30</v>
      </c>
      <c r="C257" s="77" t="n">
        <f aca="false">VLOOKUP(B257,$G$77:$H$100,2,FALSE())</f>
        <v>0.3</v>
      </c>
      <c r="D257" s="99" t="n">
        <f aca="false">((B255-B256)*(C257+0.15)*(B245-$B$13))+(B256*(B245-$B$13)*2.8)</f>
        <v>0</v>
      </c>
      <c r="E257" s="100" t="s">
        <v>147</v>
      </c>
      <c r="F257" s="96"/>
    </row>
    <row r="258" customFormat="false" ht="13.5" hidden="false" customHeight="true" outlineLevel="0" collapsed="false">
      <c r="A258" s="61"/>
      <c r="B258" s="101"/>
      <c r="C258" s="103" t="s">
        <v>198</v>
      </c>
      <c r="D258" s="102"/>
      <c r="E258" s="100"/>
      <c r="F258" s="96"/>
    </row>
    <row r="259" customFormat="false" ht="13.5" hidden="false" customHeight="true" outlineLevel="0" collapsed="false">
      <c r="A259" s="61" t="s">
        <v>199</v>
      </c>
      <c r="B259" s="32" t="s">
        <v>30</v>
      </c>
      <c r="C259" s="77" t="n">
        <f aca="false">VLOOKUP(B259,$J$18:K248,2,FALSE())</f>
        <v>0</v>
      </c>
      <c r="D259" s="99" t="n">
        <f aca="false">((B245-$B$13)*0.33*(B251*B246)*C259)</f>
        <v>0</v>
      </c>
      <c r="E259" s="100" t="s">
        <v>147</v>
      </c>
      <c r="F259" s="96"/>
    </row>
    <row r="260" customFormat="false" ht="13.5" hidden="false" customHeight="true" outlineLevel="0" collapsed="false">
      <c r="A260" s="61"/>
      <c r="B260" s="95"/>
      <c r="C260" s="101"/>
      <c r="D260" s="95"/>
      <c r="E260" s="95"/>
      <c r="F260" s="104"/>
    </row>
    <row r="261" customFormat="false" ht="13.5" hidden="false" customHeight="true" outlineLevel="0" collapsed="false">
      <c r="A261" s="61" t="s">
        <v>200</v>
      </c>
      <c r="B261" s="105" t="n">
        <f aca="false">SUM(D248:D259)*((B246+81)/83.6)</f>
        <v>0</v>
      </c>
      <c r="C261" s="101"/>
      <c r="D261" s="95"/>
      <c r="E261" s="95"/>
      <c r="F261" s="96"/>
    </row>
    <row r="262" customFormat="false" ht="13.5" hidden="false" customHeight="true" outlineLevel="0" collapsed="false">
      <c r="A262" s="106" t="s">
        <v>201</v>
      </c>
      <c r="B262" s="107" t="e">
        <f aca="false">B261/B251</f>
        <v>#DIV/0!</v>
      </c>
      <c r="C262" s="108"/>
      <c r="D262" s="109"/>
      <c r="E262" s="110"/>
      <c r="F262" s="111"/>
    </row>
    <row r="263" customFormat="false" ht="13.5" hidden="false" customHeight="true" outlineLevel="0" collapsed="false">
      <c r="A263" s="116"/>
      <c r="B263" s="120"/>
      <c r="C263" s="121"/>
      <c r="D263" s="120"/>
      <c r="E263" s="120"/>
      <c r="F263" s="130"/>
    </row>
    <row r="264" s="37" customFormat="true" ht="13.5" hidden="false" customHeight="true" outlineLevel="0" collapsed="false">
      <c r="A264" s="87" t="s">
        <v>178</v>
      </c>
      <c r="B264" s="88" t="s">
        <v>216</v>
      </c>
      <c r="C264" s="89"/>
      <c r="D264" s="90"/>
      <c r="E264" s="91"/>
      <c r="F264" s="92"/>
      <c r="G264" s="8"/>
      <c r="H264" s="8"/>
      <c r="I264" s="8"/>
      <c r="J264" s="8"/>
      <c r="K264" s="8"/>
      <c r="L264" s="8"/>
      <c r="M264" s="8"/>
      <c r="N264" s="40"/>
      <c r="O264" s="40"/>
      <c r="P264" s="40"/>
      <c r="Q264" s="40"/>
      <c r="R264" s="40"/>
      <c r="S264" s="40"/>
      <c r="T264" s="40"/>
      <c r="U264" s="40"/>
      <c r="V264" s="40"/>
      <c r="W264" s="40"/>
      <c r="X264" s="40"/>
    </row>
    <row r="265" customFormat="false" ht="13.5" hidden="false" customHeight="true" outlineLevel="0" collapsed="false">
      <c r="A265" s="61" t="s">
        <v>181</v>
      </c>
      <c r="B265" s="93" t="n">
        <v>21</v>
      </c>
      <c r="C265" s="94"/>
      <c r="D265" s="95"/>
      <c r="E265" s="95"/>
      <c r="F265" s="96"/>
    </row>
    <row r="266" customFormat="false" ht="13.5" hidden="false" customHeight="true" outlineLevel="0" collapsed="false">
      <c r="A266" s="61" t="s">
        <v>183</v>
      </c>
      <c r="B266" s="93" t="n">
        <v>2.4</v>
      </c>
      <c r="C266" s="94"/>
      <c r="D266" s="97"/>
      <c r="E266" s="95"/>
      <c r="F266" s="96"/>
    </row>
    <row r="267" customFormat="false" ht="13.5" hidden="false" customHeight="true" outlineLevel="0" collapsed="false">
      <c r="A267" s="61" t="s">
        <v>185</v>
      </c>
      <c r="B267" s="32" t="n">
        <v>0</v>
      </c>
      <c r="C267" s="85" t="s">
        <v>186</v>
      </c>
      <c r="D267" s="84" t="s">
        <v>145</v>
      </c>
      <c r="E267" s="95"/>
      <c r="F267" s="96"/>
    </row>
    <row r="268" customFormat="false" ht="13.5" hidden="false" customHeight="true" outlineLevel="0" collapsed="false">
      <c r="A268" s="61" t="s">
        <v>188</v>
      </c>
      <c r="B268" s="98" t="s">
        <v>30</v>
      </c>
      <c r="C268" s="77" t="n">
        <f aca="false">VLOOKUP(B268,$G$26:$H$54,2,FALSE())</f>
        <v>1</v>
      </c>
      <c r="D268" s="99" t="n">
        <f aca="false">(((B266)*B267)-B269)*(C268+0.15)*(B265-$B$13)</f>
        <v>0</v>
      </c>
      <c r="E268" s="100" t="s">
        <v>147</v>
      </c>
      <c r="F268" s="96"/>
    </row>
    <row r="269" customFormat="false" ht="13.5" hidden="false" customHeight="true" outlineLevel="0" collapsed="false">
      <c r="A269" s="61" t="s">
        <v>189</v>
      </c>
      <c r="B269" s="32" t="n">
        <f aca="false">B267*0.5</f>
        <v>0</v>
      </c>
      <c r="C269" s="94"/>
      <c r="D269" s="95"/>
      <c r="E269" s="100"/>
      <c r="F269" s="96"/>
    </row>
    <row r="270" customFormat="false" ht="13.5" hidden="false" customHeight="true" outlineLevel="0" collapsed="false">
      <c r="A270" s="61" t="s">
        <v>190</v>
      </c>
      <c r="B270" s="98" t="s">
        <v>30</v>
      </c>
      <c r="C270" s="77" t="n">
        <f aca="false">VLOOKUP(B270,$G$7:$H$23,2,FALSE())</f>
        <v>2.2</v>
      </c>
      <c r="D270" s="99" t="n">
        <f aca="false">B269*(C270+0.15)*(B265-$B$13)</f>
        <v>0</v>
      </c>
      <c r="E270" s="100" t="s">
        <v>147</v>
      </c>
      <c r="F270" s="96"/>
    </row>
    <row r="271" customFormat="false" ht="13.5" hidden="false" customHeight="true" outlineLevel="0" collapsed="false">
      <c r="A271" s="61" t="s">
        <v>191</v>
      </c>
      <c r="B271" s="32" t="n">
        <v>0</v>
      </c>
      <c r="C271" s="101"/>
      <c r="D271" s="101"/>
      <c r="E271" s="102"/>
      <c r="F271" s="96"/>
    </row>
    <row r="272" customFormat="false" ht="13.5" hidden="false" customHeight="true" outlineLevel="0" collapsed="false">
      <c r="A272" s="57" t="s">
        <v>192</v>
      </c>
      <c r="B272" s="32" t="s">
        <v>71</v>
      </c>
      <c r="C272" s="103"/>
      <c r="D272" s="95"/>
      <c r="E272" s="95"/>
      <c r="F272" s="96"/>
    </row>
    <row r="273" customFormat="false" ht="13.5" hidden="false" customHeight="true" outlineLevel="0" collapsed="false">
      <c r="A273" s="61" t="s">
        <v>193</v>
      </c>
      <c r="B273" s="98" t="s">
        <v>30</v>
      </c>
      <c r="C273" s="77" t="n">
        <f aca="false">IF(B272="yes",0,VLOOKUP(B273,$G$56:$H$75,2,FALSE()))</f>
        <v>1.75</v>
      </c>
      <c r="D273" s="99" t="n">
        <f aca="false">B271*(C273+0.15)*(B265-( IF(B273="pre 1918 wood floor vented ",$B$13,$B$14)))</f>
        <v>0</v>
      </c>
      <c r="E273" s="100" t="s">
        <v>147</v>
      </c>
      <c r="F273" s="96"/>
    </row>
    <row r="274" customFormat="false" ht="13.5" hidden="false" customHeight="true" outlineLevel="0" collapsed="false">
      <c r="A274" s="61" t="s">
        <v>194</v>
      </c>
      <c r="B274" s="32" t="s">
        <v>71</v>
      </c>
      <c r="C274" s="85"/>
      <c r="D274" s="84"/>
      <c r="E274" s="100"/>
      <c r="F274" s="96"/>
    </row>
    <row r="275" customFormat="false" ht="13.5" hidden="false" customHeight="true" outlineLevel="0" collapsed="false">
      <c r="A275" s="61" t="s">
        <v>195</v>
      </c>
      <c r="B275" s="32" t="n">
        <f aca="false">IF(B274="yes",0,B271)</f>
        <v>0</v>
      </c>
      <c r="C275" s="85"/>
      <c r="D275" s="101"/>
      <c r="E275" s="100"/>
      <c r="F275" s="96"/>
    </row>
    <row r="276" customFormat="false" ht="13.5" hidden="false" customHeight="true" outlineLevel="0" collapsed="false">
      <c r="A276" s="61" t="s">
        <v>196</v>
      </c>
      <c r="B276" s="32" t="n">
        <v>0</v>
      </c>
      <c r="C276" s="85"/>
      <c r="D276" s="101"/>
      <c r="E276" s="100"/>
      <c r="F276" s="96"/>
    </row>
    <row r="277" customFormat="false" ht="13.5" hidden="false" customHeight="true" outlineLevel="0" collapsed="false">
      <c r="A277" s="61" t="s">
        <v>197</v>
      </c>
      <c r="B277" s="98" t="s">
        <v>30</v>
      </c>
      <c r="C277" s="77" t="n">
        <f aca="false">VLOOKUP(B277,$G$77:$H$100,2,FALSE())</f>
        <v>0.3</v>
      </c>
      <c r="D277" s="99" t="n">
        <f aca="false">((B275-B276)*(C277+0.15)*(B265-$B$13))+(B276*(B265-$B$13)*2.8)</f>
        <v>0</v>
      </c>
      <c r="E277" s="100" t="s">
        <v>147</v>
      </c>
      <c r="F277" s="96"/>
    </row>
    <row r="278" customFormat="false" ht="13.5" hidden="false" customHeight="true" outlineLevel="0" collapsed="false">
      <c r="A278" s="61"/>
      <c r="B278" s="101"/>
      <c r="C278" s="103" t="s">
        <v>198</v>
      </c>
      <c r="D278" s="102"/>
      <c r="E278" s="100"/>
      <c r="F278" s="96"/>
      <c r="K278" s="37"/>
      <c r="L278" s="37"/>
      <c r="M278" s="37"/>
    </row>
    <row r="279" customFormat="false" ht="13.5" hidden="false" customHeight="true" outlineLevel="0" collapsed="false">
      <c r="A279" s="61" t="s">
        <v>199</v>
      </c>
      <c r="B279" s="32" t="s">
        <v>30</v>
      </c>
      <c r="C279" s="77" t="n">
        <f aca="false">VLOOKUP(B279,$J$18:K268,2,FALSE())</f>
        <v>0</v>
      </c>
      <c r="D279" s="99" t="n">
        <f aca="false">((B265-$B$13)*0.33*(B271*B266)*C279)</f>
        <v>0</v>
      </c>
      <c r="E279" s="100" t="s">
        <v>147</v>
      </c>
      <c r="F279" s="96"/>
    </row>
    <row r="280" customFormat="false" ht="13.5" hidden="false" customHeight="true" outlineLevel="0" collapsed="false">
      <c r="A280" s="61"/>
      <c r="B280" s="95"/>
      <c r="C280" s="101"/>
      <c r="D280" s="95"/>
      <c r="E280" s="95"/>
      <c r="F280" s="104"/>
    </row>
    <row r="281" customFormat="false" ht="13.5" hidden="false" customHeight="true" outlineLevel="0" collapsed="false">
      <c r="A281" s="61" t="s">
        <v>200</v>
      </c>
      <c r="B281" s="105" t="n">
        <f aca="false">SUM(D268:D279)*((B266+81)/83.6)</f>
        <v>0</v>
      </c>
      <c r="C281" s="101"/>
      <c r="D281" s="95"/>
      <c r="E281" s="95"/>
      <c r="F281" s="96"/>
    </row>
    <row r="282" customFormat="false" ht="13.5" hidden="false" customHeight="true" outlineLevel="0" collapsed="false">
      <c r="A282" s="106" t="s">
        <v>201</v>
      </c>
      <c r="B282" s="107" t="e">
        <f aca="false">B281/B271</f>
        <v>#DIV/0!</v>
      </c>
      <c r="C282" s="108"/>
      <c r="D282" s="109"/>
      <c r="E282" s="110"/>
      <c r="F282" s="111"/>
    </row>
    <row r="283" customFormat="false" ht="13.5" hidden="false" customHeight="true" outlineLevel="0" collapsed="false">
      <c r="A283" s="116"/>
      <c r="B283" s="122"/>
      <c r="C283" s="118"/>
      <c r="D283" s="131"/>
      <c r="E283" s="132"/>
      <c r="F283" s="116"/>
    </row>
    <row r="284" customFormat="false" ht="13.5" hidden="false" customHeight="true" outlineLevel="0" collapsed="false">
      <c r="A284" s="87" t="s">
        <v>178</v>
      </c>
      <c r="B284" s="88" t="s">
        <v>217</v>
      </c>
      <c r="C284" s="89"/>
      <c r="D284" s="90"/>
      <c r="E284" s="91"/>
      <c r="F284" s="92"/>
    </row>
    <row r="285" customFormat="false" ht="13.5" hidden="false" customHeight="true" outlineLevel="0" collapsed="false">
      <c r="A285" s="61" t="s">
        <v>181</v>
      </c>
      <c r="B285" s="93" t="n">
        <v>21</v>
      </c>
      <c r="C285" s="94"/>
      <c r="D285" s="95"/>
      <c r="E285" s="95"/>
      <c r="F285" s="96"/>
    </row>
    <row r="286" customFormat="false" ht="13.5" hidden="false" customHeight="true" outlineLevel="0" collapsed="false">
      <c r="A286" s="61" t="s">
        <v>183</v>
      </c>
      <c r="B286" s="93" t="n">
        <v>2.4</v>
      </c>
      <c r="C286" s="94"/>
      <c r="D286" s="97"/>
      <c r="E286" s="95"/>
      <c r="F286" s="96"/>
    </row>
    <row r="287" customFormat="false" ht="13.5" hidden="false" customHeight="true" outlineLevel="0" collapsed="false">
      <c r="A287" s="61" t="s">
        <v>185</v>
      </c>
      <c r="B287" s="32" t="n">
        <v>0</v>
      </c>
      <c r="C287" s="85" t="s">
        <v>186</v>
      </c>
      <c r="D287" s="84" t="s">
        <v>145</v>
      </c>
      <c r="E287" s="95"/>
      <c r="F287" s="96"/>
    </row>
    <row r="288" customFormat="false" ht="13.5" hidden="false" customHeight="true" outlineLevel="0" collapsed="false">
      <c r="A288" s="61" t="s">
        <v>188</v>
      </c>
      <c r="B288" s="98" t="s">
        <v>30</v>
      </c>
      <c r="C288" s="77" t="n">
        <f aca="false">VLOOKUP(B288,$G$26:$H$54,2,FALSE())</f>
        <v>1</v>
      </c>
      <c r="D288" s="99" t="n">
        <f aca="false">(((B286)*B287)-B289)*(C288+0.15)*(B285-$B$13)</f>
        <v>0</v>
      </c>
      <c r="E288" s="100" t="s">
        <v>147</v>
      </c>
      <c r="F288" s="96"/>
    </row>
    <row r="289" s="37" customFormat="true" ht="13.5" hidden="false" customHeight="true" outlineLevel="0" collapsed="false">
      <c r="A289" s="61" t="s">
        <v>189</v>
      </c>
      <c r="B289" s="32" t="n">
        <f aca="false">B287*0.5</f>
        <v>0</v>
      </c>
      <c r="C289" s="94"/>
      <c r="D289" s="95"/>
      <c r="E289" s="100"/>
      <c r="F289" s="96"/>
      <c r="G289" s="8"/>
      <c r="H289" s="8"/>
      <c r="I289" s="8"/>
      <c r="J289" s="8"/>
      <c r="K289" s="8"/>
      <c r="L289" s="8"/>
      <c r="M289" s="8"/>
      <c r="N289" s="40"/>
      <c r="O289" s="40"/>
      <c r="P289" s="40"/>
      <c r="Q289" s="40"/>
      <c r="R289" s="40"/>
      <c r="S289" s="40"/>
      <c r="T289" s="40"/>
      <c r="U289" s="40"/>
      <c r="V289" s="40"/>
      <c r="W289" s="40"/>
      <c r="X289" s="40"/>
    </row>
    <row r="290" customFormat="false" ht="13.5" hidden="false" customHeight="true" outlineLevel="0" collapsed="false">
      <c r="A290" s="61" t="s">
        <v>190</v>
      </c>
      <c r="B290" s="98" t="s">
        <v>30</v>
      </c>
      <c r="C290" s="77" t="n">
        <f aca="false">VLOOKUP(B290,$G$7:$H$23,2,FALSE())</f>
        <v>2.2</v>
      </c>
      <c r="D290" s="99" t="n">
        <f aca="false">B289*(C290+0.15)*(B285-$B$13)</f>
        <v>0</v>
      </c>
      <c r="E290" s="100" t="s">
        <v>147</v>
      </c>
      <c r="F290" s="96"/>
    </row>
    <row r="291" customFormat="false" ht="13.5" hidden="false" customHeight="true" outlineLevel="0" collapsed="false">
      <c r="A291" s="61" t="s">
        <v>191</v>
      </c>
      <c r="B291" s="32" t="n">
        <v>0</v>
      </c>
      <c r="C291" s="101"/>
      <c r="D291" s="101"/>
      <c r="E291" s="102"/>
      <c r="F291" s="96"/>
    </row>
    <row r="292" customFormat="false" ht="13.5" hidden="false" customHeight="true" outlineLevel="0" collapsed="false">
      <c r="A292" s="57" t="s">
        <v>192</v>
      </c>
      <c r="B292" s="32" t="s">
        <v>71</v>
      </c>
      <c r="C292" s="103"/>
      <c r="D292" s="95"/>
      <c r="E292" s="95"/>
      <c r="F292" s="96"/>
    </row>
    <row r="293" customFormat="false" ht="13.5" hidden="false" customHeight="true" outlineLevel="0" collapsed="false">
      <c r="A293" s="61" t="s">
        <v>193</v>
      </c>
      <c r="B293" s="98" t="s">
        <v>30</v>
      </c>
      <c r="C293" s="77" t="n">
        <f aca="false">IF(B292="yes",0,VLOOKUP(B293,$G$56:$H$75,2,FALSE()))</f>
        <v>1.75</v>
      </c>
      <c r="D293" s="99" t="n">
        <f aca="false">B291*(C293+0.15)*(B285-( IF(B293="pre 1918 wood floor vented ",$B$13,$B$14)))</f>
        <v>0</v>
      </c>
      <c r="E293" s="100" t="s">
        <v>147</v>
      </c>
      <c r="F293" s="96"/>
    </row>
    <row r="294" customFormat="false" ht="13.5" hidden="false" customHeight="true" outlineLevel="0" collapsed="false">
      <c r="A294" s="61" t="s">
        <v>194</v>
      </c>
      <c r="B294" s="32" t="s">
        <v>71</v>
      </c>
      <c r="C294" s="85"/>
      <c r="D294" s="84"/>
      <c r="E294" s="100"/>
      <c r="F294" s="96"/>
    </row>
    <row r="295" customFormat="false" ht="13.5" hidden="false" customHeight="true" outlineLevel="0" collapsed="false">
      <c r="A295" s="61" t="s">
        <v>195</v>
      </c>
      <c r="B295" s="32" t="n">
        <f aca="false">IF(B294="yes",0,B291)</f>
        <v>0</v>
      </c>
      <c r="C295" s="85"/>
      <c r="D295" s="101"/>
      <c r="E295" s="100"/>
      <c r="F295" s="96"/>
    </row>
    <row r="296" customFormat="false" ht="13.5" hidden="false" customHeight="true" outlineLevel="0" collapsed="false">
      <c r="A296" s="61" t="s">
        <v>196</v>
      </c>
      <c r="B296" s="32" t="n">
        <v>0</v>
      </c>
      <c r="C296" s="85"/>
      <c r="D296" s="101"/>
      <c r="E296" s="100"/>
      <c r="F296" s="96"/>
    </row>
    <row r="297" customFormat="false" ht="13.5" hidden="false" customHeight="true" outlineLevel="0" collapsed="false">
      <c r="A297" s="61" t="s">
        <v>197</v>
      </c>
      <c r="B297" s="98" t="s">
        <v>30</v>
      </c>
      <c r="C297" s="77" t="n">
        <f aca="false">VLOOKUP(B297,$G$77:$H$100,2,FALSE())</f>
        <v>0.3</v>
      </c>
      <c r="D297" s="99" t="n">
        <f aca="false">((B295-B296)*(C297+0.15)*(B285-$B$13))+(B296*(B285-$B$13)*2.8)</f>
        <v>0</v>
      </c>
      <c r="E297" s="100" t="s">
        <v>147</v>
      </c>
      <c r="F297" s="96"/>
    </row>
    <row r="298" customFormat="false" ht="13.5" hidden="false" customHeight="true" outlineLevel="0" collapsed="false">
      <c r="A298" s="61"/>
      <c r="B298" s="101"/>
      <c r="C298" s="103" t="s">
        <v>198</v>
      </c>
      <c r="D298" s="102"/>
      <c r="E298" s="100"/>
      <c r="F298" s="96"/>
    </row>
    <row r="299" customFormat="false" ht="13.5" hidden="false" customHeight="true" outlineLevel="0" collapsed="false">
      <c r="A299" s="61" t="s">
        <v>199</v>
      </c>
      <c r="B299" s="32" t="s">
        <v>30</v>
      </c>
      <c r="C299" s="77" t="n">
        <f aca="false">VLOOKUP(B299,$J$18:K288,2,FALSE())</f>
        <v>0</v>
      </c>
      <c r="D299" s="99" t="n">
        <f aca="false">((B285-$B$13)*0.33*(B291*B286)*C299)</f>
        <v>0</v>
      </c>
      <c r="E299" s="100" t="s">
        <v>147</v>
      </c>
      <c r="F299" s="96"/>
    </row>
    <row r="300" customFormat="false" ht="13.5" hidden="false" customHeight="true" outlineLevel="0" collapsed="false">
      <c r="A300" s="61"/>
      <c r="B300" s="95"/>
      <c r="C300" s="101"/>
      <c r="D300" s="95"/>
      <c r="E300" s="95"/>
      <c r="F300" s="104"/>
    </row>
    <row r="301" customFormat="false" ht="13.5" hidden="false" customHeight="true" outlineLevel="0" collapsed="false">
      <c r="A301" s="61" t="s">
        <v>200</v>
      </c>
      <c r="B301" s="105" t="n">
        <f aca="false">SUM(D288:D299)*((B286+81)/83.6)</f>
        <v>0</v>
      </c>
      <c r="C301" s="101"/>
      <c r="D301" s="95"/>
      <c r="E301" s="95"/>
      <c r="F301" s="96"/>
    </row>
    <row r="302" customFormat="false" ht="13.5" hidden="false" customHeight="true" outlineLevel="0" collapsed="false">
      <c r="A302" s="106" t="s">
        <v>201</v>
      </c>
      <c r="B302" s="107" t="e">
        <f aca="false">B301/B291</f>
        <v>#DIV/0!</v>
      </c>
      <c r="C302" s="108"/>
      <c r="D302" s="109"/>
      <c r="E302" s="110"/>
      <c r="F302" s="111"/>
    </row>
    <row r="303" customFormat="false" ht="13.5" hidden="false" customHeight="true" outlineLevel="0" collapsed="false">
      <c r="A303" s="116"/>
      <c r="B303" s="122"/>
      <c r="C303" s="118"/>
      <c r="D303" s="131"/>
      <c r="E303" s="132"/>
      <c r="F303" s="116"/>
      <c r="K303" s="37"/>
      <c r="L303" s="37"/>
      <c r="M303" s="37"/>
    </row>
    <row r="304" customFormat="false" ht="13.5" hidden="false" customHeight="true" outlineLevel="0" collapsed="false">
      <c r="A304" s="87" t="s">
        <v>178</v>
      </c>
      <c r="B304" s="88" t="s">
        <v>218</v>
      </c>
      <c r="C304" s="89"/>
      <c r="D304" s="90"/>
      <c r="E304" s="91"/>
      <c r="F304" s="92"/>
    </row>
    <row r="305" customFormat="false" ht="13.5" hidden="false" customHeight="true" outlineLevel="0" collapsed="false">
      <c r="A305" s="61" t="s">
        <v>181</v>
      </c>
      <c r="B305" s="93" t="n">
        <v>21</v>
      </c>
      <c r="C305" s="94"/>
      <c r="D305" s="95"/>
      <c r="E305" s="95"/>
      <c r="F305" s="96"/>
    </row>
    <row r="306" customFormat="false" ht="13.5" hidden="false" customHeight="true" outlineLevel="0" collapsed="false">
      <c r="A306" s="61" t="s">
        <v>183</v>
      </c>
      <c r="B306" s="93" t="n">
        <v>2.4</v>
      </c>
      <c r="C306" s="94"/>
      <c r="D306" s="97"/>
      <c r="E306" s="95"/>
      <c r="F306" s="96"/>
    </row>
    <row r="307" customFormat="false" ht="13.5" hidden="false" customHeight="true" outlineLevel="0" collapsed="false">
      <c r="A307" s="61" t="s">
        <v>185</v>
      </c>
      <c r="B307" s="32" t="n">
        <v>0</v>
      </c>
      <c r="C307" s="85" t="s">
        <v>186</v>
      </c>
      <c r="D307" s="84" t="s">
        <v>145</v>
      </c>
      <c r="E307" s="95"/>
      <c r="F307" s="96"/>
    </row>
    <row r="308" customFormat="false" ht="13.5" hidden="false" customHeight="true" outlineLevel="0" collapsed="false">
      <c r="A308" s="61" t="s">
        <v>188</v>
      </c>
      <c r="B308" s="98" t="s">
        <v>30</v>
      </c>
      <c r="C308" s="77" t="n">
        <f aca="false">VLOOKUP(B308,$G$26:$H$54,2,FALSE())</f>
        <v>1</v>
      </c>
      <c r="D308" s="99" t="n">
        <f aca="false">(((B306)*B307)-B309)*(C308+0.15)*(B305-$B$13)</f>
        <v>0</v>
      </c>
      <c r="E308" s="100" t="s">
        <v>147</v>
      </c>
      <c r="F308" s="96"/>
    </row>
    <row r="309" customFormat="false" ht="13.5" hidden="false" customHeight="true" outlineLevel="0" collapsed="false">
      <c r="A309" s="61" t="s">
        <v>189</v>
      </c>
      <c r="B309" s="32" t="n">
        <f aca="false">B307*0.5</f>
        <v>0</v>
      </c>
      <c r="C309" s="94"/>
      <c r="D309" s="95"/>
      <c r="E309" s="100"/>
      <c r="F309" s="96"/>
    </row>
    <row r="310" customFormat="false" ht="13.5" hidden="false" customHeight="true" outlineLevel="0" collapsed="false">
      <c r="A310" s="61" t="s">
        <v>190</v>
      </c>
      <c r="B310" s="98" t="s">
        <v>30</v>
      </c>
      <c r="C310" s="77" t="n">
        <f aca="false">VLOOKUP(B310,$G$7:$H$23,2,FALSE())</f>
        <v>2.2</v>
      </c>
      <c r="D310" s="99" t="n">
        <f aca="false">B309*(C310+0.15)*(B305-$B$13)</f>
        <v>0</v>
      </c>
      <c r="E310" s="100" t="s">
        <v>147</v>
      </c>
      <c r="F310" s="96"/>
    </row>
    <row r="311" customFormat="false" ht="13.5" hidden="false" customHeight="true" outlineLevel="0" collapsed="false">
      <c r="A311" s="61" t="s">
        <v>191</v>
      </c>
      <c r="B311" s="32" t="n">
        <v>0</v>
      </c>
      <c r="C311" s="101"/>
      <c r="D311" s="101"/>
      <c r="E311" s="102"/>
      <c r="F311" s="96"/>
    </row>
    <row r="312" customFormat="false" ht="13.5" hidden="false" customHeight="true" outlineLevel="0" collapsed="false">
      <c r="A312" s="57" t="s">
        <v>192</v>
      </c>
      <c r="B312" s="32" t="s">
        <v>71</v>
      </c>
      <c r="C312" s="103"/>
      <c r="D312" s="95"/>
      <c r="E312" s="95"/>
      <c r="F312" s="96"/>
    </row>
    <row r="313" customFormat="false" ht="13.5" hidden="false" customHeight="true" outlineLevel="0" collapsed="false">
      <c r="A313" s="61" t="s">
        <v>193</v>
      </c>
      <c r="B313" s="98" t="s">
        <v>30</v>
      </c>
      <c r="C313" s="77" t="n">
        <f aca="false">IF(B312="yes",0,VLOOKUP(B313,$G$56:$H$75,2,FALSE()))</f>
        <v>1.75</v>
      </c>
      <c r="D313" s="99" t="n">
        <f aca="false">B311*(C313+0.15)*(B305-( IF(B313="pre 1918 wood floor vented ",$B$13,$B$14)))</f>
        <v>0</v>
      </c>
      <c r="E313" s="100" t="s">
        <v>147</v>
      </c>
      <c r="F313" s="96"/>
    </row>
    <row r="314" s="37" customFormat="true" ht="13.5" hidden="false" customHeight="true" outlineLevel="0" collapsed="false">
      <c r="A314" s="61" t="s">
        <v>194</v>
      </c>
      <c r="B314" s="32" t="s">
        <v>71</v>
      </c>
      <c r="C314" s="85"/>
      <c r="D314" s="84"/>
      <c r="E314" s="100"/>
      <c r="F314" s="96"/>
      <c r="G314" s="8"/>
      <c r="H314" s="8"/>
      <c r="I314" s="8"/>
      <c r="J314" s="8"/>
      <c r="K314" s="8"/>
      <c r="L314" s="8"/>
      <c r="M314" s="8"/>
      <c r="N314" s="40"/>
      <c r="O314" s="40"/>
      <c r="P314" s="40"/>
      <c r="Q314" s="40"/>
      <c r="R314" s="40"/>
      <c r="S314" s="40"/>
      <c r="T314" s="40"/>
      <c r="U314" s="40"/>
      <c r="V314" s="40"/>
      <c r="W314" s="40"/>
      <c r="X314" s="40"/>
    </row>
    <row r="315" customFormat="false" ht="13.5" hidden="false" customHeight="true" outlineLevel="0" collapsed="false">
      <c r="A315" s="61" t="s">
        <v>195</v>
      </c>
      <c r="B315" s="32" t="n">
        <f aca="false">IF(B314="yes",0,B311)</f>
        <v>0</v>
      </c>
      <c r="C315" s="85"/>
      <c r="D315" s="101"/>
      <c r="E315" s="100"/>
      <c r="F315" s="96"/>
    </row>
    <row r="316" customFormat="false" ht="13.5" hidden="false" customHeight="true" outlineLevel="0" collapsed="false">
      <c r="A316" s="61" t="s">
        <v>196</v>
      </c>
      <c r="B316" s="32" t="n">
        <v>0</v>
      </c>
      <c r="C316" s="85"/>
      <c r="D316" s="101"/>
      <c r="E316" s="100"/>
      <c r="F316" s="96"/>
    </row>
    <row r="317" customFormat="false" ht="13.5" hidden="false" customHeight="true" outlineLevel="0" collapsed="false">
      <c r="A317" s="61" t="s">
        <v>197</v>
      </c>
      <c r="B317" s="98" t="s">
        <v>30</v>
      </c>
      <c r="C317" s="77" t="n">
        <f aca="false">VLOOKUP(B317,$G$77:$H$100,2,FALSE())</f>
        <v>0.3</v>
      </c>
      <c r="D317" s="99" t="n">
        <f aca="false">((B315-B316)*(C317+0.15)*(B305-$B$13))+(B316*(B305-$B$13)*2.8)</f>
        <v>0</v>
      </c>
      <c r="E317" s="100" t="s">
        <v>147</v>
      </c>
      <c r="F317" s="96"/>
    </row>
    <row r="318" customFormat="false" ht="13.5" hidden="false" customHeight="true" outlineLevel="0" collapsed="false">
      <c r="A318" s="61"/>
      <c r="B318" s="101"/>
      <c r="C318" s="103" t="s">
        <v>198</v>
      </c>
      <c r="D318" s="102"/>
      <c r="E318" s="100"/>
      <c r="F318" s="96"/>
    </row>
    <row r="319" customFormat="false" ht="13.5" hidden="false" customHeight="true" outlineLevel="0" collapsed="false">
      <c r="A319" s="61" t="s">
        <v>199</v>
      </c>
      <c r="B319" s="32" t="s">
        <v>30</v>
      </c>
      <c r="C319" s="77" t="n">
        <f aca="false">VLOOKUP(B319,$J$18:K308,2,FALSE())</f>
        <v>0</v>
      </c>
      <c r="D319" s="99" t="n">
        <f aca="false">((B305-$B$13)*0.33*(B311*B306)*C319)</f>
        <v>0</v>
      </c>
      <c r="E319" s="100" t="s">
        <v>147</v>
      </c>
      <c r="F319" s="96"/>
    </row>
    <row r="320" customFormat="false" ht="13.5" hidden="false" customHeight="true" outlineLevel="0" collapsed="false">
      <c r="A320" s="61"/>
      <c r="B320" s="95"/>
      <c r="C320" s="101"/>
      <c r="D320" s="95"/>
      <c r="E320" s="95"/>
      <c r="F320" s="104"/>
    </row>
    <row r="321" customFormat="false" ht="13.5" hidden="false" customHeight="true" outlineLevel="0" collapsed="false">
      <c r="A321" s="61" t="s">
        <v>200</v>
      </c>
      <c r="B321" s="105" t="n">
        <f aca="false">SUM(D308:D319)*((B306+81)/83.6)</f>
        <v>0</v>
      </c>
      <c r="C321" s="101"/>
      <c r="D321" s="95"/>
      <c r="E321" s="95"/>
      <c r="F321" s="96"/>
    </row>
    <row r="322" customFormat="false" ht="13.5" hidden="false" customHeight="true" outlineLevel="0" collapsed="false">
      <c r="A322" s="106" t="s">
        <v>201</v>
      </c>
      <c r="B322" s="107" t="e">
        <f aca="false">B321/B311</f>
        <v>#DIV/0!</v>
      </c>
      <c r="C322" s="108"/>
      <c r="D322" s="109"/>
      <c r="E322" s="110"/>
      <c r="F322" s="111"/>
    </row>
    <row r="323" customFormat="false" ht="13.5" hidden="false" customHeight="true" outlineLevel="0" collapsed="false">
      <c r="A323" s="116"/>
      <c r="B323" s="122"/>
      <c r="C323" s="118"/>
      <c r="D323" s="131"/>
      <c r="E323" s="132"/>
      <c r="F323" s="116"/>
    </row>
    <row r="324" customFormat="false" ht="13.5" hidden="false" customHeight="true" outlineLevel="0" collapsed="false">
      <c r="A324" s="87" t="s">
        <v>178</v>
      </c>
      <c r="B324" s="88" t="s">
        <v>219</v>
      </c>
      <c r="C324" s="89"/>
      <c r="D324" s="90"/>
      <c r="E324" s="91"/>
      <c r="F324" s="92"/>
    </row>
    <row r="325" customFormat="false" ht="13.5" hidden="false" customHeight="true" outlineLevel="0" collapsed="false">
      <c r="A325" s="61" t="s">
        <v>181</v>
      </c>
      <c r="B325" s="93" t="n">
        <v>21</v>
      </c>
      <c r="C325" s="94"/>
      <c r="D325" s="95"/>
      <c r="E325" s="95"/>
      <c r="F325" s="96"/>
    </row>
    <row r="326" customFormat="false" ht="13.5" hidden="false" customHeight="true" outlineLevel="0" collapsed="false">
      <c r="A326" s="61" t="s">
        <v>183</v>
      </c>
      <c r="B326" s="93" t="n">
        <v>2.4</v>
      </c>
      <c r="C326" s="94"/>
      <c r="D326" s="97"/>
      <c r="E326" s="95"/>
      <c r="F326" s="96"/>
    </row>
    <row r="327" customFormat="false" ht="13.5" hidden="false" customHeight="true" outlineLevel="0" collapsed="false">
      <c r="A327" s="61" t="s">
        <v>185</v>
      </c>
      <c r="B327" s="32" t="n">
        <v>0</v>
      </c>
      <c r="C327" s="85" t="s">
        <v>186</v>
      </c>
      <c r="D327" s="84" t="s">
        <v>145</v>
      </c>
      <c r="E327" s="95"/>
      <c r="F327" s="96"/>
    </row>
    <row r="328" customFormat="false" ht="13.5" hidden="false" customHeight="true" outlineLevel="0" collapsed="false">
      <c r="A328" s="61" t="s">
        <v>188</v>
      </c>
      <c r="B328" s="98" t="s">
        <v>30</v>
      </c>
      <c r="C328" s="77" t="n">
        <f aca="false">VLOOKUP(B328,$G$26:$H$54,2,FALSE())</f>
        <v>1</v>
      </c>
      <c r="D328" s="99" t="n">
        <f aca="false">(((B326)*B327)-B329)*(C328+0.15)*(B325-$B$13)</f>
        <v>0</v>
      </c>
      <c r="E328" s="100" t="s">
        <v>147</v>
      </c>
      <c r="F328" s="96"/>
      <c r="K328" s="37"/>
      <c r="L328" s="37"/>
      <c r="M328" s="37"/>
    </row>
    <row r="329" customFormat="false" ht="13.5" hidden="false" customHeight="true" outlineLevel="0" collapsed="false">
      <c r="A329" s="61" t="s">
        <v>189</v>
      </c>
      <c r="B329" s="32" t="n">
        <f aca="false">B327*0.5</f>
        <v>0</v>
      </c>
      <c r="C329" s="94"/>
      <c r="D329" s="95"/>
      <c r="E329" s="100"/>
      <c r="F329" s="96"/>
    </row>
    <row r="330" customFormat="false" ht="13.5" hidden="false" customHeight="true" outlineLevel="0" collapsed="false">
      <c r="A330" s="61" t="s">
        <v>190</v>
      </c>
      <c r="B330" s="98" t="s">
        <v>30</v>
      </c>
      <c r="C330" s="77" t="n">
        <f aca="false">VLOOKUP(B330,$G$7:$H$23,2,FALSE())</f>
        <v>2.2</v>
      </c>
      <c r="D330" s="99" t="n">
        <f aca="false">B329*(C330+0.15)*(B325-$B$13)</f>
        <v>0</v>
      </c>
      <c r="E330" s="100" t="s">
        <v>147</v>
      </c>
      <c r="F330" s="96"/>
    </row>
    <row r="331" customFormat="false" ht="13.5" hidden="false" customHeight="true" outlineLevel="0" collapsed="false">
      <c r="A331" s="61" t="s">
        <v>191</v>
      </c>
      <c r="B331" s="32" t="n">
        <v>0</v>
      </c>
      <c r="C331" s="101"/>
      <c r="D331" s="101"/>
      <c r="E331" s="102"/>
      <c r="F331" s="96"/>
    </row>
    <row r="332" customFormat="false" ht="13.5" hidden="false" customHeight="true" outlineLevel="0" collapsed="false">
      <c r="A332" s="57" t="s">
        <v>192</v>
      </c>
      <c r="B332" s="32" t="s">
        <v>71</v>
      </c>
      <c r="C332" s="103"/>
      <c r="D332" s="95"/>
      <c r="E332" s="95"/>
      <c r="F332" s="96"/>
    </row>
    <row r="333" customFormat="false" ht="13.5" hidden="false" customHeight="true" outlineLevel="0" collapsed="false">
      <c r="A333" s="61" t="s">
        <v>193</v>
      </c>
      <c r="B333" s="98" t="s">
        <v>30</v>
      </c>
      <c r="C333" s="77" t="n">
        <f aca="false">IF(B332="yes",0,VLOOKUP(B333,$G$56:$H$75,2,FALSE()))</f>
        <v>1.75</v>
      </c>
      <c r="D333" s="99" t="n">
        <f aca="false">B331*(C333+0.15)*(B325-( IF(B333="pre 1918 wood floor vented ",$B$13,$B$14)))</f>
        <v>0</v>
      </c>
      <c r="E333" s="100" t="s">
        <v>147</v>
      </c>
      <c r="F333" s="96"/>
    </row>
    <row r="334" customFormat="false" ht="13.5" hidden="false" customHeight="true" outlineLevel="0" collapsed="false">
      <c r="A334" s="61" t="s">
        <v>194</v>
      </c>
      <c r="B334" s="32" t="s">
        <v>71</v>
      </c>
      <c r="C334" s="85"/>
      <c r="D334" s="84"/>
      <c r="E334" s="100"/>
      <c r="F334" s="96"/>
    </row>
    <row r="335" customFormat="false" ht="13.5" hidden="false" customHeight="true" outlineLevel="0" collapsed="false">
      <c r="A335" s="61" t="s">
        <v>195</v>
      </c>
      <c r="B335" s="32" t="n">
        <f aca="false">IF(B334="yes",0,B331)</f>
        <v>0</v>
      </c>
      <c r="C335" s="85"/>
      <c r="D335" s="101"/>
      <c r="E335" s="100"/>
      <c r="F335" s="96"/>
    </row>
    <row r="336" customFormat="false" ht="13.5" hidden="false" customHeight="true" outlineLevel="0" collapsed="false">
      <c r="A336" s="61" t="s">
        <v>196</v>
      </c>
      <c r="B336" s="32" t="n">
        <v>0</v>
      </c>
      <c r="C336" s="85"/>
      <c r="D336" s="101"/>
      <c r="E336" s="100"/>
      <c r="F336" s="96"/>
    </row>
    <row r="337" customFormat="false" ht="13.5" hidden="false" customHeight="true" outlineLevel="0" collapsed="false">
      <c r="A337" s="61" t="s">
        <v>197</v>
      </c>
      <c r="B337" s="98" t="s">
        <v>30</v>
      </c>
      <c r="C337" s="77" t="n">
        <f aca="false">VLOOKUP(B337,$G$77:$H$100,2,FALSE())</f>
        <v>0.3</v>
      </c>
      <c r="D337" s="99" t="n">
        <f aca="false">((B335-B336)*(C337+0.15)*(B325-$B$13))+(B336*(B325-$B$13)*2.8)</f>
        <v>0</v>
      </c>
      <c r="E337" s="100" t="s">
        <v>147</v>
      </c>
      <c r="F337" s="96"/>
    </row>
    <row r="338" customFormat="false" ht="13.5" hidden="false" customHeight="true" outlineLevel="0" collapsed="false">
      <c r="A338" s="61"/>
      <c r="B338" s="101"/>
      <c r="C338" s="103" t="s">
        <v>198</v>
      </c>
      <c r="D338" s="102"/>
      <c r="E338" s="100"/>
      <c r="F338" s="96"/>
    </row>
    <row r="339" s="37" customFormat="true" ht="13.5" hidden="false" customHeight="true" outlineLevel="0" collapsed="false">
      <c r="A339" s="61" t="s">
        <v>199</v>
      </c>
      <c r="B339" s="32" t="s">
        <v>30</v>
      </c>
      <c r="C339" s="77" t="n">
        <f aca="false">VLOOKUP(B339,$J$18:K328,2,FALSE())</f>
        <v>0</v>
      </c>
      <c r="D339" s="99" t="n">
        <f aca="false">((B325-$B$13)*0.33*(B331*B326)*C339)</f>
        <v>0</v>
      </c>
      <c r="E339" s="100" t="s">
        <v>147</v>
      </c>
      <c r="F339" s="96"/>
      <c r="G339" s="8"/>
      <c r="H339" s="8"/>
      <c r="I339" s="8"/>
      <c r="J339" s="8"/>
      <c r="K339" s="8"/>
      <c r="L339" s="8"/>
      <c r="M339" s="8"/>
      <c r="N339" s="40"/>
      <c r="O339" s="40"/>
      <c r="P339" s="40"/>
      <c r="Q339" s="40"/>
      <c r="R339" s="40"/>
      <c r="S339" s="40"/>
      <c r="T339" s="40"/>
      <c r="U339" s="40"/>
      <c r="V339" s="40"/>
      <c r="W339" s="40"/>
      <c r="X339" s="40"/>
    </row>
    <row r="340" customFormat="false" ht="13.5" hidden="false" customHeight="true" outlineLevel="0" collapsed="false">
      <c r="A340" s="61"/>
      <c r="B340" s="95"/>
      <c r="C340" s="101"/>
      <c r="D340" s="95"/>
      <c r="E340" s="95"/>
      <c r="F340" s="104"/>
    </row>
    <row r="341" customFormat="false" ht="13.5" hidden="false" customHeight="true" outlineLevel="0" collapsed="false">
      <c r="A341" s="61" t="s">
        <v>200</v>
      </c>
      <c r="B341" s="105" t="n">
        <f aca="false">SUM(D328:D339)*((B326+81)/83.6)</f>
        <v>0</v>
      </c>
      <c r="C341" s="101"/>
      <c r="D341" s="95"/>
      <c r="E341" s="95"/>
      <c r="F341" s="96"/>
    </row>
    <row r="342" customFormat="false" ht="13.5" hidden="false" customHeight="true" outlineLevel="0" collapsed="false">
      <c r="A342" s="106" t="s">
        <v>201</v>
      </c>
      <c r="B342" s="107" t="e">
        <f aca="false">B341/B331</f>
        <v>#DIV/0!</v>
      </c>
      <c r="C342" s="108"/>
      <c r="D342" s="109"/>
      <c r="E342" s="110"/>
      <c r="F342" s="111"/>
    </row>
    <row r="343" customFormat="false" ht="13.5" hidden="false" customHeight="true" outlineLevel="0" collapsed="false">
      <c r="A343" s="116"/>
      <c r="B343" s="122"/>
      <c r="C343" s="118"/>
      <c r="D343" s="131"/>
      <c r="E343" s="132"/>
      <c r="F343" s="116"/>
    </row>
    <row r="344" customFormat="false" ht="13.5" hidden="false" customHeight="true" outlineLevel="0" collapsed="false">
      <c r="A344" s="87" t="s">
        <v>178</v>
      </c>
      <c r="B344" s="88" t="s">
        <v>220</v>
      </c>
      <c r="C344" s="89"/>
      <c r="D344" s="90"/>
      <c r="E344" s="91"/>
      <c r="F344" s="92"/>
    </row>
    <row r="345" customFormat="false" ht="13.5" hidden="false" customHeight="true" outlineLevel="0" collapsed="false">
      <c r="A345" s="61" t="s">
        <v>181</v>
      </c>
      <c r="B345" s="93" t="n">
        <v>21</v>
      </c>
      <c r="C345" s="94"/>
      <c r="D345" s="95"/>
      <c r="E345" s="95"/>
      <c r="F345" s="96"/>
    </row>
    <row r="346" customFormat="false" ht="13.5" hidden="false" customHeight="true" outlineLevel="0" collapsed="false">
      <c r="A346" s="61" t="s">
        <v>183</v>
      </c>
      <c r="B346" s="93" t="n">
        <v>2.4</v>
      </c>
      <c r="C346" s="94"/>
      <c r="D346" s="97"/>
      <c r="E346" s="95"/>
      <c r="F346" s="96"/>
    </row>
    <row r="347" customFormat="false" ht="13.5" hidden="false" customHeight="true" outlineLevel="0" collapsed="false">
      <c r="A347" s="61" t="s">
        <v>185</v>
      </c>
      <c r="B347" s="32" t="n">
        <v>0</v>
      </c>
      <c r="C347" s="85" t="s">
        <v>186</v>
      </c>
      <c r="D347" s="84" t="s">
        <v>145</v>
      </c>
      <c r="E347" s="95"/>
      <c r="F347" s="96"/>
    </row>
    <row r="348" customFormat="false" ht="13.5" hidden="false" customHeight="true" outlineLevel="0" collapsed="false">
      <c r="A348" s="61" t="s">
        <v>188</v>
      </c>
      <c r="B348" s="98" t="s">
        <v>30</v>
      </c>
      <c r="C348" s="77" t="n">
        <f aca="false">VLOOKUP(B348,$G$26:$H$54,2,FALSE())</f>
        <v>1</v>
      </c>
      <c r="D348" s="99" t="n">
        <f aca="false">(((B346)*B347)-B349)*(C348+0.15)*(B345-$B$13)</f>
        <v>0</v>
      </c>
      <c r="E348" s="100" t="s">
        <v>147</v>
      </c>
      <c r="F348" s="96"/>
    </row>
    <row r="349" customFormat="false" ht="13.5" hidden="false" customHeight="true" outlineLevel="0" collapsed="false">
      <c r="A349" s="61" t="s">
        <v>189</v>
      </c>
      <c r="B349" s="32" t="n">
        <f aca="false">B347*0.5</f>
        <v>0</v>
      </c>
      <c r="C349" s="94"/>
      <c r="D349" s="95"/>
      <c r="E349" s="100"/>
      <c r="F349" s="96"/>
    </row>
    <row r="350" customFormat="false" ht="13.5" hidden="false" customHeight="true" outlineLevel="0" collapsed="false">
      <c r="A350" s="61" t="s">
        <v>190</v>
      </c>
      <c r="B350" s="98" t="s">
        <v>30</v>
      </c>
      <c r="C350" s="77" t="n">
        <f aca="false">VLOOKUP(B350,$G$7:$H$23,2,FALSE())</f>
        <v>2.2</v>
      </c>
      <c r="D350" s="99" t="n">
        <f aca="false">B349*(C350+0.15)*(B345-$B$13)</f>
        <v>0</v>
      </c>
      <c r="E350" s="100" t="s">
        <v>147</v>
      </c>
      <c r="F350" s="96"/>
    </row>
    <row r="351" customFormat="false" ht="13.5" hidden="false" customHeight="true" outlineLevel="0" collapsed="false">
      <c r="A351" s="61" t="s">
        <v>191</v>
      </c>
      <c r="B351" s="32" t="n">
        <v>0</v>
      </c>
      <c r="C351" s="101"/>
      <c r="D351" s="101"/>
      <c r="E351" s="102"/>
      <c r="F351" s="96"/>
    </row>
    <row r="352" customFormat="false" ht="13.5" hidden="false" customHeight="true" outlineLevel="0" collapsed="false">
      <c r="A352" s="57" t="s">
        <v>192</v>
      </c>
      <c r="B352" s="32" t="s">
        <v>71</v>
      </c>
      <c r="C352" s="103"/>
      <c r="D352" s="95"/>
      <c r="E352" s="95"/>
      <c r="F352" s="96"/>
    </row>
    <row r="353" customFormat="false" ht="13.5" hidden="false" customHeight="true" outlineLevel="0" collapsed="false">
      <c r="A353" s="61" t="s">
        <v>193</v>
      </c>
      <c r="B353" s="98" t="s">
        <v>30</v>
      </c>
      <c r="C353" s="77" t="n">
        <f aca="false">IF(B352="yes",0,VLOOKUP(B353,$G$56:$H$75,2,FALSE()))</f>
        <v>1.75</v>
      </c>
      <c r="D353" s="99" t="n">
        <f aca="false">B351*(C353+0.15)*(B345-( IF(B353="pre 1918 wood floor vented ",$B$13,$B$14)))</f>
        <v>0</v>
      </c>
      <c r="E353" s="100" t="s">
        <v>147</v>
      </c>
      <c r="F353" s="96"/>
      <c r="K353" s="37"/>
      <c r="L353" s="37"/>
      <c r="M353" s="37"/>
    </row>
    <row r="354" customFormat="false" ht="13.5" hidden="false" customHeight="true" outlineLevel="0" collapsed="false">
      <c r="A354" s="61" t="s">
        <v>194</v>
      </c>
      <c r="B354" s="32" t="s">
        <v>71</v>
      </c>
      <c r="C354" s="85"/>
      <c r="D354" s="84"/>
      <c r="E354" s="100"/>
      <c r="F354" s="96"/>
    </row>
    <row r="355" customFormat="false" ht="13.5" hidden="false" customHeight="true" outlineLevel="0" collapsed="false">
      <c r="A355" s="61" t="s">
        <v>195</v>
      </c>
      <c r="B355" s="32" t="n">
        <f aca="false">IF(B354="yes",0,B351)</f>
        <v>0</v>
      </c>
      <c r="C355" s="85"/>
      <c r="D355" s="101"/>
      <c r="E355" s="100"/>
      <c r="F355" s="96"/>
    </row>
    <row r="356" customFormat="false" ht="13.5" hidden="false" customHeight="true" outlineLevel="0" collapsed="false">
      <c r="A356" s="61" t="s">
        <v>196</v>
      </c>
      <c r="B356" s="32" t="n">
        <v>0</v>
      </c>
      <c r="C356" s="85"/>
      <c r="D356" s="101"/>
      <c r="E356" s="100"/>
      <c r="F356" s="96"/>
    </row>
    <row r="357" customFormat="false" ht="13.5" hidden="false" customHeight="true" outlineLevel="0" collapsed="false">
      <c r="A357" s="61" t="s">
        <v>197</v>
      </c>
      <c r="B357" s="98" t="s">
        <v>30</v>
      </c>
      <c r="C357" s="77" t="n">
        <f aca="false">VLOOKUP(B357,$G$77:$H$100,2,FALSE())</f>
        <v>0.3</v>
      </c>
      <c r="D357" s="99" t="n">
        <f aca="false">((B355-B356)*(C357+0.15)*(B345-$B$13))+(B356*(B345-$B$13)*2.8)</f>
        <v>0</v>
      </c>
      <c r="E357" s="100" t="s">
        <v>147</v>
      </c>
      <c r="F357" s="96"/>
    </row>
    <row r="358" customFormat="false" ht="13.5" hidden="false" customHeight="true" outlineLevel="0" collapsed="false">
      <c r="A358" s="61"/>
      <c r="B358" s="101"/>
      <c r="C358" s="103" t="s">
        <v>198</v>
      </c>
      <c r="D358" s="102"/>
      <c r="E358" s="100"/>
      <c r="F358" s="96"/>
    </row>
    <row r="359" customFormat="false" ht="13.5" hidden="false" customHeight="true" outlineLevel="0" collapsed="false">
      <c r="A359" s="61" t="s">
        <v>199</v>
      </c>
      <c r="B359" s="32" t="s">
        <v>30</v>
      </c>
      <c r="C359" s="77" t="n">
        <f aca="false">VLOOKUP(B359,$J$18:K348,2,FALSE())</f>
        <v>0</v>
      </c>
      <c r="D359" s="99" t="n">
        <f aca="false">((B345-$B$13)*0.33*(B351*B346)*C359)</f>
        <v>0</v>
      </c>
      <c r="E359" s="100" t="s">
        <v>147</v>
      </c>
      <c r="F359" s="96"/>
    </row>
    <row r="360" customFormat="false" ht="13.5" hidden="false" customHeight="true" outlineLevel="0" collapsed="false">
      <c r="A360" s="61"/>
      <c r="B360" s="95"/>
      <c r="C360" s="101"/>
      <c r="D360" s="95"/>
      <c r="E360" s="95"/>
      <c r="F360" s="104"/>
    </row>
    <row r="361" customFormat="false" ht="13.5" hidden="false" customHeight="true" outlineLevel="0" collapsed="false">
      <c r="A361" s="61" t="s">
        <v>200</v>
      </c>
      <c r="B361" s="105" t="n">
        <f aca="false">SUM(D348:D359)*((B346+81)/83.6)</f>
        <v>0</v>
      </c>
      <c r="C361" s="101"/>
      <c r="D361" s="95"/>
      <c r="E361" s="95"/>
      <c r="F361" s="96"/>
    </row>
    <row r="362" customFormat="false" ht="13.5" hidden="false" customHeight="true" outlineLevel="0" collapsed="false">
      <c r="A362" s="106" t="s">
        <v>201</v>
      </c>
      <c r="B362" s="107" t="e">
        <f aca="false">B361/B351</f>
        <v>#DIV/0!</v>
      </c>
      <c r="C362" s="108"/>
      <c r="D362" s="109"/>
      <c r="E362" s="110"/>
      <c r="F362" s="111"/>
    </row>
    <row r="363" customFormat="false" ht="13.5" hidden="false" customHeight="true" outlineLevel="0" collapsed="false">
      <c r="A363" s="116"/>
      <c r="B363" s="122"/>
      <c r="C363" s="118"/>
      <c r="D363" s="131"/>
      <c r="E363" s="132"/>
      <c r="F363" s="116"/>
    </row>
    <row r="364" customFormat="false" ht="13.5" hidden="false" customHeight="true" outlineLevel="0" collapsed="false">
      <c r="A364" s="87" t="s">
        <v>178</v>
      </c>
      <c r="B364" s="88" t="s">
        <v>221</v>
      </c>
      <c r="C364" s="89"/>
      <c r="D364" s="90"/>
      <c r="E364" s="91"/>
      <c r="F364" s="92"/>
    </row>
    <row r="365" customFormat="false" ht="13.5" hidden="false" customHeight="true" outlineLevel="0" collapsed="false">
      <c r="A365" s="61" t="s">
        <v>181</v>
      </c>
      <c r="B365" s="93" t="n">
        <v>21</v>
      </c>
      <c r="C365" s="94"/>
      <c r="D365" s="95"/>
      <c r="E365" s="95"/>
      <c r="F365" s="96"/>
    </row>
    <row r="366" customFormat="false" ht="13.5" hidden="false" customHeight="true" outlineLevel="0" collapsed="false">
      <c r="A366" s="61" t="s">
        <v>183</v>
      </c>
      <c r="B366" s="93" t="n">
        <v>2.4</v>
      </c>
      <c r="C366" s="94"/>
      <c r="D366" s="97"/>
      <c r="E366" s="95"/>
      <c r="F366" s="96"/>
    </row>
    <row r="367" customFormat="false" ht="13.5" hidden="false" customHeight="true" outlineLevel="0" collapsed="false">
      <c r="A367" s="61" t="s">
        <v>185</v>
      </c>
      <c r="B367" s="32" t="n">
        <v>0</v>
      </c>
      <c r="C367" s="85" t="s">
        <v>186</v>
      </c>
      <c r="D367" s="84" t="s">
        <v>145</v>
      </c>
      <c r="E367" s="95"/>
      <c r="F367" s="96"/>
    </row>
    <row r="368" customFormat="false" ht="13.5" hidden="false" customHeight="true" outlineLevel="0" collapsed="false">
      <c r="A368" s="61" t="s">
        <v>188</v>
      </c>
      <c r="B368" s="98" t="s">
        <v>30</v>
      </c>
      <c r="C368" s="77" t="n">
        <f aca="false">VLOOKUP(B368,$G$26:$H$54,2,FALSE())</f>
        <v>1</v>
      </c>
      <c r="D368" s="99" t="n">
        <f aca="false">(((B366)*B367)-B369)*(C368+0.15)*(B365-$B$13)</f>
        <v>0</v>
      </c>
      <c r="E368" s="100" t="s">
        <v>147</v>
      </c>
      <c r="F368" s="96"/>
    </row>
    <row r="369" customFormat="false" ht="13.5" hidden="false" customHeight="true" outlineLevel="0" collapsed="false">
      <c r="A369" s="61" t="s">
        <v>189</v>
      </c>
      <c r="B369" s="32" t="n">
        <f aca="false">B367*0.5</f>
        <v>0</v>
      </c>
      <c r="C369" s="94"/>
      <c r="D369" s="95"/>
      <c r="E369" s="100"/>
      <c r="F369" s="96"/>
    </row>
    <row r="370" customFormat="false" ht="13.5" hidden="false" customHeight="true" outlineLevel="0" collapsed="false">
      <c r="A370" s="61" t="s">
        <v>190</v>
      </c>
      <c r="B370" s="98" t="s">
        <v>30</v>
      </c>
      <c r="C370" s="77" t="n">
        <f aca="false">VLOOKUP(B370,$G$7:$H$23,2,FALSE())</f>
        <v>2.2</v>
      </c>
      <c r="D370" s="99" t="n">
        <f aca="false">B369*(C370+0.15)*(B365-$B$13)</f>
        <v>0</v>
      </c>
      <c r="E370" s="100" t="s">
        <v>147</v>
      </c>
      <c r="F370" s="96"/>
    </row>
    <row r="371" customFormat="false" ht="13.5" hidden="false" customHeight="true" outlineLevel="0" collapsed="false">
      <c r="A371" s="61" t="s">
        <v>191</v>
      </c>
      <c r="B371" s="32" t="n">
        <v>0</v>
      </c>
      <c r="C371" s="101"/>
      <c r="D371" s="101"/>
      <c r="E371" s="102"/>
      <c r="F371" s="96"/>
    </row>
    <row r="372" customFormat="false" ht="13.5" hidden="false" customHeight="true" outlineLevel="0" collapsed="false">
      <c r="A372" s="57" t="s">
        <v>192</v>
      </c>
      <c r="B372" s="32" t="s">
        <v>71</v>
      </c>
      <c r="C372" s="103"/>
      <c r="D372" s="95"/>
      <c r="E372" s="95"/>
      <c r="F372" s="96"/>
    </row>
    <row r="373" customFormat="false" ht="13.5" hidden="false" customHeight="true" outlineLevel="0" collapsed="false">
      <c r="A373" s="61" t="s">
        <v>193</v>
      </c>
      <c r="B373" s="98" t="s">
        <v>30</v>
      </c>
      <c r="C373" s="77" t="n">
        <f aca="false">IF(B372="yes",0,VLOOKUP(B373,$G$56:$H$75,2,FALSE()))</f>
        <v>1.75</v>
      </c>
      <c r="D373" s="99" t="n">
        <f aca="false">B371*(C373+0.15)*(B365-( IF(B373="pre 1918 wood floor vented ",$B$13,$B$14)))</f>
        <v>0</v>
      </c>
      <c r="E373" s="100" t="s">
        <v>147</v>
      </c>
      <c r="F373" s="96"/>
    </row>
    <row r="374" customFormat="false" ht="13.5" hidden="false" customHeight="true" outlineLevel="0" collapsed="false">
      <c r="A374" s="61" t="s">
        <v>194</v>
      </c>
      <c r="B374" s="32" t="s">
        <v>71</v>
      </c>
      <c r="C374" s="85"/>
      <c r="D374" s="84"/>
      <c r="E374" s="100"/>
      <c r="F374" s="96"/>
    </row>
    <row r="375" customFormat="false" ht="13.5" hidden="false" customHeight="true" outlineLevel="0" collapsed="false">
      <c r="A375" s="61" t="s">
        <v>195</v>
      </c>
      <c r="B375" s="32" t="n">
        <f aca="false">IF(B374="yes",0,B371)</f>
        <v>0</v>
      </c>
      <c r="C375" s="85"/>
      <c r="D375" s="101"/>
      <c r="E375" s="100"/>
      <c r="F375" s="96"/>
    </row>
    <row r="376" customFormat="false" ht="13.5" hidden="false" customHeight="true" outlineLevel="0" collapsed="false">
      <c r="A376" s="61" t="s">
        <v>196</v>
      </c>
      <c r="B376" s="32" t="n">
        <v>0</v>
      </c>
      <c r="C376" s="85"/>
      <c r="D376" s="101"/>
      <c r="E376" s="100"/>
      <c r="F376" s="96"/>
    </row>
    <row r="377" customFormat="false" ht="13.5" hidden="false" customHeight="true" outlineLevel="0" collapsed="false">
      <c r="A377" s="61" t="s">
        <v>197</v>
      </c>
      <c r="B377" s="98" t="s">
        <v>30</v>
      </c>
      <c r="C377" s="77" t="n">
        <f aca="false">VLOOKUP(B377,$G$77:$H$100,2,FALSE())</f>
        <v>0.3</v>
      </c>
      <c r="D377" s="99" t="n">
        <f aca="false">((B375-B376)*(C377+0.15)*(B365-$B$13))+(B376*(B365-$B$13)*2.8)</f>
        <v>0</v>
      </c>
      <c r="E377" s="100" t="s">
        <v>147</v>
      </c>
      <c r="F377" s="96"/>
    </row>
    <row r="378" customFormat="false" ht="13.5" hidden="false" customHeight="true" outlineLevel="0" collapsed="false">
      <c r="A378" s="61"/>
      <c r="B378" s="101"/>
      <c r="C378" s="103" t="s">
        <v>198</v>
      </c>
      <c r="D378" s="102"/>
      <c r="E378" s="100"/>
      <c r="F378" s="96"/>
    </row>
    <row r="379" customFormat="false" ht="13.5" hidden="false" customHeight="true" outlineLevel="0" collapsed="false">
      <c r="A379" s="61" t="s">
        <v>199</v>
      </c>
      <c r="B379" s="32" t="s">
        <v>30</v>
      </c>
      <c r="C379" s="77" t="n">
        <f aca="false">VLOOKUP(B379,$J$18:K368,2,FALSE())</f>
        <v>0</v>
      </c>
      <c r="D379" s="99" t="n">
        <f aca="false">((B365-$B$13)*0.33*(B371*B366)*C379)</f>
        <v>0</v>
      </c>
      <c r="E379" s="100" t="s">
        <v>147</v>
      </c>
      <c r="F379" s="96"/>
    </row>
    <row r="380" customFormat="false" ht="13.5" hidden="false" customHeight="true" outlineLevel="0" collapsed="false">
      <c r="A380" s="61"/>
      <c r="B380" s="95"/>
      <c r="C380" s="101"/>
      <c r="D380" s="95"/>
      <c r="E380" s="95"/>
      <c r="F380" s="104"/>
    </row>
    <row r="381" customFormat="false" ht="13.5" hidden="false" customHeight="true" outlineLevel="0" collapsed="false">
      <c r="A381" s="61" t="s">
        <v>200</v>
      </c>
      <c r="B381" s="105" t="n">
        <f aca="false">SUM(D368:D379)*((B366+81)/83.6)</f>
        <v>0</v>
      </c>
      <c r="C381" s="101"/>
      <c r="D381" s="95"/>
      <c r="E381" s="95"/>
      <c r="F381" s="96"/>
    </row>
    <row r="382" customFormat="false" ht="13.5" hidden="false" customHeight="true" outlineLevel="0" collapsed="false">
      <c r="A382" s="106" t="s">
        <v>201</v>
      </c>
      <c r="B382" s="107" t="e">
        <f aca="false">B381/B371</f>
        <v>#DIV/0!</v>
      </c>
      <c r="C382" s="108"/>
      <c r="D382" s="109"/>
      <c r="E382" s="110"/>
      <c r="F382" s="111"/>
    </row>
    <row r="383" customFormat="false" ht="13.5" hidden="false" customHeight="true" outlineLevel="0" collapsed="false">
      <c r="A383" s="116"/>
      <c r="B383" s="122"/>
      <c r="C383" s="118"/>
      <c r="D383" s="131"/>
      <c r="E383" s="132"/>
      <c r="F383" s="116"/>
    </row>
    <row r="384" customFormat="false" ht="13.5" hidden="false" customHeight="true" outlineLevel="0" collapsed="false">
      <c r="A384" s="87" t="s">
        <v>178</v>
      </c>
      <c r="B384" s="88" t="s">
        <v>222</v>
      </c>
      <c r="C384" s="89"/>
      <c r="D384" s="90"/>
      <c r="E384" s="91"/>
      <c r="F384" s="92"/>
    </row>
    <row r="385" customFormat="false" ht="13.5" hidden="false" customHeight="true" outlineLevel="0" collapsed="false">
      <c r="A385" s="61" t="s">
        <v>181</v>
      </c>
      <c r="B385" s="93" t="n">
        <v>21</v>
      </c>
      <c r="C385" s="94"/>
      <c r="D385" s="95"/>
      <c r="E385" s="95"/>
      <c r="F385" s="96"/>
    </row>
    <row r="386" customFormat="false" ht="13.5" hidden="false" customHeight="true" outlineLevel="0" collapsed="false">
      <c r="A386" s="61" t="s">
        <v>183</v>
      </c>
      <c r="B386" s="93" t="n">
        <v>2.4</v>
      </c>
      <c r="C386" s="94"/>
      <c r="D386" s="97"/>
      <c r="E386" s="95"/>
      <c r="F386" s="96"/>
    </row>
    <row r="387" customFormat="false" ht="13.5" hidden="false" customHeight="true" outlineLevel="0" collapsed="false">
      <c r="A387" s="61" t="s">
        <v>185</v>
      </c>
      <c r="B387" s="32" t="n">
        <v>0</v>
      </c>
      <c r="C387" s="85" t="s">
        <v>186</v>
      </c>
      <c r="D387" s="84" t="s">
        <v>145</v>
      </c>
      <c r="E387" s="95"/>
      <c r="F387" s="96"/>
    </row>
    <row r="388" customFormat="false" ht="13.5" hidden="false" customHeight="true" outlineLevel="0" collapsed="false">
      <c r="A388" s="61" t="s">
        <v>188</v>
      </c>
      <c r="B388" s="98" t="s">
        <v>30</v>
      </c>
      <c r="C388" s="77" t="n">
        <f aca="false">VLOOKUP(B388,$G$26:$H$54,2,FALSE())</f>
        <v>1</v>
      </c>
      <c r="D388" s="99" t="n">
        <f aca="false">(((B386)*B387)-B389)*(C388+0.15)*(B385-$B$13)</f>
        <v>0</v>
      </c>
      <c r="E388" s="100" t="s">
        <v>147</v>
      </c>
      <c r="F388" s="96"/>
    </row>
    <row r="389" customFormat="false" ht="13.5" hidden="false" customHeight="true" outlineLevel="0" collapsed="false">
      <c r="A389" s="61" t="s">
        <v>189</v>
      </c>
      <c r="B389" s="32" t="n">
        <f aca="false">B387*0.5</f>
        <v>0</v>
      </c>
      <c r="C389" s="94"/>
      <c r="D389" s="95"/>
      <c r="E389" s="100"/>
      <c r="F389" s="96"/>
    </row>
    <row r="390" customFormat="false" ht="13.5" hidden="false" customHeight="true" outlineLevel="0" collapsed="false">
      <c r="A390" s="61" t="s">
        <v>190</v>
      </c>
      <c r="B390" s="98" t="s">
        <v>30</v>
      </c>
      <c r="C390" s="77" t="n">
        <f aca="false">VLOOKUP(B390,$G$7:$H$23,2,FALSE())</f>
        <v>2.2</v>
      </c>
      <c r="D390" s="99" t="n">
        <f aca="false">B389*(C390+0.15)*(B385-$B$13)</f>
        <v>0</v>
      </c>
      <c r="E390" s="100" t="s">
        <v>147</v>
      </c>
      <c r="F390" s="96"/>
    </row>
    <row r="391" customFormat="false" ht="13.5" hidden="false" customHeight="true" outlineLevel="0" collapsed="false">
      <c r="A391" s="61" t="s">
        <v>191</v>
      </c>
      <c r="B391" s="32" t="n">
        <v>0</v>
      </c>
      <c r="C391" s="101"/>
      <c r="D391" s="101"/>
      <c r="E391" s="102"/>
      <c r="F391" s="96"/>
    </row>
    <row r="392" customFormat="false" ht="13.5" hidden="false" customHeight="true" outlineLevel="0" collapsed="false">
      <c r="A392" s="57" t="s">
        <v>192</v>
      </c>
      <c r="B392" s="32" t="s">
        <v>71</v>
      </c>
      <c r="C392" s="103"/>
      <c r="D392" s="95"/>
      <c r="E392" s="95"/>
      <c r="F392" s="96"/>
    </row>
    <row r="393" customFormat="false" ht="13.5" hidden="false" customHeight="true" outlineLevel="0" collapsed="false">
      <c r="A393" s="61" t="s">
        <v>193</v>
      </c>
      <c r="B393" s="98" t="s">
        <v>30</v>
      </c>
      <c r="C393" s="77" t="n">
        <f aca="false">IF(B392="yes",0,VLOOKUP(B393,$G$56:$H$75,2,FALSE()))</f>
        <v>1.75</v>
      </c>
      <c r="D393" s="99" t="n">
        <f aca="false">B391*(C393+0.15)*(B385-( IF(B393="pre 1918 wood floor vented ",$B$13,$B$14)))</f>
        <v>0</v>
      </c>
      <c r="E393" s="100" t="s">
        <v>147</v>
      </c>
      <c r="F393" s="96"/>
    </row>
    <row r="394" customFormat="false" ht="13.5" hidden="false" customHeight="true" outlineLevel="0" collapsed="false">
      <c r="A394" s="61" t="s">
        <v>194</v>
      </c>
      <c r="B394" s="32" t="s">
        <v>71</v>
      </c>
      <c r="C394" s="85"/>
      <c r="D394" s="84"/>
      <c r="E394" s="100"/>
      <c r="F394" s="96"/>
    </row>
    <row r="395" customFormat="false" ht="13.5" hidden="false" customHeight="true" outlineLevel="0" collapsed="false">
      <c r="A395" s="61" t="s">
        <v>195</v>
      </c>
      <c r="B395" s="32" t="n">
        <f aca="false">IF(B394="yes",0,B391)</f>
        <v>0</v>
      </c>
      <c r="C395" s="85"/>
      <c r="D395" s="101"/>
      <c r="E395" s="100"/>
      <c r="F395" s="96"/>
    </row>
    <row r="396" customFormat="false" ht="13.5" hidden="false" customHeight="true" outlineLevel="0" collapsed="false">
      <c r="A396" s="61" t="s">
        <v>196</v>
      </c>
      <c r="B396" s="32" t="n">
        <v>0</v>
      </c>
      <c r="C396" s="85"/>
      <c r="D396" s="101"/>
      <c r="E396" s="100"/>
      <c r="F396" s="96"/>
    </row>
    <row r="397" customFormat="false" ht="13.5" hidden="false" customHeight="true" outlineLevel="0" collapsed="false">
      <c r="A397" s="61" t="s">
        <v>197</v>
      </c>
      <c r="B397" s="98" t="s">
        <v>30</v>
      </c>
      <c r="C397" s="77" t="n">
        <f aca="false">VLOOKUP(B397,$G$77:$H$100,2,FALSE())</f>
        <v>0.3</v>
      </c>
      <c r="D397" s="99" t="n">
        <f aca="false">((B395-B396)*(C397+0.15)*(B385-$B$13))+(B396*(B385-$B$13)*2.8)</f>
        <v>0</v>
      </c>
      <c r="E397" s="100" t="s">
        <v>147</v>
      </c>
      <c r="F397" s="96"/>
    </row>
    <row r="398" customFormat="false" ht="13.5" hidden="false" customHeight="true" outlineLevel="0" collapsed="false">
      <c r="A398" s="61"/>
      <c r="B398" s="101"/>
      <c r="C398" s="103" t="s">
        <v>198</v>
      </c>
      <c r="D398" s="102"/>
      <c r="E398" s="100"/>
      <c r="F398" s="96"/>
    </row>
    <row r="399" customFormat="false" ht="13.5" hidden="false" customHeight="true" outlineLevel="0" collapsed="false">
      <c r="A399" s="61" t="s">
        <v>199</v>
      </c>
      <c r="B399" s="32" t="s">
        <v>30</v>
      </c>
      <c r="C399" s="77" t="n">
        <f aca="false">VLOOKUP(B399,$J$18:K388,2,FALSE())</f>
        <v>0</v>
      </c>
      <c r="D399" s="99" t="n">
        <f aca="false">((B385-$B$13)*0.33*(B391*B386)*C399)</f>
        <v>0</v>
      </c>
      <c r="E399" s="100" t="s">
        <v>147</v>
      </c>
      <c r="F399" s="96"/>
    </row>
    <row r="400" customFormat="false" ht="13.5" hidden="false" customHeight="true" outlineLevel="0" collapsed="false">
      <c r="A400" s="61"/>
      <c r="B400" s="95"/>
      <c r="C400" s="101"/>
      <c r="D400" s="95"/>
      <c r="E400" s="95"/>
      <c r="F400" s="104"/>
    </row>
    <row r="401" customFormat="false" ht="13.5" hidden="false" customHeight="true" outlineLevel="0" collapsed="false">
      <c r="A401" s="61" t="s">
        <v>200</v>
      </c>
      <c r="B401" s="105" t="n">
        <f aca="false">SUM(D388:D399)*((B386+81)/83.6)</f>
        <v>0</v>
      </c>
      <c r="C401" s="101"/>
      <c r="D401" s="95"/>
      <c r="E401" s="95"/>
      <c r="F401" s="96"/>
    </row>
    <row r="402" customFormat="false" ht="13.5" hidden="false" customHeight="true" outlineLevel="0" collapsed="false">
      <c r="A402" s="106" t="s">
        <v>201</v>
      </c>
      <c r="B402" s="107" t="e">
        <f aca="false">B401/B391</f>
        <v>#DIV/0!</v>
      </c>
      <c r="C402" s="108"/>
      <c r="D402" s="109"/>
      <c r="E402" s="110"/>
      <c r="F402" s="111"/>
    </row>
    <row r="403" customFormat="false" ht="13.5" hidden="false" customHeight="true" outlineLevel="0" collapsed="false">
      <c r="A403" s="133"/>
      <c r="B403" s="134"/>
      <c r="C403" s="135"/>
      <c r="D403" s="97"/>
      <c r="E403" s="95"/>
      <c r="F403" s="96"/>
    </row>
    <row r="404" customFormat="false" ht="13.5" hidden="false" customHeight="true" outlineLevel="0" collapsed="false">
      <c r="A404" s="87" t="s">
        <v>178</v>
      </c>
      <c r="B404" s="88" t="s">
        <v>223</v>
      </c>
      <c r="C404" s="89"/>
      <c r="D404" s="90"/>
      <c r="E404" s="91"/>
      <c r="F404" s="92"/>
    </row>
    <row r="405" customFormat="false" ht="13.5" hidden="false" customHeight="true" outlineLevel="0" collapsed="false">
      <c r="A405" s="61" t="s">
        <v>181</v>
      </c>
      <c r="B405" s="93" t="n">
        <v>21</v>
      </c>
      <c r="C405" s="94"/>
      <c r="D405" s="95"/>
      <c r="E405" s="95"/>
      <c r="F405" s="96"/>
    </row>
    <row r="406" customFormat="false" ht="13.5" hidden="false" customHeight="true" outlineLevel="0" collapsed="false">
      <c r="A406" s="61" t="s">
        <v>183</v>
      </c>
      <c r="B406" s="93" t="n">
        <v>2.4</v>
      </c>
      <c r="C406" s="94"/>
      <c r="D406" s="97"/>
      <c r="E406" s="95"/>
      <c r="F406" s="96"/>
    </row>
    <row r="407" customFormat="false" ht="13.5" hidden="false" customHeight="true" outlineLevel="0" collapsed="false">
      <c r="A407" s="61" t="s">
        <v>185</v>
      </c>
      <c r="B407" s="32" t="n">
        <v>0</v>
      </c>
      <c r="C407" s="85" t="s">
        <v>186</v>
      </c>
      <c r="D407" s="84" t="s">
        <v>145</v>
      </c>
      <c r="E407" s="95"/>
      <c r="F407" s="96"/>
    </row>
    <row r="408" customFormat="false" ht="13.5" hidden="false" customHeight="true" outlineLevel="0" collapsed="false">
      <c r="A408" s="61" t="s">
        <v>188</v>
      </c>
      <c r="B408" s="98" t="s">
        <v>30</v>
      </c>
      <c r="C408" s="77" t="n">
        <f aca="false">VLOOKUP(B408,$G$26:$H$54,2,FALSE())</f>
        <v>1</v>
      </c>
      <c r="D408" s="99" t="n">
        <f aca="false">(((B406)*B407)-B409)*(C408+0.15)*(B405-$B$13)</f>
        <v>0</v>
      </c>
      <c r="E408" s="100" t="s">
        <v>147</v>
      </c>
      <c r="F408" s="96"/>
    </row>
    <row r="409" customFormat="false" ht="13.5" hidden="false" customHeight="true" outlineLevel="0" collapsed="false">
      <c r="A409" s="61" t="s">
        <v>189</v>
      </c>
      <c r="B409" s="32" t="n">
        <f aca="false">B407*0.5</f>
        <v>0</v>
      </c>
      <c r="C409" s="94"/>
      <c r="D409" s="95"/>
      <c r="E409" s="100"/>
      <c r="F409" s="96"/>
    </row>
    <row r="410" customFormat="false" ht="13.5" hidden="false" customHeight="true" outlineLevel="0" collapsed="false">
      <c r="A410" s="61" t="s">
        <v>190</v>
      </c>
      <c r="B410" s="98" t="s">
        <v>30</v>
      </c>
      <c r="C410" s="77" t="n">
        <f aca="false">VLOOKUP(B410,$G$7:$H$23,2,FALSE())</f>
        <v>2.2</v>
      </c>
      <c r="D410" s="99" t="n">
        <f aca="false">B409*(C410+0.15)*(B405-$B$13)</f>
        <v>0</v>
      </c>
      <c r="E410" s="100" t="s">
        <v>147</v>
      </c>
      <c r="F410" s="96"/>
    </row>
    <row r="411" customFormat="false" ht="13.5" hidden="false" customHeight="true" outlineLevel="0" collapsed="false">
      <c r="A411" s="61" t="s">
        <v>191</v>
      </c>
      <c r="B411" s="32" t="n">
        <v>0</v>
      </c>
      <c r="C411" s="101"/>
      <c r="D411" s="101"/>
      <c r="E411" s="102"/>
      <c r="F411" s="96"/>
    </row>
    <row r="412" customFormat="false" ht="13.5" hidden="false" customHeight="true" outlineLevel="0" collapsed="false">
      <c r="A412" s="57" t="s">
        <v>192</v>
      </c>
      <c r="B412" s="32" t="s">
        <v>71</v>
      </c>
      <c r="C412" s="103"/>
      <c r="D412" s="95"/>
      <c r="E412" s="95"/>
      <c r="F412" s="96"/>
    </row>
    <row r="413" customFormat="false" ht="13.5" hidden="false" customHeight="true" outlineLevel="0" collapsed="false">
      <c r="A413" s="61" t="s">
        <v>193</v>
      </c>
      <c r="B413" s="98" t="s">
        <v>30</v>
      </c>
      <c r="C413" s="77" t="n">
        <f aca="false">IF(B412="yes",0,VLOOKUP(B413,$G$56:$H$75,2,FALSE()))</f>
        <v>1.75</v>
      </c>
      <c r="D413" s="99" t="n">
        <f aca="false">B411*(C413+0.15)*(B405-( IF(B413="pre 1918 wood floor vented ",$B$13,$B$14)))</f>
        <v>0</v>
      </c>
      <c r="E413" s="100" t="s">
        <v>147</v>
      </c>
      <c r="F413" s="96"/>
    </row>
    <row r="414" customFormat="false" ht="13.5" hidden="false" customHeight="true" outlineLevel="0" collapsed="false">
      <c r="A414" s="61" t="s">
        <v>194</v>
      </c>
      <c r="B414" s="32" t="s">
        <v>71</v>
      </c>
      <c r="C414" s="85"/>
      <c r="D414" s="84"/>
      <c r="E414" s="100"/>
      <c r="F414" s="96"/>
    </row>
    <row r="415" customFormat="false" ht="13.5" hidden="false" customHeight="true" outlineLevel="0" collapsed="false">
      <c r="A415" s="61" t="s">
        <v>195</v>
      </c>
      <c r="B415" s="32" t="n">
        <f aca="false">IF(B414="yes",0,B411)</f>
        <v>0</v>
      </c>
      <c r="C415" s="85"/>
      <c r="D415" s="101"/>
      <c r="E415" s="100"/>
      <c r="F415" s="96"/>
    </row>
    <row r="416" customFormat="false" ht="13.5" hidden="false" customHeight="true" outlineLevel="0" collapsed="false">
      <c r="A416" s="61" t="s">
        <v>196</v>
      </c>
      <c r="B416" s="32" t="n">
        <v>0</v>
      </c>
      <c r="C416" s="85"/>
      <c r="D416" s="101"/>
      <c r="E416" s="100"/>
      <c r="F416" s="96"/>
    </row>
    <row r="417" customFormat="false" ht="13.5" hidden="false" customHeight="true" outlineLevel="0" collapsed="false">
      <c r="A417" s="61" t="s">
        <v>197</v>
      </c>
      <c r="B417" s="98" t="s">
        <v>30</v>
      </c>
      <c r="C417" s="77" t="n">
        <f aca="false">VLOOKUP(B417,$G$77:$H$100,2,FALSE())</f>
        <v>0.3</v>
      </c>
      <c r="D417" s="99" t="n">
        <f aca="false">((B415-B416)*(C417+0.15)*(B405-$B$13))+(B416*(B405-$B$13)*2.8)</f>
        <v>0</v>
      </c>
      <c r="E417" s="100" t="s">
        <v>147</v>
      </c>
      <c r="F417" s="96"/>
    </row>
    <row r="418" customFormat="false" ht="13.5" hidden="false" customHeight="true" outlineLevel="0" collapsed="false">
      <c r="A418" s="61"/>
      <c r="B418" s="101"/>
      <c r="C418" s="103" t="s">
        <v>198</v>
      </c>
      <c r="D418" s="102"/>
      <c r="E418" s="100"/>
      <c r="F418" s="96"/>
    </row>
    <row r="419" customFormat="false" ht="13.5" hidden="false" customHeight="true" outlineLevel="0" collapsed="false">
      <c r="A419" s="61" t="s">
        <v>199</v>
      </c>
      <c r="B419" s="32" t="s">
        <v>30</v>
      </c>
      <c r="C419" s="77" t="n">
        <f aca="false">VLOOKUP(B419,$J$18:K408,2,FALSE())</f>
        <v>0</v>
      </c>
      <c r="D419" s="99" t="n">
        <f aca="false">((B405-$B$13)*0.33*(B411*B406)*C419)</f>
        <v>0</v>
      </c>
      <c r="E419" s="100" t="s">
        <v>147</v>
      </c>
      <c r="F419" s="96"/>
    </row>
    <row r="420" customFormat="false" ht="13.5" hidden="false" customHeight="true" outlineLevel="0" collapsed="false">
      <c r="A420" s="61"/>
      <c r="B420" s="95"/>
      <c r="C420" s="101"/>
      <c r="D420" s="95"/>
      <c r="E420" s="95"/>
      <c r="F420" s="104"/>
    </row>
    <row r="421" customFormat="false" ht="13.5" hidden="false" customHeight="true" outlineLevel="0" collapsed="false">
      <c r="A421" s="61" t="s">
        <v>200</v>
      </c>
      <c r="B421" s="105" t="n">
        <f aca="false">SUM(D408:D419)*((B406+81)/83.6)</f>
        <v>0</v>
      </c>
      <c r="C421" s="101"/>
      <c r="D421" s="95"/>
      <c r="E421" s="95"/>
      <c r="F421" s="96"/>
    </row>
    <row r="422" customFormat="false" ht="13.5" hidden="false" customHeight="true" outlineLevel="0" collapsed="false">
      <c r="A422" s="106" t="s">
        <v>201</v>
      </c>
      <c r="B422" s="107" t="e">
        <f aca="false">B421/B411</f>
        <v>#DIV/0!</v>
      </c>
      <c r="C422" s="108"/>
      <c r="D422" s="109"/>
      <c r="E422" s="110"/>
      <c r="F422" s="111"/>
    </row>
    <row r="423" customFormat="false" ht="13.5" hidden="false" customHeight="true" outlineLevel="0" collapsed="false">
      <c r="A423" s="122"/>
      <c r="B423" s="122"/>
      <c r="C423" s="121"/>
      <c r="D423" s="122"/>
      <c r="E423" s="136"/>
      <c r="F423" s="137"/>
    </row>
    <row r="424" customFormat="false" ht="13.5" hidden="false" customHeight="true" outlineLevel="0" collapsed="false">
      <c r="A424" s="87" t="s">
        <v>178</v>
      </c>
      <c r="B424" s="88" t="s">
        <v>224</v>
      </c>
      <c r="C424" s="89"/>
      <c r="D424" s="90"/>
      <c r="E424" s="91"/>
      <c r="F424" s="92"/>
    </row>
    <row r="425" customFormat="false" ht="13.5" hidden="false" customHeight="true" outlineLevel="0" collapsed="false">
      <c r="A425" s="61" t="s">
        <v>181</v>
      </c>
      <c r="B425" s="93" t="n">
        <v>21</v>
      </c>
      <c r="C425" s="94"/>
      <c r="D425" s="95"/>
      <c r="E425" s="95"/>
      <c r="F425" s="96"/>
    </row>
    <row r="426" customFormat="false" ht="13.5" hidden="false" customHeight="true" outlineLevel="0" collapsed="false">
      <c r="A426" s="61" t="s">
        <v>183</v>
      </c>
      <c r="B426" s="93" t="n">
        <v>2.4</v>
      </c>
      <c r="C426" s="94"/>
      <c r="D426" s="97"/>
      <c r="E426" s="95"/>
      <c r="F426" s="96"/>
    </row>
    <row r="427" customFormat="false" ht="13.5" hidden="false" customHeight="true" outlineLevel="0" collapsed="false">
      <c r="A427" s="61" t="s">
        <v>185</v>
      </c>
      <c r="B427" s="32" t="n">
        <v>0</v>
      </c>
      <c r="C427" s="85" t="s">
        <v>186</v>
      </c>
      <c r="D427" s="84" t="s">
        <v>145</v>
      </c>
      <c r="E427" s="95"/>
      <c r="F427" s="96"/>
    </row>
    <row r="428" customFormat="false" ht="13.5" hidden="false" customHeight="true" outlineLevel="0" collapsed="false">
      <c r="A428" s="61" t="s">
        <v>188</v>
      </c>
      <c r="B428" s="98" t="s">
        <v>30</v>
      </c>
      <c r="C428" s="77" t="n">
        <f aca="false">VLOOKUP(B428,$G$26:$H$54,2,FALSE())</f>
        <v>1</v>
      </c>
      <c r="D428" s="99" t="n">
        <f aca="false">(((B426)*B427)-B429)*(C428+0.15)*(B425-$B$13)</f>
        <v>0</v>
      </c>
      <c r="E428" s="100" t="s">
        <v>147</v>
      </c>
      <c r="F428" s="96"/>
    </row>
    <row r="429" customFormat="false" ht="13.5" hidden="false" customHeight="true" outlineLevel="0" collapsed="false">
      <c r="A429" s="61" t="s">
        <v>189</v>
      </c>
      <c r="B429" s="32" t="n">
        <f aca="false">B427*0.5</f>
        <v>0</v>
      </c>
      <c r="C429" s="94"/>
      <c r="D429" s="95"/>
      <c r="E429" s="100"/>
      <c r="F429" s="96"/>
    </row>
    <row r="430" customFormat="false" ht="13.5" hidden="false" customHeight="true" outlineLevel="0" collapsed="false">
      <c r="A430" s="61" t="s">
        <v>190</v>
      </c>
      <c r="B430" s="98" t="s">
        <v>30</v>
      </c>
      <c r="C430" s="77" t="n">
        <f aca="false">VLOOKUP(B430,$G$7:$H$23,2,FALSE())</f>
        <v>2.2</v>
      </c>
      <c r="D430" s="99" t="n">
        <f aca="false">B429*(C430+0.15)*(B425-$B$13)</f>
        <v>0</v>
      </c>
      <c r="E430" s="100" t="s">
        <v>147</v>
      </c>
      <c r="F430" s="96"/>
    </row>
    <row r="431" customFormat="false" ht="13.5" hidden="false" customHeight="true" outlineLevel="0" collapsed="false">
      <c r="A431" s="61" t="s">
        <v>191</v>
      </c>
      <c r="B431" s="32" t="n">
        <v>0</v>
      </c>
      <c r="C431" s="101"/>
      <c r="D431" s="101"/>
      <c r="E431" s="102"/>
      <c r="F431" s="96"/>
    </row>
    <row r="432" customFormat="false" ht="13.5" hidden="false" customHeight="true" outlineLevel="0" collapsed="false">
      <c r="A432" s="57" t="s">
        <v>192</v>
      </c>
      <c r="B432" s="32" t="s">
        <v>71</v>
      </c>
      <c r="C432" s="103"/>
      <c r="D432" s="95"/>
      <c r="E432" s="95"/>
      <c r="F432" s="96"/>
    </row>
    <row r="433" customFormat="false" ht="13.5" hidden="false" customHeight="true" outlineLevel="0" collapsed="false">
      <c r="A433" s="61" t="s">
        <v>193</v>
      </c>
      <c r="B433" s="98" t="s">
        <v>30</v>
      </c>
      <c r="C433" s="77" t="n">
        <f aca="false">IF(B432="yes",0,VLOOKUP(B433,$G$56:$H$75,2,FALSE()))</f>
        <v>1.75</v>
      </c>
      <c r="D433" s="99" t="n">
        <f aca="false">B431*(C433+0.15)*(B425-( IF(B433="pre 1918 wood floor vented ",$B$13,$B$14)))</f>
        <v>0</v>
      </c>
      <c r="E433" s="100" t="s">
        <v>147</v>
      </c>
      <c r="F433" s="96"/>
    </row>
    <row r="434" customFormat="false" ht="13.5" hidden="false" customHeight="true" outlineLevel="0" collapsed="false">
      <c r="A434" s="61" t="s">
        <v>194</v>
      </c>
      <c r="B434" s="32" t="s">
        <v>71</v>
      </c>
      <c r="C434" s="85"/>
      <c r="D434" s="84"/>
      <c r="E434" s="100"/>
      <c r="F434" s="96"/>
    </row>
    <row r="435" customFormat="false" ht="13.5" hidden="false" customHeight="true" outlineLevel="0" collapsed="false">
      <c r="A435" s="61" t="s">
        <v>195</v>
      </c>
      <c r="B435" s="32" t="n">
        <f aca="false">IF(B434="yes",0,B431)</f>
        <v>0</v>
      </c>
      <c r="C435" s="85"/>
      <c r="D435" s="101"/>
      <c r="E435" s="100"/>
      <c r="F435" s="96"/>
    </row>
    <row r="436" customFormat="false" ht="13.5" hidden="false" customHeight="true" outlineLevel="0" collapsed="false">
      <c r="A436" s="61" t="s">
        <v>196</v>
      </c>
      <c r="B436" s="32" t="n">
        <v>0</v>
      </c>
      <c r="C436" s="85"/>
      <c r="D436" s="101"/>
      <c r="E436" s="100"/>
      <c r="F436" s="96"/>
    </row>
    <row r="437" customFormat="false" ht="13.5" hidden="false" customHeight="true" outlineLevel="0" collapsed="false">
      <c r="A437" s="61" t="s">
        <v>197</v>
      </c>
      <c r="B437" s="98" t="s">
        <v>30</v>
      </c>
      <c r="C437" s="77" t="n">
        <f aca="false">VLOOKUP(B437,$G$77:$H$100,2,FALSE())</f>
        <v>0.3</v>
      </c>
      <c r="D437" s="99" t="n">
        <f aca="false">((B435-B436)*(C437+0.15)*(B425-$B$13))+(B436*(B425-$B$13)*2.8)</f>
        <v>0</v>
      </c>
      <c r="E437" s="100" t="s">
        <v>147</v>
      </c>
      <c r="F437" s="96"/>
    </row>
    <row r="438" customFormat="false" ht="13.5" hidden="false" customHeight="true" outlineLevel="0" collapsed="false">
      <c r="A438" s="61"/>
      <c r="B438" s="101"/>
      <c r="C438" s="103" t="s">
        <v>198</v>
      </c>
      <c r="D438" s="102"/>
      <c r="E438" s="100"/>
      <c r="F438" s="96"/>
    </row>
    <row r="439" customFormat="false" ht="13.5" hidden="false" customHeight="true" outlineLevel="0" collapsed="false">
      <c r="A439" s="61" t="s">
        <v>199</v>
      </c>
      <c r="B439" s="32" t="s">
        <v>30</v>
      </c>
      <c r="C439" s="77" t="n">
        <f aca="false">VLOOKUP(B439,$J$18:K428,2,FALSE())</f>
        <v>0</v>
      </c>
      <c r="D439" s="99" t="n">
        <f aca="false">((B425-$B$13)*0.33*(B431*B426)*C439)</f>
        <v>0</v>
      </c>
      <c r="E439" s="100" t="s">
        <v>147</v>
      </c>
      <c r="F439" s="96"/>
    </row>
    <row r="440" customFormat="false" ht="13.5" hidden="false" customHeight="true" outlineLevel="0" collapsed="false">
      <c r="A440" s="61"/>
      <c r="B440" s="95"/>
      <c r="C440" s="101"/>
      <c r="D440" s="95"/>
      <c r="E440" s="95"/>
      <c r="F440" s="104"/>
    </row>
    <row r="441" customFormat="false" ht="13.5" hidden="false" customHeight="true" outlineLevel="0" collapsed="false">
      <c r="A441" s="61" t="s">
        <v>200</v>
      </c>
      <c r="B441" s="105" t="n">
        <f aca="false">SUM(D428:D439)*((B426+81)/83.6)</f>
        <v>0</v>
      </c>
      <c r="C441" s="101"/>
      <c r="D441" s="95"/>
      <c r="E441" s="95"/>
      <c r="F441" s="96"/>
    </row>
    <row r="442" customFormat="false" ht="13.5" hidden="false" customHeight="true" outlineLevel="0" collapsed="false">
      <c r="A442" s="106" t="s">
        <v>201</v>
      </c>
      <c r="B442" s="107" t="e">
        <f aca="false">B441/B431</f>
        <v>#DIV/0!</v>
      </c>
      <c r="C442" s="108"/>
      <c r="D442" s="109"/>
      <c r="E442" s="110"/>
      <c r="F442" s="111"/>
    </row>
    <row r="443" customFormat="false" ht="13.5" hidden="false" customHeight="true" outlineLevel="0" collapsed="false">
      <c r="A443" s="116"/>
      <c r="B443" s="122"/>
      <c r="C443" s="123"/>
      <c r="D443" s="121"/>
      <c r="E443" s="121"/>
      <c r="F443" s="138"/>
    </row>
    <row r="444" customFormat="false" ht="13.5" hidden="false" customHeight="true" outlineLevel="0" collapsed="false">
      <c r="A444" s="87" t="s">
        <v>178</v>
      </c>
      <c r="B444" s="88" t="s">
        <v>225</v>
      </c>
      <c r="C444" s="89"/>
      <c r="D444" s="90"/>
      <c r="E444" s="91"/>
      <c r="F444" s="92"/>
    </row>
    <row r="445" customFormat="false" ht="13.5" hidden="false" customHeight="true" outlineLevel="0" collapsed="false">
      <c r="A445" s="61" t="s">
        <v>181</v>
      </c>
      <c r="B445" s="93" t="n">
        <v>21</v>
      </c>
      <c r="C445" s="94"/>
      <c r="D445" s="95"/>
      <c r="E445" s="95"/>
      <c r="F445" s="96"/>
    </row>
    <row r="446" customFormat="false" ht="13.5" hidden="false" customHeight="true" outlineLevel="0" collapsed="false">
      <c r="A446" s="61" t="s">
        <v>183</v>
      </c>
      <c r="B446" s="93" t="n">
        <v>2.4</v>
      </c>
      <c r="C446" s="94"/>
      <c r="D446" s="97"/>
      <c r="E446" s="95"/>
      <c r="F446" s="96"/>
    </row>
    <row r="447" customFormat="false" ht="13.5" hidden="false" customHeight="true" outlineLevel="0" collapsed="false">
      <c r="A447" s="61" t="s">
        <v>185</v>
      </c>
      <c r="B447" s="32" t="n">
        <v>0</v>
      </c>
      <c r="C447" s="85" t="s">
        <v>186</v>
      </c>
      <c r="D447" s="84" t="s">
        <v>145</v>
      </c>
      <c r="E447" s="95"/>
      <c r="F447" s="96"/>
    </row>
    <row r="448" customFormat="false" ht="13.5" hidden="false" customHeight="true" outlineLevel="0" collapsed="false">
      <c r="A448" s="61" t="s">
        <v>188</v>
      </c>
      <c r="B448" s="98" t="s">
        <v>30</v>
      </c>
      <c r="C448" s="77" t="n">
        <f aca="false">VLOOKUP(B448,$G$26:$H$54,2,FALSE())</f>
        <v>1</v>
      </c>
      <c r="D448" s="99" t="n">
        <f aca="false">(((B446)*B447)-B449)*(C448+0.15)*(B445-$B$13)</f>
        <v>0</v>
      </c>
      <c r="E448" s="100" t="s">
        <v>147</v>
      </c>
      <c r="F448" s="96"/>
    </row>
    <row r="449" customFormat="false" ht="13.5" hidden="false" customHeight="true" outlineLevel="0" collapsed="false">
      <c r="A449" s="61" t="s">
        <v>189</v>
      </c>
      <c r="B449" s="32" t="n">
        <f aca="false">B447*0.5</f>
        <v>0</v>
      </c>
      <c r="C449" s="94"/>
      <c r="D449" s="95"/>
      <c r="E449" s="100"/>
      <c r="F449" s="96"/>
    </row>
    <row r="450" customFormat="false" ht="13.5" hidden="false" customHeight="true" outlineLevel="0" collapsed="false">
      <c r="A450" s="61" t="s">
        <v>190</v>
      </c>
      <c r="B450" s="98" t="s">
        <v>30</v>
      </c>
      <c r="C450" s="77" t="n">
        <f aca="false">VLOOKUP(B450,$G$7:$H$23,2,FALSE())</f>
        <v>2.2</v>
      </c>
      <c r="D450" s="99" t="n">
        <f aca="false">B449*(C450+0.15)*(B445-$B$13)</f>
        <v>0</v>
      </c>
      <c r="E450" s="100" t="s">
        <v>147</v>
      </c>
      <c r="F450" s="96"/>
    </row>
    <row r="451" customFormat="false" ht="13.5" hidden="false" customHeight="true" outlineLevel="0" collapsed="false">
      <c r="A451" s="61" t="s">
        <v>191</v>
      </c>
      <c r="B451" s="32" t="n">
        <v>0</v>
      </c>
      <c r="C451" s="101"/>
      <c r="D451" s="101"/>
      <c r="E451" s="102"/>
      <c r="F451" s="96"/>
    </row>
    <row r="452" customFormat="false" ht="13.5" hidden="false" customHeight="true" outlineLevel="0" collapsed="false">
      <c r="A452" s="57" t="s">
        <v>192</v>
      </c>
      <c r="B452" s="32" t="s">
        <v>71</v>
      </c>
      <c r="C452" s="103"/>
      <c r="D452" s="95"/>
      <c r="E452" s="95"/>
      <c r="F452" s="96"/>
    </row>
    <row r="453" customFormat="false" ht="13.5" hidden="false" customHeight="true" outlineLevel="0" collapsed="false">
      <c r="A453" s="61" t="s">
        <v>193</v>
      </c>
      <c r="B453" s="98" t="s">
        <v>30</v>
      </c>
      <c r="C453" s="77" t="n">
        <f aca="false">IF(B452="yes",0,VLOOKUP(B453,$G$56:$H$75,2,FALSE()))</f>
        <v>1.75</v>
      </c>
      <c r="D453" s="99" t="n">
        <f aca="false">B451*(C453+0.15)*(B445-( IF(B453="pre 1918 wood floor vented ",$B$13,$B$14)))</f>
        <v>0</v>
      </c>
      <c r="E453" s="100" t="s">
        <v>147</v>
      </c>
      <c r="F453" s="96"/>
    </row>
    <row r="454" customFormat="false" ht="13.5" hidden="false" customHeight="true" outlineLevel="0" collapsed="false">
      <c r="A454" s="61" t="s">
        <v>194</v>
      </c>
      <c r="B454" s="32" t="s">
        <v>71</v>
      </c>
      <c r="C454" s="85"/>
      <c r="D454" s="84"/>
      <c r="E454" s="100"/>
      <c r="F454" s="96"/>
    </row>
    <row r="455" customFormat="false" ht="13.5" hidden="false" customHeight="true" outlineLevel="0" collapsed="false">
      <c r="A455" s="61" t="s">
        <v>195</v>
      </c>
      <c r="B455" s="32" t="n">
        <f aca="false">IF(B454="yes",0,B451)</f>
        <v>0</v>
      </c>
      <c r="C455" s="85"/>
      <c r="D455" s="101"/>
      <c r="E455" s="100"/>
      <c r="F455" s="96"/>
    </row>
    <row r="456" customFormat="false" ht="13.5" hidden="false" customHeight="true" outlineLevel="0" collapsed="false">
      <c r="A456" s="61" t="s">
        <v>196</v>
      </c>
      <c r="B456" s="32" t="n">
        <v>0</v>
      </c>
      <c r="C456" s="85"/>
      <c r="D456" s="101"/>
      <c r="E456" s="100"/>
      <c r="F456" s="96"/>
    </row>
    <row r="457" customFormat="false" ht="13.5" hidden="false" customHeight="true" outlineLevel="0" collapsed="false">
      <c r="A457" s="61" t="s">
        <v>197</v>
      </c>
      <c r="B457" s="98" t="s">
        <v>30</v>
      </c>
      <c r="C457" s="77" t="n">
        <f aca="false">VLOOKUP(B457,$G$77:$H$100,2,FALSE())</f>
        <v>0.3</v>
      </c>
      <c r="D457" s="99" t="n">
        <f aca="false">((B455-B456)*(C457+0.15)*(B445-$B$13))+(B456*(B445-$B$13)*2.8)</f>
        <v>0</v>
      </c>
      <c r="E457" s="100" t="s">
        <v>147</v>
      </c>
      <c r="F457" s="96"/>
    </row>
    <row r="458" customFormat="false" ht="13.5" hidden="false" customHeight="true" outlineLevel="0" collapsed="false">
      <c r="A458" s="61"/>
      <c r="B458" s="101"/>
      <c r="C458" s="103" t="s">
        <v>198</v>
      </c>
      <c r="D458" s="102"/>
      <c r="E458" s="100"/>
      <c r="F458" s="96"/>
    </row>
    <row r="459" customFormat="false" ht="13.5" hidden="false" customHeight="true" outlineLevel="0" collapsed="false">
      <c r="A459" s="61" t="s">
        <v>199</v>
      </c>
      <c r="B459" s="32" t="s">
        <v>30</v>
      </c>
      <c r="C459" s="77" t="n">
        <f aca="false">VLOOKUP(B459,$J$18:K448,2,FALSE())</f>
        <v>0</v>
      </c>
      <c r="D459" s="99" t="n">
        <f aca="false">((B445-$B$13)*0.33*(B451*B446)*C459)</f>
        <v>0</v>
      </c>
      <c r="E459" s="100" t="s">
        <v>147</v>
      </c>
      <c r="F459" s="96"/>
    </row>
    <row r="460" customFormat="false" ht="13.5" hidden="false" customHeight="true" outlineLevel="0" collapsed="false">
      <c r="A460" s="61"/>
      <c r="B460" s="95"/>
      <c r="C460" s="101"/>
      <c r="D460" s="95"/>
      <c r="E460" s="95"/>
      <c r="F460" s="104"/>
    </row>
    <row r="461" customFormat="false" ht="13.5" hidden="false" customHeight="true" outlineLevel="0" collapsed="false">
      <c r="A461" s="61" t="s">
        <v>200</v>
      </c>
      <c r="B461" s="105" t="n">
        <f aca="false">SUM(D448:D459)*((B446+81)/83.6)</f>
        <v>0</v>
      </c>
      <c r="C461" s="101"/>
      <c r="D461" s="95"/>
      <c r="E461" s="95"/>
      <c r="F461" s="96"/>
    </row>
    <row r="462" customFormat="false" ht="13.5" hidden="false" customHeight="true" outlineLevel="0" collapsed="false">
      <c r="A462" s="106" t="s">
        <v>201</v>
      </c>
      <c r="B462" s="107" t="e">
        <f aca="false">B461/B451</f>
        <v>#DIV/0!</v>
      </c>
      <c r="C462" s="108"/>
      <c r="D462" s="109"/>
      <c r="E462" s="110"/>
      <c r="F462" s="111"/>
    </row>
    <row r="463" customFormat="false" ht="13.5" hidden="false" customHeight="true" outlineLevel="0" collapsed="false">
      <c r="A463" s="116"/>
      <c r="B463" s="120"/>
      <c r="C463" s="121"/>
      <c r="D463" s="120"/>
      <c r="E463" s="120"/>
      <c r="F463" s="120"/>
    </row>
    <row r="464" customFormat="false" ht="13.5" hidden="false" customHeight="true" outlineLevel="0" collapsed="false">
      <c r="A464" s="87" t="s">
        <v>178</v>
      </c>
      <c r="B464" s="88" t="s">
        <v>226</v>
      </c>
      <c r="C464" s="89"/>
      <c r="D464" s="90"/>
      <c r="E464" s="91"/>
      <c r="F464" s="92"/>
    </row>
    <row r="465" customFormat="false" ht="13.5" hidden="false" customHeight="true" outlineLevel="0" collapsed="false">
      <c r="A465" s="61" t="s">
        <v>181</v>
      </c>
      <c r="B465" s="93" t="n">
        <v>21</v>
      </c>
      <c r="C465" s="94"/>
      <c r="D465" s="95"/>
      <c r="E465" s="95"/>
      <c r="F465" s="96"/>
    </row>
    <row r="466" customFormat="false" ht="13.5" hidden="false" customHeight="true" outlineLevel="0" collapsed="false">
      <c r="A466" s="61" t="s">
        <v>183</v>
      </c>
      <c r="B466" s="93" t="n">
        <v>2.4</v>
      </c>
      <c r="C466" s="94"/>
      <c r="D466" s="97"/>
      <c r="E466" s="95"/>
      <c r="F466" s="96"/>
    </row>
    <row r="467" customFormat="false" ht="13.5" hidden="false" customHeight="true" outlineLevel="0" collapsed="false">
      <c r="A467" s="61" t="s">
        <v>185</v>
      </c>
      <c r="B467" s="32" t="n">
        <v>0</v>
      </c>
      <c r="C467" s="85" t="s">
        <v>186</v>
      </c>
      <c r="D467" s="84" t="s">
        <v>145</v>
      </c>
      <c r="E467" s="95"/>
      <c r="F467" s="96"/>
    </row>
    <row r="468" customFormat="false" ht="13.5" hidden="false" customHeight="true" outlineLevel="0" collapsed="false">
      <c r="A468" s="61" t="s">
        <v>188</v>
      </c>
      <c r="B468" s="98" t="s">
        <v>30</v>
      </c>
      <c r="C468" s="77" t="n">
        <f aca="false">VLOOKUP(B468,$G$26:$H$54,2,FALSE())</f>
        <v>1</v>
      </c>
      <c r="D468" s="99" t="n">
        <f aca="false">(((B466)*B467)-B469)*(C468+0.15)*(B465-$B$13)</f>
        <v>0</v>
      </c>
      <c r="E468" s="100" t="s">
        <v>147</v>
      </c>
      <c r="F468" s="96"/>
    </row>
    <row r="469" customFormat="false" ht="13.5" hidden="false" customHeight="true" outlineLevel="0" collapsed="false">
      <c r="A469" s="61" t="s">
        <v>189</v>
      </c>
      <c r="B469" s="32" t="n">
        <f aca="false">B467*0.5</f>
        <v>0</v>
      </c>
      <c r="C469" s="94"/>
      <c r="D469" s="95"/>
      <c r="E469" s="100"/>
      <c r="F469" s="96"/>
    </row>
    <row r="470" customFormat="false" ht="13.5" hidden="false" customHeight="true" outlineLevel="0" collapsed="false">
      <c r="A470" s="61" t="s">
        <v>190</v>
      </c>
      <c r="B470" s="98" t="s">
        <v>30</v>
      </c>
      <c r="C470" s="77" t="n">
        <f aca="false">VLOOKUP(B470,$G$7:$H$23,2,FALSE())</f>
        <v>2.2</v>
      </c>
      <c r="D470" s="99" t="n">
        <f aca="false">B469*(C470+0.15)*(B465-$B$13)</f>
        <v>0</v>
      </c>
      <c r="E470" s="100" t="s">
        <v>147</v>
      </c>
      <c r="F470" s="96"/>
    </row>
    <row r="471" customFormat="false" ht="13.5" hidden="false" customHeight="true" outlineLevel="0" collapsed="false">
      <c r="A471" s="61" t="s">
        <v>191</v>
      </c>
      <c r="B471" s="32" t="n">
        <v>0</v>
      </c>
      <c r="C471" s="101"/>
      <c r="D471" s="101"/>
      <c r="E471" s="102"/>
      <c r="F471" s="96"/>
    </row>
    <row r="472" customFormat="false" ht="13.5" hidden="false" customHeight="true" outlineLevel="0" collapsed="false">
      <c r="A472" s="57" t="s">
        <v>192</v>
      </c>
      <c r="B472" s="32" t="s">
        <v>71</v>
      </c>
      <c r="C472" s="103"/>
      <c r="D472" s="95"/>
      <c r="E472" s="95"/>
      <c r="F472" s="96"/>
    </row>
    <row r="473" customFormat="false" ht="13.5" hidden="false" customHeight="true" outlineLevel="0" collapsed="false">
      <c r="A473" s="61" t="s">
        <v>193</v>
      </c>
      <c r="B473" s="98" t="s">
        <v>30</v>
      </c>
      <c r="C473" s="77" t="n">
        <f aca="false">IF(B472="yes",0,VLOOKUP(B473,$G$56:$H$75,2,FALSE()))</f>
        <v>1.75</v>
      </c>
      <c r="D473" s="99" t="n">
        <f aca="false">B471*(C473+0.15)*(B465-( IF(B473="pre 1918 wood floor vented ",$B$13,$B$14)))</f>
        <v>0</v>
      </c>
      <c r="E473" s="100" t="s">
        <v>147</v>
      </c>
      <c r="F473" s="96"/>
    </row>
    <row r="474" customFormat="false" ht="13.5" hidden="false" customHeight="true" outlineLevel="0" collapsed="false">
      <c r="A474" s="61" t="s">
        <v>194</v>
      </c>
      <c r="B474" s="32" t="s">
        <v>71</v>
      </c>
      <c r="C474" s="85"/>
      <c r="D474" s="84"/>
      <c r="E474" s="100"/>
      <c r="F474" s="96"/>
    </row>
    <row r="475" customFormat="false" ht="13.5" hidden="false" customHeight="true" outlineLevel="0" collapsed="false">
      <c r="A475" s="61" t="s">
        <v>195</v>
      </c>
      <c r="B475" s="32" t="n">
        <f aca="false">IF(B474="yes",0,B471)</f>
        <v>0</v>
      </c>
      <c r="C475" s="85"/>
      <c r="D475" s="101"/>
      <c r="E475" s="100"/>
      <c r="F475" s="96"/>
    </row>
    <row r="476" customFormat="false" ht="13.5" hidden="false" customHeight="true" outlineLevel="0" collapsed="false">
      <c r="A476" s="61" t="s">
        <v>196</v>
      </c>
      <c r="B476" s="32" t="n">
        <v>0</v>
      </c>
      <c r="C476" s="85"/>
      <c r="D476" s="101"/>
      <c r="E476" s="100"/>
      <c r="F476" s="96"/>
    </row>
    <row r="477" customFormat="false" ht="13.5" hidden="false" customHeight="true" outlineLevel="0" collapsed="false">
      <c r="A477" s="61" t="s">
        <v>197</v>
      </c>
      <c r="B477" s="98" t="s">
        <v>30</v>
      </c>
      <c r="C477" s="77" t="n">
        <f aca="false">VLOOKUP(B477,$G$77:$H$100,2,FALSE())</f>
        <v>0.3</v>
      </c>
      <c r="D477" s="99" t="n">
        <f aca="false">((B475-B476)*(C477+0.15)*(B465-$B$13))+(B476*(B465-$B$13)*2.8)</f>
        <v>0</v>
      </c>
      <c r="E477" s="100" t="s">
        <v>147</v>
      </c>
      <c r="F477" s="96"/>
    </row>
    <row r="478" customFormat="false" ht="13.5" hidden="false" customHeight="true" outlineLevel="0" collapsed="false">
      <c r="A478" s="61"/>
      <c r="B478" s="101"/>
      <c r="C478" s="103" t="s">
        <v>198</v>
      </c>
      <c r="D478" s="102"/>
      <c r="E478" s="100"/>
      <c r="F478" s="96"/>
    </row>
    <row r="479" customFormat="false" ht="13.5" hidden="false" customHeight="true" outlineLevel="0" collapsed="false">
      <c r="A479" s="61" t="s">
        <v>199</v>
      </c>
      <c r="B479" s="32" t="s">
        <v>30</v>
      </c>
      <c r="C479" s="77" t="n">
        <f aca="false">VLOOKUP(B479,$J$18:K468,2,FALSE())</f>
        <v>0</v>
      </c>
      <c r="D479" s="99" t="n">
        <f aca="false">((B465-$B$13)*0.33*(B471*B466)*C479)</f>
        <v>0</v>
      </c>
      <c r="E479" s="100" t="s">
        <v>147</v>
      </c>
      <c r="F479" s="96"/>
    </row>
    <row r="480" customFormat="false" ht="13.5" hidden="false" customHeight="true" outlineLevel="0" collapsed="false">
      <c r="A480" s="61"/>
      <c r="B480" s="95"/>
      <c r="C480" s="101"/>
      <c r="D480" s="95"/>
      <c r="E480" s="95"/>
      <c r="F480" s="104"/>
    </row>
    <row r="481" customFormat="false" ht="13.5" hidden="false" customHeight="true" outlineLevel="0" collapsed="false">
      <c r="A481" s="61" t="s">
        <v>200</v>
      </c>
      <c r="B481" s="105" t="n">
        <f aca="false">SUM(D468:D479)*((B466+81)/83.6)</f>
        <v>0</v>
      </c>
      <c r="C481" s="101"/>
      <c r="D481" s="95"/>
      <c r="E481" s="95"/>
      <c r="F481" s="96"/>
    </row>
    <row r="482" customFormat="false" ht="13.5" hidden="false" customHeight="true" outlineLevel="0" collapsed="false">
      <c r="A482" s="106" t="s">
        <v>201</v>
      </c>
      <c r="B482" s="107" t="e">
        <f aca="false">B481/B471</f>
        <v>#DIV/0!</v>
      </c>
      <c r="C482" s="108"/>
      <c r="D482" s="109"/>
      <c r="E482" s="110"/>
      <c r="F482" s="111"/>
    </row>
    <row r="483" customFormat="false" ht="13.5" hidden="false" customHeight="true" outlineLevel="0" collapsed="false">
      <c r="A483" s="139"/>
      <c r="B483" s="136"/>
      <c r="C483" s="121"/>
      <c r="D483" s="120"/>
      <c r="E483" s="120"/>
      <c r="F483" s="120"/>
    </row>
    <row r="484" customFormat="false" ht="13.5" hidden="false" customHeight="true" outlineLevel="0" collapsed="false">
      <c r="A484" s="87" t="s">
        <v>178</v>
      </c>
      <c r="B484" s="88" t="s">
        <v>227</v>
      </c>
      <c r="C484" s="89"/>
      <c r="D484" s="90"/>
      <c r="E484" s="91"/>
      <c r="F484" s="92"/>
    </row>
    <row r="485" customFormat="false" ht="13.5" hidden="false" customHeight="true" outlineLevel="0" collapsed="false">
      <c r="A485" s="61" t="s">
        <v>181</v>
      </c>
      <c r="B485" s="93" t="n">
        <v>21</v>
      </c>
      <c r="C485" s="94"/>
      <c r="D485" s="95"/>
      <c r="E485" s="95"/>
      <c r="F485" s="96"/>
    </row>
    <row r="486" customFormat="false" ht="13.5" hidden="false" customHeight="true" outlineLevel="0" collapsed="false">
      <c r="A486" s="61" t="s">
        <v>183</v>
      </c>
      <c r="B486" s="93" t="n">
        <v>2.4</v>
      </c>
      <c r="C486" s="94"/>
      <c r="D486" s="97"/>
      <c r="E486" s="95"/>
      <c r="F486" s="96"/>
    </row>
    <row r="487" customFormat="false" ht="13.5" hidden="false" customHeight="true" outlineLevel="0" collapsed="false">
      <c r="A487" s="61" t="s">
        <v>185</v>
      </c>
      <c r="B487" s="32" t="n">
        <v>0</v>
      </c>
      <c r="C487" s="85" t="s">
        <v>186</v>
      </c>
      <c r="D487" s="84" t="s">
        <v>145</v>
      </c>
      <c r="E487" s="95"/>
      <c r="F487" s="96"/>
    </row>
    <row r="488" customFormat="false" ht="13.5" hidden="false" customHeight="true" outlineLevel="0" collapsed="false">
      <c r="A488" s="61" t="s">
        <v>188</v>
      </c>
      <c r="B488" s="98" t="s">
        <v>30</v>
      </c>
      <c r="C488" s="77" t="n">
        <f aca="false">VLOOKUP(B488,$G$26:$H$54,2,FALSE())</f>
        <v>1</v>
      </c>
      <c r="D488" s="99" t="n">
        <f aca="false">(((B486)*B487)-B489)*(C488+0.15)*(B485-$B$13)</f>
        <v>0</v>
      </c>
      <c r="E488" s="100" t="s">
        <v>147</v>
      </c>
      <c r="F488" s="96"/>
    </row>
    <row r="489" customFormat="false" ht="13.5" hidden="false" customHeight="true" outlineLevel="0" collapsed="false">
      <c r="A489" s="61" t="s">
        <v>189</v>
      </c>
      <c r="B489" s="32" t="n">
        <f aca="false">B487*0.5</f>
        <v>0</v>
      </c>
      <c r="C489" s="94"/>
      <c r="D489" s="95"/>
      <c r="E489" s="100"/>
      <c r="F489" s="96"/>
    </row>
    <row r="490" customFormat="false" ht="13.5" hidden="false" customHeight="true" outlineLevel="0" collapsed="false">
      <c r="A490" s="61" t="s">
        <v>190</v>
      </c>
      <c r="B490" s="98" t="s">
        <v>30</v>
      </c>
      <c r="C490" s="77" t="n">
        <f aca="false">VLOOKUP(B490,$G$7:$H$23,2,FALSE())</f>
        <v>2.2</v>
      </c>
      <c r="D490" s="99" t="n">
        <f aca="false">B489*(C490+0.15)*(B485-$B$13)</f>
        <v>0</v>
      </c>
      <c r="E490" s="100" t="s">
        <v>147</v>
      </c>
      <c r="F490" s="96"/>
    </row>
    <row r="491" customFormat="false" ht="13.5" hidden="false" customHeight="true" outlineLevel="0" collapsed="false">
      <c r="A491" s="61" t="s">
        <v>191</v>
      </c>
      <c r="B491" s="32" t="n">
        <v>0</v>
      </c>
      <c r="C491" s="101"/>
      <c r="D491" s="101"/>
      <c r="E491" s="102"/>
      <c r="F491" s="96"/>
    </row>
    <row r="492" customFormat="false" ht="13.5" hidden="false" customHeight="true" outlineLevel="0" collapsed="false">
      <c r="A492" s="57" t="s">
        <v>192</v>
      </c>
      <c r="B492" s="32" t="s">
        <v>71</v>
      </c>
      <c r="C492" s="103"/>
      <c r="D492" s="95"/>
      <c r="E492" s="95"/>
      <c r="F492" s="96"/>
    </row>
    <row r="493" customFormat="false" ht="13.5" hidden="false" customHeight="true" outlineLevel="0" collapsed="false">
      <c r="A493" s="61" t="s">
        <v>193</v>
      </c>
      <c r="B493" s="98" t="s">
        <v>30</v>
      </c>
      <c r="C493" s="77" t="n">
        <f aca="false">IF(B492="yes",0,VLOOKUP(B493,$G$56:$H$75,2,FALSE()))</f>
        <v>1.75</v>
      </c>
      <c r="D493" s="99" t="n">
        <f aca="false">B491*(C493+0.15)*(B485-( IF(B493="pre 1918 wood floor vented ",$B$13,$B$14)))</f>
        <v>0</v>
      </c>
      <c r="E493" s="100" t="s">
        <v>147</v>
      </c>
      <c r="F493" s="96"/>
    </row>
    <row r="494" customFormat="false" ht="13.5" hidden="false" customHeight="true" outlineLevel="0" collapsed="false">
      <c r="A494" s="61" t="s">
        <v>194</v>
      </c>
      <c r="B494" s="32" t="s">
        <v>71</v>
      </c>
      <c r="C494" s="85"/>
      <c r="D494" s="84"/>
      <c r="E494" s="100"/>
      <c r="F494" s="96"/>
    </row>
    <row r="495" customFormat="false" ht="13.5" hidden="false" customHeight="true" outlineLevel="0" collapsed="false">
      <c r="A495" s="61" t="s">
        <v>195</v>
      </c>
      <c r="B495" s="32" t="n">
        <f aca="false">IF(B494="yes",0,B491)</f>
        <v>0</v>
      </c>
      <c r="C495" s="85"/>
      <c r="D495" s="101"/>
      <c r="E495" s="100"/>
      <c r="F495" s="96"/>
    </row>
    <row r="496" customFormat="false" ht="13.5" hidden="false" customHeight="true" outlineLevel="0" collapsed="false">
      <c r="A496" s="61" t="s">
        <v>196</v>
      </c>
      <c r="B496" s="32" t="n">
        <v>0</v>
      </c>
      <c r="C496" s="85"/>
      <c r="D496" s="101"/>
      <c r="E496" s="100"/>
      <c r="F496" s="96"/>
    </row>
    <row r="497" customFormat="false" ht="13.5" hidden="false" customHeight="true" outlineLevel="0" collapsed="false">
      <c r="A497" s="61" t="s">
        <v>197</v>
      </c>
      <c r="B497" s="98" t="s">
        <v>30</v>
      </c>
      <c r="C497" s="77" t="n">
        <f aca="false">VLOOKUP(B497,$G$77:$H$100,2,FALSE())</f>
        <v>0.3</v>
      </c>
      <c r="D497" s="99" t="n">
        <f aca="false">((B495-B496)*(C497+0.15)*(B485-$B$13))+(B496*(B485-$B$13)*2.8)</f>
        <v>0</v>
      </c>
      <c r="E497" s="100" t="s">
        <v>147</v>
      </c>
      <c r="F497" s="96"/>
    </row>
    <row r="498" customFormat="false" ht="13.5" hidden="false" customHeight="true" outlineLevel="0" collapsed="false">
      <c r="A498" s="61"/>
      <c r="B498" s="101"/>
      <c r="C498" s="103" t="s">
        <v>198</v>
      </c>
      <c r="D498" s="102"/>
      <c r="E498" s="100"/>
      <c r="F498" s="96"/>
    </row>
    <row r="499" customFormat="false" ht="13.5" hidden="false" customHeight="true" outlineLevel="0" collapsed="false">
      <c r="A499" s="61" t="s">
        <v>199</v>
      </c>
      <c r="B499" s="32" t="s">
        <v>30</v>
      </c>
      <c r="C499" s="77" t="n">
        <f aca="false">VLOOKUP(B499,$J$18:K488,2,FALSE())</f>
        <v>0</v>
      </c>
      <c r="D499" s="99" t="n">
        <f aca="false">((B485-$B$13)*0.33*(B491*B486)*C499)</f>
        <v>0</v>
      </c>
      <c r="E499" s="100" t="s">
        <v>147</v>
      </c>
      <c r="F499" s="96"/>
    </row>
    <row r="500" customFormat="false" ht="13.5" hidden="false" customHeight="true" outlineLevel="0" collapsed="false">
      <c r="A500" s="61"/>
      <c r="B500" s="95"/>
      <c r="C500" s="101"/>
      <c r="D500" s="95"/>
      <c r="E500" s="95"/>
      <c r="F500" s="104"/>
    </row>
    <row r="501" customFormat="false" ht="13.5" hidden="false" customHeight="true" outlineLevel="0" collapsed="false">
      <c r="A501" s="61" t="s">
        <v>200</v>
      </c>
      <c r="B501" s="105" t="n">
        <f aca="false">SUM(D488:D499)*((B486+81)/83.6)</f>
        <v>0</v>
      </c>
      <c r="C501" s="101"/>
      <c r="D501" s="95"/>
      <c r="E501" s="95"/>
      <c r="F501" s="96"/>
    </row>
    <row r="502" customFormat="false" ht="13.5" hidden="false" customHeight="true" outlineLevel="0" collapsed="false">
      <c r="A502" s="106" t="s">
        <v>201</v>
      </c>
      <c r="B502" s="107" t="e">
        <f aca="false">B501/B491</f>
        <v>#DIV/0!</v>
      </c>
      <c r="C502" s="108"/>
      <c r="D502" s="109"/>
      <c r="E502" s="110"/>
      <c r="F502" s="111"/>
    </row>
    <row r="503" customFormat="false" ht="13.5" hidden="false" customHeight="true" outlineLevel="0" collapsed="false">
      <c r="A503" s="116"/>
      <c r="B503" s="122"/>
      <c r="C503" s="118"/>
      <c r="D503" s="131"/>
      <c r="E503" s="132"/>
      <c r="F503" s="116"/>
    </row>
    <row r="504" customFormat="false" ht="13.5" hidden="false" customHeight="true" outlineLevel="0" collapsed="false">
      <c r="A504" s="87" t="s">
        <v>178</v>
      </c>
      <c r="B504" s="88" t="s">
        <v>228</v>
      </c>
      <c r="C504" s="89"/>
      <c r="D504" s="90"/>
      <c r="E504" s="91"/>
      <c r="F504" s="92"/>
    </row>
    <row r="505" customFormat="false" ht="13.5" hidden="false" customHeight="true" outlineLevel="0" collapsed="false">
      <c r="A505" s="61" t="s">
        <v>181</v>
      </c>
      <c r="B505" s="93" t="n">
        <v>21</v>
      </c>
      <c r="C505" s="94"/>
      <c r="D505" s="95"/>
      <c r="E505" s="95"/>
      <c r="F505" s="96"/>
    </row>
    <row r="506" customFormat="false" ht="13.5" hidden="false" customHeight="true" outlineLevel="0" collapsed="false">
      <c r="A506" s="61" t="s">
        <v>183</v>
      </c>
      <c r="B506" s="93" t="n">
        <v>2.4</v>
      </c>
      <c r="C506" s="94"/>
      <c r="D506" s="97"/>
      <c r="E506" s="95"/>
      <c r="F506" s="96"/>
    </row>
    <row r="507" customFormat="false" ht="13.5" hidden="false" customHeight="true" outlineLevel="0" collapsed="false">
      <c r="A507" s="61" t="s">
        <v>185</v>
      </c>
      <c r="B507" s="32" t="n">
        <v>0</v>
      </c>
      <c r="C507" s="85" t="s">
        <v>186</v>
      </c>
      <c r="D507" s="84" t="s">
        <v>145</v>
      </c>
      <c r="E507" s="95"/>
      <c r="F507" s="96"/>
    </row>
    <row r="508" customFormat="false" ht="13.5" hidden="false" customHeight="true" outlineLevel="0" collapsed="false">
      <c r="A508" s="61" t="s">
        <v>188</v>
      </c>
      <c r="B508" s="98" t="s">
        <v>30</v>
      </c>
      <c r="C508" s="77" t="n">
        <f aca="false">VLOOKUP(B508,$G$26:$H$54,2,FALSE())</f>
        <v>1</v>
      </c>
      <c r="D508" s="99" t="n">
        <f aca="false">(((B506)*B507)-B509)*(C508+0.15)*(B505-$B$13)</f>
        <v>0</v>
      </c>
      <c r="E508" s="100" t="s">
        <v>147</v>
      </c>
      <c r="F508" s="96"/>
    </row>
    <row r="509" customFormat="false" ht="13.5" hidden="false" customHeight="true" outlineLevel="0" collapsed="false">
      <c r="A509" s="61" t="s">
        <v>189</v>
      </c>
      <c r="B509" s="32" t="n">
        <f aca="false">B507*0.5</f>
        <v>0</v>
      </c>
      <c r="C509" s="94"/>
      <c r="D509" s="95"/>
      <c r="E509" s="100"/>
      <c r="F509" s="96"/>
    </row>
    <row r="510" customFormat="false" ht="13.5" hidden="false" customHeight="true" outlineLevel="0" collapsed="false">
      <c r="A510" s="61" t="s">
        <v>190</v>
      </c>
      <c r="B510" s="98" t="s">
        <v>30</v>
      </c>
      <c r="C510" s="77" t="n">
        <f aca="false">VLOOKUP(B510,$G$7:$H$23,2,FALSE())</f>
        <v>2.2</v>
      </c>
      <c r="D510" s="99" t="n">
        <f aca="false">B509*(C510+0.15)*(B505-$B$13)</f>
        <v>0</v>
      </c>
      <c r="E510" s="100" t="s">
        <v>147</v>
      </c>
      <c r="F510" s="96"/>
    </row>
    <row r="511" customFormat="false" ht="13.5" hidden="false" customHeight="true" outlineLevel="0" collapsed="false">
      <c r="A511" s="61" t="s">
        <v>191</v>
      </c>
      <c r="B511" s="32" t="n">
        <v>0</v>
      </c>
      <c r="C511" s="101"/>
      <c r="D511" s="101"/>
      <c r="E511" s="102"/>
      <c r="F511" s="96"/>
    </row>
    <row r="512" customFormat="false" ht="13.5" hidden="false" customHeight="true" outlineLevel="0" collapsed="false">
      <c r="A512" s="57" t="s">
        <v>192</v>
      </c>
      <c r="B512" s="32" t="s">
        <v>71</v>
      </c>
      <c r="C512" s="103"/>
      <c r="D512" s="95"/>
      <c r="E512" s="95"/>
      <c r="F512" s="96"/>
    </row>
    <row r="513" customFormat="false" ht="13.5" hidden="false" customHeight="true" outlineLevel="0" collapsed="false">
      <c r="A513" s="61" t="s">
        <v>193</v>
      </c>
      <c r="B513" s="98" t="s">
        <v>30</v>
      </c>
      <c r="C513" s="77" t="n">
        <f aca="false">IF(B512="yes",0,VLOOKUP(B513,$G$56:$H$75,2,FALSE()))</f>
        <v>1.75</v>
      </c>
      <c r="D513" s="99" t="n">
        <f aca="false">B511*(C513+0.15)*(B505-( IF(B513="pre 1918 wood floor vented ",$B$13,$B$14)))</f>
        <v>0</v>
      </c>
      <c r="E513" s="100" t="s">
        <v>147</v>
      </c>
      <c r="F513" s="96"/>
    </row>
    <row r="514" customFormat="false" ht="13.5" hidden="false" customHeight="true" outlineLevel="0" collapsed="false">
      <c r="A514" s="61" t="s">
        <v>194</v>
      </c>
      <c r="B514" s="32" t="s">
        <v>71</v>
      </c>
      <c r="C514" s="85"/>
      <c r="D514" s="84"/>
      <c r="E514" s="100"/>
      <c r="F514" s="96"/>
    </row>
    <row r="515" customFormat="false" ht="13.5" hidden="false" customHeight="true" outlineLevel="0" collapsed="false">
      <c r="A515" s="61" t="s">
        <v>195</v>
      </c>
      <c r="B515" s="32" t="n">
        <f aca="false">IF(B514="yes",0,B511)</f>
        <v>0</v>
      </c>
      <c r="C515" s="85"/>
      <c r="D515" s="101"/>
      <c r="E515" s="100"/>
      <c r="F515" s="96"/>
    </row>
    <row r="516" customFormat="false" ht="13.5" hidden="false" customHeight="true" outlineLevel="0" collapsed="false">
      <c r="A516" s="61" t="s">
        <v>196</v>
      </c>
      <c r="B516" s="32" t="n">
        <v>0</v>
      </c>
      <c r="C516" s="85"/>
      <c r="D516" s="101"/>
      <c r="E516" s="100"/>
      <c r="F516" s="96"/>
    </row>
    <row r="517" customFormat="false" ht="13.5" hidden="false" customHeight="true" outlineLevel="0" collapsed="false">
      <c r="A517" s="61" t="s">
        <v>197</v>
      </c>
      <c r="B517" s="98" t="s">
        <v>30</v>
      </c>
      <c r="C517" s="77" t="n">
        <f aca="false">VLOOKUP(B517,$G$77:$H$100,2,FALSE())</f>
        <v>0.3</v>
      </c>
      <c r="D517" s="99" t="n">
        <f aca="false">((B515-B516)*(C517+0.15)*(B505-$B$13))+(B516*(B505-$B$13)*2.8)</f>
        <v>0</v>
      </c>
      <c r="E517" s="100" t="s">
        <v>147</v>
      </c>
      <c r="F517" s="96"/>
    </row>
    <row r="518" customFormat="false" ht="13.5" hidden="false" customHeight="true" outlineLevel="0" collapsed="false">
      <c r="A518" s="61"/>
      <c r="B518" s="101"/>
      <c r="C518" s="103" t="s">
        <v>198</v>
      </c>
      <c r="D518" s="102"/>
      <c r="E518" s="100"/>
      <c r="F518" s="96"/>
    </row>
    <row r="519" customFormat="false" ht="13.5" hidden="false" customHeight="true" outlineLevel="0" collapsed="false">
      <c r="A519" s="61" t="s">
        <v>199</v>
      </c>
      <c r="B519" s="32" t="s">
        <v>30</v>
      </c>
      <c r="C519" s="77" t="n">
        <f aca="false">VLOOKUP(B519,$J$18:K508,2,FALSE())</f>
        <v>0</v>
      </c>
      <c r="D519" s="99" t="n">
        <f aca="false">((B505-$B$13)*0.33*(B511*B506)*C519)</f>
        <v>0</v>
      </c>
      <c r="E519" s="100" t="s">
        <v>147</v>
      </c>
      <c r="F519" s="96"/>
    </row>
    <row r="520" customFormat="false" ht="13.5" hidden="false" customHeight="true" outlineLevel="0" collapsed="false">
      <c r="A520" s="61"/>
      <c r="B520" s="95"/>
      <c r="C520" s="101"/>
      <c r="D520" s="95"/>
      <c r="E520" s="95"/>
      <c r="F520" s="104"/>
    </row>
    <row r="521" customFormat="false" ht="13.5" hidden="false" customHeight="true" outlineLevel="0" collapsed="false">
      <c r="A521" s="61" t="s">
        <v>200</v>
      </c>
      <c r="B521" s="105" t="n">
        <f aca="false">SUM(D508:D519)*((B506+81)/83.6)</f>
        <v>0</v>
      </c>
      <c r="C521" s="101"/>
      <c r="D521" s="95"/>
      <c r="E521" s="95"/>
      <c r="F521" s="96"/>
    </row>
    <row r="522" customFormat="false" ht="13.5" hidden="false" customHeight="true" outlineLevel="0" collapsed="false">
      <c r="A522" s="106" t="s">
        <v>201</v>
      </c>
      <c r="B522" s="107" t="e">
        <f aca="false">B521/B511</f>
        <v>#DIV/0!</v>
      </c>
      <c r="C522" s="108"/>
      <c r="D522" s="109"/>
      <c r="E522" s="110"/>
      <c r="F522" s="111"/>
    </row>
    <row r="523" customFormat="false" ht="13.5" hidden="false" customHeight="true" outlineLevel="0" collapsed="false">
      <c r="A523" s="116"/>
      <c r="B523" s="120"/>
      <c r="C523" s="121"/>
      <c r="D523" s="140"/>
      <c r="E523" s="120"/>
      <c r="F523" s="120"/>
    </row>
    <row r="524" customFormat="false" ht="13.5" hidden="false" customHeight="true" outlineLevel="0" collapsed="false">
      <c r="A524" s="124"/>
      <c r="B524" s="125"/>
      <c r="C524" s="126"/>
      <c r="D524" s="125"/>
      <c r="E524" s="127"/>
      <c r="F524" s="127"/>
    </row>
    <row r="525" customFormat="false" ht="13.5" hidden="false" customHeight="true" outlineLevel="0" collapsed="false">
      <c r="A525" s="132"/>
      <c r="B525" s="132"/>
      <c r="C525" s="121"/>
      <c r="D525" s="132"/>
      <c r="E525" s="122"/>
      <c r="F525" s="122"/>
    </row>
    <row r="526" customFormat="false" ht="13.5" hidden="false" customHeight="true" outlineLevel="0" collapsed="false">
      <c r="A526" s="116"/>
      <c r="B526" s="120"/>
      <c r="C526" s="121"/>
      <c r="D526" s="120"/>
      <c r="E526" s="120"/>
      <c r="F526" s="120"/>
    </row>
    <row r="527" customFormat="false" ht="13.5" hidden="false" customHeight="true" outlineLevel="0" collapsed="false">
      <c r="A527" s="116"/>
      <c r="B527" s="120"/>
      <c r="C527" s="121"/>
      <c r="D527" s="120"/>
      <c r="E527" s="120"/>
      <c r="F527" s="120"/>
    </row>
    <row r="528" customFormat="false" ht="13.5" hidden="false" customHeight="true" outlineLevel="0" collapsed="false">
      <c r="A528" s="116"/>
      <c r="B528" s="117"/>
      <c r="C528" s="118"/>
      <c r="D528" s="117"/>
      <c r="E528" s="117"/>
      <c r="F528" s="119"/>
    </row>
    <row r="529" customFormat="false" ht="13.5" hidden="false" customHeight="true" outlineLevel="0" collapsed="false">
      <c r="A529" s="116"/>
      <c r="B529" s="118"/>
      <c r="C529" s="118"/>
      <c r="D529" s="116"/>
      <c r="E529" s="117"/>
      <c r="F529" s="117"/>
    </row>
    <row r="530" customFormat="false" ht="13.5" hidden="false" customHeight="true" outlineLevel="0" collapsed="false">
      <c r="A530" s="116"/>
      <c r="B530" s="118"/>
      <c r="C530" s="123"/>
      <c r="D530" s="120"/>
      <c r="E530" s="120"/>
      <c r="F530" s="120"/>
    </row>
    <row r="531" customFormat="false" ht="13.5" hidden="false" customHeight="true" outlineLevel="0" collapsed="false">
      <c r="A531" s="116"/>
      <c r="B531" s="118"/>
      <c r="C531" s="123"/>
      <c r="D531" s="117"/>
      <c r="E531" s="117"/>
      <c r="F531" s="120"/>
    </row>
    <row r="532" customFormat="false" ht="13.5" hidden="false" customHeight="true" outlineLevel="0" collapsed="false">
      <c r="A532" s="116"/>
      <c r="B532" s="129"/>
      <c r="C532" s="123"/>
      <c r="D532" s="117"/>
      <c r="E532" s="117"/>
      <c r="F532" s="120"/>
    </row>
    <row r="533" customFormat="false" ht="13.5" hidden="false" customHeight="true" outlineLevel="0" collapsed="false">
      <c r="A533" s="116"/>
      <c r="B533" s="122"/>
      <c r="C533" s="118"/>
      <c r="D533" s="131"/>
      <c r="E533" s="132"/>
      <c r="F533" s="116"/>
    </row>
    <row r="534" customFormat="false" ht="13.5" hidden="false" customHeight="true" outlineLevel="0" collapsed="false">
      <c r="A534" s="116"/>
      <c r="B534" s="129"/>
      <c r="C534" s="118"/>
      <c r="D534" s="141"/>
      <c r="E534" s="120"/>
      <c r="F534" s="116"/>
    </row>
    <row r="535" customFormat="false" ht="13.5" hidden="false" customHeight="true" outlineLevel="0" collapsed="false">
      <c r="A535" s="116"/>
      <c r="B535" s="122"/>
      <c r="C535" s="118"/>
      <c r="D535" s="131"/>
      <c r="E535" s="132"/>
      <c r="F535" s="116"/>
    </row>
    <row r="536" customFormat="false" ht="13.5" hidden="false" customHeight="true" outlineLevel="0" collapsed="false">
      <c r="A536" s="116"/>
      <c r="B536" s="122"/>
      <c r="C536" s="123"/>
      <c r="D536" s="117"/>
      <c r="E536" s="121"/>
      <c r="F536" s="116"/>
    </row>
    <row r="537" customFormat="false" ht="13.5" hidden="false" customHeight="true" outlineLevel="0" collapsed="false">
      <c r="A537" s="116"/>
      <c r="B537" s="122"/>
      <c r="C537" s="123"/>
      <c r="D537" s="117"/>
      <c r="E537" s="121"/>
      <c r="F537" s="116"/>
    </row>
    <row r="538" customFormat="false" ht="13.5" hidden="false" customHeight="true" outlineLevel="0" collapsed="false">
      <c r="A538" s="116"/>
      <c r="B538" s="122"/>
      <c r="C538" s="118"/>
      <c r="D538" s="131"/>
      <c r="E538" s="132"/>
      <c r="F538" s="116"/>
    </row>
    <row r="539" customFormat="false" ht="13.5" hidden="false" customHeight="true" outlineLevel="0" collapsed="false">
      <c r="A539" s="116"/>
      <c r="B539" s="122"/>
      <c r="C539" s="123"/>
      <c r="D539" s="121"/>
      <c r="E539" s="121"/>
      <c r="F539" s="138"/>
    </row>
    <row r="540" customFormat="false" ht="13.5" hidden="false" customHeight="true" outlineLevel="0" collapsed="false">
      <c r="A540" s="116"/>
      <c r="B540" s="122"/>
      <c r="C540" s="118"/>
      <c r="D540" s="131"/>
      <c r="E540" s="132"/>
      <c r="F540" s="116"/>
    </row>
    <row r="541" customFormat="false" ht="13.5" hidden="false" customHeight="true" outlineLevel="0" collapsed="false">
      <c r="A541" s="116"/>
      <c r="B541" s="120"/>
      <c r="C541" s="118"/>
      <c r="D541" s="138"/>
      <c r="E541" s="138"/>
      <c r="F541" s="116"/>
    </row>
    <row r="542" customFormat="false" ht="13.5" hidden="false" customHeight="true" outlineLevel="0" collapsed="false">
      <c r="A542" s="100"/>
      <c r="B542" s="122"/>
      <c r="C542" s="118"/>
      <c r="D542" s="131"/>
      <c r="E542" s="132"/>
      <c r="F542" s="116"/>
    </row>
    <row r="543" customFormat="false" ht="13.5" hidden="false" customHeight="true" outlineLevel="0" collapsed="false">
      <c r="A543" s="142"/>
      <c r="B543" s="120"/>
      <c r="C543" s="121"/>
      <c r="D543" s="120"/>
      <c r="E543" s="120"/>
      <c r="F543" s="143"/>
    </row>
    <row r="544" customFormat="false" ht="13.5" hidden="false" customHeight="true" outlineLevel="0" collapsed="false">
      <c r="A544" s="128"/>
      <c r="B544" s="120"/>
      <c r="C544" s="121"/>
      <c r="D544" s="120"/>
      <c r="E544" s="120"/>
      <c r="F544" s="120"/>
    </row>
    <row r="545" customFormat="false" ht="13.5" hidden="false" customHeight="true" outlineLevel="0" collapsed="false">
      <c r="A545" s="128"/>
      <c r="B545" s="120"/>
      <c r="C545" s="121"/>
      <c r="D545" s="120"/>
      <c r="E545" s="120"/>
      <c r="F545" s="120"/>
    </row>
    <row r="546" customFormat="false" ht="13.5" hidden="false" customHeight="true" outlineLevel="0" collapsed="false">
      <c r="A546" s="144"/>
      <c r="B546" s="120"/>
      <c r="C546" s="121"/>
      <c r="D546" s="120"/>
      <c r="E546" s="120"/>
      <c r="F546" s="120"/>
    </row>
    <row r="547" customFormat="false" ht="13.5" hidden="false" customHeight="true" outlineLevel="0" collapsed="false">
      <c r="A547" s="139"/>
      <c r="B547" s="136"/>
      <c r="C547" s="121"/>
      <c r="D547" s="120"/>
      <c r="E547" s="120"/>
      <c r="F547" s="120"/>
    </row>
    <row r="548" customFormat="false" ht="13.5" hidden="false" customHeight="true" outlineLevel="0" collapsed="false">
      <c r="A548" s="116"/>
      <c r="B548" s="120"/>
      <c r="C548" s="121"/>
      <c r="D548" s="120"/>
      <c r="E548" s="120"/>
      <c r="F548" s="120"/>
    </row>
    <row r="549" customFormat="false" ht="13.5" hidden="false" customHeight="true" outlineLevel="0" collapsed="false">
      <c r="A549" s="142"/>
      <c r="B549" s="120"/>
      <c r="C549" s="121"/>
      <c r="D549" s="120"/>
      <c r="E549" s="120"/>
      <c r="F549" s="143"/>
    </row>
    <row r="550" customFormat="false" ht="13.5" hidden="false" customHeight="true" outlineLevel="0" collapsed="false">
      <c r="A550" s="124"/>
      <c r="B550" s="125"/>
      <c r="C550" s="121"/>
      <c r="D550" s="125"/>
      <c r="E550" s="125"/>
      <c r="F550" s="125"/>
    </row>
    <row r="551" customFormat="false" ht="13.5" hidden="false" customHeight="true" outlineLevel="0" collapsed="false">
      <c r="A551" s="122"/>
      <c r="B551" s="122"/>
      <c r="C551" s="121"/>
      <c r="D551" s="122"/>
      <c r="E551" s="136"/>
      <c r="F551" s="137"/>
    </row>
    <row r="552" customFormat="false" ht="13.5" hidden="false" customHeight="true" outlineLevel="0" collapsed="false">
      <c r="A552" s="116"/>
      <c r="B552" s="120"/>
      <c r="C552" s="121"/>
      <c r="D552" s="120"/>
      <c r="E552" s="120"/>
      <c r="F552" s="130"/>
    </row>
    <row r="553" customFormat="false" ht="13.5" hidden="false" customHeight="true" outlineLevel="0" collapsed="false">
      <c r="A553" s="116"/>
      <c r="B553" s="120"/>
      <c r="C553" s="121"/>
      <c r="D553" s="120"/>
      <c r="E553" s="120"/>
      <c r="F553" s="120"/>
    </row>
    <row r="554" customFormat="false" ht="13.5" hidden="false" customHeight="true" outlineLevel="0" collapsed="false">
      <c r="A554" s="116"/>
      <c r="B554" s="120"/>
      <c r="C554" s="121"/>
      <c r="D554" s="140"/>
      <c r="E554" s="120"/>
      <c r="F554" s="120"/>
    </row>
    <row r="555" customFormat="false" ht="13.5" hidden="false" customHeight="true" outlineLevel="0" collapsed="false">
      <c r="A555" s="116"/>
      <c r="B555" s="120"/>
      <c r="C555" s="121"/>
      <c r="D555" s="140"/>
      <c r="E555" s="120"/>
      <c r="F555" s="120"/>
    </row>
    <row r="556" customFormat="false" ht="13.5" hidden="false" customHeight="true" outlineLevel="0" collapsed="false">
      <c r="A556" s="124"/>
      <c r="B556" s="125"/>
      <c r="C556" s="126"/>
      <c r="D556" s="125"/>
      <c r="E556" s="127"/>
      <c r="F556" s="127"/>
    </row>
    <row r="557" customFormat="false" ht="13.5" hidden="false" customHeight="true" outlineLevel="0" collapsed="false">
      <c r="A557" s="132"/>
      <c r="B557" s="132"/>
      <c r="C557" s="121"/>
      <c r="D557" s="132"/>
      <c r="E557" s="122"/>
      <c r="F557" s="122"/>
    </row>
    <row r="558" customFormat="false" ht="13.5" hidden="false" customHeight="true" outlineLevel="0" collapsed="false">
      <c r="A558" s="116"/>
      <c r="B558" s="120"/>
      <c r="C558" s="121"/>
      <c r="D558" s="120"/>
      <c r="E558" s="120"/>
      <c r="F558" s="120"/>
    </row>
    <row r="559" customFormat="false" ht="13.5" hidden="false" customHeight="true" outlineLevel="0" collapsed="false">
      <c r="A559" s="116"/>
      <c r="B559" s="120"/>
      <c r="C559" s="121"/>
      <c r="D559" s="120"/>
      <c r="E559" s="120"/>
      <c r="F559" s="120"/>
    </row>
    <row r="560" customFormat="false" ht="13.5" hidden="false" customHeight="true" outlineLevel="0" collapsed="false">
      <c r="A560" s="116"/>
      <c r="B560" s="117"/>
      <c r="C560" s="118"/>
      <c r="D560" s="117"/>
      <c r="E560" s="117"/>
      <c r="F560" s="119"/>
    </row>
    <row r="561" customFormat="false" ht="13.5" hidden="false" customHeight="true" outlineLevel="0" collapsed="false">
      <c r="A561" s="116"/>
      <c r="B561" s="118"/>
      <c r="C561" s="118"/>
      <c r="D561" s="116"/>
      <c r="E561" s="117"/>
      <c r="F561" s="117"/>
    </row>
    <row r="562" customFormat="false" ht="13.5" hidden="false" customHeight="true" outlineLevel="0" collapsed="false">
      <c r="A562" s="116"/>
      <c r="B562" s="118"/>
      <c r="C562" s="123"/>
      <c r="D562" s="120"/>
      <c r="E562" s="120"/>
      <c r="F562" s="120"/>
    </row>
    <row r="563" customFormat="false" ht="13.5" hidden="false" customHeight="true" outlineLevel="0" collapsed="false">
      <c r="A563" s="116"/>
      <c r="B563" s="118"/>
      <c r="C563" s="123"/>
      <c r="D563" s="117"/>
      <c r="E563" s="117"/>
      <c r="F563" s="120"/>
    </row>
    <row r="564" customFormat="false" ht="13.5" hidden="false" customHeight="true" outlineLevel="0" collapsed="false">
      <c r="A564" s="116"/>
      <c r="B564" s="129"/>
      <c r="C564" s="123"/>
      <c r="D564" s="117"/>
      <c r="E564" s="117"/>
      <c r="F564" s="120"/>
    </row>
    <row r="565" customFormat="false" ht="13.5" hidden="false" customHeight="true" outlineLevel="0" collapsed="false">
      <c r="A565" s="116"/>
      <c r="B565" s="122"/>
      <c r="C565" s="118"/>
      <c r="D565" s="131"/>
      <c r="E565" s="132"/>
      <c r="F565" s="116"/>
    </row>
    <row r="566" customFormat="false" ht="13.5" hidden="false" customHeight="true" outlineLevel="0" collapsed="false">
      <c r="A566" s="116"/>
      <c r="B566" s="129"/>
      <c r="C566" s="118"/>
      <c r="D566" s="141"/>
      <c r="E566" s="120"/>
      <c r="F566" s="116"/>
    </row>
    <row r="567" customFormat="false" ht="13.5" hidden="false" customHeight="true" outlineLevel="0" collapsed="false">
      <c r="A567" s="116"/>
      <c r="B567" s="122"/>
      <c r="C567" s="118"/>
      <c r="D567" s="131"/>
      <c r="E567" s="132"/>
      <c r="F567" s="116"/>
    </row>
    <row r="568" customFormat="false" ht="13.5" hidden="false" customHeight="true" outlineLevel="0" collapsed="false">
      <c r="A568" s="116"/>
      <c r="B568" s="122"/>
      <c r="C568" s="123"/>
      <c r="D568" s="117"/>
      <c r="E568" s="121"/>
      <c r="F568" s="116"/>
    </row>
    <row r="569" customFormat="false" ht="13.5" hidden="false" customHeight="true" outlineLevel="0" collapsed="false">
      <c r="A569" s="116"/>
      <c r="B569" s="122"/>
      <c r="C569" s="123"/>
      <c r="D569" s="117"/>
      <c r="E569" s="121"/>
      <c r="F569" s="116"/>
    </row>
    <row r="570" customFormat="false" ht="13.5" hidden="false" customHeight="true" outlineLevel="0" collapsed="false">
      <c r="A570" s="116"/>
      <c r="B570" s="122"/>
      <c r="C570" s="118"/>
      <c r="D570" s="131"/>
      <c r="E570" s="132"/>
      <c r="F570" s="116"/>
    </row>
    <row r="571" customFormat="false" ht="13.5" hidden="false" customHeight="true" outlineLevel="0" collapsed="false">
      <c r="A571" s="116"/>
      <c r="B571" s="122"/>
      <c r="C571" s="123"/>
      <c r="D571" s="121"/>
      <c r="E571" s="121"/>
      <c r="F571" s="138"/>
    </row>
    <row r="572" customFormat="false" ht="13.5" hidden="false" customHeight="true" outlineLevel="0" collapsed="false">
      <c r="A572" s="116"/>
      <c r="B572" s="122"/>
      <c r="C572" s="118"/>
      <c r="D572" s="131"/>
      <c r="E572" s="132"/>
      <c r="F572" s="116"/>
    </row>
    <row r="573" customFormat="false" ht="13.5" hidden="false" customHeight="true" outlineLevel="0" collapsed="false">
      <c r="A573" s="116"/>
      <c r="B573" s="120"/>
      <c r="C573" s="118"/>
      <c r="D573" s="138"/>
      <c r="E573" s="138"/>
      <c r="F573" s="116"/>
    </row>
    <row r="574" customFormat="false" ht="13.5" hidden="false" customHeight="true" outlineLevel="0" collapsed="false">
      <c r="A574" s="100"/>
      <c r="B574" s="122"/>
      <c r="C574" s="118"/>
      <c r="D574" s="131"/>
      <c r="E574" s="132"/>
      <c r="F574" s="116"/>
    </row>
    <row r="575" customFormat="false" ht="13.5" hidden="false" customHeight="true" outlineLevel="0" collapsed="false">
      <c r="A575" s="142"/>
      <c r="B575" s="120"/>
      <c r="C575" s="121"/>
      <c r="D575" s="120"/>
      <c r="E575" s="120"/>
      <c r="F575" s="143"/>
    </row>
    <row r="576" customFormat="false" ht="13.5" hidden="false" customHeight="true" outlineLevel="0" collapsed="false">
      <c r="A576" s="128"/>
      <c r="B576" s="120"/>
      <c r="C576" s="121"/>
      <c r="D576" s="120"/>
      <c r="E576" s="120"/>
      <c r="F576" s="120"/>
    </row>
    <row r="577" customFormat="false" ht="13.5" hidden="false" customHeight="true" outlineLevel="0" collapsed="false">
      <c r="A577" s="128"/>
      <c r="B577" s="120"/>
      <c r="C577" s="121"/>
      <c r="D577" s="120"/>
      <c r="E577" s="120"/>
      <c r="F577" s="120"/>
    </row>
    <row r="578" customFormat="false" ht="13.5" hidden="false" customHeight="true" outlineLevel="0" collapsed="false">
      <c r="A578" s="144"/>
      <c r="B578" s="120"/>
      <c r="C578" s="121"/>
      <c r="D578" s="120"/>
      <c r="E578" s="120"/>
      <c r="F578" s="120"/>
    </row>
    <row r="579" customFormat="false" ht="13.5" hidden="false" customHeight="true" outlineLevel="0" collapsed="false">
      <c r="A579" s="139"/>
      <c r="B579" s="136"/>
      <c r="C579" s="121"/>
      <c r="D579" s="120"/>
      <c r="E579" s="120"/>
      <c r="F579" s="120"/>
    </row>
    <row r="580" customFormat="false" ht="13.5" hidden="false" customHeight="true" outlineLevel="0" collapsed="false">
      <c r="A580" s="116"/>
      <c r="B580" s="120"/>
      <c r="C580" s="121"/>
      <c r="D580" s="120"/>
      <c r="E580" s="120"/>
      <c r="F580" s="120"/>
    </row>
    <row r="581" customFormat="false" ht="13.5" hidden="false" customHeight="true" outlineLevel="0" collapsed="false">
      <c r="A581" s="142"/>
      <c r="B581" s="120"/>
      <c r="C581" s="121"/>
      <c r="D581" s="120"/>
      <c r="E581" s="120"/>
      <c r="F581" s="143"/>
    </row>
    <row r="582" customFormat="false" ht="13.5" hidden="false" customHeight="true" outlineLevel="0" collapsed="false">
      <c r="A582" s="124"/>
      <c r="B582" s="125"/>
      <c r="C582" s="121"/>
      <c r="D582" s="125"/>
      <c r="E582" s="125"/>
      <c r="F582" s="125"/>
    </row>
    <row r="583" customFormat="false" ht="13.5" hidden="false" customHeight="true" outlineLevel="0" collapsed="false">
      <c r="A583" s="122"/>
      <c r="B583" s="122"/>
      <c r="C583" s="121"/>
      <c r="D583" s="122"/>
      <c r="E583" s="136"/>
      <c r="F583" s="137"/>
    </row>
    <row r="584" customFormat="false" ht="13.5" hidden="false" customHeight="true" outlineLevel="0" collapsed="false">
      <c r="A584" s="116"/>
      <c r="B584" s="120"/>
      <c r="C584" s="121"/>
      <c r="D584" s="120"/>
      <c r="E584" s="120"/>
      <c r="F584" s="130"/>
    </row>
    <row r="585" customFormat="false" ht="13.5" hidden="false" customHeight="true" outlineLevel="0" collapsed="false">
      <c r="A585" s="116"/>
      <c r="B585" s="120"/>
      <c r="C585" s="121"/>
      <c r="D585" s="120"/>
      <c r="E585" s="120"/>
      <c r="F585" s="120"/>
    </row>
    <row r="586" customFormat="false" ht="13.5" hidden="false" customHeight="true" outlineLevel="0" collapsed="false">
      <c r="A586" s="116"/>
      <c r="B586" s="120"/>
      <c r="C586" s="121"/>
      <c r="D586" s="140"/>
      <c r="E586" s="120"/>
      <c r="F586" s="120"/>
    </row>
    <row r="587" customFormat="false" ht="13.5" hidden="false" customHeight="true" outlineLevel="0" collapsed="false">
      <c r="A587" s="116"/>
      <c r="B587" s="120"/>
      <c r="C587" s="121"/>
      <c r="D587" s="140"/>
      <c r="E587" s="120"/>
      <c r="F587" s="120"/>
    </row>
    <row r="588" customFormat="false" ht="13.5" hidden="false" customHeight="true" outlineLevel="0" collapsed="false">
      <c r="A588" s="124"/>
      <c r="B588" s="125"/>
      <c r="C588" s="126"/>
      <c r="D588" s="125"/>
      <c r="E588" s="127"/>
      <c r="F588" s="127"/>
    </row>
    <row r="589" customFormat="false" ht="13.5" hidden="false" customHeight="true" outlineLevel="0" collapsed="false">
      <c r="A589" s="132"/>
      <c r="B589" s="132"/>
      <c r="C589" s="121"/>
      <c r="D589" s="132"/>
      <c r="E589" s="122"/>
      <c r="F589" s="122"/>
    </row>
    <row r="590" customFormat="false" ht="13.5" hidden="false" customHeight="true" outlineLevel="0" collapsed="false">
      <c r="A590" s="116"/>
      <c r="B590" s="120"/>
      <c r="C590" s="121"/>
      <c r="D590" s="120"/>
      <c r="E590" s="120"/>
      <c r="F590" s="120"/>
    </row>
    <row r="591" customFormat="false" ht="13.5" hidden="false" customHeight="true" outlineLevel="0" collapsed="false">
      <c r="A591" s="116"/>
      <c r="B591" s="120"/>
      <c r="C591" s="121"/>
      <c r="D591" s="120"/>
      <c r="E591" s="120"/>
      <c r="F591" s="120"/>
    </row>
    <row r="592" customFormat="false" ht="13.5" hidden="false" customHeight="true" outlineLevel="0" collapsed="false">
      <c r="A592" s="116"/>
      <c r="B592" s="117"/>
      <c r="C592" s="118"/>
      <c r="D592" s="117"/>
      <c r="E592" s="117"/>
      <c r="F592" s="119"/>
    </row>
    <row r="593" customFormat="false" ht="13.5" hidden="false" customHeight="true" outlineLevel="0" collapsed="false">
      <c r="A593" s="116"/>
      <c r="B593" s="118"/>
      <c r="C593" s="118"/>
      <c r="D593" s="116"/>
      <c r="E593" s="117"/>
      <c r="F593" s="117"/>
    </row>
    <row r="594" customFormat="false" ht="13.5" hidden="false" customHeight="true" outlineLevel="0" collapsed="false">
      <c r="A594" s="116"/>
      <c r="B594" s="118"/>
      <c r="C594" s="123"/>
      <c r="D594" s="120"/>
      <c r="E594" s="120"/>
      <c r="F594" s="120"/>
    </row>
    <row r="595" customFormat="false" ht="13.5" hidden="false" customHeight="true" outlineLevel="0" collapsed="false">
      <c r="A595" s="116"/>
      <c r="B595" s="118"/>
      <c r="C595" s="123"/>
      <c r="D595" s="117"/>
      <c r="E595" s="117"/>
      <c r="F595" s="120"/>
    </row>
    <row r="596" customFormat="false" ht="13.5" hidden="false" customHeight="true" outlineLevel="0" collapsed="false">
      <c r="A596" s="116"/>
      <c r="B596" s="129"/>
      <c r="C596" s="123"/>
      <c r="D596" s="117"/>
      <c r="E596" s="117"/>
      <c r="F596" s="120"/>
    </row>
    <row r="597" customFormat="false" ht="13.5" hidden="false" customHeight="true" outlineLevel="0" collapsed="false">
      <c r="A597" s="116"/>
      <c r="B597" s="122"/>
      <c r="C597" s="118"/>
      <c r="D597" s="131"/>
      <c r="E597" s="132"/>
      <c r="F597" s="116"/>
    </row>
    <row r="598" customFormat="false" ht="13.5" hidden="false" customHeight="true" outlineLevel="0" collapsed="false">
      <c r="A598" s="116"/>
      <c r="B598" s="129"/>
      <c r="C598" s="118"/>
      <c r="D598" s="141"/>
      <c r="E598" s="120"/>
      <c r="F598" s="116"/>
    </row>
    <row r="599" customFormat="false" ht="13.5" hidden="false" customHeight="true" outlineLevel="0" collapsed="false">
      <c r="A599" s="116"/>
      <c r="B599" s="122"/>
      <c r="C599" s="118"/>
      <c r="D599" s="131"/>
      <c r="E599" s="132"/>
      <c r="F599" s="116"/>
    </row>
    <row r="600" customFormat="false" ht="13.5" hidden="false" customHeight="true" outlineLevel="0" collapsed="false">
      <c r="A600" s="116"/>
      <c r="B600" s="122"/>
      <c r="C600" s="123"/>
      <c r="D600" s="117"/>
      <c r="E600" s="121"/>
      <c r="F600" s="116"/>
    </row>
    <row r="601" customFormat="false" ht="13.5" hidden="false" customHeight="true" outlineLevel="0" collapsed="false">
      <c r="A601" s="116"/>
      <c r="B601" s="122"/>
      <c r="C601" s="123"/>
      <c r="D601" s="117"/>
      <c r="E601" s="121"/>
      <c r="F601" s="116"/>
    </row>
    <row r="602" customFormat="false" ht="13.5" hidden="false" customHeight="true" outlineLevel="0" collapsed="false">
      <c r="A602" s="116"/>
      <c r="B602" s="122"/>
      <c r="C602" s="118"/>
      <c r="D602" s="131"/>
      <c r="E602" s="132"/>
      <c r="F602" s="116"/>
    </row>
    <row r="603" customFormat="false" ht="13.5" hidden="false" customHeight="true" outlineLevel="0" collapsed="false">
      <c r="A603" s="116"/>
      <c r="B603" s="122"/>
      <c r="C603" s="123"/>
      <c r="D603" s="121"/>
      <c r="E603" s="121"/>
      <c r="F603" s="138"/>
    </row>
    <row r="604" customFormat="false" ht="13.5" hidden="false" customHeight="true" outlineLevel="0" collapsed="false">
      <c r="A604" s="116"/>
      <c r="B604" s="122"/>
      <c r="C604" s="118"/>
      <c r="D604" s="131"/>
      <c r="E604" s="132"/>
      <c r="F604" s="116"/>
    </row>
    <row r="605" customFormat="false" ht="13.5" hidden="false" customHeight="true" outlineLevel="0" collapsed="false">
      <c r="A605" s="116"/>
      <c r="B605" s="120"/>
      <c r="C605" s="118"/>
      <c r="D605" s="138"/>
      <c r="E605" s="138"/>
      <c r="F605" s="116"/>
    </row>
    <row r="606" customFormat="false" ht="13.5" hidden="false" customHeight="true" outlineLevel="0" collapsed="false">
      <c r="A606" s="100"/>
      <c r="B606" s="122"/>
      <c r="C606" s="118"/>
      <c r="D606" s="131"/>
      <c r="E606" s="132"/>
      <c r="F606" s="116"/>
    </row>
    <row r="607" customFormat="false" ht="13.5" hidden="false" customHeight="true" outlineLevel="0" collapsed="false">
      <c r="A607" s="142"/>
      <c r="B607" s="120"/>
      <c r="C607" s="121"/>
      <c r="D607" s="120"/>
      <c r="E607" s="120"/>
      <c r="F607" s="143"/>
    </row>
    <row r="608" customFormat="false" ht="13.5" hidden="false" customHeight="true" outlineLevel="0" collapsed="false">
      <c r="A608" s="128"/>
      <c r="B608" s="120"/>
      <c r="C608" s="121"/>
      <c r="D608" s="120"/>
      <c r="E608" s="120"/>
      <c r="F608" s="120"/>
    </row>
    <row r="609" customFormat="false" ht="13.5" hidden="false" customHeight="true" outlineLevel="0" collapsed="false">
      <c r="A609" s="128"/>
      <c r="B609" s="120"/>
      <c r="C609" s="121"/>
      <c r="D609" s="120"/>
      <c r="E609" s="120"/>
      <c r="F609" s="120"/>
    </row>
    <row r="610" customFormat="false" ht="13.5" hidden="false" customHeight="true" outlineLevel="0" collapsed="false">
      <c r="A610" s="144"/>
      <c r="B610" s="120"/>
      <c r="C610" s="121"/>
      <c r="D610" s="120"/>
      <c r="E610" s="120"/>
      <c r="F610" s="120"/>
    </row>
    <row r="611" customFormat="false" ht="13.5" hidden="false" customHeight="true" outlineLevel="0" collapsed="false">
      <c r="A611" s="139"/>
      <c r="B611" s="136"/>
      <c r="C611" s="121"/>
      <c r="D611" s="120"/>
      <c r="E611" s="120"/>
      <c r="F611" s="120"/>
    </row>
    <row r="612" customFormat="false" ht="13.5" hidden="false" customHeight="true" outlineLevel="0" collapsed="false">
      <c r="A612" s="116"/>
      <c r="B612" s="120"/>
      <c r="C612" s="121"/>
      <c r="D612" s="120"/>
      <c r="E612" s="120"/>
      <c r="F612" s="120"/>
    </row>
    <row r="613" customFormat="false" ht="13.5" hidden="false" customHeight="true" outlineLevel="0" collapsed="false">
      <c r="A613" s="142"/>
      <c r="B613" s="120"/>
      <c r="C613" s="121"/>
      <c r="D613" s="120"/>
      <c r="E613" s="120"/>
      <c r="F613" s="143"/>
    </row>
    <row r="614" customFormat="false" ht="13.5" hidden="false" customHeight="true" outlineLevel="0" collapsed="false">
      <c r="A614" s="124"/>
      <c r="B614" s="125"/>
      <c r="C614" s="121"/>
      <c r="D614" s="125"/>
      <c r="E614" s="125"/>
      <c r="F614" s="125"/>
    </row>
    <row r="615" customFormat="false" ht="13.5" hidden="false" customHeight="true" outlineLevel="0" collapsed="false">
      <c r="A615" s="122"/>
      <c r="B615" s="122"/>
      <c r="C615" s="121"/>
      <c r="D615" s="122"/>
      <c r="E615" s="136"/>
      <c r="F615" s="137"/>
    </row>
    <row r="616" customFormat="false" ht="13.5" hidden="false" customHeight="true" outlineLevel="0" collapsed="false">
      <c r="A616" s="116"/>
      <c r="B616" s="120"/>
      <c r="C616" s="121"/>
      <c r="D616" s="120"/>
      <c r="E616" s="120"/>
      <c r="F616" s="130"/>
    </row>
    <row r="617" customFormat="false" ht="13.5" hidden="false" customHeight="true" outlineLevel="0" collapsed="false">
      <c r="A617" s="116"/>
      <c r="B617" s="120"/>
      <c r="C617" s="121"/>
      <c r="D617" s="120"/>
      <c r="E617" s="120"/>
      <c r="F617" s="120"/>
      <c r="M617" s="145"/>
    </row>
    <row r="618" customFormat="false" ht="13.5" hidden="false" customHeight="true" outlineLevel="0" collapsed="false">
      <c r="A618" s="116"/>
      <c r="B618" s="120"/>
      <c r="C618" s="121"/>
      <c r="D618" s="140"/>
      <c r="E618" s="120"/>
      <c r="F618" s="120"/>
    </row>
    <row r="619" customFormat="false" ht="13.5" hidden="false" customHeight="true" outlineLevel="0" collapsed="false">
      <c r="A619" s="116"/>
      <c r="B619" s="120"/>
      <c r="C619" s="121"/>
      <c r="D619" s="140"/>
      <c r="E619" s="120"/>
      <c r="F619" s="120"/>
    </row>
    <row r="620" customFormat="false" ht="13.5" hidden="false" customHeight="true" outlineLevel="0" collapsed="false">
      <c r="A620" s="124"/>
      <c r="B620" s="125"/>
      <c r="C620" s="126"/>
      <c r="D620" s="125"/>
      <c r="E620" s="127"/>
      <c r="F620" s="127"/>
    </row>
    <row r="621" customFormat="false" ht="13.5" hidden="false" customHeight="true" outlineLevel="0" collapsed="false">
      <c r="A621" s="132"/>
      <c r="B621" s="132"/>
      <c r="C621" s="121"/>
      <c r="D621" s="132"/>
      <c r="E621" s="122"/>
      <c r="F621" s="122"/>
    </row>
    <row r="622" customFormat="false" ht="13.5" hidden="false" customHeight="true" outlineLevel="0" collapsed="false">
      <c r="A622" s="116"/>
      <c r="B622" s="120"/>
      <c r="C622" s="121"/>
      <c r="D622" s="120"/>
      <c r="E622" s="120"/>
      <c r="F622" s="120"/>
    </row>
    <row r="623" customFormat="false" ht="13.5" hidden="false" customHeight="true" outlineLevel="0" collapsed="false">
      <c r="A623" s="116"/>
      <c r="B623" s="120"/>
      <c r="C623" s="121"/>
      <c r="D623" s="120"/>
      <c r="E623" s="120"/>
      <c r="F623" s="120"/>
    </row>
    <row r="624" customFormat="false" ht="13.5" hidden="false" customHeight="true" outlineLevel="0" collapsed="false">
      <c r="A624" s="116"/>
      <c r="B624" s="117"/>
      <c r="C624" s="118"/>
      <c r="D624" s="117"/>
      <c r="E624" s="117"/>
      <c r="F624" s="119"/>
    </row>
    <row r="625" customFormat="false" ht="13.5" hidden="false" customHeight="true" outlineLevel="0" collapsed="false">
      <c r="A625" s="116"/>
      <c r="B625" s="118"/>
      <c r="C625" s="118"/>
      <c r="D625" s="116"/>
      <c r="E625" s="117"/>
      <c r="F625" s="117"/>
    </row>
    <row r="626" customFormat="false" ht="13.5" hidden="false" customHeight="true" outlineLevel="0" collapsed="false">
      <c r="A626" s="116"/>
      <c r="B626" s="118"/>
      <c r="C626" s="123"/>
      <c r="D626" s="120"/>
      <c r="E626" s="120"/>
      <c r="F626" s="120"/>
    </row>
    <row r="627" customFormat="false" ht="13.5" hidden="false" customHeight="true" outlineLevel="0" collapsed="false">
      <c r="A627" s="116"/>
      <c r="B627" s="118"/>
      <c r="C627" s="123"/>
      <c r="D627" s="117"/>
      <c r="E627" s="117"/>
      <c r="F627" s="120"/>
    </row>
    <row r="628" customFormat="false" ht="13.5" hidden="false" customHeight="true" outlineLevel="0" collapsed="false">
      <c r="A628" s="116"/>
      <c r="B628" s="129"/>
      <c r="C628" s="123"/>
      <c r="D628" s="117"/>
      <c r="E628" s="117"/>
      <c r="F628" s="120"/>
    </row>
    <row r="629" customFormat="false" ht="13.5" hidden="false" customHeight="true" outlineLevel="0" collapsed="false">
      <c r="A629" s="116"/>
      <c r="B629" s="122"/>
      <c r="C629" s="118"/>
      <c r="D629" s="131"/>
      <c r="E629" s="132"/>
      <c r="F629" s="116"/>
    </row>
    <row r="630" customFormat="false" ht="13.5" hidden="false" customHeight="true" outlineLevel="0" collapsed="false">
      <c r="A630" s="116"/>
      <c r="B630" s="129"/>
      <c r="C630" s="118"/>
      <c r="D630" s="141"/>
      <c r="E630" s="120"/>
      <c r="F630" s="116"/>
    </row>
    <row r="631" customFormat="false" ht="13.5" hidden="false" customHeight="true" outlineLevel="0" collapsed="false">
      <c r="A631" s="116"/>
      <c r="B631" s="122"/>
      <c r="C631" s="118"/>
      <c r="D631" s="131"/>
      <c r="E631" s="132"/>
      <c r="F631" s="116"/>
    </row>
    <row r="632" customFormat="false" ht="13.5" hidden="false" customHeight="true" outlineLevel="0" collapsed="false">
      <c r="A632" s="116"/>
      <c r="B632" s="122"/>
      <c r="C632" s="123"/>
      <c r="D632" s="117"/>
      <c r="E632" s="121"/>
      <c r="F632" s="116"/>
    </row>
    <row r="633" customFormat="false" ht="13.5" hidden="false" customHeight="true" outlineLevel="0" collapsed="false">
      <c r="A633" s="116"/>
      <c r="B633" s="122"/>
      <c r="C633" s="123"/>
      <c r="D633" s="117"/>
      <c r="E633" s="121"/>
      <c r="F633" s="116"/>
    </row>
    <row r="634" customFormat="false" ht="13.5" hidden="false" customHeight="true" outlineLevel="0" collapsed="false">
      <c r="A634" s="116"/>
      <c r="B634" s="122"/>
      <c r="C634" s="118"/>
      <c r="D634" s="131"/>
      <c r="E634" s="132"/>
      <c r="F634" s="116"/>
    </row>
    <row r="635" customFormat="false" ht="13.5" hidden="false" customHeight="true" outlineLevel="0" collapsed="false">
      <c r="A635" s="116"/>
      <c r="B635" s="122"/>
      <c r="C635" s="123"/>
      <c r="D635" s="121"/>
      <c r="E635" s="121"/>
      <c r="F635" s="138"/>
    </row>
    <row r="636" customFormat="false" ht="13.5" hidden="false" customHeight="true" outlineLevel="0" collapsed="false">
      <c r="A636" s="116"/>
      <c r="B636" s="122"/>
      <c r="C636" s="118"/>
      <c r="D636" s="131"/>
      <c r="E636" s="132"/>
      <c r="F636" s="116"/>
    </row>
    <row r="637" customFormat="false" ht="13.5" hidden="false" customHeight="true" outlineLevel="0" collapsed="false">
      <c r="A637" s="116"/>
      <c r="B637" s="120"/>
      <c r="C637" s="118"/>
      <c r="D637" s="138"/>
      <c r="E637" s="138"/>
      <c r="F637" s="116"/>
    </row>
    <row r="638" customFormat="false" ht="13.5" hidden="false" customHeight="true" outlineLevel="0" collapsed="false">
      <c r="A638" s="100"/>
      <c r="B638" s="122"/>
      <c r="C638" s="118"/>
      <c r="D638" s="131"/>
      <c r="E638" s="132"/>
      <c r="F638" s="116"/>
    </row>
    <row r="639" customFormat="false" ht="13.5" hidden="false" customHeight="true" outlineLevel="0" collapsed="false">
      <c r="A639" s="142"/>
      <c r="B639" s="120"/>
      <c r="C639" s="121"/>
      <c r="D639" s="120"/>
      <c r="E639" s="120"/>
      <c r="F639" s="143"/>
    </row>
    <row r="640" customFormat="false" ht="13.5" hidden="false" customHeight="true" outlineLevel="0" collapsed="false">
      <c r="A640" s="128"/>
      <c r="B640" s="120"/>
      <c r="C640" s="121"/>
      <c r="D640" s="120"/>
      <c r="E640" s="120"/>
      <c r="F640" s="120"/>
    </row>
    <row r="641" customFormat="false" ht="13.5" hidden="false" customHeight="true" outlineLevel="0" collapsed="false">
      <c r="A641" s="128"/>
      <c r="B641" s="120"/>
      <c r="C641" s="121"/>
      <c r="D641" s="120"/>
      <c r="E641" s="120"/>
      <c r="F641" s="120"/>
    </row>
    <row r="642" customFormat="false" ht="13.5" hidden="false" customHeight="true" outlineLevel="0" collapsed="false">
      <c r="A642" s="144"/>
      <c r="B642" s="120"/>
      <c r="C642" s="121"/>
      <c r="D642" s="120"/>
      <c r="E642" s="120"/>
      <c r="F642" s="120"/>
    </row>
    <row r="643" customFormat="false" ht="13.5" hidden="false" customHeight="true" outlineLevel="0" collapsed="false">
      <c r="A643" s="139"/>
      <c r="B643" s="136"/>
      <c r="C643" s="121"/>
      <c r="D643" s="120"/>
      <c r="E643" s="120"/>
      <c r="F643" s="120"/>
    </row>
    <row r="644" customFormat="false" ht="13.5" hidden="false" customHeight="true" outlineLevel="0" collapsed="false">
      <c r="A644" s="116"/>
      <c r="B644" s="120"/>
      <c r="C644" s="121"/>
      <c r="D644" s="120"/>
      <c r="E644" s="120"/>
      <c r="F644" s="120"/>
    </row>
    <row r="645" customFormat="false" ht="13.5" hidden="false" customHeight="true" outlineLevel="0" collapsed="false">
      <c r="A645" s="142"/>
      <c r="B645" s="120"/>
      <c r="C645" s="121"/>
      <c r="D645" s="120"/>
      <c r="E645" s="120"/>
      <c r="F645" s="143"/>
    </row>
    <row r="646" customFormat="false" ht="13.5" hidden="false" customHeight="true" outlineLevel="0" collapsed="false">
      <c r="A646" s="124"/>
      <c r="B646" s="125"/>
      <c r="C646" s="121"/>
      <c r="D646" s="125"/>
      <c r="E646" s="125"/>
      <c r="F646" s="125"/>
    </row>
    <row r="647" customFormat="false" ht="13.5" hidden="false" customHeight="true" outlineLevel="0" collapsed="false">
      <c r="A647" s="122"/>
      <c r="B647" s="122"/>
      <c r="C647" s="121"/>
      <c r="D647" s="122"/>
      <c r="E647" s="136"/>
      <c r="F647" s="137"/>
    </row>
    <row r="648" customFormat="false" ht="13.5" hidden="false" customHeight="true" outlineLevel="0" collapsed="false">
      <c r="A648" s="116"/>
      <c r="B648" s="120"/>
      <c r="C648" s="121"/>
      <c r="D648" s="120"/>
      <c r="E648" s="120"/>
      <c r="F648" s="130"/>
    </row>
    <row r="649" customFormat="false" ht="13.5" hidden="false" customHeight="true" outlineLevel="0" collapsed="false">
      <c r="A649" s="116"/>
      <c r="B649" s="120"/>
      <c r="C649" s="121"/>
      <c r="D649" s="120"/>
      <c r="E649" s="120"/>
      <c r="F649" s="120"/>
    </row>
    <row r="650" customFormat="false" ht="13.5" hidden="false" customHeight="true" outlineLevel="0" collapsed="false">
      <c r="A650" s="116"/>
      <c r="B650" s="120"/>
      <c r="C650" s="121"/>
      <c r="D650" s="140"/>
      <c r="E650" s="120"/>
      <c r="F650" s="120"/>
    </row>
    <row r="651" customFormat="false" ht="13.5" hidden="false" customHeight="true" outlineLevel="0" collapsed="false">
      <c r="A651" s="116"/>
      <c r="B651" s="120"/>
      <c r="C651" s="121"/>
      <c r="D651" s="140"/>
      <c r="E651" s="120"/>
      <c r="F651" s="120"/>
    </row>
    <row r="652" customFormat="false" ht="13.5" hidden="false" customHeight="true" outlineLevel="0" collapsed="false">
      <c r="A652" s="124"/>
      <c r="B652" s="125"/>
      <c r="C652" s="126"/>
      <c r="D652" s="125"/>
      <c r="E652" s="127"/>
      <c r="F652" s="127"/>
    </row>
    <row r="653" customFormat="false" ht="13.5" hidden="false" customHeight="true" outlineLevel="0" collapsed="false">
      <c r="A653" s="132"/>
      <c r="B653" s="132"/>
      <c r="C653" s="121"/>
      <c r="D653" s="132"/>
      <c r="E653" s="122"/>
      <c r="F653" s="122"/>
    </row>
    <row r="654" customFormat="false" ht="13.5" hidden="false" customHeight="true" outlineLevel="0" collapsed="false">
      <c r="A654" s="116"/>
      <c r="B654" s="120"/>
      <c r="C654" s="121"/>
      <c r="D654" s="120"/>
      <c r="E654" s="120"/>
      <c r="F654" s="120"/>
    </row>
    <row r="655" customFormat="false" ht="13.5" hidden="false" customHeight="true" outlineLevel="0" collapsed="false">
      <c r="A655" s="116"/>
      <c r="B655" s="120"/>
      <c r="C655" s="121"/>
      <c r="D655" s="120"/>
      <c r="E655" s="120"/>
      <c r="F655" s="120"/>
    </row>
    <row r="656" customFormat="false" ht="13.5" hidden="false" customHeight="true" outlineLevel="0" collapsed="false">
      <c r="A656" s="116"/>
      <c r="B656" s="117"/>
      <c r="C656" s="118"/>
      <c r="D656" s="117"/>
      <c r="E656" s="117"/>
      <c r="F656" s="119"/>
    </row>
    <row r="657" customFormat="false" ht="13.5" hidden="false" customHeight="true" outlineLevel="0" collapsed="false">
      <c r="A657" s="116"/>
      <c r="B657" s="118"/>
      <c r="C657" s="118"/>
      <c r="D657" s="116"/>
      <c r="E657" s="117"/>
      <c r="F657" s="117"/>
    </row>
    <row r="658" customFormat="false" ht="13.5" hidden="false" customHeight="true" outlineLevel="0" collapsed="false">
      <c r="A658" s="116"/>
      <c r="B658" s="118"/>
      <c r="C658" s="123"/>
      <c r="D658" s="120"/>
      <c r="E658" s="120"/>
      <c r="F658" s="120"/>
    </row>
    <row r="659" customFormat="false" ht="13.5" hidden="false" customHeight="true" outlineLevel="0" collapsed="false">
      <c r="A659" s="116"/>
      <c r="B659" s="118"/>
      <c r="C659" s="123"/>
      <c r="D659" s="117"/>
      <c r="E659" s="117"/>
      <c r="F659" s="120"/>
    </row>
    <row r="660" customFormat="false" ht="13.5" hidden="false" customHeight="true" outlineLevel="0" collapsed="false">
      <c r="A660" s="116"/>
      <c r="B660" s="129"/>
      <c r="C660" s="123"/>
      <c r="D660" s="117"/>
      <c r="E660" s="117"/>
      <c r="F660" s="120"/>
    </row>
    <row r="661" customFormat="false" ht="13.5" hidden="false" customHeight="true" outlineLevel="0" collapsed="false">
      <c r="A661" s="116"/>
      <c r="B661" s="122"/>
      <c r="C661" s="118"/>
      <c r="D661" s="131"/>
      <c r="E661" s="132"/>
      <c r="F661" s="116"/>
    </row>
    <row r="662" customFormat="false" ht="13.5" hidden="false" customHeight="true" outlineLevel="0" collapsed="false">
      <c r="A662" s="116"/>
      <c r="B662" s="129"/>
      <c r="C662" s="118"/>
      <c r="D662" s="141"/>
      <c r="E662" s="120"/>
      <c r="F662" s="116"/>
    </row>
    <row r="663" customFormat="false" ht="13.5" hidden="false" customHeight="true" outlineLevel="0" collapsed="false">
      <c r="A663" s="116"/>
      <c r="B663" s="122"/>
      <c r="C663" s="118"/>
      <c r="D663" s="131"/>
      <c r="E663" s="132"/>
      <c r="F663" s="116"/>
    </row>
    <row r="664" customFormat="false" ht="13.5" hidden="false" customHeight="true" outlineLevel="0" collapsed="false">
      <c r="A664" s="116"/>
      <c r="B664" s="122"/>
      <c r="C664" s="123"/>
      <c r="D664" s="117"/>
      <c r="E664" s="121"/>
      <c r="F664" s="116"/>
    </row>
    <row r="665" customFormat="false" ht="13.5" hidden="false" customHeight="true" outlineLevel="0" collapsed="false">
      <c r="A665" s="116"/>
      <c r="B665" s="122"/>
      <c r="C665" s="123"/>
      <c r="D665" s="117"/>
      <c r="E665" s="121"/>
      <c r="F665" s="116"/>
    </row>
    <row r="666" customFormat="false" ht="13.5" hidden="false" customHeight="true" outlineLevel="0" collapsed="false">
      <c r="A666" s="116"/>
      <c r="B666" s="122"/>
      <c r="C666" s="118"/>
      <c r="D666" s="131"/>
      <c r="E666" s="132"/>
      <c r="F666" s="116"/>
    </row>
    <row r="667" customFormat="false" ht="13.5" hidden="false" customHeight="true" outlineLevel="0" collapsed="false">
      <c r="A667" s="116"/>
      <c r="B667" s="122"/>
      <c r="C667" s="123"/>
      <c r="D667" s="121"/>
      <c r="E667" s="121"/>
      <c r="F667" s="138"/>
    </row>
    <row r="668" customFormat="false" ht="13.5" hidden="false" customHeight="true" outlineLevel="0" collapsed="false">
      <c r="A668" s="116"/>
      <c r="B668" s="122"/>
      <c r="C668" s="118"/>
      <c r="D668" s="131"/>
      <c r="E668" s="132"/>
      <c r="F668" s="116"/>
    </row>
    <row r="669" customFormat="false" ht="13.5" hidden="false" customHeight="true" outlineLevel="0" collapsed="false">
      <c r="A669" s="116"/>
      <c r="B669" s="120"/>
      <c r="C669" s="118"/>
      <c r="D669" s="138"/>
      <c r="E669" s="138"/>
      <c r="F669" s="116"/>
    </row>
    <row r="670" customFormat="false" ht="13.5" hidden="false" customHeight="true" outlineLevel="0" collapsed="false">
      <c r="A670" s="100"/>
      <c r="B670" s="122"/>
      <c r="C670" s="118"/>
      <c r="D670" s="131"/>
      <c r="E670" s="132"/>
      <c r="F670" s="116"/>
    </row>
    <row r="671" customFormat="false" ht="13.5" hidden="false" customHeight="true" outlineLevel="0" collapsed="false">
      <c r="A671" s="142"/>
      <c r="B671" s="120"/>
      <c r="C671" s="121"/>
      <c r="D671" s="120"/>
      <c r="E671" s="120"/>
      <c r="F671" s="143"/>
    </row>
    <row r="672" customFormat="false" ht="13.5" hidden="false" customHeight="true" outlineLevel="0" collapsed="false">
      <c r="A672" s="128"/>
      <c r="B672" s="120"/>
      <c r="C672" s="121"/>
      <c r="D672" s="120"/>
      <c r="E672" s="120"/>
      <c r="F672" s="120"/>
    </row>
    <row r="673" customFormat="false" ht="13.5" hidden="false" customHeight="true" outlineLevel="0" collapsed="false">
      <c r="A673" s="128"/>
      <c r="B673" s="120"/>
      <c r="C673" s="121"/>
      <c r="D673" s="120"/>
      <c r="E673" s="120"/>
      <c r="F673" s="120"/>
    </row>
    <row r="674" customFormat="false" ht="13.5" hidden="false" customHeight="true" outlineLevel="0" collapsed="false">
      <c r="A674" s="144"/>
      <c r="B674" s="120"/>
      <c r="C674" s="121"/>
      <c r="D674" s="120"/>
      <c r="E674" s="120"/>
      <c r="F674" s="120"/>
    </row>
    <row r="675" customFormat="false" ht="13.5" hidden="false" customHeight="true" outlineLevel="0" collapsed="false">
      <c r="A675" s="139"/>
      <c r="B675" s="136"/>
      <c r="C675" s="121"/>
      <c r="D675" s="120"/>
      <c r="E675" s="120"/>
      <c r="F675" s="120"/>
    </row>
    <row r="676" customFormat="false" ht="13.5" hidden="false" customHeight="true" outlineLevel="0" collapsed="false">
      <c r="A676" s="116"/>
      <c r="B676" s="120"/>
      <c r="C676" s="121"/>
      <c r="D676" s="120"/>
      <c r="E676" s="120"/>
      <c r="F676" s="120"/>
    </row>
    <row r="677" customFormat="false" ht="13.5" hidden="false" customHeight="true" outlineLevel="0" collapsed="false">
      <c r="A677" s="142"/>
      <c r="B677" s="120"/>
      <c r="C677" s="121"/>
      <c r="D677" s="120"/>
      <c r="E677" s="120"/>
      <c r="F677" s="143"/>
    </row>
    <row r="678" customFormat="false" ht="13.5" hidden="false" customHeight="true" outlineLevel="0" collapsed="false">
      <c r="A678" s="124"/>
      <c r="B678" s="125"/>
      <c r="C678" s="121"/>
      <c r="D678" s="125"/>
      <c r="E678" s="125"/>
      <c r="F678" s="125"/>
    </row>
    <row r="679" customFormat="false" ht="13.5" hidden="false" customHeight="true" outlineLevel="0" collapsed="false">
      <c r="A679" s="122"/>
      <c r="B679" s="122"/>
      <c r="C679" s="121"/>
      <c r="D679" s="122"/>
      <c r="E679" s="136"/>
      <c r="F679" s="137"/>
    </row>
    <row r="680" customFormat="false" ht="13.5" hidden="false" customHeight="true" outlineLevel="0" collapsed="false">
      <c r="A680" s="116"/>
      <c r="B680" s="120"/>
      <c r="C680" s="121"/>
      <c r="D680" s="120"/>
      <c r="E680" s="120"/>
      <c r="F680" s="130"/>
    </row>
    <row r="681" customFormat="false" ht="13.5" hidden="false" customHeight="true" outlineLevel="0" collapsed="false">
      <c r="A681" s="116"/>
      <c r="B681" s="120"/>
      <c r="C681" s="121"/>
      <c r="D681" s="120"/>
      <c r="E681" s="120"/>
      <c r="F681" s="120"/>
    </row>
    <row r="682" customFormat="false" ht="13.5" hidden="false" customHeight="true" outlineLevel="0" collapsed="false">
      <c r="A682" s="116"/>
      <c r="B682" s="120"/>
      <c r="C682" s="121"/>
      <c r="D682" s="140"/>
      <c r="E682" s="120"/>
      <c r="F682" s="120"/>
    </row>
    <row r="683" customFormat="false" ht="13.5" hidden="false" customHeight="true" outlineLevel="0" collapsed="false">
      <c r="A683" s="116"/>
      <c r="B683" s="120"/>
      <c r="C683" s="121"/>
      <c r="D683" s="140"/>
      <c r="E683" s="120"/>
      <c r="F683" s="120"/>
    </row>
    <row r="684" customFormat="false" ht="13.5" hidden="false" customHeight="true" outlineLevel="0" collapsed="false">
      <c r="A684" s="124"/>
      <c r="B684" s="125"/>
      <c r="C684" s="126"/>
      <c r="D684" s="125"/>
      <c r="E684" s="127"/>
      <c r="F684" s="127"/>
    </row>
    <row r="685" customFormat="false" ht="13.5" hidden="false" customHeight="true" outlineLevel="0" collapsed="false">
      <c r="A685" s="132"/>
      <c r="B685" s="132"/>
      <c r="C685" s="121"/>
      <c r="D685" s="132"/>
      <c r="E685" s="122"/>
      <c r="F685" s="122"/>
    </row>
    <row r="686" customFormat="false" ht="13.5" hidden="false" customHeight="true" outlineLevel="0" collapsed="false">
      <c r="A686" s="116"/>
      <c r="B686" s="120"/>
      <c r="C686" s="121"/>
      <c r="D686" s="120"/>
      <c r="E686" s="120"/>
      <c r="F686" s="120"/>
    </row>
    <row r="687" customFormat="false" ht="13.5" hidden="false" customHeight="true" outlineLevel="0" collapsed="false">
      <c r="A687" s="116"/>
      <c r="B687" s="120"/>
      <c r="C687" s="121"/>
      <c r="D687" s="120"/>
      <c r="E687" s="120"/>
      <c r="F687" s="120"/>
    </row>
    <row r="688" customFormat="false" ht="13.5" hidden="false" customHeight="true" outlineLevel="0" collapsed="false">
      <c r="A688" s="116"/>
      <c r="B688" s="117"/>
      <c r="C688" s="118"/>
      <c r="D688" s="117"/>
      <c r="E688" s="117"/>
      <c r="F688" s="119"/>
    </row>
    <row r="689" customFormat="false" ht="13.5" hidden="false" customHeight="true" outlineLevel="0" collapsed="false">
      <c r="A689" s="116"/>
      <c r="B689" s="118"/>
      <c r="C689" s="118"/>
      <c r="D689" s="116"/>
      <c r="E689" s="117"/>
      <c r="F689" s="117"/>
    </row>
    <row r="690" customFormat="false" ht="13.5" hidden="false" customHeight="true" outlineLevel="0" collapsed="false">
      <c r="A690" s="116"/>
      <c r="B690" s="118"/>
      <c r="C690" s="123"/>
      <c r="D690" s="120"/>
      <c r="E690" s="120"/>
      <c r="F690" s="120"/>
    </row>
    <row r="691" customFormat="false" ht="13.5" hidden="false" customHeight="true" outlineLevel="0" collapsed="false">
      <c r="A691" s="116"/>
      <c r="B691" s="118"/>
      <c r="C691" s="123"/>
      <c r="D691" s="117"/>
      <c r="E691" s="117"/>
      <c r="F691" s="120"/>
    </row>
    <row r="692" customFormat="false" ht="13.5" hidden="false" customHeight="true" outlineLevel="0" collapsed="false">
      <c r="A692" s="116"/>
      <c r="B692" s="129"/>
      <c r="C692" s="123"/>
      <c r="D692" s="117"/>
      <c r="E692" s="117"/>
      <c r="F692" s="120"/>
    </row>
    <row r="693" customFormat="false" ht="13.5" hidden="false" customHeight="true" outlineLevel="0" collapsed="false">
      <c r="A693" s="116"/>
      <c r="B693" s="122"/>
      <c r="C693" s="118"/>
      <c r="D693" s="131"/>
      <c r="E693" s="132"/>
      <c r="F693" s="116"/>
    </row>
    <row r="694" customFormat="false" ht="13.5" hidden="false" customHeight="true" outlineLevel="0" collapsed="false">
      <c r="A694" s="116"/>
      <c r="B694" s="129"/>
      <c r="C694" s="118"/>
      <c r="D694" s="141"/>
      <c r="E694" s="120"/>
      <c r="F694" s="116"/>
    </row>
    <row r="695" customFormat="false" ht="13.5" hidden="false" customHeight="true" outlineLevel="0" collapsed="false">
      <c r="A695" s="116"/>
      <c r="B695" s="122"/>
      <c r="C695" s="118"/>
      <c r="D695" s="131"/>
      <c r="E695" s="132"/>
      <c r="F695" s="116"/>
    </row>
    <row r="696" customFormat="false" ht="13.5" hidden="false" customHeight="true" outlineLevel="0" collapsed="false">
      <c r="A696" s="116"/>
      <c r="B696" s="122"/>
      <c r="C696" s="123"/>
      <c r="D696" s="117"/>
      <c r="E696" s="121"/>
      <c r="F696" s="116"/>
    </row>
    <row r="697" customFormat="false" ht="13.5" hidden="false" customHeight="true" outlineLevel="0" collapsed="false">
      <c r="A697" s="116"/>
      <c r="B697" s="122"/>
      <c r="C697" s="123"/>
      <c r="D697" s="117"/>
      <c r="E697" s="121"/>
      <c r="F697" s="116"/>
    </row>
    <row r="698" customFormat="false" ht="13.5" hidden="false" customHeight="true" outlineLevel="0" collapsed="false">
      <c r="A698" s="116"/>
      <c r="B698" s="122"/>
      <c r="C698" s="118"/>
      <c r="D698" s="131"/>
      <c r="E698" s="132"/>
      <c r="F698" s="116"/>
    </row>
    <row r="699" customFormat="false" ht="13.5" hidden="false" customHeight="true" outlineLevel="0" collapsed="false">
      <c r="A699" s="116"/>
      <c r="B699" s="122"/>
      <c r="C699" s="123"/>
      <c r="D699" s="121"/>
      <c r="E699" s="121"/>
      <c r="F699" s="138"/>
    </row>
    <row r="700" customFormat="false" ht="13.5" hidden="false" customHeight="true" outlineLevel="0" collapsed="false">
      <c r="A700" s="116"/>
      <c r="B700" s="122"/>
      <c r="C700" s="118"/>
      <c r="D700" s="131"/>
      <c r="E700" s="132"/>
      <c r="F700" s="116"/>
    </row>
    <row r="701" customFormat="false" ht="13.5" hidden="false" customHeight="true" outlineLevel="0" collapsed="false">
      <c r="A701" s="116"/>
      <c r="B701" s="120"/>
      <c r="C701" s="118"/>
      <c r="D701" s="138"/>
      <c r="E701" s="138"/>
      <c r="F701" s="116"/>
    </row>
    <row r="702" customFormat="false" ht="13.5" hidden="false" customHeight="true" outlineLevel="0" collapsed="false">
      <c r="A702" s="100"/>
      <c r="B702" s="122"/>
      <c r="C702" s="118"/>
      <c r="D702" s="131"/>
      <c r="E702" s="132"/>
      <c r="F702" s="116"/>
    </row>
    <row r="703" customFormat="false" ht="13.5" hidden="false" customHeight="true" outlineLevel="0" collapsed="false">
      <c r="A703" s="142"/>
      <c r="B703" s="120"/>
      <c r="C703" s="121"/>
      <c r="D703" s="120"/>
      <c r="E703" s="120"/>
      <c r="F703" s="143"/>
    </row>
    <row r="704" customFormat="false" ht="13.5" hidden="false" customHeight="true" outlineLevel="0" collapsed="false">
      <c r="A704" s="128"/>
      <c r="B704" s="120"/>
      <c r="C704" s="121"/>
      <c r="D704" s="120"/>
      <c r="E704" s="120"/>
      <c r="F704" s="120"/>
    </row>
    <row r="705" customFormat="false" ht="13.5" hidden="false" customHeight="true" outlineLevel="0" collapsed="false">
      <c r="A705" s="128"/>
      <c r="B705" s="120"/>
      <c r="C705" s="121"/>
      <c r="D705" s="120"/>
      <c r="E705" s="120"/>
      <c r="F705" s="120"/>
    </row>
    <row r="706" customFormat="false" ht="13.5" hidden="false" customHeight="true" outlineLevel="0" collapsed="false">
      <c r="A706" s="144"/>
      <c r="B706" s="120"/>
      <c r="C706" s="121"/>
      <c r="D706" s="120"/>
      <c r="E706" s="120"/>
      <c r="F706" s="120"/>
    </row>
    <row r="707" customFormat="false" ht="13.5" hidden="false" customHeight="true" outlineLevel="0" collapsed="false">
      <c r="A707" s="139"/>
      <c r="B707" s="136"/>
      <c r="C707" s="121"/>
      <c r="D707" s="120"/>
      <c r="E707" s="120"/>
      <c r="F707" s="120"/>
    </row>
    <row r="708" customFormat="false" ht="13.5" hidden="false" customHeight="true" outlineLevel="0" collapsed="false">
      <c r="A708" s="116"/>
      <c r="B708" s="120"/>
      <c r="C708" s="121"/>
      <c r="D708" s="120"/>
      <c r="E708" s="120"/>
      <c r="F708" s="120"/>
    </row>
    <row r="709" customFormat="false" ht="13.5" hidden="false" customHeight="true" outlineLevel="0" collapsed="false">
      <c r="A709" s="142"/>
      <c r="B709" s="120"/>
      <c r="C709" s="121"/>
      <c r="D709" s="120"/>
      <c r="E709" s="120"/>
      <c r="F709" s="143"/>
    </row>
    <row r="710" customFormat="false" ht="13.5" hidden="false" customHeight="true" outlineLevel="0" collapsed="false">
      <c r="A710" s="124"/>
      <c r="B710" s="125"/>
      <c r="C710" s="121"/>
      <c r="D710" s="125"/>
      <c r="E710" s="125"/>
      <c r="F710" s="125"/>
    </row>
    <row r="711" customFormat="false" ht="13.5" hidden="false" customHeight="true" outlineLevel="0" collapsed="false">
      <c r="A711" s="122"/>
      <c r="B711" s="122"/>
      <c r="C711" s="121"/>
      <c r="D711" s="122"/>
      <c r="E711" s="136"/>
      <c r="F711" s="137"/>
    </row>
    <row r="712" customFormat="false" ht="13.5" hidden="false" customHeight="true" outlineLevel="0" collapsed="false">
      <c r="A712" s="116"/>
      <c r="B712" s="120"/>
      <c r="C712" s="121"/>
      <c r="D712" s="120"/>
      <c r="E712" s="120"/>
      <c r="F712" s="130"/>
    </row>
    <row r="713" customFormat="false" ht="13.5" hidden="false" customHeight="true" outlineLevel="0" collapsed="false">
      <c r="A713" s="116"/>
      <c r="B713" s="120"/>
      <c r="C713" s="121"/>
      <c r="D713" s="120"/>
      <c r="E713" s="120"/>
      <c r="F713" s="120"/>
    </row>
    <row r="714" customFormat="false" ht="13.5" hidden="false" customHeight="true" outlineLevel="0" collapsed="false">
      <c r="A714" s="116"/>
      <c r="B714" s="120"/>
      <c r="C714" s="121"/>
      <c r="D714" s="140"/>
      <c r="E714" s="120"/>
      <c r="F714" s="120"/>
    </row>
    <row r="715" customFormat="false" ht="13.5" hidden="false" customHeight="true" outlineLevel="0" collapsed="false">
      <c r="A715" s="116"/>
      <c r="B715" s="120"/>
      <c r="C715" s="121"/>
      <c r="D715" s="140"/>
      <c r="E715" s="120"/>
      <c r="F715" s="120"/>
    </row>
    <row r="716" customFormat="false" ht="13.5" hidden="false" customHeight="true" outlineLevel="0" collapsed="false">
      <c r="A716" s="124"/>
      <c r="B716" s="125"/>
      <c r="C716" s="126"/>
      <c r="D716" s="125"/>
      <c r="E716" s="127"/>
      <c r="F716" s="127"/>
    </row>
    <row r="717" customFormat="false" ht="13.5" hidden="false" customHeight="true" outlineLevel="0" collapsed="false">
      <c r="A717" s="132"/>
      <c r="B717" s="132"/>
      <c r="C717" s="121"/>
      <c r="D717" s="132"/>
      <c r="E717" s="122"/>
      <c r="F717" s="122"/>
    </row>
    <row r="718" customFormat="false" ht="13.5" hidden="false" customHeight="true" outlineLevel="0" collapsed="false">
      <c r="A718" s="116"/>
      <c r="B718" s="120"/>
      <c r="C718" s="121"/>
      <c r="D718" s="120"/>
      <c r="E718" s="120"/>
      <c r="F718" s="120"/>
    </row>
    <row r="719" customFormat="false" ht="13.5" hidden="false" customHeight="true" outlineLevel="0" collapsed="false">
      <c r="A719" s="116"/>
      <c r="B719" s="120"/>
      <c r="C719" s="121"/>
      <c r="D719" s="120"/>
      <c r="E719" s="120"/>
      <c r="F719" s="120"/>
    </row>
    <row r="720" customFormat="false" ht="13.5" hidden="false" customHeight="true" outlineLevel="0" collapsed="false">
      <c r="A720" s="116"/>
      <c r="B720" s="117"/>
      <c r="C720" s="118"/>
      <c r="D720" s="117"/>
      <c r="E720" s="117"/>
      <c r="F720" s="119"/>
    </row>
    <row r="721" customFormat="false" ht="13.5" hidden="false" customHeight="true" outlineLevel="0" collapsed="false">
      <c r="A721" s="116"/>
      <c r="B721" s="118"/>
      <c r="C721" s="118"/>
      <c r="D721" s="116"/>
      <c r="E721" s="117"/>
      <c r="F721" s="117"/>
    </row>
    <row r="722" customFormat="false" ht="13.5" hidden="false" customHeight="true" outlineLevel="0" collapsed="false">
      <c r="A722" s="116"/>
      <c r="B722" s="118"/>
      <c r="C722" s="123"/>
      <c r="D722" s="120"/>
      <c r="E722" s="120"/>
      <c r="F722" s="120"/>
    </row>
    <row r="723" customFormat="false" ht="13.5" hidden="false" customHeight="true" outlineLevel="0" collapsed="false">
      <c r="A723" s="116"/>
      <c r="B723" s="118"/>
      <c r="C723" s="123"/>
      <c r="D723" s="117"/>
      <c r="E723" s="117"/>
      <c r="F723" s="120"/>
    </row>
    <row r="724" customFormat="false" ht="13.5" hidden="false" customHeight="true" outlineLevel="0" collapsed="false">
      <c r="A724" s="116"/>
      <c r="B724" s="129"/>
      <c r="C724" s="123"/>
      <c r="D724" s="117"/>
      <c r="E724" s="117"/>
      <c r="F724" s="120"/>
    </row>
    <row r="725" customFormat="false" ht="13.5" hidden="false" customHeight="true" outlineLevel="0" collapsed="false">
      <c r="A725" s="116"/>
      <c r="B725" s="122"/>
      <c r="C725" s="118"/>
      <c r="D725" s="131"/>
      <c r="E725" s="132"/>
      <c r="F725" s="116"/>
    </row>
    <row r="726" customFormat="false" ht="13.5" hidden="false" customHeight="true" outlineLevel="0" collapsed="false">
      <c r="A726" s="116"/>
      <c r="B726" s="129"/>
      <c r="C726" s="118"/>
      <c r="D726" s="141"/>
      <c r="E726" s="120"/>
      <c r="F726" s="116"/>
    </row>
    <row r="727" customFormat="false" ht="13.5" hidden="false" customHeight="true" outlineLevel="0" collapsed="false">
      <c r="A727" s="116"/>
      <c r="B727" s="122"/>
      <c r="C727" s="118"/>
      <c r="D727" s="131"/>
      <c r="E727" s="132"/>
      <c r="F727" s="116"/>
    </row>
    <row r="728" customFormat="false" ht="13.5" hidden="false" customHeight="true" outlineLevel="0" collapsed="false">
      <c r="A728" s="116"/>
      <c r="B728" s="122"/>
      <c r="C728" s="123"/>
      <c r="D728" s="117"/>
      <c r="E728" s="121"/>
      <c r="F728" s="116"/>
    </row>
    <row r="729" customFormat="false" ht="13.5" hidden="false" customHeight="true" outlineLevel="0" collapsed="false">
      <c r="A729" s="116"/>
      <c r="B729" s="122"/>
      <c r="C729" s="123"/>
      <c r="D729" s="117"/>
      <c r="E729" s="121"/>
      <c r="F729" s="116"/>
    </row>
    <row r="730" customFormat="false" ht="13.5" hidden="false" customHeight="true" outlineLevel="0" collapsed="false">
      <c r="A730" s="116"/>
      <c r="B730" s="122"/>
      <c r="C730" s="118"/>
      <c r="D730" s="131"/>
      <c r="E730" s="132"/>
      <c r="F730" s="116"/>
    </row>
    <row r="731" customFormat="false" ht="13.5" hidden="false" customHeight="true" outlineLevel="0" collapsed="false">
      <c r="A731" s="116"/>
      <c r="B731" s="122"/>
      <c r="C731" s="123"/>
      <c r="D731" s="121"/>
      <c r="E731" s="121"/>
      <c r="F731" s="138"/>
    </row>
    <row r="732" customFormat="false" ht="13.5" hidden="false" customHeight="true" outlineLevel="0" collapsed="false">
      <c r="A732" s="116"/>
      <c r="B732" s="122"/>
      <c r="C732" s="118"/>
      <c r="D732" s="131"/>
      <c r="E732" s="132"/>
      <c r="F732" s="116"/>
    </row>
    <row r="733" customFormat="false" ht="13.5" hidden="false" customHeight="true" outlineLevel="0" collapsed="false">
      <c r="A733" s="116"/>
      <c r="B733" s="120"/>
      <c r="C733" s="118"/>
      <c r="D733" s="138"/>
      <c r="E733" s="138"/>
      <c r="F733" s="116"/>
    </row>
    <row r="734" customFormat="false" ht="13.5" hidden="false" customHeight="true" outlineLevel="0" collapsed="false">
      <c r="A734" s="100"/>
      <c r="B734" s="122"/>
      <c r="C734" s="118"/>
      <c r="D734" s="131"/>
      <c r="E734" s="132"/>
      <c r="F734" s="116"/>
    </row>
    <row r="735" customFormat="false" ht="13.5" hidden="false" customHeight="true" outlineLevel="0" collapsed="false">
      <c r="A735" s="142"/>
      <c r="B735" s="120"/>
      <c r="C735" s="121"/>
      <c r="D735" s="120"/>
      <c r="E735" s="120"/>
      <c r="F735" s="143"/>
    </row>
    <row r="736" customFormat="false" ht="13.5" hidden="false" customHeight="true" outlineLevel="0" collapsed="false">
      <c r="A736" s="128"/>
      <c r="B736" s="120"/>
      <c r="C736" s="121"/>
      <c r="D736" s="120"/>
      <c r="E736" s="120"/>
      <c r="F736" s="120"/>
    </row>
    <row r="737" customFormat="false" ht="13.5" hidden="false" customHeight="true" outlineLevel="0" collapsed="false">
      <c r="A737" s="128"/>
      <c r="B737" s="120"/>
      <c r="C737" s="121"/>
      <c r="D737" s="120"/>
      <c r="E737" s="120"/>
      <c r="F737" s="120"/>
    </row>
    <row r="738" customFormat="false" ht="13.5" hidden="false" customHeight="true" outlineLevel="0" collapsed="false">
      <c r="A738" s="144"/>
      <c r="B738" s="120"/>
      <c r="C738" s="121"/>
      <c r="D738" s="120"/>
      <c r="E738" s="120"/>
      <c r="F738" s="120"/>
    </row>
    <row r="739" customFormat="false" ht="13.5" hidden="false" customHeight="true" outlineLevel="0" collapsed="false">
      <c r="A739" s="139"/>
      <c r="B739" s="136"/>
      <c r="C739" s="121"/>
      <c r="D739" s="120"/>
      <c r="E739" s="120"/>
      <c r="F739" s="120"/>
    </row>
    <row r="740" customFormat="false" ht="13.5" hidden="false" customHeight="true" outlineLevel="0" collapsed="false">
      <c r="A740" s="116"/>
      <c r="B740" s="120"/>
      <c r="C740" s="121"/>
      <c r="D740" s="120"/>
      <c r="E740" s="120"/>
      <c r="F740" s="120"/>
    </row>
    <row r="741" customFormat="false" ht="13.5" hidden="false" customHeight="true" outlineLevel="0" collapsed="false">
      <c r="A741" s="142"/>
      <c r="B741" s="120"/>
      <c r="C741" s="121"/>
      <c r="D741" s="120"/>
      <c r="E741" s="120"/>
      <c r="F741" s="143"/>
    </row>
    <row r="742" customFormat="false" ht="13.5" hidden="false" customHeight="true" outlineLevel="0" collapsed="false">
      <c r="A742" s="124"/>
      <c r="B742" s="125"/>
      <c r="C742" s="121"/>
      <c r="D742" s="125"/>
      <c r="E742" s="125"/>
      <c r="F742" s="125"/>
    </row>
    <row r="743" customFormat="false" ht="13.5" hidden="false" customHeight="true" outlineLevel="0" collapsed="false">
      <c r="A743" s="122"/>
      <c r="B743" s="122"/>
      <c r="C743" s="121"/>
      <c r="D743" s="122"/>
      <c r="E743" s="136"/>
      <c r="F743" s="137"/>
    </row>
    <row r="744" customFormat="false" ht="13.5" hidden="false" customHeight="true" outlineLevel="0" collapsed="false">
      <c r="A744" s="116"/>
      <c r="B744" s="120"/>
      <c r="C744" s="121"/>
      <c r="D744" s="120"/>
      <c r="E744" s="120"/>
      <c r="F744" s="130"/>
    </row>
    <row r="745" customFormat="false" ht="13.5" hidden="false" customHeight="true" outlineLevel="0" collapsed="false">
      <c r="A745" s="116"/>
      <c r="B745" s="120"/>
      <c r="C745" s="121"/>
      <c r="D745" s="120"/>
      <c r="E745" s="120"/>
      <c r="F745" s="120"/>
    </row>
    <row r="746" customFormat="false" ht="13.5" hidden="false" customHeight="true" outlineLevel="0" collapsed="false">
      <c r="A746" s="116"/>
      <c r="B746" s="120"/>
      <c r="C746" s="121"/>
      <c r="D746" s="140"/>
      <c r="E746" s="120"/>
      <c r="F746" s="120"/>
    </row>
    <row r="747" customFormat="false" ht="13.5" hidden="false" customHeight="true" outlineLevel="0" collapsed="false">
      <c r="A747" s="116"/>
      <c r="B747" s="120"/>
      <c r="C747" s="121"/>
      <c r="D747" s="140"/>
      <c r="E747" s="120"/>
      <c r="F747" s="120"/>
    </row>
    <row r="748" customFormat="false" ht="13.5" hidden="false" customHeight="true" outlineLevel="0" collapsed="false">
      <c r="A748" s="124"/>
      <c r="B748" s="125"/>
      <c r="C748" s="126"/>
      <c r="D748" s="125"/>
      <c r="E748" s="127"/>
      <c r="F748" s="127"/>
    </row>
    <row r="749" customFormat="false" ht="13.5" hidden="false" customHeight="true" outlineLevel="0" collapsed="false">
      <c r="A749" s="132"/>
      <c r="B749" s="132"/>
      <c r="C749" s="121"/>
      <c r="D749" s="132"/>
      <c r="E749" s="122"/>
      <c r="F749" s="122"/>
    </row>
    <row r="750" customFormat="false" ht="13.5" hidden="false" customHeight="true" outlineLevel="0" collapsed="false">
      <c r="A750" s="116"/>
      <c r="B750" s="120"/>
      <c r="C750" s="121"/>
      <c r="D750" s="120"/>
      <c r="E750" s="120"/>
      <c r="F750" s="120"/>
    </row>
    <row r="751" customFormat="false" ht="13.5" hidden="false" customHeight="true" outlineLevel="0" collapsed="false">
      <c r="A751" s="116"/>
      <c r="B751" s="120"/>
      <c r="C751" s="121"/>
      <c r="D751" s="120"/>
      <c r="E751" s="120"/>
      <c r="F751" s="120"/>
    </row>
    <row r="752" customFormat="false" ht="13.5" hidden="false" customHeight="true" outlineLevel="0" collapsed="false">
      <c r="A752" s="116"/>
      <c r="B752" s="117"/>
      <c r="C752" s="118"/>
      <c r="D752" s="117"/>
      <c r="E752" s="117"/>
      <c r="F752" s="119"/>
    </row>
    <row r="753" customFormat="false" ht="13.5" hidden="false" customHeight="true" outlineLevel="0" collapsed="false">
      <c r="A753" s="116"/>
      <c r="B753" s="118"/>
      <c r="C753" s="118"/>
      <c r="D753" s="116"/>
      <c r="E753" s="117"/>
      <c r="F753" s="117"/>
    </row>
    <row r="754" customFormat="false" ht="13.5" hidden="false" customHeight="true" outlineLevel="0" collapsed="false">
      <c r="A754" s="116"/>
      <c r="B754" s="118"/>
      <c r="C754" s="123"/>
      <c r="D754" s="120"/>
      <c r="E754" s="120"/>
      <c r="F754" s="120"/>
    </row>
    <row r="755" customFormat="false" ht="13.5" hidden="false" customHeight="true" outlineLevel="0" collapsed="false">
      <c r="A755" s="116"/>
      <c r="B755" s="118"/>
      <c r="C755" s="123"/>
      <c r="D755" s="117"/>
      <c r="E755" s="117"/>
      <c r="F755" s="120"/>
    </row>
    <row r="756" customFormat="false" ht="13.5" hidden="false" customHeight="true" outlineLevel="0" collapsed="false">
      <c r="A756" s="116"/>
      <c r="B756" s="129"/>
      <c r="C756" s="123"/>
      <c r="D756" s="117"/>
      <c r="E756" s="117"/>
      <c r="F756" s="120"/>
    </row>
    <row r="757" customFormat="false" ht="13.5" hidden="false" customHeight="true" outlineLevel="0" collapsed="false">
      <c r="A757" s="116"/>
      <c r="B757" s="122"/>
      <c r="C757" s="118"/>
      <c r="D757" s="131"/>
      <c r="E757" s="132"/>
      <c r="F757" s="116"/>
    </row>
    <row r="758" customFormat="false" ht="13.5" hidden="false" customHeight="true" outlineLevel="0" collapsed="false">
      <c r="A758" s="116"/>
      <c r="B758" s="129"/>
      <c r="C758" s="118"/>
      <c r="D758" s="141"/>
      <c r="E758" s="120"/>
      <c r="F758" s="116"/>
    </row>
    <row r="759" customFormat="false" ht="13.5" hidden="false" customHeight="true" outlineLevel="0" collapsed="false">
      <c r="A759" s="116"/>
      <c r="B759" s="122"/>
      <c r="C759" s="118"/>
      <c r="D759" s="131"/>
      <c r="E759" s="132"/>
      <c r="F759" s="116"/>
    </row>
    <row r="760" customFormat="false" ht="13.5" hidden="false" customHeight="true" outlineLevel="0" collapsed="false">
      <c r="A760" s="116"/>
      <c r="B760" s="122"/>
      <c r="C760" s="123"/>
      <c r="D760" s="117"/>
      <c r="E760" s="121"/>
      <c r="F760" s="116"/>
    </row>
    <row r="761" customFormat="false" ht="13.5" hidden="false" customHeight="true" outlineLevel="0" collapsed="false">
      <c r="A761" s="116"/>
      <c r="B761" s="122"/>
      <c r="C761" s="123"/>
      <c r="D761" s="117"/>
      <c r="E761" s="121"/>
      <c r="F761" s="116"/>
    </row>
    <row r="762" customFormat="false" ht="13.5" hidden="false" customHeight="true" outlineLevel="0" collapsed="false">
      <c r="A762" s="116"/>
      <c r="B762" s="122"/>
      <c r="C762" s="118"/>
      <c r="D762" s="131"/>
      <c r="E762" s="132"/>
      <c r="F762" s="116"/>
    </row>
    <row r="763" customFormat="false" ht="13.5" hidden="false" customHeight="true" outlineLevel="0" collapsed="false">
      <c r="A763" s="116"/>
      <c r="B763" s="122"/>
      <c r="C763" s="123"/>
      <c r="D763" s="121"/>
      <c r="E763" s="121"/>
      <c r="F763" s="138"/>
    </row>
    <row r="764" customFormat="false" ht="13.5" hidden="false" customHeight="true" outlineLevel="0" collapsed="false">
      <c r="A764" s="116"/>
      <c r="B764" s="122"/>
      <c r="C764" s="118"/>
      <c r="D764" s="131"/>
      <c r="E764" s="132"/>
      <c r="F764" s="116"/>
    </row>
    <row r="765" customFormat="false" ht="13.5" hidden="false" customHeight="true" outlineLevel="0" collapsed="false">
      <c r="A765" s="116"/>
      <c r="B765" s="120"/>
      <c r="C765" s="118"/>
      <c r="D765" s="138"/>
      <c r="E765" s="138"/>
      <c r="F765" s="116"/>
    </row>
    <row r="766" customFormat="false" ht="13.5" hidden="false" customHeight="true" outlineLevel="0" collapsed="false">
      <c r="A766" s="100"/>
      <c r="B766" s="122"/>
      <c r="C766" s="118"/>
      <c r="D766" s="131"/>
      <c r="E766" s="132"/>
      <c r="F766" s="116"/>
    </row>
    <row r="767" customFormat="false" ht="13.5" hidden="false" customHeight="true" outlineLevel="0" collapsed="false">
      <c r="A767" s="142"/>
      <c r="B767" s="120"/>
      <c r="C767" s="121"/>
      <c r="D767" s="120"/>
      <c r="E767" s="120"/>
      <c r="F767" s="143"/>
    </row>
    <row r="768" customFormat="false" ht="13.5" hidden="false" customHeight="true" outlineLevel="0" collapsed="false">
      <c r="A768" s="128"/>
      <c r="B768" s="120"/>
      <c r="C768" s="121"/>
      <c r="D768" s="120"/>
      <c r="E768" s="120"/>
      <c r="F768" s="120"/>
    </row>
    <row r="769" customFormat="false" ht="13.5" hidden="false" customHeight="true" outlineLevel="0" collapsed="false">
      <c r="A769" s="128"/>
      <c r="B769" s="120"/>
      <c r="C769" s="121"/>
      <c r="D769" s="120"/>
      <c r="E769" s="120"/>
      <c r="F769" s="120"/>
    </row>
    <row r="770" customFormat="false" ht="13.5" hidden="false" customHeight="true" outlineLevel="0" collapsed="false">
      <c r="A770" s="144"/>
      <c r="B770" s="120"/>
      <c r="C770" s="121"/>
      <c r="D770" s="120"/>
      <c r="E770" s="120"/>
      <c r="F770" s="120"/>
    </row>
    <row r="771" customFormat="false" ht="13.5" hidden="false" customHeight="true" outlineLevel="0" collapsed="false">
      <c r="A771" s="139"/>
      <c r="B771" s="136"/>
      <c r="C771" s="121"/>
      <c r="D771" s="120"/>
      <c r="E771" s="120"/>
      <c r="F771" s="120"/>
    </row>
    <row r="772" customFormat="false" ht="13.5" hidden="false" customHeight="true" outlineLevel="0" collapsed="false">
      <c r="A772" s="116"/>
      <c r="B772" s="120"/>
      <c r="C772" s="121"/>
      <c r="D772" s="120"/>
      <c r="E772" s="120"/>
      <c r="F772" s="120"/>
    </row>
    <row r="773" customFormat="false" ht="13.5" hidden="false" customHeight="true" outlineLevel="0" collapsed="false">
      <c r="A773" s="142"/>
      <c r="B773" s="120"/>
      <c r="C773" s="121"/>
      <c r="D773" s="120"/>
      <c r="E773" s="120"/>
      <c r="F773" s="143"/>
    </row>
    <row r="774" customFormat="false" ht="13.5" hidden="false" customHeight="true" outlineLevel="0" collapsed="false">
      <c r="A774" s="124"/>
      <c r="B774" s="125"/>
      <c r="C774" s="121"/>
      <c r="D774" s="125"/>
      <c r="E774" s="125"/>
      <c r="F774" s="125"/>
    </row>
    <row r="775" customFormat="false" ht="13.5" hidden="false" customHeight="true" outlineLevel="0" collapsed="false">
      <c r="A775" s="122"/>
      <c r="B775" s="122"/>
      <c r="C775" s="121"/>
      <c r="D775" s="122"/>
      <c r="E775" s="136"/>
      <c r="F775" s="137"/>
    </row>
    <row r="776" customFormat="false" ht="13.5" hidden="false" customHeight="true" outlineLevel="0" collapsed="false">
      <c r="A776" s="116"/>
      <c r="B776" s="120"/>
      <c r="C776" s="121"/>
      <c r="D776" s="120"/>
      <c r="E776" s="120"/>
      <c r="F776" s="130"/>
    </row>
    <row r="777" customFormat="false" ht="13.5" hidden="false" customHeight="true" outlineLevel="0" collapsed="false">
      <c r="A777" s="116"/>
      <c r="B777" s="120"/>
      <c r="C777" s="121"/>
      <c r="D777" s="120"/>
      <c r="E777" s="120"/>
      <c r="F777" s="120"/>
    </row>
    <row r="778" customFormat="false" ht="13.5" hidden="false" customHeight="true" outlineLevel="0" collapsed="false">
      <c r="A778" s="116"/>
      <c r="B778" s="120"/>
      <c r="C778" s="121"/>
      <c r="D778" s="140"/>
      <c r="E778" s="120"/>
      <c r="F778" s="120"/>
    </row>
    <row r="779" customFormat="false" ht="13.5" hidden="false" customHeight="true" outlineLevel="0" collapsed="false">
      <c r="A779" s="116"/>
      <c r="B779" s="120"/>
      <c r="C779" s="121"/>
      <c r="D779" s="140"/>
      <c r="E779" s="120"/>
      <c r="F779" s="120"/>
    </row>
    <row r="780" customFormat="false" ht="13.5" hidden="false" customHeight="true" outlineLevel="0" collapsed="false">
      <c r="A780" s="124"/>
      <c r="B780" s="125"/>
      <c r="C780" s="126"/>
      <c r="D780" s="125"/>
      <c r="E780" s="127"/>
      <c r="F780" s="127"/>
    </row>
    <row r="781" customFormat="false" ht="13.5" hidden="false" customHeight="true" outlineLevel="0" collapsed="false">
      <c r="A781" s="132"/>
      <c r="B781" s="132"/>
      <c r="C781" s="121"/>
      <c r="D781" s="132"/>
      <c r="E781" s="122"/>
      <c r="F781" s="122"/>
    </row>
    <row r="782" customFormat="false" ht="13.5" hidden="false" customHeight="true" outlineLevel="0" collapsed="false">
      <c r="A782" s="116"/>
      <c r="B782" s="120"/>
      <c r="C782" s="121"/>
      <c r="D782" s="120"/>
      <c r="E782" s="120"/>
      <c r="F782" s="120"/>
    </row>
    <row r="783" customFormat="false" ht="13.5" hidden="false" customHeight="true" outlineLevel="0" collapsed="false">
      <c r="A783" s="116"/>
      <c r="B783" s="120"/>
      <c r="C783" s="121"/>
      <c r="D783" s="120"/>
      <c r="E783" s="120"/>
      <c r="F783" s="120"/>
    </row>
    <row r="784" customFormat="false" ht="13.5" hidden="false" customHeight="true" outlineLevel="0" collapsed="false">
      <c r="A784" s="116"/>
      <c r="B784" s="117"/>
      <c r="C784" s="118"/>
      <c r="D784" s="117"/>
      <c r="E784" s="117"/>
      <c r="F784" s="119"/>
    </row>
    <row r="785" customFormat="false" ht="13.5" hidden="false" customHeight="true" outlineLevel="0" collapsed="false">
      <c r="A785" s="116"/>
      <c r="B785" s="118"/>
      <c r="C785" s="118"/>
      <c r="D785" s="116"/>
      <c r="E785" s="117"/>
      <c r="F785" s="117"/>
    </row>
    <row r="786" customFormat="false" ht="13.5" hidden="false" customHeight="true" outlineLevel="0" collapsed="false">
      <c r="A786" s="116"/>
      <c r="B786" s="118"/>
      <c r="C786" s="123"/>
      <c r="D786" s="120"/>
      <c r="E786" s="120"/>
      <c r="F786" s="120"/>
    </row>
    <row r="787" customFormat="false" ht="13.5" hidden="false" customHeight="true" outlineLevel="0" collapsed="false">
      <c r="A787" s="116"/>
      <c r="B787" s="118"/>
      <c r="C787" s="123"/>
      <c r="D787" s="117"/>
      <c r="E787" s="117"/>
      <c r="F787" s="120"/>
    </row>
    <row r="788" customFormat="false" ht="13.5" hidden="false" customHeight="true" outlineLevel="0" collapsed="false">
      <c r="A788" s="116"/>
      <c r="B788" s="129"/>
      <c r="C788" s="123"/>
      <c r="D788" s="117"/>
      <c r="E788" s="117"/>
      <c r="F788" s="120"/>
    </row>
    <row r="789" customFormat="false" ht="13.5" hidden="false" customHeight="true" outlineLevel="0" collapsed="false">
      <c r="A789" s="116"/>
      <c r="B789" s="122"/>
      <c r="C789" s="118"/>
      <c r="D789" s="131"/>
      <c r="E789" s="132"/>
      <c r="F789" s="116"/>
    </row>
    <row r="790" customFormat="false" ht="13.5" hidden="false" customHeight="true" outlineLevel="0" collapsed="false">
      <c r="A790" s="116"/>
      <c r="B790" s="129"/>
      <c r="C790" s="118"/>
      <c r="D790" s="141"/>
      <c r="E790" s="120"/>
      <c r="F790" s="116"/>
    </row>
    <row r="791" customFormat="false" ht="13.5" hidden="false" customHeight="true" outlineLevel="0" collapsed="false">
      <c r="A791" s="116"/>
      <c r="B791" s="122"/>
      <c r="C791" s="118"/>
      <c r="D791" s="131"/>
      <c r="E791" s="132"/>
      <c r="F791" s="116"/>
    </row>
    <row r="792" customFormat="false" ht="13.5" hidden="false" customHeight="true" outlineLevel="0" collapsed="false">
      <c r="A792" s="116"/>
      <c r="B792" s="122"/>
      <c r="C792" s="123"/>
      <c r="D792" s="117"/>
      <c r="E792" s="121"/>
      <c r="F792" s="116"/>
    </row>
    <row r="793" customFormat="false" ht="13.5" hidden="false" customHeight="true" outlineLevel="0" collapsed="false">
      <c r="A793" s="116"/>
      <c r="B793" s="122"/>
      <c r="C793" s="123"/>
      <c r="D793" s="117"/>
      <c r="E793" s="121"/>
      <c r="F793" s="116"/>
    </row>
    <row r="794" customFormat="false" ht="13.5" hidden="false" customHeight="true" outlineLevel="0" collapsed="false">
      <c r="A794" s="116"/>
      <c r="B794" s="122"/>
      <c r="C794" s="118"/>
      <c r="D794" s="131"/>
      <c r="E794" s="132"/>
      <c r="F794" s="116"/>
    </row>
    <row r="795" customFormat="false" ht="13.5" hidden="false" customHeight="true" outlineLevel="0" collapsed="false">
      <c r="A795" s="116"/>
      <c r="B795" s="122"/>
      <c r="C795" s="123"/>
      <c r="D795" s="121"/>
      <c r="E795" s="121"/>
      <c r="F795" s="138"/>
    </row>
    <row r="796" customFormat="false" ht="13.5" hidden="false" customHeight="true" outlineLevel="0" collapsed="false">
      <c r="A796" s="116"/>
      <c r="B796" s="122"/>
      <c r="C796" s="118"/>
      <c r="D796" s="131"/>
      <c r="E796" s="132"/>
      <c r="F796" s="116"/>
    </row>
    <row r="797" customFormat="false" ht="13.5" hidden="false" customHeight="true" outlineLevel="0" collapsed="false">
      <c r="A797" s="116"/>
      <c r="B797" s="120"/>
      <c r="C797" s="118"/>
      <c r="D797" s="138"/>
      <c r="E797" s="138"/>
      <c r="F797" s="116"/>
    </row>
    <row r="798" customFormat="false" ht="13.5" hidden="false" customHeight="true" outlineLevel="0" collapsed="false">
      <c r="A798" s="100"/>
      <c r="B798" s="122"/>
      <c r="C798" s="118"/>
      <c r="D798" s="131"/>
      <c r="E798" s="132"/>
      <c r="F798" s="116"/>
    </row>
    <row r="799" customFormat="false" ht="13.5" hidden="false" customHeight="true" outlineLevel="0" collapsed="false">
      <c r="A799" s="142"/>
      <c r="B799" s="120"/>
      <c r="C799" s="121"/>
      <c r="D799" s="120"/>
      <c r="E799" s="120"/>
      <c r="F799" s="143"/>
    </row>
    <row r="800" customFormat="false" ht="13.5" hidden="false" customHeight="true" outlineLevel="0" collapsed="false">
      <c r="A800" s="128"/>
      <c r="B800" s="120"/>
      <c r="C800" s="121"/>
      <c r="D800" s="120"/>
      <c r="E800" s="120"/>
      <c r="F800" s="120"/>
    </row>
    <row r="801" customFormat="false" ht="13.5" hidden="false" customHeight="true" outlineLevel="0" collapsed="false">
      <c r="A801" s="128"/>
      <c r="B801" s="120"/>
      <c r="C801" s="121"/>
      <c r="D801" s="120"/>
      <c r="E801" s="120"/>
      <c r="F801" s="120"/>
    </row>
    <row r="802" customFormat="false" ht="13.5" hidden="false" customHeight="true" outlineLevel="0" collapsed="false">
      <c r="A802" s="144"/>
      <c r="B802" s="120"/>
      <c r="C802" s="121"/>
      <c r="D802" s="120"/>
      <c r="E802" s="120"/>
      <c r="F802" s="120"/>
    </row>
    <row r="803" customFormat="false" ht="13.5" hidden="false" customHeight="true" outlineLevel="0" collapsed="false">
      <c r="A803" s="139"/>
      <c r="B803" s="136"/>
      <c r="C803" s="121"/>
      <c r="D803" s="120"/>
      <c r="E803" s="120"/>
      <c r="F803" s="120"/>
    </row>
    <row r="804" customFormat="false" ht="13.5" hidden="false" customHeight="true" outlineLevel="0" collapsed="false">
      <c r="A804" s="116"/>
      <c r="B804" s="120"/>
      <c r="C804" s="121"/>
      <c r="D804" s="120"/>
      <c r="E804" s="120"/>
      <c r="F804" s="120"/>
    </row>
    <row r="805" customFormat="false" ht="13.5" hidden="false" customHeight="true" outlineLevel="0" collapsed="false">
      <c r="A805" s="142"/>
      <c r="B805" s="120"/>
      <c r="C805" s="121"/>
      <c r="D805" s="120"/>
      <c r="E805" s="120"/>
      <c r="F805" s="143"/>
    </row>
    <row r="806" customFormat="false" ht="13.5" hidden="false" customHeight="true" outlineLevel="0" collapsed="false">
      <c r="A806" s="124"/>
      <c r="B806" s="125"/>
      <c r="C806" s="121"/>
      <c r="D806" s="125"/>
      <c r="E806" s="125"/>
      <c r="F806" s="125"/>
    </row>
    <row r="807" customFormat="false" ht="13.5" hidden="false" customHeight="true" outlineLevel="0" collapsed="false">
      <c r="A807" s="122"/>
      <c r="B807" s="122"/>
      <c r="C807" s="121"/>
      <c r="D807" s="122"/>
      <c r="E807" s="136"/>
      <c r="F807" s="137"/>
    </row>
    <row r="808" customFormat="false" ht="13.5" hidden="false" customHeight="true" outlineLevel="0" collapsed="false">
      <c r="A808" s="116"/>
      <c r="B808" s="120"/>
      <c r="C808" s="121"/>
      <c r="D808" s="120"/>
      <c r="E808" s="120"/>
      <c r="F808" s="130"/>
    </row>
    <row r="809" customFormat="false" ht="13.5" hidden="false" customHeight="true" outlineLevel="0" collapsed="false">
      <c r="A809" s="116"/>
      <c r="B809" s="120"/>
      <c r="C809" s="121"/>
      <c r="D809" s="120"/>
      <c r="E809" s="120"/>
      <c r="F809" s="120"/>
    </row>
    <row r="810" customFormat="false" ht="13.5" hidden="false" customHeight="true" outlineLevel="0" collapsed="false">
      <c r="A810" s="116"/>
      <c r="B810" s="120"/>
      <c r="C810" s="121"/>
      <c r="D810" s="140"/>
      <c r="E810" s="120"/>
      <c r="F810" s="120"/>
    </row>
    <row r="811" customFormat="false" ht="13.5" hidden="false" customHeight="true" outlineLevel="0" collapsed="false">
      <c r="A811" s="116"/>
      <c r="B811" s="120"/>
      <c r="C811" s="121"/>
      <c r="D811" s="140"/>
      <c r="E811" s="120"/>
      <c r="F811" s="120"/>
    </row>
    <row r="812" customFormat="false" ht="13.5" hidden="false" customHeight="true" outlineLevel="0" collapsed="false">
      <c r="A812" s="124"/>
      <c r="B812" s="125"/>
      <c r="C812" s="126"/>
      <c r="D812" s="125"/>
      <c r="E812" s="127"/>
      <c r="F812" s="127"/>
    </row>
    <row r="813" customFormat="false" ht="13.5" hidden="false" customHeight="true" outlineLevel="0" collapsed="false">
      <c r="A813" s="132"/>
      <c r="B813" s="132"/>
      <c r="C813" s="121"/>
      <c r="D813" s="132"/>
      <c r="E813" s="122"/>
      <c r="F813" s="122"/>
    </row>
    <row r="814" customFormat="false" ht="13.5" hidden="false" customHeight="true" outlineLevel="0" collapsed="false">
      <c r="A814" s="116"/>
      <c r="B814" s="120"/>
      <c r="C814" s="121"/>
      <c r="D814" s="120"/>
      <c r="E814" s="120"/>
      <c r="F814" s="120"/>
    </row>
    <row r="815" customFormat="false" ht="13.5" hidden="false" customHeight="true" outlineLevel="0" collapsed="false">
      <c r="A815" s="116"/>
      <c r="B815" s="120"/>
      <c r="C815" s="121"/>
      <c r="D815" s="120"/>
      <c r="E815" s="120"/>
      <c r="F815" s="120"/>
    </row>
    <row r="816" customFormat="false" ht="13.5" hidden="false" customHeight="true" outlineLevel="0" collapsed="false">
      <c r="A816" s="116"/>
      <c r="B816" s="117"/>
      <c r="C816" s="118"/>
      <c r="D816" s="117"/>
      <c r="E816" s="117"/>
      <c r="F816" s="119"/>
    </row>
    <row r="817" customFormat="false" ht="13.5" hidden="false" customHeight="true" outlineLevel="0" collapsed="false">
      <c r="A817" s="116"/>
      <c r="B817" s="118"/>
      <c r="C817" s="118"/>
      <c r="D817" s="116"/>
      <c r="E817" s="117"/>
      <c r="F817" s="117"/>
    </row>
    <row r="818" customFormat="false" ht="13.5" hidden="false" customHeight="true" outlineLevel="0" collapsed="false">
      <c r="A818" s="116"/>
      <c r="B818" s="118"/>
      <c r="C818" s="123"/>
      <c r="D818" s="120"/>
      <c r="E818" s="120"/>
      <c r="F818" s="120"/>
    </row>
    <row r="819" customFormat="false" ht="13.5" hidden="false" customHeight="true" outlineLevel="0" collapsed="false">
      <c r="A819" s="116"/>
      <c r="B819" s="118"/>
      <c r="C819" s="123"/>
      <c r="D819" s="117"/>
      <c r="E819" s="117"/>
      <c r="F819" s="120"/>
    </row>
    <row r="820" customFormat="false" ht="13.5" hidden="false" customHeight="true" outlineLevel="0" collapsed="false">
      <c r="A820" s="116"/>
      <c r="B820" s="129"/>
      <c r="C820" s="123"/>
      <c r="D820" s="117"/>
      <c r="E820" s="117"/>
      <c r="F820" s="120"/>
    </row>
    <row r="821" customFormat="false" ht="13.5" hidden="false" customHeight="true" outlineLevel="0" collapsed="false">
      <c r="A821" s="116"/>
      <c r="B821" s="122"/>
      <c r="C821" s="118"/>
      <c r="D821" s="131"/>
      <c r="E821" s="132"/>
      <c r="F821" s="116"/>
    </row>
    <row r="822" customFormat="false" ht="13.5" hidden="false" customHeight="true" outlineLevel="0" collapsed="false">
      <c r="A822" s="116"/>
      <c r="B822" s="129"/>
      <c r="C822" s="118"/>
      <c r="D822" s="141"/>
      <c r="E822" s="120"/>
      <c r="F822" s="116"/>
    </row>
    <row r="823" customFormat="false" ht="13.5" hidden="false" customHeight="true" outlineLevel="0" collapsed="false">
      <c r="A823" s="116"/>
      <c r="B823" s="122"/>
      <c r="C823" s="118"/>
      <c r="D823" s="131"/>
      <c r="E823" s="132"/>
      <c r="F823" s="116"/>
    </row>
    <row r="824" customFormat="false" ht="13.5" hidden="false" customHeight="true" outlineLevel="0" collapsed="false">
      <c r="A824" s="116"/>
      <c r="B824" s="122"/>
      <c r="C824" s="123"/>
      <c r="D824" s="117"/>
      <c r="E824" s="121"/>
      <c r="F824" s="116"/>
    </row>
    <row r="825" customFormat="false" ht="13.5" hidden="false" customHeight="true" outlineLevel="0" collapsed="false">
      <c r="A825" s="116"/>
      <c r="B825" s="122"/>
      <c r="C825" s="123"/>
      <c r="D825" s="117"/>
      <c r="E825" s="121"/>
      <c r="F825" s="116"/>
    </row>
    <row r="826" customFormat="false" ht="13.5" hidden="false" customHeight="true" outlineLevel="0" collapsed="false">
      <c r="A826" s="116"/>
      <c r="B826" s="122"/>
      <c r="C826" s="118"/>
      <c r="D826" s="131"/>
      <c r="E826" s="132"/>
      <c r="F826" s="116"/>
    </row>
    <row r="827" customFormat="false" ht="13.5" hidden="false" customHeight="true" outlineLevel="0" collapsed="false">
      <c r="A827" s="116"/>
      <c r="B827" s="122"/>
      <c r="C827" s="123"/>
      <c r="D827" s="121"/>
      <c r="E827" s="121"/>
      <c r="F827" s="138"/>
    </row>
    <row r="828" customFormat="false" ht="13.5" hidden="false" customHeight="true" outlineLevel="0" collapsed="false">
      <c r="A828" s="116"/>
      <c r="B828" s="122"/>
      <c r="C828" s="118"/>
      <c r="D828" s="131"/>
      <c r="E828" s="132"/>
      <c r="F828" s="116"/>
    </row>
    <row r="829" customFormat="false" ht="13.5" hidden="false" customHeight="true" outlineLevel="0" collapsed="false">
      <c r="A829" s="116"/>
      <c r="B829" s="120"/>
      <c r="C829" s="118"/>
      <c r="D829" s="138"/>
      <c r="E829" s="138"/>
      <c r="F829" s="116"/>
    </row>
    <row r="830" customFormat="false" ht="13.5" hidden="false" customHeight="true" outlineLevel="0" collapsed="false">
      <c r="A830" s="100"/>
      <c r="B830" s="122"/>
      <c r="C830" s="118"/>
      <c r="D830" s="131"/>
      <c r="E830" s="132"/>
      <c r="F830" s="116"/>
    </row>
    <row r="831" customFormat="false" ht="13.5" hidden="false" customHeight="true" outlineLevel="0" collapsed="false">
      <c r="A831" s="142"/>
      <c r="B831" s="120"/>
      <c r="C831" s="121"/>
      <c r="D831" s="120"/>
      <c r="E831" s="120"/>
      <c r="F831" s="143"/>
    </row>
    <row r="832" customFormat="false" ht="13.5" hidden="false" customHeight="true" outlineLevel="0" collapsed="false">
      <c r="A832" s="128"/>
      <c r="B832" s="120"/>
      <c r="C832" s="121"/>
      <c r="D832" s="120"/>
      <c r="E832" s="120"/>
      <c r="F832" s="120"/>
    </row>
    <row r="833" customFormat="false" ht="13.5" hidden="false" customHeight="true" outlineLevel="0" collapsed="false">
      <c r="A833" s="128"/>
      <c r="B833" s="120"/>
      <c r="C833" s="121"/>
      <c r="D833" s="120"/>
      <c r="E833" s="120"/>
      <c r="F833" s="120"/>
    </row>
    <row r="834" customFormat="false" ht="13.5" hidden="false" customHeight="true" outlineLevel="0" collapsed="false">
      <c r="A834" s="144"/>
      <c r="B834" s="120"/>
      <c r="C834" s="121"/>
      <c r="D834" s="120"/>
      <c r="E834" s="120"/>
      <c r="F834" s="120"/>
    </row>
    <row r="835" customFormat="false" ht="13.5" hidden="false" customHeight="true" outlineLevel="0" collapsed="false">
      <c r="A835" s="139"/>
      <c r="B835" s="136"/>
      <c r="C835" s="121"/>
      <c r="D835" s="120"/>
      <c r="E835" s="120"/>
      <c r="F835" s="120"/>
    </row>
    <row r="836" customFormat="false" ht="13.5" hidden="false" customHeight="true" outlineLevel="0" collapsed="false">
      <c r="A836" s="116"/>
      <c r="B836" s="120"/>
      <c r="C836" s="121"/>
      <c r="D836" s="120"/>
      <c r="E836" s="120"/>
      <c r="F836" s="120"/>
    </row>
    <row r="837" customFormat="false" ht="13.5" hidden="false" customHeight="true" outlineLevel="0" collapsed="false">
      <c r="A837" s="142"/>
      <c r="B837" s="120"/>
      <c r="C837" s="121"/>
      <c r="D837" s="120"/>
      <c r="E837" s="120"/>
      <c r="F837" s="143"/>
    </row>
    <row r="838" customFormat="false" ht="13.5" hidden="false" customHeight="true" outlineLevel="0" collapsed="false">
      <c r="A838" s="124"/>
      <c r="B838" s="125"/>
      <c r="C838" s="121"/>
      <c r="D838" s="125"/>
      <c r="E838" s="125"/>
      <c r="F838" s="125"/>
    </row>
    <row r="839" customFormat="false" ht="13.5" hidden="false" customHeight="true" outlineLevel="0" collapsed="false">
      <c r="A839" s="122"/>
      <c r="B839" s="122"/>
      <c r="C839" s="121"/>
      <c r="D839" s="122"/>
      <c r="E839" s="136"/>
      <c r="F839" s="137"/>
    </row>
    <row r="840" customFormat="false" ht="13.5" hidden="false" customHeight="true" outlineLevel="0" collapsed="false">
      <c r="A840" s="116"/>
      <c r="B840" s="120"/>
      <c r="C840" s="121"/>
      <c r="D840" s="120"/>
      <c r="E840" s="120"/>
      <c r="F840" s="130"/>
    </row>
    <row r="841" customFormat="false" ht="13.5" hidden="false" customHeight="true" outlineLevel="0" collapsed="false">
      <c r="A841" s="116"/>
      <c r="B841" s="120"/>
      <c r="C841" s="121"/>
      <c r="D841" s="120"/>
      <c r="E841" s="120"/>
      <c r="F841" s="120"/>
    </row>
    <row r="842" customFormat="false" ht="13.5" hidden="false" customHeight="true" outlineLevel="0" collapsed="false">
      <c r="A842" s="116"/>
      <c r="B842" s="120"/>
      <c r="C842" s="121"/>
      <c r="D842" s="140"/>
      <c r="E842" s="120"/>
      <c r="F842" s="120"/>
    </row>
    <row r="843" customFormat="false" ht="13.5" hidden="false" customHeight="true" outlineLevel="0" collapsed="false">
      <c r="A843" s="116"/>
      <c r="B843" s="120"/>
      <c r="C843" s="121"/>
      <c r="D843" s="140"/>
      <c r="E843" s="120"/>
      <c r="F843" s="120"/>
    </row>
    <row r="844" customFormat="false" ht="13.5" hidden="false" customHeight="true" outlineLevel="0" collapsed="false">
      <c r="A844" s="124"/>
      <c r="B844" s="125"/>
      <c r="C844" s="126"/>
      <c r="D844" s="125"/>
      <c r="E844" s="127"/>
      <c r="F844" s="127"/>
    </row>
    <row r="845" customFormat="false" ht="13.5" hidden="false" customHeight="true" outlineLevel="0" collapsed="false">
      <c r="A845" s="132"/>
      <c r="B845" s="132"/>
      <c r="C845" s="121"/>
      <c r="D845" s="132"/>
      <c r="E845" s="122"/>
      <c r="F845" s="122"/>
    </row>
    <row r="846" customFormat="false" ht="13.5" hidden="false" customHeight="true" outlineLevel="0" collapsed="false">
      <c r="A846" s="116"/>
      <c r="B846" s="120"/>
      <c r="C846" s="121"/>
      <c r="D846" s="120"/>
      <c r="E846" s="120"/>
      <c r="F846" s="120"/>
    </row>
    <row r="847" customFormat="false" ht="13.5" hidden="false" customHeight="true" outlineLevel="0" collapsed="false">
      <c r="A847" s="116"/>
      <c r="B847" s="120"/>
      <c r="C847" s="121"/>
      <c r="D847" s="120"/>
      <c r="E847" s="120"/>
      <c r="F847" s="120"/>
    </row>
    <row r="848" customFormat="false" ht="13.5" hidden="false" customHeight="true" outlineLevel="0" collapsed="false">
      <c r="A848" s="116"/>
      <c r="B848" s="117"/>
      <c r="C848" s="118"/>
      <c r="D848" s="117"/>
      <c r="E848" s="117"/>
      <c r="F848" s="119"/>
    </row>
    <row r="849" customFormat="false" ht="13.5" hidden="false" customHeight="true" outlineLevel="0" collapsed="false">
      <c r="A849" s="116"/>
      <c r="B849" s="118"/>
      <c r="C849" s="118"/>
      <c r="D849" s="116"/>
      <c r="E849" s="117"/>
      <c r="F849" s="117"/>
    </row>
    <row r="850" customFormat="false" ht="13.5" hidden="false" customHeight="true" outlineLevel="0" collapsed="false">
      <c r="A850" s="116"/>
      <c r="B850" s="118"/>
      <c r="C850" s="123"/>
      <c r="D850" s="120"/>
      <c r="E850" s="120"/>
      <c r="F850" s="120"/>
    </row>
    <row r="851" customFormat="false" ht="13.5" hidden="false" customHeight="true" outlineLevel="0" collapsed="false">
      <c r="A851" s="116"/>
      <c r="B851" s="118"/>
      <c r="C851" s="123"/>
      <c r="D851" s="117"/>
      <c r="E851" s="117"/>
      <c r="F851" s="120"/>
    </row>
    <row r="852" customFormat="false" ht="13.5" hidden="false" customHeight="true" outlineLevel="0" collapsed="false">
      <c r="A852" s="116"/>
      <c r="B852" s="129"/>
      <c r="C852" s="123"/>
      <c r="D852" s="117"/>
      <c r="E852" s="117"/>
      <c r="F852" s="120"/>
    </row>
    <row r="853" customFormat="false" ht="13.5" hidden="false" customHeight="true" outlineLevel="0" collapsed="false">
      <c r="A853" s="116"/>
      <c r="B853" s="122"/>
      <c r="C853" s="118"/>
      <c r="D853" s="131"/>
      <c r="E853" s="132"/>
      <c r="F853" s="116"/>
    </row>
    <row r="854" customFormat="false" ht="13.5" hidden="false" customHeight="true" outlineLevel="0" collapsed="false">
      <c r="A854" s="116"/>
      <c r="B854" s="129"/>
      <c r="C854" s="118"/>
      <c r="D854" s="141"/>
      <c r="E854" s="120"/>
      <c r="F854" s="116"/>
    </row>
    <row r="855" customFormat="false" ht="13.5" hidden="false" customHeight="true" outlineLevel="0" collapsed="false">
      <c r="A855" s="116"/>
      <c r="B855" s="122"/>
      <c r="C855" s="118"/>
      <c r="D855" s="131"/>
      <c r="E855" s="132"/>
      <c r="F855" s="116"/>
    </row>
    <row r="856" customFormat="false" ht="13.5" hidden="false" customHeight="true" outlineLevel="0" collapsed="false">
      <c r="A856" s="116"/>
      <c r="B856" s="122"/>
      <c r="C856" s="123"/>
      <c r="D856" s="117"/>
      <c r="E856" s="121"/>
      <c r="F856" s="116"/>
    </row>
    <row r="857" customFormat="false" ht="13.5" hidden="false" customHeight="true" outlineLevel="0" collapsed="false">
      <c r="A857" s="116"/>
      <c r="B857" s="122"/>
      <c r="C857" s="123"/>
      <c r="D857" s="117"/>
      <c r="E857" s="121"/>
      <c r="F857" s="116"/>
    </row>
    <row r="858" customFormat="false" ht="13.5" hidden="false" customHeight="true" outlineLevel="0" collapsed="false">
      <c r="A858" s="116"/>
      <c r="B858" s="122"/>
      <c r="C858" s="118"/>
      <c r="D858" s="131"/>
      <c r="E858" s="132"/>
      <c r="F858" s="116"/>
    </row>
    <row r="859" customFormat="false" ht="13.5" hidden="false" customHeight="true" outlineLevel="0" collapsed="false">
      <c r="A859" s="116"/>
      <c r="B859" s="122"/>
      <c r="C859" s="123"/>
      <c r="D859" s="121"/>
      <c r="E859" s="121"/>
      <c r="F859" s="138"/>
    </row>
    <row r="860" customFormat="false" ht="13.5" hidden="false" customHeight="true" outlineLevel="0" collapsed="false">
      <c r="A860" s="116"/>
      <c r="B860" s="122"/>
      <c r="C860" s="118"/>
      <c r="D860" s="131"/>
      <c r="E860" s="132"/>
      <c r="F860" s="116"/>
    </row>
    <row r="861" customFormat="false" ht="13.5" hidden="false" customHeight="true" outlineLevel="0" collapsed="false">
      <c r="A861" s="116"/>
      <c r="B861" s="120"/>
      <c r="C861" s="118"/>
      <c r="D861" s="138"/>
      <c r="E861" s="138"/>
      <c r="F861" s="116"/>
    </row>
    <row r="862" customFormat="false" ht="13.5" hidden="false" customHeight="true" outlineLevel="0" collapsed="false">
      <c r="A862" s="100"/>
      <c r="B862" s="122"/>
      <c r="C862" s="118"/>
      <c r="D862" s="131"/>
      <c r="E862" s="132"/>
      <c r="F862" s="116"/>
    </row>
    <row r="863" customFormat="false" ht="13.5" hidden="false" customHeight="true" outlineLevel="0" collapsed="false">
      <c r="A863" s="142"/>
      <c r="B863" s="120"/>
      <c r="C863" s="121"/>
      <c r="D863" s="120"/>
      <c r="E863" s="120"/>
      <c r="F863" s="143"/>
    </row>
    <row r="864" customFormat="false" ht="13.5" hidden="false" customHeight="true" outlineLevel="0" collapsed="false">
      <c r="A864" s="128"/>
      <c r="B864" s="120"/>
      <c r="C864" s="121"/>
      <c r="D864" s="120"/>
      <c r="E864" s="120"/>
      <c r="F864" s="120"/>
    </row>
    <row r="865" customFormat="false" ht="13.5" hidden="false" customHeight="true" outlineLevel="0" collapsed="false">
      <c r="A865" s="128"/>
      <c r="B865" s="120"/>
      <c r="C865" s="121"/>
      <c r="D865" s="120"/>
      <c r="E865" s="120"/>
      <c r="F865" s="120"/>
    </row>
    <row r="866" customFormat="false" ht="13.5" hidden="false" customHeight="true" outlineLevel="0" collapsed="false">
      <c r="A866" s="144"/>
      <c r="B866" s="120"/>
      <c r="C866" s="121"/>
      <c r="D866" s="120"/>
      <c r="E866" s="120"/>
      <c r="F866" s="120"/>
    </row>
    <row r="867" customFormat="false" ht="13.5" hidden="false" customHeight="true" outlineLevel="0" collapsed="false">
      <c r="A867" s="139"/>
      <c r="B867" s="136"/>
      <c r="C867" s="121"/>
      <c r="D867" s="120"/>
      <c r="E867" s="120"/>
      <c r="F867" s="120"/>
    </row>
    <row r="868" customFormat="false" ht="13.5" hidden="false" customHeight="true" outlineLevel="0" collapsed="false">
      <c r="A868" s="116"/>
      <c r="B868" s="120"/>
      <c r="C868" s="121"/>
      <c r="D868" s="120"/>
      <c r="E868" s="120"/>
      <c r="F868" s="120"/>
    </row>
    <row r="869" customFormat="false" ht="13.5" hidden="false" customHeight="true" outlineLevel="0" collapsed="false">
      <c r="A869" s="142"/>
      <c r="B869" s="120"/>
      <c r="C869" s="121"/>
      <c r="D869" s="120"/>
      <c r="E869" s="120"/>
      <c r="F869" s="143"/>
    </row>
    <row r="870" customFormat="false" ht="13.5" hidden="false" customHeight="true" outlineLevel="0" collapsed="false">
      <c r="A870" s="124"/>
      <c r="B870" s="125"/>
      <c r="C870" s="121"/>
      <c r="D870" s="125"/>
      <c r="E870" s="125"/>
      <c r="F870" s="125"/>
    </row>
    <row r="871" customFormat="false" ht="13.5" hidden="false" customHeight="true" outlineLevel="0" collapsed="false">
      <c r="A871" s="122"/>
      <c r="B871" s="122"/>
      <c r="C871" s="121"/>
      <c r="D871" s="122"/>
      <c r="E871" s="136"/>
      <c r="F871" s="137"/>
    </row>
    <row r="872" customFormat="false" ht="13.5" hidden="false" customHeight="true" outlineLevel="0" collapsed="false">
      <c r="A872" s="116"/>
      <c r="B872" s="120"/>
      <c r="C872" s="121"/>
      <c r="D872" s="120"/>
      <c r="E872" s="120"/>
      <c r="F872" s="130"/>
    </row>
    <row r="873" customFormat="false" ht="13.5" hidden="false" customHeight="true" outlineLevel="0" collapsed="false">
      <c r="A873" s="116"/>
      <c r="B873" s="120"/>
      <c r="C873" s="121"/>
      <c r="D873" s="120"/>
      <c r="E873" s="120"/>
      <c r="F873" s="120"/>
    </row>
    <row r="874" customFormat="false" ht="13.5" hidden="false" customHeight="true" outlineLevel="0" collapsed="false">
      <c r="A874" s="116"/>
      <c r="B874" s="120"/>
      <c r="C874" s="121"/>
      <c r="D874" s="140"/>
      <c r="E874" s="120"/>
      <c r="F874" s="120"/>
    </row>
    <row r="875" customFormat="false" ht="13.5" hidden="false" customHeight="true" outlineLevel="0" collapsed="false">
      <c r="A875" s="116"/>
      <c r="B875" s="120"/>
      <c r="C875" s="121"/>
      <c r="D875" s="140"/>
      <c r="E875" s="120"/>
      <c r="F875" s="120"/>
    </row>
    <row r="876" customFormat="false" ht="13.5" hidden="false" customHeight="true" outlineLevel="0" collapsed="false">
      <c r="A876" s="124"/>
      <c r="B876" s="125"/>
      <c r="C876" s="126"/>
      <c r="D876" s="125"/>
      <c r="E876" s="127"/>
      <c r="F876" s="127"/>
    </row>
    <row r="877" customFormat="false" ht="13.5" hidden="false" customHeight="true" outlineLevel="0" collapsed="false">
      <c r="A877" s="132"/>
      <c r="B877" s="132"/>
      <c r="C877" s="121"/>
      <c r="D877" s="132"/>
      <c r="E877" s="122"/>
      <c r="F877" s="122"/>
    </row>
    <row r="878" customFormat="false" ht="13.5" hidden="false" customHeight="true" outlineLevel="0" collapsed="false">
      <c r="A878" s="116"/>
      <c r="B878" s="120"/>
      <c r="C878" s="121"/>
      <c r="D878" s="120"/>
      <c r="E878" s="120"/>
      <c r="F878" s="120"/>
    </row>
    <row r="879" customFormat="false" ht="13.5" hidden="false" customHeight="true" outlineLevel="0" collapsed="false">
      <c r="A879" s="116"/>
      <c r="B879" s="120"/>
      <c r="C879" s="121"/>
      <c r="D879" s="120"/>
      <c r="E879" s="120"/>
      <c r="F879" s="120"/>
    </row>
    <row r="880" customFormat="false" ht="13.5" hidden="false" customHeight="true" outlineLevel="0" collapsed="false">
      <c r="A880" s="116"/>
      <c r="B880" s="117"/>
      <c r="C880" s="118"/>
      <c r="D880" s="117"/>
      <c r="E880" s="117"/>
      <c r="F880" s="119"/>
    </row>
    <row r="881" customFormat="false" ht="13.5" hidden="false" customHeight="true" outlineLevel="0" collapsed="false">
      <c r="A881" s="116"/>
      <c r="B881" s="118"/>
      <c r="C881" s="118"/>
      <c r="D881" s="116"/>
      <c r="E881" s="117"/>
      <c r="F881" s="117"/>
    </row>
    <row r="882" customFormat="false" ht="13.5" hidden="false" customHeight="true" outlineLevel="0" collapsed="false">
      <c r="A882" s="116"/>
      <c r="B882" s="118"/>
      <c r="C882" s="123"/>
      <c r="D882" s="120"/>
      <c r="E882" s="120"/>
      <c r="F882" s="120"/>
    </row>
    <row r="883" customFormat="false" ht="13.5" hidden="false" customHeight="true" outlineLevel="0" collapsed="false">
      <c r="A883" s="116"/>
      <c r="B883" s="118"/>
      <c r="C883" s="123"/>
      <c r="D883" s="117"/>
      <c r="E883" s="117"/>
      <c r="F883" s="120"/>
    </row>
    <row r="884" customFormat="false" ht="13.5" hidden="false" customHeight="true" outlineLevel="0" collapsed="false">
      <c r="A884" s="116"/>
      <c r="B884" s="129"/>
      <c r="C884" s="123"/>
      <c r="D884" s="117"/>
      <c r="E884" s="117"/>
      <c r="F884" s="120"/>
    </row>
    <row r="885" customFormat="false" ht="13.5" hidden="false" customHeight="true" outlineLevel="0" collapsed="false">
      <c r="A885" s="116"/>
      <c r="B885" s="122"/>
      <c r="C885" s="118"/>
      <c r="D885" s="131"/>
      <c r="E885" s="132"/>
      <c r="F885" s="116"/>
    </row>
    <row r="886" customFormat="false" ht="13.5" hidden="false" customHeight="true" outlineLevel="0" collapsed="false">
      <c r="A886" s="116"/>
      <c r="B886" s="129"/>
      <c r="C886" s="118"/>
      <c r="D886" s="141"/>
      <c r="E886" s="120"/>
      <c r="F886" s="116"/>
    </row>
    <row r="887" customFormat="false" ht="13.5" hidden="false" customHeight="true" outlineLevel="0" collapsed="false">
      <c r="A887" s="116"/>
      <c r="B887" s="122"/>
      <c r="C887" s="118"/>
      <c r="D887" s="131"/>
      <c r="E887" s="132"/>
      <c r="F887" s="116"/>
    </row>
    <row r="888" customFormat="false" ht="13.5" hidden="false" customHeight="true" outlineLevel="0" collapsed="false">
      <c r="A888" s="116"/>
      <c r="B888" s="122"/>
      <c r="C888" s="123"/>
      <c r="D888" s="117"/>
      <c r="E888" s="121"/>
      <c r="F888" s="116"/>
    </row>
    <row r="889" customFormat="false" ht="13.5" hidden="false" customHeight="true" outlineLevel="0" collapsed="false">
      <c r="A889" s="116"/>
      <c r="B889" s="122"/>
      <c r="C889" s="123"/>
      <c r="D889" s="117"/>
      <c r="E889" s="121"/>
      <c r="F889" s="116"/>
    </row>
    <row r="890" customFormat="false" ht="13.5" hidden="false" customHeight="true" outlineLevel="0" collapsed="false">
      <c r="A890" s="116"/>
      <c r="B890" s="122"/>
      <c r="C890" s="118"/>
      <c r="D890" s="131"/>
      <c r="E890" s="132"/>
      <c r="F890" s="116"/>
    </row>
    <row r="891" customFormat="false" ht="13.5" hidden="false" customHeight="true" outlineLevel="0" collapsed="false">
      <c r="A891" s="116"/>
      <c r="B891" s="122"/>
      <c r="C891" s="123"/>
      <c r="D891" s="121"/>
      <c r="E891" s="121"/>
      <c r="F891" s="138"/>
    </row>
    <row r="892" customFormat="false" ht="13.5" hidden="false" customHeight="true" outlineLevel="0" collapsed="false">
      <c r="A892" s="116"/>
      <c r="B892" s="122"/>
      <c r="C892" s="118"/>
      <c r="D892" s="131"/>
      <c r="E892" s="132"/>
      <c r="F892" s="116"/>
    </row>
    <row r="893" customFormat="false" ht="13.5" hidden="false" customHeight="true" outlineLevel="0" collapsed="false">
      <c r="A893" s="116"/>
      <c r="B893" s="120"/>
      <c r="C893" s="118"/>
      <c r="D893" s="138"/>
      <c r="E893" s="138"/>
      <c r="F893" s="116"/>
    </row>
    <row r="894" customFormat="false" ht="13.5" hidden="false" customHeight="true" outlineLevel="0" collapsed="false">
      <c r="A894" s="100"/>
      <c r="B894" s="122"/>
      <c r="C894" s="118"/>
      <c r="D894" s="131"/>
      <c r="E894" s="132"/>
      <c r="F894" s="116"/>
    </row>
    <row r="895" customFormat="false" ht="13.5" hidden="false" customHeight="true" outlineLevel="0" collapsed="false">
      <c r="A895" s="142"/>
      <c r="B895" s="120"/>
      <c r="C895" s="121"/>
      <c r="D895" s="120"/>
      <c r="E895" s="120"/>
      <c r="F895" s="143"/>
    </row>
    <row r="896" customFormat="false" ht="13.5" hidden="false" customHeight="true" outlineLevel="0" collapsed="false">
      <c r="A896" s="128"/>
      <c r="B896" s="120"/>
      <c r="C896" s="121"/>
      <c r="D896" s="120"/>
      <c r="E896" s="120"/>
      <c r="F896" s="120"/>
    </row>
    <row r="897" customFormat="false" ht="13.5" hidden="false" customHeight="true" outlineLevel="0" collapsed="false">
      <c r="A897" s="128"/>
      <c r="B897" s="120"/>
      <c r="C897" s="121"/>
      <c r="D897" s="120"/>
      <c r="E897" s="120"/>
      <c r="F897" s="120"/>
    </row>
    <row r="898" customFormat="false" ht="13.5" hidden="false" customHeight="true" outlineLevel="0" collapsed="false">
      <c r="A898" s="144"/>
      <c r="B898" s="120"/>
      <c r="C898" s="121"/>
      <c r="D898" s="120"/>
      <c r="E898" s="120"/>
      <c r="F898" s="120"/>
    </row>
    <row r="899" customFormat="false" ht="13.5" hidden="false" customHeight="true" outlineLevel="0" collapsed="false">
      <c r="A899" s="139"/>
      <c r="B899" s="136"/>
      <c r="C899" s="121"/>
      <c r="D899" s="120"/>
      <c r="E899" s="120"/>
      <c r="F899" s="120"/>
    </row>
    <row r="900" customFormat="false" ht="13.5" hidden="false" customHeight="true" outlineLevel="0" collapsed="false">
      <c r="A900" s="116"/>
      <c r="B900" s="120"/>
      <c r="C900" s="121"/>
      <c r="D900" s="120"/>
      <c r="E900" s="120"/>
      <c r="F900" s="120"/>
    </row>
    <row r="901" customFormat="false" ht="13.5" hidden="false" customHeight="true" outlineLevel="0" collapsed="false">
      <c r="A901" s="142"/>
      <c r="B901" s="120"/>
      <c r="C901" s="121"/>
      <c r="D901" s="120"/>
      <c r="E901" s="120"/>
      <c r="F901" s="143"/>
    </row>
    <row r="902" customFormat="false" ht="13.5" hidden="false" customHeight="true" outlineLevel="0" collapsed="false">
      <c r="A902" s="124"/>
      <c r="B902" s="125"/>
      <c r="C902" s="121"/>
      <c r="D902" s="125"/>
      <c r="E902" s="125"/>
      <c r="F902" s="125"/>
    </row>
    <row r="903" customFormat="false" ht="13.5" hidden="false" customHeight="true" outlineLevel="0" collapsed="false">
      <c r="A903" s="122"/>
      <c r="B903" s="122"/>
      <c r="C903" s="121"/>
      <c r="D903" s="122"/>
      <c r="E903" s="136"/>
      <c r="F903" s="137"/>
    </row>
    <row r="904" customFormat="false" ht="13.5" hidden="false" customHeight="true" outlineLevel="0" collapsed="false">
      <c r="A904" s="116"/>
      <c r="B904" s="120"/>
      <c r="C904" s="121"/>
      <c r="D904" s="120"/>
      <c r="E904" s="120"/>
      <c r="F904" s="130"/>
    </row>
    <row r="905" customFormat="false" ht="13.5" hidden="false" customHeight="true" outlineLevel="0" collapsed="false">
      <c r="A905" s="116"/>
      <c r="B905" s="120"/>
      <c r="C905" s="121"/>
      <c r="D905" s="120"/>
      <c r="E905" s="120"/>
      <c r="F905" s="120"/>
    </row>
    <row r="906" customFormat="false" ht="13.5" hidden="false" customHeight="true" outlineLevel="0" collapsed="false">
      <c r="A906" s="116"/>
      <c r="B906" s="120"/>
      <c r="C906" s="121"/>
      <c r="D906" s="140"/>
      <c r="E906" s="120"/>
      <c r="F906" s="120"/>
    </row>
    <row r="907" customFormat="false" ht="13.5" hidden="false" customHeight="true" outlineLevel="0" collapsed="false">
      <c r="A907" s="116"/>
      <c r="B907" s="120"/>
      <c r="C907" s="121"/>
      <c r="D907" s="140"/>
      <c r="E907" s="120"/>
      <c r="F907" s="120"/>
    </row>
    <row r="908" customFormat="false" ht="13.5" hidden="false" customHeight="true" outlineLevel="0" collapsed="false">
      <c r="A908" s="124"/>
      <c r="B908" s="125"/>
      <c r="C908" s="126"/>
      <c r="D908" s="125"/>
      <c r="E908" s="127"/>
      <c r="F908" s="127"/>
    </row>
    <row r="909" customFormat="false" ht="13.5" hidden="false" customHeight="true" outlineLevel="0" collapsed="false">
      <c r="A909" s="132"/>
      <c r="B909" s="132"/>
      <c r="C909" s="121"/>
      <c r="D909" s="132"/>
      <c r="E909" s="122"/>
      <c r="F909" s="122"/>
    </row>
    <row r="910" customFormat="false" ht="13.5" hidden="false" customHeight="true" outlineLevel="0" collapsed="false">
      <c r="A910" s="116"/>
      <c r="B910" s="120"/>
      <c r="C910" s="121"/>
      <c r="D910" s="120"/>
      <c r="E910" s="120"/>
      <c r="F910" s="120"/>
    </row>
    <row r="911" customFormat="false" ht="13.5" hidden="false" customHeight="true" outlineLevel="0" collapsed="false">
      <c r="A911" s="116"/>
      <c r="B911" s="120"/>
      <c r="C911" s="121"/>
      <c r="D911" s="120"/>
      <c r="E911" s="120"/>
      <c r="F911" s="120"/>
    </row>
    <row r="912" customFormat="false" ht="13.5" hidden="false" customHeight="true" outlineLevel="0" collapsed="false">
      <c r="A912" s="116"/>
      <c r="B912" s="117"/>
      <c r="C912" s="118"/>
      <c r="D912" s="117"/>
      <c r="E912" s="117"/>
      <c r="F912" s="119"/>
    </row>
    <row r="913" customFormat="false" ht="13.5" hidden="false" customHeight="true" outlineLevel="0" collapsed="false">
      <c r="A913" s="116"/>
      <c r="B913" s="118"/>
      <c r="C913" s="118"/>
      <c r="D913" s="116"/>
      <c r="E913" s="117"/>
      <c r="F913" s="117"/>
    </row>
    <row r="914" customFormat="false" ht="13.5" hidden="false" customHeight="true" outlineLevel="0" collapsed="false">
      <c r="A914" s="116"/>
      <c r="B914" s="118"/>
      <c r="C914" s="123"/>
      <c r="D914" s="120"/>
      <c r="E914" s="120"/>
      <c r="F914" s="120"/>
    </row>
    <row r="915" customFormat="false" ht="13.5" hidden="false" customHeight="true" outlineLevel="0" collapsed="false">
      <c r="A915" s="116"/>
      <c r="B915" s="118"/>
      <c r="C915" s="123"/>
      <c r="D915" s="117"/>
      <c r="E915" s="117"/>
      <c r="F915" s="120"/>
    </row>
    <row r="916" customFormat="false" ht="13.5" hidden="false" customHeight="true" outlineLevel="0" collapsed="false">
      <c r="A916" s="116"/>
      <c r="B916" s="129"/>
      <c r="C916" s="123"/>
      <c r="D916" s="117"/>
      <c r="E916" s="117"/>
      <c r="F916" s="120"/>
    </row>
    <row r="917" customFormat="false" ht="13.5" hidden="false" customHeight="true" outlineLevel="0" collapsed="false">
      <c r="A917" s="116"/>
      <c r="B917" s="122"/>
      <c r="C917" s="118"/>
      <c r="D917" s="131"/>
      <c r="E917" s="132"/>
      <c r="F917" s="116"/>
    </row>
    <row r="918" customFormat="false" ht="13.5" hidden="false" customHeight="true" outlineLevel="0" collapsed="false">
      <c r="A918" s="116"/>
      <c r="B918" s="129"/>
      <c r="C918" s="118"/>
      <c r="D918" s="141"/>
      <c r="E918" s="120"/>
      <c r="F918" s="116"/>
    </row>
    <row r="919" customFormat="false" ht="13.5" hidden="false" customHeight="true" outlineLevel="0" collapsed="false">
      <c r="A919" s="116"/>
      <c r="B919" s="122"/>
      <c r="C919" s="118"/>
      <c r="D919" s="131"/>
      <c r="E919" s="132"/>
      <c r="F919" s="116"/>
    </row>
    <row r="920" customFormat="false" ht="13.5" hidden="false" customHeight="true" outlineLevel="0" collapsed="false">
      <c r="A920" s="116"/>
      <c r="B920" s="122"/>
      <c r="C920" s="123"/>
      <c r="D920" s="117"/>
      <c r="E920" s="121"/>
      <c r="F920" s="116"/>
    </row>
    <row r="921" customFormat="false" ht="13.5" hidden="false" customHeight="true" outlineLevel="0" collapsed="false">
      <c r="A921" s="116"/>
      <c r="B921" s="122"/>
      <c r="C921" s="123"/>
      <c r="D921" s="117"/>
      <c r="E921" s="121"/>
      <c r="F921" s="116"/>
    </row>
    <row r="922" customFormat="false" ht="13.5" hidden="false" customHeight="true" outlineLevel="0" collapsed="false">
      <c r="A922" s="116"/>
      <c r="B922" s="122"/>
      <c r="C922" s="118"/>
      <c r="D922" s="131"/>
      <c r="E922" s="132"/>
      <c r="F922" s="116"/>
    </row>
    <row r="923" customFormat="false" ht="13.5" hidden="false" customHeight="true" outlineLevel="0" collapsed="false">
      <c r="A923" s="116"/>
      <c r="B923" s="122"/>
      <c r="C923" s="123"/>
      <c r="D923" s="121"/>
      <c r="E923" s="121"/>
      <c r="F923" s="138"/>
    </row>
    <row r="924" customFormat="false" ht="13.5" hidden="false" customHeight="true" outlineLevel="0" collapsed="false">
      <c r="A924" s="116"/>
      <c r="B924" s="122"/>
      <c r="C924" s="118"/>
      <c r="D924" s="131"/>
      <c r="E924" s="132"/>
      <c r="F924" s="116"/>
    </row>
    <row r="925" customFormat="false" ht="13.5" hidden="false" customHeight="true" outlineLevel="0" collapsed="false">
      <c r="A925" s="116"/>
      <c r="B925" s="120"/>
      <c r="C925" s="118"/>
      <c r="D925" s="138"/>
      <c r="E925" s="138"/>
      <c r="F925" s="116"/>
    </row>
    <row r="926" customFormat="false" ht="13.5" hidden="false" customHeight="true" outlineLevel="0" collapsed="false">
      <c r="A926" s="100"/>
      <c r="B926" s="122"/>
      <c r="C926" s="118"/>
      <c r="D926" s="131"/>
      <c r="E926" s="132"/>
      <c r="F926" s="116"/>
    </row>
    <row r="927" customFormat="false" ht="13.5" hidden="false" customHeight="true" outlineLevel="0" collapsed="false">
      <c r="A927" s="142"/>
      <c r="B927" s="120"/>
      <c r="C927" s="121"/>
      <c r="D927" s="120"/>
      <c r="E927" s="120"/>
      <c r="F927" s="143"/>
    </row>
    <row r="928" customFormat="false" ht="13.5" hidden="false" customHeight="true" outlineLevel="0" collapsed="false">
      <c r="A928" s="128"/>
      <c r="B928" s="120"/>
      <c r="C928" s="121"/>
      <c r="D928" s="120"/>
      <c r="E928" s="120"/>
      <c r="F928" s="120"/>
    </row>
    <row r="929" customFormat="false" ht="13.5" hidden="false" customHeight="true" outlineLevel="0" collapsed="false">
      <c r="A929" s="128"/>
      <c r="B929" s="120"/>
      <c r="C929" s="121"/>
      <c r="D929" s="120"/>
      <c r="E929" s="120"/>
      <c r="F929" s="120"/>
    </row>
    <row r="930" customFormat="false" ht="13.5" hidden="false" customHeight="true" outlineLevel="0" collapsed="false">
      <c r="A930" s="144"/>
      <c r="B930" s="120"/>
      <c r="C930" s="121"/>
      <c r="D930" s="120"/>
      <c r="E930" s="120"/>
      <c r="F930" s="120"/>
    </row>
    <row r="931" customFormat="false" ht="13.5" hidden="false" customHeight="true" outlineLevel="0" collapsed="false">
      <c r="A931" s="139"/>
      <c r="B931" s="136"/>
      <c r="C931" s="121"/>
      <c r="D931" s="120"/>
      <c r="E931" s="120"/>
      <c r="F931" s="120"/>
    </row>
    <row r="932" customFormat="false" ht="13.5" hidden="false" customHeight="true" outlineLevel="0" collapsed="false">
      <c r="A932" s="116"/>
      <c r="B932" s="120"/>
      <c r="C932" s="121"/>
      <c r="D932" s="120"/>
      <c r="E932" s="120"/>
      <c r="F932" s="120"/>
    </row>
    <row r="933" customFormat="false" ht="13.5" hidden="false" customHeight="true" outlineLevel="0" collapsed="false">
      <c r="A933" s="142"/>
      <c r="B933" s="120"/>
      <c r="C933" s="121"/>
      <c r="D933" s="120"/>
      <c r="E933" s="120"/>
      <c r="F933" s="143"/>
    </row>
    <row r="934" customFormat="false" ht="13.5" hidden="false" customHeight="true" outlineLevel="0" collapsed="false">
      <c r="A934" s="124"/>
      <c r="B934" s="125"/>
      <c r="C934" s="121"/>
      <c r="D934" s="125"/>
      <c r="E934" s="125"/>
      <c r="F934" s="125"/>
    </row>
    <row r="935" customFormat="false" ht="13.5" hidden="false" customHeight="true" outlineLevel="0" collapsed="false">
      <c r="A935" s="122"/>
      <c r="B935" s="122"/>
      <c r="C935" s="121"/>
      <c r="D935" s="122"/>
      <c r="E935" s="136"/>
      <c r="F935" s="137"/>
    </row>
    <row r="936" customFormat="false" ht="13.5" hidden="false" customHeight="true" outlineLevel="0" collapsed="false">
      <c r="A936" s="116"/>
      <c r="B936" s="120"/>
      <c r="C936" s="121"/>
      <c r="D936" s="120"/>
      <c r="E936" s="120"/>
      <c r="F936" s="130"/>
    </row>
    <row r="937" customFormat="false" ht="13.5" hidden="false" customHeight="true" outlineLevel="0" collapsed="false">
      <c r="A937" s="116"/>
      <c r="B937" s="120"/>
      <c r="C937" s="121"/>
      <c r="D937" s="120"/>
      <c r="E937" s="120"/>
      <c r="F937" s="120"/>
    </row>
    <row r="938" customFormat="false" ht="13.5" hidden="false" customHeight="true" outlineLevel="0" collapsed="false">
      <c r="A938" s="116"/>
      <c r="B938" s="120"/>
      <c r="C938" s="121"/>
      <c r="D938" s="140"/>
      <c r="E938" s="120"/>
      <c r="F938" s="120"/>
    </row>
    <row r="939" customFormat="false" ht="13.5" hidden="false" customHeight="true" outlineLevel="0" collapsed="false">
      <c r="A939" s="116"/>
      <c r="B939" s="120"/>
      <c r="C939" s="121"/>
      <c r="D939" s="140"/>
      <c r="E939" s="120"/>
      <c r="F939" s="120"/>
    </row>
    <row r="940" customFormat="false" ht="13.5" hidden="false" customHeight="true" outlineLevel="0" collapsed="false">
      <c r="A940" s="124"/>
      <c r="B940" s="125"/>
      <c r="C940" s="126"/>
      <c r="D940" s="125"/>
      <c r="E940" s="127"/>
      <c r="F940" s="127"/>
    </row>
    <row r="941" customFormat="false" ht="13.5" hidden="false" customHeight="true" outlineLevel="0" collapsed="false">
      <c r="A941" s="132"/>
      <c r="B941" s="132"/>
      <c r="C941" s="121"/>
      <c r="D941" s="132"/>
      <c r="E941" s="122"/>
      <c r="F941" s="122"/>
    </row>
    <row r="942" customFormat="false" ht="13.5" hidden="false" customHeight="true" outlineLevel="0" collapsed="false">
      <c r="A942" s="116"/>
      <c r="B942" s="120"/>
      <c r="C942" s="121"/>
      <c r="D942" s="120"/>
      <c r="E942" s="120"/>
      <c r="F942" s="120"/>
    </row>
    <row r="943" customFormat="false" ht="13.5" hidden="false" customHeight="true" outlineLevel="0" collapsed="false">
      <c r="A943" s="116"/>
      <c r="B943" s="120"/>
      <c r="C943" s="121"/>
      <c r="D943" s="120"/>
      <c r="E943" s="120"/>
      <c r="F943" s="120"/>
    </row>
    <row r="944" customFormat="false" ht="13.5" hidden="false" customHeight="true" outlineLevel="0" collapsed="false">
      <c r="A944" s="116"/>
      <c r="B944" s="117"/>
      <c r="C944" s="118"/>
      <c r="D944" s="117"/>
      <c r="E944" s="117"/>
      <c r="F944" s="119"/>
    </row>
    <row r="945" customFormat="false" ht="13.5" hidden="false" customHeight="true" outlineLevel="0" collapsed="false">
      <c r="A945" s="116"/>
      <c r="B945" s="118"/>
      <c r="C945" s="118"/>
      <c r="D945" s="116"/>
      <c r="E945" s="117"/>
      <c r="F945" s="117"/>
    </row>
    <row r="946" customFormat="false" ht="13.5" hidden="false" customHeight="true" outlineLevel="0" collapsed="false">
      <c r="A946" s="116"/>
      <c r="B946" s="118"/>
      <c r="C946" s="123"/>
      <c r="D946" s="120"/>
      <c r="E946" s="120"/>
      <c r="F946" s="120"/>
    </row>
    <row r="947" customFormat="false" ht="13.5" hidden="false" customHeight="true" outlineLevel="0" collapsed="false">
      <c r="A947" s="116"/>
      <c r="B947" s="118"/>
      <c r="C947" s="123"/>
      <c r="D947" s="117"/>
      <c r="E947" s="117"/>
      <c r="F947" s="120"/>
    </row>
    <row r="948" customFormat="false" ht="13.5" hidden="false" customHeight="true" outlineLevel="0" collapsed="false">
      <c r="A948" s="116"/>
      <c r="B948" s="129"/>
      <c r="C948" s="123"/>
      <c r="D948" s="117"/>
      <c r="E948" s="117"/>
      <c r="F948" s="120"/>
    </row>
    <row r="949" customFormat="false" ht="13.5" hidden="false" customHeight="true" outlineLevel="0" collapsed="false">
      <c r="A949" s="116"/>
      <c r="B949" s="122"/>
      <c r="C949" s="118"/>
      <c r="D949" s="131"/>
      <c r="E949" s="132"/>
      <c r="F949" s="116"/>
    </row>
    <row r="950" customFormat="false" ht="13.5" hidden="false" customHeight="true" outlineLevel="0" collapsed="false">
      <c r="A950" s="116"/>
      <c r="B950" s="129"/>
      <c r="C950" s="118"/>
      <c r="D950" s="141"/>
      <c r="E950" s="120"/>
      <c r="F950" s="116"/>
    </row>
    <row r="951" customFormat="false" ht="13.5" hidden="false" customHeight="true" outlineLevel="0" collapsed="false">
      <c r="A951" s="116"/>
      <c r="B951" s="122"/>
      <c r="C951" s="118"/>
      <c r="D951" s="131"/>
      <c r="E951" s="132"/>
      <c r="F951" s="116"/>
    </row>
    <row r="952" customFormat="false" ht="13.5" hidden="false" customHeight="true" outlineLevel="0" collapsed="false">
      <c r="A952" s="116"/>
      <c r="B952" s="122"/>
      <c r="C952" s="123"/>
      <c r="D952" s="117"/>
      <c r="E952" s="121"/>
      <c r="F952" s="116"/>
    </row>
    <row r="953" customFormat="false" ht="13.5" hidden="false" customHeight="true" outlineLevel="0" collapsed="false">
      <c r="A953" s="116"/>
      <c r="B953" s="122"/>
      <c r="C953" s="123"/>
      <c r="D953" s="117"/>
      <c r="E953" s="121"/>
      <c r="F953" s="116"/>
    </row>
    <row r="954" customFormat="false" ht="13.5" hidden="false" customHeight="true" outlineLevel="0" collapsed="false">
      <c r="A954" s="116"/>
      <c r="B954" s="122"/>
      <c r="C954" s="118"/>
      <c r="D954" s="131"/>
      <c r="E954" s="132"/>
      <c r="F954" s="116"/>
    </row>
    <row r="955" customFormat="false" ht="13.5" hidden="false" customHeight="true" outlineLevel="0" collapsed="false">
      <c r="A955" s="116"/>
      <c r="B955" s="122"/>
      <c r="C955" s="123"/>
      <c r="D955" s="121"/>
      <c r="E955" s="121"/>
      <c r="F955" s="138"/>
    </row>
    <row r="956" customFormat="false" ht="13.5" hidden="false" customHeight="true" outlineLevel="0" collapsed="false">
      <c r="A956" s="116"/>
      <c r="B956" s="122"/>
      <c r="C956" s="118"/>
      <c r="D956" s="131"/>
      <c r="E956" s="132"/>
      <c r="F956" s="116"/>
    </row>
    <row r="957" customFormat="false" ht="13.5" hidden="false" customHeight="true" outlineLevel="0" collapsed="false">
      <c r="A957" s="116"/>
      <c r="B957" s="120"/>
      <c r="C957" s="118"/>
      <c r="D957" s="138"/>
      <c r="E957" s="138"/>
      <c r="F957" s="116"/>
    </row>
    <row r="958" customFormat="false" ht="13.5" hidden="false" customHeight="true" outlineLevel="0" collapsed="false">
      <c r="A958" s="100"/>
      <c r="B958" s="122"/>
      <c r="C958" s="118"/>
      <c r="D958" s="131"/>
      <c r="E958" s="132"/>
      <c r="F958" s="116"/>
    </row>
    <row r="959" customFormat="false" ht="13.5" hidden="false" customHeight="true" outlineLevel="0" collapsed="false">
      <c r="A959" s="142"/>
      <c r="B959" s="120"/>
      <c r="C959" s="121"/>
      <c r="D959" s="120"/>
      <c r="E959" s="120"/>
      <c r="F959" s="143"/>
    </row>
    <row r="960" customFormat="false" ht="13.5" hidden="false" customHeight="true" outlineLevel="0" collapsed="false">
      <c r="A960" s="128"/>
      <c r="B960" s="120"/>
      <c r="C960" s="121"/>
      <c r="D960" s="120"/>
      <c r="E960" s="120"/>
      <c r="F960" s="120"/>
    </row>
    <row r="961" customFormat="false" ht="13.5" hidden="false" customHeight="true" outlineLevel="0" collapsed="false">
      <c r="A961" s="128"/>
      <c r="B961" s="120"/>
      <c r="C961" s="121"/>
      <c r="D961" s="120"/>
      <c r="E961" s="120"/>
      <c r="F961" s="120"/>
    </row>
    <row r="962" customFormat="false" ht="13.5" hidden="false" customHeight="true" outlineLevel="0" collapsed="false">
      <c r="A962" s="144"/>
      <c r="B962" s="120"/>
      <c r="C962" s="121"/>
      <c r="D962" s="120"/>
      <c r="E962" s="120"/>
      <c r="F962" s="120"/>
    </row>
    <row r="963" customFormat="false" ht="13.5" hidden="false" customHeight="true" outlineLevel="0" collapsed="false">
      <c r="A963" s="139"/>
      <c r="B963" s="136"/>
      <c r="C963" s="121"/>
      <c r="D963" s="120"/>
      <c r="E963" s="120"/>
      <c r="F963" s="120"/>
    </row>
    <row r="964" customFormat="false" ht="13.5" hidden="false" customHeight="true" outlineLevel="0" collapsed="false">
      <c r="A964" s="116"/>
      <c r="B964" s="120"/>
      <c r="C964" s="121"/>
      <c r="D964" s="120"/>
      <c r="E964" s="120"/>
      <c r="F964" s="120"/>
    </row>
    <row r="965" customFormat="false" ht="13.5" hidden="false" customHeight="true" outlineLevel="0" collapsed="false">
      <c r="A965" s="142"/>
      <c r="B965" s="120"/>
      <c r="C965" s="121"/>
      <c r="D965" s="120"/>
      <c r="E965" s="120"/>
      <c r="F965" s="143"/>
    </row>
    <row r="966" customFormat="false" ht="13.5" hidden="false" customHeight="true" outlineLevel="0" collapsed="false">
      <c r="A966" s="124"/>
      <c r="B966" s="125"/>
      <c r="C966" s="121"/>
      <c r="D966" s="125"/>
      <c r="E966" s="125"/>
      <c r="F966" s="125"/>
    </row>
    <row r="967" customFormat="false" ht="13.5" hidden="false" customHeight="true" outlineLevel="0" collapsed="false">
      <c r="A967" s="122"/>
      <c r="B967" s="122"/>
      <c r="C967" s="121"/>
      <c r="D967" s="122"/>
      <c r="E967" s="136"/>
      <c r="F967" s="137"/>
    </row>
    <row r="968" customFormat="false" ht="13.5" hidden="false" customHeight="true" outlineLevel="0" collapsed="false">
      <c r="A968" s="116"/>
      <c r="B968" s="120"/>
      <c r="C968" s="121"/>
      <c r="D968" s="120"/>
      <c r="E968" s="120"/>
      <c r="F968" s="130"/>
    </row>
    <row r="969" customFormat="false" ht="13.5" hidden="false" customHeight="true" outlineLevel="0" collapsed="false">
      <c r="A969" s="116"/>
      <c r="B969" s="120"/>
      <c r="C969" s="121"/>
      <c r="D969" s="120"/>
      <c r="E969" s="120"/>
      <c r="F969" s="120"/>
    </row>
    <row r="970" customFormat="false" ht="13.5" hidden="false" customHeight="true" outlineLevel="0" collapsed="false">
      <c r="A970" s="116"/>
      <c r="B970" s="120"/>
      <c r="C970" s="121"/>
      <c r="D970" s="140"/>
      <c r="E970" s="120"/>
      <c r="F970" s="120"/>
    </row>
    <row r="971" customFormat="false" ht="13.5" hidden="false" customHeight="true" outlineLevel="0" collapsed="false">
      <c r="A971" s="116"/>
      <c r="B971" s="120"/>
      <c r="C971" s="121"/>
      <c r="D971" s="140"/>
      <c r="E971" s="120"/>
      <c r="F971" s="120"/>
    </row>
    <row r="972" customFormat="false" ht="13.5" hidden="false" customHeight="true" outlineLevel="0" collapsed="false">
      <c r="A972" s="124"/>
      <c r="B972" s="125"/>
      <c r="C972" s="126"/>
      <c r="D972" s="125"/>
      <c r="E972" s="127"/>
      <c r="F972" s="127"/>
    </row>
    <row r="973" customFormat="false" ht="13.5" hidden="false" customHeight="true" outlineLevel="0" collapsed="false">
      <c r="A973" s="132"/>
      <c r="B973" s="132"/>
      <c r="C973" s="121"/>
      <c r="D973" s="132"/>
      <c r="E973" s="122"/>
      <c r="F973" s="122"/>
    </row>
    <row r="974" customFormat="false" ht="13.5" hidden="false" customHeight="true" outlineLevel="0" collapsed="false">
      <c r="A974" s="116"/>
      <c r="B974" s="120"/>
      <c r="C974" s="121"/>
      <c r="D974" s="120"/>
      <c r="E974" s="120"/>
      <c r="F974" s="120"/>
    </row>
    <row r="975" customFormat="false" ht="13.5" hidden="false" customHeight="true" outlineLevel="0" collapsed="false">
      <c r="A975" s="116"/>
      <c r="B975" s="120"/>
      <c r="C975" s="121"/>
      <c r="D975" s="120"/>
      <c r="E975" s="120"/>
      <c r="F975" s="120"/>
    </row>
    <row r="976" customFormat="false" ht="13.5" hidden="false" customHeight="true" outlineLevel="0" collapsed="false">
      <c r="A976" s="116"/>
      <c r="B976" s="117"/>
      <c r="C976" s="118"/>
      <c r="D976" s="117"/>
      <c r="E976" s="117"/>
      <c r="F976" s="119"/>
    </row>
    <row r="977" customFormat="false" ht="13.5" hidden="false" customHeight="true" outlineLevel="0" collapsed="false">
      <c r="A977" s="116"/>
      <c r="B977" s="118"/>
      <c r="C977" s="118"/>
      <c r="D977" s="116"/>
      <c r="E977" s="117"/>
      <c r="F977" s="117"/>
    </row>
    <row r="978" customFormat="false" ht="13.5" hidden="false" customHeight="true" outlineLevel="0" collapsed="false">
      <c r="A978" s="116"/>
      <c r="B978" s="118"/>
      <c r="C978" s="123"/>
      <c r="D978" s="120"/>
      <c r="E978" s="120"/>
      <c r="F978" s="120"/>
    </row>
    <row r="979" customFormat="false" ht="13.5" hidden="false" customHeight="true" outlineLevel="0" collapsed="false">
      <c r="A979" s="116"/>
      <c r="B979" s="118"/>
      <c r="C979" s="123"/>
      <c r="D979" s="117"/>
      <c r="E979" s="117"/>
      <c r="F979" s="120"/>
    </row>
    <row r="980" customFormat="false" ht="13.5" hidden="false" customHeight="true" outlineLevel="0" collapsed="false">
      <c r="A980" s="116"/>
      <c r="B980" s="129"/>
      <c r="C980" s="123"/>
      <c r="D980" s="117"/>
      <c r="E980" s="117"/>
      <c r="F980" s="120"/>
    </row>
    <row r="981" customFormat="false" ht="13.5" hidden="false" customHeight="true" outlineLevel="0" collapsed="false">
      <c r="A981" s="116"/>
      <c r="B981" s="122"/>
      <c r="C981" s="118"/>
      <c r="D981" s="131"/>
      <c r="E981" s="132"/>
      <c r="F981" s="116"/>
    </row>
    <row r="982" customFormat="false" ht="13.5" hidden="false" customHeight="true" outlineLevel="0" collapsed="false">
      <c r="A982" s="116"/>
      <c r="B982" s="129"/>
      <c r="C982" s="118"/>
      <c r="D982" s="141"/>
      <c r="E982" s="120"/>
      <c r="F982" s="116"/>
    </row>
    <row r="983" customFormat="false" ht="13.5" hidden="false" customHeight="true" outlineLevel="0" collapsed="false">
      <c r="A983" s="116"/>
      <c r="B983" s="122"/>
      <c r="C983" s="118"/>
      <c r="D983" s="131"/>
      <c r="E983" s="132"/>
      <c r="F983" s="116"/>
    </row>
    <row r="984" customFormat="false" ht="13.5" hidden="false" customHeight="true" outlineLevel="0" collapsed="false">
      <c r="A984" s="116"/>
      <c r="B984" s="122"/>
      <c r="C984" s="123"/>
      <c r="D984" s="117"/>
      <c r="E984" s="121"/>
      <c r="F984" s="116"/>
    </row>
    <row r="985" customFormat="false" ht="13.5" hidden="false" customHeight="true" outlineLevel="0" collapsed="false">
      <c r="A985" s="116"/>
      <c r="B985" s="122"/>
      <c r="C985" s="123"/>
      <c r="D985" s="117"/>
      <c r="E985" s="121"/>
      <c r="F985" s="116"/>
    </row>
    <row r="986" customFormat="false" ht="13.5" hidden="false" customHeight="true" outlineLevel="0" collapsed="false">
      <c r="A986" s="116"/>
      <c r="B986" s="122"/>
      <c r="C986" s="118"/>
      <c r="D986" s="131"/>
      <c r="E986" s="132"/>
      <c r="F986" s="116"/>
    </row>
    <row r="987" customFormat="false" ht="13.5" hidden="false" customHeight="true" outlineLevel="0" collapsed="false">
      <c r="A987" s="116"/>
      <c r="B987" s="122"/>
      <c r="C987" s="123"/>
      <c r="D987" s="121"/>
      <c r="E987" s="121"/>
      <c r="F987" s="138"/>
    </row>
    <row r="988" customFormat="false" ht="13.5" hidden="false" customHeight="true" outlineLevel="0" collapsed="false">
      <c r="A988" s="116"/>
      <c r="B988" s="122"/>
      <c r="C988" s="118"/>
      <c r="D988" s="131"/>
      <c r="E988" s="132"/>
      <c r="F988" s="116"/>
    </row>
    <row r="989" customFormat="false" ht="13.5" hidden="false" customHeight="true" outlineLevel="0" collapsed="false">
      <c r="A989" s="116"/>
      <c r="B989" s="120"/>
      <c r="C989" s="118"/>
      <c r="D989" s="138"/>
      <c r="E989" s="138"/>
      <c r="F989" s="116"/>
    </row>
    <row r="990" customFormat="false" ht="13.5" hidden="false" customHeight="true" outlineLevel="0" collapsed="false">
      <c r="A990" s="100"/>
      <c r="B990" s="122"/>
      <c r="C990" s="118"/>
      <c r="D990" s="131"/>
      <c r="E990" s="132"/>
      <c r="F990" s="116"/>
    </row>
    <row r="991" customFormat="false" ht="13.5" hidden="false" customHeight="true" outlineLevel="0" collapsed="false">
      <c r="A991" s="142"/>
      <c r="B991" s="120"/>
      <c r="C991" s="121"/>
      <c r="D991" s="120"/>
      <c r="E991" s="120"/>
      <c r="F991" s="143"/>
    </row>
    <row r="992" customFormat="false" ht="13.5" hidden="false" customHeight="true" outlineLevel="0" collapsed="false">
      <c r="A992" s="128"/>
      <c r="B992" s="120"/>
      <c r="C992" s="121"/>
      <c r="D992" s="120"/>
      <c r="E992" s="120"/>
      <c r="F992" s="120"/>
    </row>
    <row r="993" customFormat="false" ht="13.5" hidden="false" customHeight="true" outlineLevel="0" collapsed="false">
      <c r="A993" s="128"/>
      <c r="B993" s="120"/>
      <c r="C993" s="121"/>
      <c r="D993" s="120"/>
      <c r="E993" s="120"/>
      <c r="F993" s="120"/>
    </row>
    <row r="994" customFormat="false" ht="13.5" hidden="false" customHeight="true" outlineLevel="0" collapsed="false">
      <c r="A994" s="144"/>
      <c r="B994" s="120"/>
      <c r="C994" s="121"/>
      <c r="D994" s="120"/>
      <c r="E994" s="120"/>
      <c r="F994" s="120"/>
    </row>
    <row r="995" customFormat="false" ht="13.5" hidden="false" customHeight="true" outlineLevel="0" collapsed="false">
      <c r="A995" s="139"/>
      <c r="B995" s="136"/>
      <c r="C995" s="121"/>
      <c r="D995" s="120"/>
      <c r="E995" s="120"/>
      <c r="F995" s="120"/>
    </row>
    <row r="996" customFormat="false" ht="13.5" hidden="false" customHeight="true" outlineLevel="0" collapsed="false">
      <c r="A996" s="116"/>
      <c r="B996" s="120"/>
      <c r="C996" s="121"/>
      <c r="D996" s="120"/>
      <c r="E996" s="120"/>
      <c r="F996" s="120"/>
    </row>
    <row r="997" customFormat="false" ht="13.5" hidden="false" customHeight="true" outlineLevel="0" collapsed="false">
      <c r="A997" s="142"/>
      <c r="B997" s="120"/>
      <c r="C997" s="121"/>
      <c r="D997" s="120"/>
      <c r="E997" s="120"/>
      <c r="F997" s="143"/>
    </row>
    <row r="998" customFormat="false" ht="13.5" hidden="false" customHeight="true" outlineLevel="0" collapsed="false">
      <c r="A998" s="124"/>
      <c r="B998" s="125"/>
      <c r="C998" s="121"/>
      <c r="D998" s="125"/>
      <c r="E998" s="125"/>
      <c r="F998" s="125"/>
    </row>
    <row r="999" customFormat="false" ht="13.5" hidden="false" customHeight="true" outlineLevel="0" collapsed="false">
      <c r="A999" s="122"/>
      <c r="B999" s="122"/>
      <c r="C999" s="121"/>
      <c r="D999" s="122"/>
      <c r="E999" s="136"/>
      <c r="F999" s="137"/>
    </row>
    <row r="1000" customFormat="false" ht="13.5" hidden="false" customHeight="true" outlineLevel="0" collapsed="false">
      <c r="A1000" s="116"/>
      <c r="B1000" s="120"/>
      <c r="C1000" s="121"/>
      <c r="D1000" s="120"/>
      <c r="E1000" s="120"/>
      <c r="F1000" s="130"/>
    </row>
    <row r="1001" customFormat="false" ht="13.5" hidden="false" customHeight="true" outlineLevel="0" collapsed="false">
      <c r="A1001" s="116"/>
      <c r="B1001" s="120"/>
      <c r="C1001" s="121"/>
      <c r="D1001" s="120"/>
      <c r="E1001" s="120"/>
      <c r="F1001" s="120"/>
    </row>
    <row r="1002" customFormat="false" ht="13.5" hidden="false" customHeight="true" outlineLevel="0" collapsed="false">
      <c r="A1002" s="116"/>
      <c r="B1002" s="120"/>
      <c r="C1002" s="121"/>
      <c r="D1002" s="140"/>
      <c r="E1002" s="120"/>
      <c r="F1002" s="120"/>
    </row>
    <row r="1003" customFormat="false" ht="13.5" hidden="false" customHeight="true" outlineLevel="0" collapsed="false">
      <c r="A1003" s="116"/>
      <c r="B1003" s="120"/>
      <c r="C1003" s="121"/>
      <c r="D1003" s="140"/>
      <c r="E1003" s="120"/>
      <c r="F1003" s="120"/>
    </row>
    <row r="1004" customFormat="false" ht="13.5" hidden="false" customHeight="true" outlineLevel="0" collapsed="false">
      <c r="A1004" s="124"/>
      <c r="B1004" s="125"/>
      <c r="C1004" s="126"/>
      <c r="D1004" s="125"/>
      <c r="E1004" s="127"/>
      <c r="F1004" s="127"/>
    </row>
    <row r="1005" customFormat="false" ht="13.5" hidden="false" customHeight="true" outlineLevel="0" collapsed="false">
      <c r="A1005" s="132"/>
      <c r="B1005" s="132"/>
      <c r="C1005" s="121"/>
      <c r="D1005" s="132"/>
      <c r="E1005" s="122"/>
      <c r="F1005" s="122"/>
    </row>
    <row r="1006" customFormat="false" ht="13.5" hidden="false" customHeight="true" outlineLevel="0" collapsed="false">
      <c r="A1006" s="116"/>
      <c r="B1006" s="120"/>
      <c r="C1006" s="121"/>
      <c r="D1006" s="120"/>
      <c r="E1006" s="120"/>
      <c r="F1006" s="120"/>
    </row>
    <row r="1007" customFormat="false" ht="13.5" hidden="false" customHeight="true" outlineLevel="0" collapsed="false">
      <c r="A1007" s="116"/>
      <c r="B1007" s="120"/>
      <c r="C1007" s="121"/>
      <c r="D1007" s="120"/>
      <c r="E1007" s="120"/>
      <c r="F1007" s="120"/>
    </row>
    <row r="1008" customFormat="false" ht="13.5" hidden="false" customHeight="true" outlineLevel="0" collapsed="false">
      <c r="A1008" s="116"/>
      <c r="B1008" s="117"/>
      <c r="C1008" s="118"/>
      <c r="D1008" s="117"/>
      <c r="E1008" s="117"/>
      <c r="F1008" s="119"/>
    </row>
    <row r="1009" customFormat="false" ht="13.5" hidden="false" customHeight="true" outlineLevel="0" collapsed="false">
      <c r="A1009" s="116"/>
      <c r="B1009" s="118"/>
      <c r="C1009" s="118"/>
      <c r="D1009" s="116"/>
      <c r="E1009" s="117"/>
      <c r="F1009" s="117"/>
    </row>
    <row r="1010" customFormat="false" ht="13.5" hidden="false" customHeight="true" outlineLevel="0" collapsed="false">
      <c r="A1010" s="116"/>
      <c r="B1010" s="118"/>
      <c r="C1010" s="123"/>
      <c r="D1010" s="120"/>
      <c r="E1010" s="120"/>
      <c r="F1010" s="120"/>
    </row>
    <row r="1011" customFormat="false" ht="13.5" hidden="false" customHeight="true" outlineLevel="0" collapsed="false">
      <c r="A1011" s="116"/>
      <c r="B1011" s="118"/>
      <c r="C1011" s="123"/>
      <c r="D1011" s="117"/>
      <c r="E1011" s="117"/>
      <c r="F1011" s="120"/>
    </row>
    <row r="1012" customFormat="false" ht="13.5" hidden="false" customHeight="true" outlineLevel="0" collapsed="false">
      <c r="A1012" s="116"/>
      <c r="B1012" s="129"/>
      <c r="C1012" s="123"/>
      <c r="D1012" s="117"/>
      <c r="E1012" s="117"/>
      <c r="F1012" s="120"/>
    </row>
    <row r="1013" customFormat="false" ht="13.5" hidden="false" customHeight="true" outlineLevel="0" collapsed="false">
      <c r="A1013" s="116"/>
      <c r="B1013" s="122"/>
      <c r="C1013" s="118"/>
      <c r="D1013" s="131"/>
      <c r="E1013" s="132"/>
      <c r="F1013" s="116"/>
    </row>
    <row r="1014" customFormat="false" ht="13.5" hidden="false" customHeight="true" outlineLevel="0" collapsed="false">
      <c r="A1014" s="116"/>
      <c r="B1014" s="129"/>
      <c r="C1014" s="118"/>
      <c r="D1014" s="141"/>
      <c r="E1014" s="120"/>
      <c r="F1014" s="116"/>
    </row>
    <row r="1015" customFormat="false" ht="13.5" hidden="false" customHeight="true" outlineLevel="0" collapsed="false">
      <c r="A1015" s="116"/>
      <c r="B1015" s="122"/>
      <c r="C1015" s="118"/>
      <c r="D1015" s="131"/>
      <c r="E1015" s="132"/>
      <c r="F1015" s="116"/>
    </row>
    <row r="1016" customFormat="false" ht="13.5" hidden="false" customHeight="true" outlineLevel="0" collapsed="false">
      <c r="A1016" s="116"/>
      <c r="B1016" s="122"/>
      <c r="C1016" s="123"/>
      <c r="D1016" s="117"/>
      <c r="E1016" s="121"/>
      <c r="F1016" s="116"/>
    </row>
    <row r="1017" customFormat="false" ht="13.5" hidden="false" customHeight="true" outlineLevel="0" collapsed="false">
      <c r="A1017" s="116"/>
      <c r="B1017" s="122"/>
      <c r="C1017" s="123"/>
      <c r="D1017" s="117"/>
      <c r="E1017" s="121"/>
      <c r="F1017" s="116"/>
    </row>
    <row r="1018" customFormat="false" ht="13.5" hidden="false" customHeight="true" outlineLevel="0" collapsed="false">
      <c r="A1018" s="116"/>
      <c r="B1018" s="122"/>
      <c r="C1018" s="118"/>
      <c r="D1018" s="131"/>
      <c r="E1018" s="132"/>
      <c r="F1018" s="116"/>
    </row>
    <row r="1019" customFormat="false" ht="13.5" hidden="false" customHeight="true" outlineLevel="0" collapsed="false">
      <c r="A1019" s="116"/>
      <c r="B1019" s="122"/>
      <c r="C1019" s="123"/>
      <c r="D1019" s="121"/>
      <c r="E1019" s="121"/>
      <c r="F1019" s="138"/>
    </row>
    <row r="1020" customFormat="false" ht="13.5" hidden="false" customHeight="true" outlineLevel="0" collapsed="false">
      <c r="A1020" s="116"/>
      <c r="B1020" s="122"/>
      <c r="C1020" s="118"/>
      <c r="D1020" s="131"/>
      <c r="E1020" s="132"/>
      <c r="F1020" s="116"/>
    </row>
    <row r="1021" customFormat="false" ht="13.5" hidden="false" customHeight="true" outlineLevel="0" collapsed="false">
      <c r="A1021" s="116"/>
      <c r="B1021" s="120"/>
      <c r="C1021" s="118"/>
      <c r="D1021" s="138"/>
      <c r="E1021" s="138"/>
      <c r="F1021" s="116"/>
    </row>
    <row r="1022" customFormat="false" ht="13.5" hidden="false" customHeight="true" outlineLevel="0" collapsed="false">
      <c r="A1022" s="100"/>
      <c r="B1022" s="122"/>
      <c r="C1022" s="118"/>
      <c r="D1022" s="131"/>
      <c r="E1022" s="132"/>
      <c r="F1022" s="116"/>
    </row>
    <row r="1023" customFormat="false" ht="13.5" hidden="false" customHeight="true" outlineLevel="0" collapsed="false">
      <c r="A1023" s="142"/>
      <c r="B1023" s="120"/>
      <c r="C1023" s="121"/>
      <c r="D1023" s="120"/>
      <c r="E1023" s="120"/>
      <c r="F1023" s="143"/>
    </row>
    <row r="1024" customFormat="false" ht="13.5" hidden="false" customHeight="true" outlineLevel="0" collapsed="false">
      <c r="A1024" s="128"/>
      <c r="B1024" s="120"/>
      <c r="C1024" s="121"/>
      <c r="D1024" s="120"/>
      <c r="E1024" s="120"/>
      <c r="F1024" s="120"/>
    </row>
    <row r="1025" customFormat="false" ht="13.5" hidden="false" customHeight="true" outlineLevel="0" collapsed="false">
      <c r="A1025" s="128"/>
      <c r="B1025" s="120"/>
      <c r="C1025" s="121"/>
      <c r="D1025" s="120"/>
      <c r="E1025" s="120"/>
      <c r="F1025" s="120"/>
    </row>
    <row r="1026" customFormat="false" ht="13.5" hidden="false" customHeight="true" outlineLevel="0" collapsed="false">
      <c r="A1026" s="144"/>
      <c r="B1026" s="120"/>
      <c r="C1026" s="121"/>
      <c r="D1026" s="120"/>
      <c r="E1026" s="120"/>
      <c r="F1026" s="120"/>
    </row>
    <row r="1027" customFormat="false" ht="13.5" hidden="false" customHeight="true" outlineLevel="0" collapsed="false">
      <c r="A1027" s="139"/>
      <c r="B1027" s="136"/>
      <c r="C1027" s="121"/>
      <c r="D1027" s="120"/>
      <c r="E1027" s="120"/>
      <c r="F1027" s="120"/>
    </row>
    <row r="1028" customFormat="false" ht="13.5" hidden="false" customHeight="true" outlineLevel="0" collapsed="false">
      <c r="A1028" s="116"/>
      <c r="B1028" s="120"/>
      <c r="C1028" s="121"/>
      <c r="D1028" s="120"/>
      <c r="E1028" s="120"/>
      <c r="F1028" s="120"/>
    </row>
    <row r="1029" customFormat="false" ht="13.5" hidden="false" customHeight="true" outlineLevel="0" collapsed="false">
      <c r="A1029" s="142"/>
      <c r="B1029" s="120"/>
      <c r="C1029" s="121"/>
      <c r="D1029" s="120"/>
      <c r="E1029" s="120"/>
      <c r="F1029" s="143"/>
    </row>
    <row r="1030" customFormat="false" ht="13.5" hidden="false" customHeight="true" outlineLevel="0" collapsed="false">
      <c r="A1030" s="124"/>
      <c r="B1030" s="125"/>
      <c r="C1030" s="121"/>
      <c r="D1030" s="125"/>
      <c r="E1030" s="125"/>
      <c r="F1030" s="125"/>
    </row>
    <row r="1031" customFormat="false" ht="13.5" hidden="false" customHeight="true" outlineLevel="0" collapsed="false">
      <c r="A1031" s="122"/>
      <c r="B1031" s="122"/>
      <c r="C1031" s="121"/>
      <c r="D1031" s="122"/>
      <c r="E1031" s="136"/>
      <c r="F1031" s="137"/>
    </row>
    <row r="1032" customFormat="false" ht="13.5" hidden="false" customHeight="true" outlineLevel="0" collapsed="false">
      <c r="A1032" s="116"/>
      <c r="B1032" s="120"/>
      <c r="C1032" s="121"/>
      <c r="D1032" s="120"/>
      <c r="E1032" s="120"/>
      <c r="F1032" s="130"/>
    </row>
    <row r="1033" customFormat="false" ht="13.5" hidden="false" customHeight="true" outlineLevel="0" collapsed="false">
      <c r="A1033" s="116"/>
      <c r="B1033" s="120"/>
      <c r="C1033" s="121"/>
      <c r="D1033" s="120"/>
      <c r="E1033" s="120"/>
      <c r="F1033" s="120"/>
    </row>
    <row r="1034" customFormat="false" ht="13.5" hidden="false" customHeight="true" outlineLevel="0" collapsed="false">
      <c r="A1034" s="116"/>
      <c r="B1034" s="120"/>
      <c r="C1034" s="121"/>
      <c r="D1034" s="140"/>
      <c r="E1034" s="120"/>
      <c r="F1034" s="120"/>
    </row>
    <row r="1035" customFormat="false" ht="13.5" hidden="false" customHeight="true" outlineLevel="0" collapsed="false">
      <c r="A1035" s="116"/>
      <c r="B1035" s="120"/>
      <c r="C1035" s="121"/>
      <c r="D1035" s="140"/>
      <c r="E1035" s="120"/>
      <c r="F1035" s="120"/>
    </row>
    <row r="1036" customFormat="false" ht="13.5" hidden="false" customHeight="true" outlineLevel="0" collapsed="false">
      <c r="A1036" s="124"/>
      <c r="B1036" s="125"/>
      <c r="C1036" s="126"/>
      <c r="D1036" s="125"/>
      <c r="E1036" s="127"/>
      <c r="F1036" s="127"/>
    </row>
    <row r="1037" customFormat="false" ht="13.5" hidden="false" customHeight="true" outlineLevel="0" collapsed="false">
      <c r="A1037" s="132"/>
      <c r="B1037" s="132"/>
      <c r="C1037" s="121"/>
      <c r="D1037" s="132"/>
      <c r="E1037" s="122"/>
      <c r="F1037" s="122"/>
    </row>
    <row r="1038" customFormat="false" ht="13.5" hidden="false" customHeight="true" outlineLevel="0" collapsed="false">
      <c r="A1038" s="116"/>
      <c r="B1038" s="120"/>
      <c r="C1038" s="121"/>
      <c r="D1038" s="120"/>
      <c r="E1038" s="120"/>
      <c r="F1038" s="120"/>
    </row>
    <row r="1039" customFormat="false" ht="13.5" hidden="false" customHeight="true" outlineLevel="0" collapsed="false">
      <c r="A1039" s="116"/>
      <c r="B1039" s="120"/>
      <c r="C1039" s="121"/>
      <c r="D1039" s="120"/>
      <c r="E1039" s="120"/>
      <c r="F1039" s="120"/>
    </row>
    <row r="1040" customFormat="false" ht="13.5" hidden="false" customHeight="true" outlineLevel="0" collapsed="false">
      <c r="A1040" s="116"/>
      <c r="B1040" s="117"/>
      <c r="C1040" s="118"/>
      <c r="D1040" s="117"/>
      <c r="E1040" s="117"/>
      <c r="F1040" s="119"/>
    </row>
    <row r="1041" customFormat="false" ht="13.5" hidden="false" customHeight="true" outlineLevel="0" collapsed="false">
      <c r="A1041" s="116"/>
      <c r="B1041" s="118"/>
      <c r="C1041" s="118"/>
      <c r="D1041" s="116"/>
      <c r="E1041" s="117"/>
      <c r="F1041" s="117"/>
    </row>
    <row r="1042" customFormat="false" ht="13.5" hidden="false" customHeight="true" outlineLevel="0" collapsed="false">
      <c r="A1042" s="116"/>
      <c r="B1042" s="118"/>
      <c r="C1042" s="123"/>
      <c r="D1042" s="120"/>
      <c r="E1042" s="120"/>
      <c r="F1042" s="120"/>
    </row>
    <row r="1043" customFormat="false" ht="13.5" hidden="false" customHeight="true" outlineLevel="0" collapsed="false">
      <c r="A1043" s="116"/>
      <c r="B1043" s="118"/>
      <c r="C1043" s="123"/>
      <c r="D1043" s="117"/>
      <c r="E1043" s="117"/>
      <c r="F1043" s="120"/>
    </row>
    <row r="1044" customFormat="false" ht="13.5" hidden="false" customHeight="true" outlineLevel="0" collapsed="false">
      <c r="A1044" s="116"/>
      <c r="B1044" s="129"/>
      <c r="C1044" s="123"/>
      <c r="D1044" s="117"/>
      <c r="E1044" s="117"/>
      <c r="F1044" s="120"/>
    </row>
    <row r="1045" customFormat="false" ht="13.5" hidden="false" customHeight="true" outlineLevel="0" collapsed="false">
      <c r="A1045" s="116"/>
      <c r="B1045" s="122"/>
      <c r="C1045" s="118"/>
      <c r="D1045" s="131"/>
      <c r="E1045" s="132"/>
      <c r="F1045" s="116"/>
    </row>
    <row r="1046" customFormat="false" ht="13.5" hidden="false" customHeight="true" outlineLevel="0" collapsed="false">
      <c r="A1046" s="116"/>
      <c r="B1046" s="129"/>
      <c r="C1046" s="118"/>
      <c r="D1046" s="141"/>
      <c r="E1046" s="120"/>
      <c r="F1046" s="116"/>
    </row>
    <row r="1047" customFormat="false" ht="13.5" hidden="false" customHeight="true" outlineLevel="0" collapsed="false">
      <c r="A1047" s="116"/>
      <c r="B1047" s="122"/>
      <c r="C1047" s="118"/>
      <c r="D1047" s="131"/>
      <c r="E1047" s="132"/>
      <c r="F1047" s="116"/>
    </row>
    <row r="1048" customFormat="false" ht="13.5" hidden="false" customHeight="true" outlineLevel="0" collapsed="false">
      <c r="A1048" s="116"/>
      <c r="B1048" s="122"/>
      <c r="C1048" s="123"/>
      <c r="D1048" s="117"/>
      <c r="E1048" s="121"/>
      <c r="F1048" s="116"/>
    </row>
    <row r="1049" customFormat="false" ht="13.5" hidden="false" customHeight="true" outlineLevel="0" collapsed="false">
      <c r="A1049" s="116"/>
      <c r="B1049" s="122"/>
      <c r="C1049" s="123"/>
      <c r="D1049" s="117"/>
      <c r="E1049" s="121"/>
      <c r="F1049" s="116"/>
    </row>
    <row r="1050" customFormat="false" ht="13.5" hidden="false" customHeight="true" outlineLevel="0" collapsed="false">
      <c r="A1050" s="116"/>
      <c r="B1050" s="122"/>
      <c r="C1050" s="118"/>
      <c r="D1050" s="131"/>
      <c r="E1050" s="132"/>
      <c r="F1050" s="116"/>
    </row>
    <row r="1051" customFormat="false" ht="13.5" hidden="false" customHeight="true" outlineLevel="0" collapsed="false">
      <c r="A1051" s="116"/>
      <c r="B1051" s="122"/>
      <c r="C1051" s="123"/>
      <c r="D1051" s="121"/>
      <c r="E1051" s="121"/>
      <c r="F1051" s="138"/>
    </row>
    <row r="1052" customFormat="false" ht="13.5" hidden="false" customHeight="true" outlineLevel="0" collapsed="false">
      <c r="A1052" s="116"/>
      <c r="B1052" s="122"/>
      <c r="C1052" s="118"/>
      <c r="D1052" s="131"/>
      <c r="E1052" s="132"/>
      <c r="F1052" s="116"/>
    </row>
    <row r="1053" customFormat="false" ht="13.5" hidden="false" customHeight="true" outlineLevel="0" collapsed="false">
      <c r="A1053" s="116"/>
      <c r="B1053" s="120"/>
      <c r="C1053" s="118"/>
      <c r="D1053" s="138"/>
      <c r="E1053" s="138"/>
      <c r="F1053" s="116"/>
    </row>
    <row r="1054" customFormat="false" ht="13.5" hidden="false" customHeight="true" outlineLevel="0" collapsed="false">
      <c r="A1054" s="100"/>
      <c r="B1054" s="122"/>
      <c r="C1054" s="118"/>
      <c r="D1054" s="131"/>
      <c r="E1054" s="132"/>
      <c r="F1054" s="116"/>
    </row>
    <row r="1055" customFormat="false" ht="13.5" hidden="false" customHeight="true" outlineLevel="0" collapsed="false">
      <c r="A1055" s="142"/>
      <c r="B1055" s="120"/>
      <c r="C1055" s="121"/>
      <c r="D1055" s="120"/>
      <c r="E1055" s="120"/>
      <c r="F1055" s="143"/>
    </row>
    <row r="1056" customFormat="false" ht="13.5" hidden="false" customHeight="true" outlineLevel="0" collapsed="false">
      <c r="A1056" s="128"/>
      <c r="B1056" s="120"/>
      <c r="C1056" s="121"/>
      <c r="D1056" s="120"/>
      <c r="E1056" s="120"/>
      <c r="F1056" s="120"/>
    </row>
    <row r="1057" customFormat="false" ht="13.5" hidden="false" customHeight="true" outlineLevel="0" collapsed="false">
      <c r="A1057" s="128"/>
      <c r="B1057" s="120"/>
      <c r="C1057" s="121"/>
      <c r="D1057" s="120"/>
      <c r="E1057" s="120"/>
      <c r="F1057" s="120"/>
    </row>
    <row r="1058" customFormat="false" ht="13.5" hidden="false" customHeight="true" outlineLevel="0" collapsed="false">
      <c r="A1058" s="144"/>
      <c r="B1058" s="120"/>
      <c r="C1058" s="121"/>
      <c r="D1058" s="120"/>
      <c r="E1058" s="120"/>
      <c r="F1058" s="120"/>
    </row>
    <row r="1059" customFormat="false" ht="13.5" hidden="false" customHeight="true" outlineLevel="0" collapsed="false">
      <c r="A1059" s="139"/>
      <c r="B1059" s="136"/>
      <c r="C1059" s="121"/>
      <c r="D1059" s="120"/>
      <c r="E1059" s="120"/>
      <c r="F1059" s="120"/>
    </row>
    <row r="1060" customFormat="false" ht="13.5" hidden="false" customHeight="true" outlineLevel="0" collapsed="false">
      <c r="A1060" s="116"/>
      <c r="B1060" s="120"/>
      <c r="C1060" s="121"/>
      <c r="D1060" s="120"/>
      <c r="E1060" s="120"/>
      <c r="F1060" s="120"/>
    </row>
    <row r="1061" customFormat="false" ht="13.5" hidden="false" customHeight="true" outlineLevel="0" collapsed="false">
      <c r="A1061" s="142"/>
      <c r="B1061" s="120"/>
      <c r="C1061" s="121"/>
      <c r="D1061" s="120"/>
      <c r="E1061" s="120"/>
      <c r="F1061" s="143"/>
    </row>
    <row r="1062" customFormat="false" ht="13.5" hidden="false" customHeight="true" outlineLevel="0" collapsed="false">
      <c r="A1062" s="124"/>
      <c r="B1062" s="125"/>
      <c r="C1062" s="121"/>
      <c r="D1062" s="125"/>
      <c r="E1062" s="125"/>
      <c r="F1062" s="125"/>
    </row>
    <row r="1063" customFormat="false" ht="13.5" hidden="false" customHeight="true" outlineLevel="0" collapsed="false">
      <c r="A1063" s="122"/>
      <c r="B1063" s="122"/>
      <c r="C1063" s="121"/>
      <c r="D1063" s="122"/>
      <c r="E1063" s="136"/>
      <c r="F1063" s="137"/>
    </row>
    <row r="1064" customFormat="false" ht="13.5" hidden="false" customHeight="true" outlineLevel="0" collapsed="false">
      <c r="A1064" s="116"/>
      <c r="B1064" s="120"/>
      <c r="C1064" s="121"/>
      <c r="D1064" s="120"/>
      <c r="E1064" s="120"/>
      <c r="F1064" s="130"/>
    </row>
    <row r="1065" customFormat="false" ht="13.5" hidden="false" customHeight="true" outlineLevel="0" collapsed="false">
      <c r="A1065" s="116"/>
      <c r="B1065" s="120"/>
      <c r="C1065" s="121"/>
      <c r="D1065" s="120"/>
      <c r="E1065" s="120"/>
      <c r="F1065" s="120"/>
    </row>
    <row r="1066" customFormat="false" ht="13.5" hidden="false" customHeight="true" outlineLevel="0" collapsed="false">
      <c r="A1066" s="116"/>
      <c r="B1066" s="120"/>
      <c r="C1066" s="121"/>
      <c r="D1066" s="140"/>
      <c r="E1066" s="120"/>
      <c r="F1066" s="120"/>
    </row>
    <row r="1067" customFormat="false" ht="13.5" hidden="false" customHeight="true" outlineLevel="0" collapsed="false">
      <c r="A1067" s="116"/>
      <c r="B1067" s="120"/>
      <c r="C1067" s="121"/>
      <c r="D1067" s="140"/>
      <c r="E1067" s="120"/>
      <c r="F1067" s="120"/>
    </row>
    <row r="1068" customFormat="false" ht="13.5" hidden="false" customHeight="true" outlineLevel="0" collapsed="false">
      <c r="A1068" s="124"/>
      <c r="B1068" s="125"/>
      <c r="C1068" s="126"/>
      <c r="D1068" s="125"/>
      <c r="E1068" s="127"/>
      <c r="F1068" s="127"/>
    </row>
    <row r="1069" customFormat="false" ht="13.5" hidden="false" customHeight="true" outlineLevel="0" collapsed="false">
      <c r="A1069" s="132"/>
      <c r="B1069" s="132"/>
      <c r="C1069" s="121"/>
      <c r="D1069" s="132"/>
      <c r="E1069" s="122"/>
      <c r="F1069" s="122"/>
    </row>
    <row r="1070" customFormat="false" ht="13.5" hidden="false" customHeight="true" outlineLevel="0" collapsed="false">
      <c r="A1070" s="116"/>
      <c r="B1070" s="120"/>
      <c r="C1070" s="121"/>
      <c r="D1070" s="120"/>
      <c r="E1070" s="120"/>
      <c r="F1070" s="120"/>
    </row>
    <row r="1071" customFormat="false" ht="13.5" hidden="false" customHeight="true" outlineLevel="0" collapsed="false">
      <c r="A1071" s="116"/>
      <c r="B1071" s="120"/>
      <c r="C1071" s="121"/>
      <c r="D1071" s="120"/>
      <c r="E1071" s="120"/>
      <c r="F1071" s="120"/>
    </row>
    <row r="1072" customFormat="false" ht="13.5" hidden="false" customHeight="true" outlineLevel="0" collapsed="false">
      <c r="A1072" s="116"/>
      <c r="B1072" s="117"/>
      <c r="C1072" s="118"/>
      <c r="D1072" s="117"/>
      <c r="E1072" s="117"/>
      <c r="F1072" s="119"/>
    </row>
    <row r="1073" customFormat="false" ht="13.5" hidden="false" customHeight="true" outlineLevel="0" collapsed="false">
      <c r="A1073" s="116"/>
      <c r="B1073" s="118"/>
      <c r="C1073" s="118"/>
      <c r="D1073" s="116"/>
      <c r="E1073" s="117"/>
      <c r="F1073" s="117"/>
    </row>
    <row r="1074" customFormat="false" ht="13.5" hidden="false" customHeight="true" outlineLevel="0" collapsed="false">
      <c r="A1074" s="116"/>
      <c r="B1074" s="118"/>
      <c r="C1074" s="123"/>
      <c r="D1074" s="120"/>
      <c r="E1074" s="120"/>
      <c r="F1074" s="120"/>
    </row>
    <row r="1075" customFormat="false" ht="13.5" hidden="false" customHeight="true" outlineLevel="0" collapsed="false">
      <c r="A1075" s="116"/>
      <c r="B1075" s="118"/>
      <c r="C1075" s="123"/>
      <c r="D1075" s="117"/>
      <c r="E1075" s="117"/>
      <c r="F1075" s="120"/>
    </row>
    <row r="1076" customFormat="false" ht="13.5" hidden="false" customHeight="true" outlineLevel="0" collapsed="false">
      <c r="A1076" s="116"/>
      <c r="B1076" s="129"/>
      <c r="C1076" s="123"/>
      <c r="D1076" s="117"/>
      <c r="E1076" s="117"/>
      <c r="F1076" s="120"/>
    </row>
    <row r="1077" customFormat="false" ht="13.5" hidden="false" customHeight="true" outlineLevel="0" collapsed="false">
      <c r="A1077" s="116"/>
      <c r="B1077" s="122"/>
      <c r="C1077" s="118"/>
      <c r="D1077" s="131"/>
      <c r="E1077" s="132"/>
      <c r="F1077" s="116"/>
    </row>
    <row r="1078" customFormat="false" ht="13.5" hidden="false" customHeight="true" outlineLevel="0" collapsed="false">
      <c r="A1078" s="116"/>
      <c r="B1078" s="129"/>
      <c r="C1078" s="118"/>
      <c r="D1078" s="141"/>
      <c r="E1078" s="120"/>
      <c r="F1078" s="116"/>
    </row>
    <row r="1079" customFormat="false" ht="13.5" hidden="false" customHeight="true" outlineLevel="0" collapsed="false">
      <c r="A1079" s="116"/>
      <c r="B1079" s="122"/>
      <c r="C1079" s="118"/>
      <c r="D1079" s="131"/>
      <c r="E1079" s="132"/>
      <c r="F1079" s="116"/>
    </row>
    <row r="1080" customFormat="false" ht="13.5" hidden="false" customHeight="true" outlineLevel="0" collapsed="false">
      <c r="A1080" s="116"/>
      <c r="B1080" s="122"/>
      <c r="C1080" s="123"/>
      <c r="D1080" s="117"/>
      <c r="E1080" s="121"/>
      <c r="F1080" s="116"/>
    </row>
    <row r="1081" customFormat="false" ht="13.5" hidden="false" customHeight="true" outlineLevel="0" collapsed="false">
      <c r="A1081" s="116"/>
      <c r="B1081" s="122"/>
      <c r="C1081" s="123"/>
      <c r="D1081" s="117"/>
      <c r="E1081" s="121"/>
      <c r="F1081" s="116"/>
    </row>
    <row r="1082" customFormat="false" ht="13.5" hidden="false" customHeight="true" outlineLevel="0" collapsed="false">
      <c r="A1082" s="116"/>
      <c r="B1082" s="122"/>
      <c r="C1082" s="118"/>
      <c r="D1082" s="131"/>
      <c r="E1082" s="132"/>
      <c r="F1082" s="116"/>
    </row>
    <row r="1083" customFormat="false" ht="13.5" hidden="false" customHeight="true" outlineLevel="0" collapsed="false">
      <c r="A1083" s="116"/>
      <c r="B1083" s="122"/>
      <c r="C1083" s="123"/>
      <c r="D1083" s="121"/>
      <c r="E1083" s="121"/>
      <c r="F1083" s="138"/>
    </row>
    <row r="1084" customFormat="false" ht="13.5" hidden="false" customHeight="true" outlineLevel="0" collapsed="false">
      <c r="A1084" s="116"/>
      <c r="B1084" s="122"/>
      <c r="C1084" s="118"/>
      <c r="D1084" s="131"/>
      <c r="E1084" s="132"/>
      <c r="F1084" s="116"/>
    </row>
    <row r="1085" customFormat="false" ht="13.5" hidden="false" customHeight="true" outlineLevel="0" collapsed="false">
      <c r="A1085" s="116"/>
      <c r="B1085" s="120"/>
      <c r="C1085" s="118"/>
      <c r="D1085" s="138"/>
      <c r="E1085" s="138"/>
      <c r="F1085" s="116"/>
    </row>
    <row r="1086" customFormat="false" ht="13.5" hidden="false" customHeight="true" outlineLevel="0" collapsed="false">
      <c r="A1086" s="100"/>
      <c r="B1086" s="122"/>
      <c r="C1086" s="118"/>
      <c r="D1086" s="131"/>
      <c r="E1086" s="132"/>
      <c r="F1086" s="116"/>
    </row>
    <row r="1087" customFormat="false" ht="13.5" hidden="false" customHeight="true" outlineLevel="0" collapsed="false">
      <c r="A1087" s="142"/>
      <c r="B1087" s="120"/>
      <c r="C1087" s="121"/>
      <c r="D1087" s="120"/>
      <c r="E1087" s="120"/>
      <c r="F1087" s="143"/>
    </row>
    <row r="1088" customFormat="false" ht="13.5" hidden="false" customHeight="true" outlineLevel="0" collapsed="false">
      <c r="A1088" s="128"/>
      <c r="B1088" s="120"/>
      <c r="C1088" s="121"/>
      <c r="D1088" s="120"/>
      <c r="E1088" s="120"/>
      <c r="F1088" s="120"/>
    </row>
    <row r="1089" customFormat="false" ht="13.5" hidden="false" customHeight="true" outlineLevel="0" collapsed="false">
      <c r="A1089" s="128"/>
      <c r="B1089" s="120"/>
      <c r="C1089" s="121"/>
      <c r="D1089" s="120"/>
      <c r="E1089" s="120"/>
      <c r="F1089" s="120"/>
    </row>
    <row r="1090" customFormat="false" ht="13.5" hidden="false" customHeight="true" outlineLevel="0" collapsed="false">
      <c r="A1090" s="144"/>
      <c r="B1090" s="120"/>
      <c r="C1090" s="121"/>
      <c r="D1090" s="120"/>
      <c r="E1090" s="120"/>
      <c r="F1090" s="120"/>
    </row>
    <row r="1091" customFormat="false" ht="13.5" hidden="false" customHeight="true" outlineLevel="0" collapsed="false">
      <c r="A1091" s="139"/>
      <c r="B1091" s="136"/>
      <c r="C1091" s="121"/>
      <c r="D1091" s="120"/>
      <c r="E1091" s="120"/>
      <c r="F1091" s="120"/>
    </row>
    <row r="1092" customFormat="false" ht="13.5" hidden="false" customHeight="true" outlineLevel="0" collapsed="false">
      <c r="A1092" s="116"/>
      <c r="B1092" s="120"/>
      <c r="C1092" s="121"/>
      <c r="D1092" s="120"/>
      <c r="E1092" s="120"/>
      <c r="F1092" s="120"/>
    </row>
    <row r="1093" customFormat="false" ht="13.5" hidden="false" customHeight="true" outlineLevel="0" collapsed="false">
      <c r="A1093" s="142"/>
      <c r="B1093" s="120"/>
      <c r="C1093" s="121"/>
      <c r="D1093" s="120"/>
      <c r="E1093" s="120"/>
      <c r="F1093" s="143"/>
    </row>
    <row r="1094" customFormat="false" ht="13.5" hidden="false" customHeight="true" outlineLevel="0" collapsed="false">
      <c r="A1094" s="124"/>
      <c r="B1094" s="125"/>
      <c r="C1094" s="121"/>
      <c r="D1094" s="125"/>
      <c r="E1094" s="125"/>
      <c r="F1094" s="125"/>
    </row>
    <row r="1095" customFormat="false" ht="13.5" hidden="false" customHeight="true" outlineLevel="0" collapsed="false">
      <c r="A1095" s="122"/>
      <c r="B1095" s="122"/>
      <c r="C1095" s="121"/>
      <c r="D1095" s="122"/>
      <c r="E1095" s="136"/>
      <c r="F1095" s="137"/>
    </row>
    <row r="1096" customFormat="false" ht="13.5" hidden="false" customHeight="true" outlineLevel="0" collapsed="false">
      <c r="A1096" s="116"/>
      <c r="B1096" s="120"/>
      <c r="C1096" s="121"/>
      <c r="D1096" s="120"/>
      <c r="E1096" s="120"/>
      <c r="F1096" s="130"/>
    </row>
    <row r="1097" customFormat="false" ht="13.5" hidden="false" customHeight="true" outlineLevel="0" collapsed="false">
      <c r="A1097" s="116"/>
      <c r="B1097" s="120"/>
      <c r="C1097" s="121"/>
      <c r="D1097" s="120"/>
      <c r="E1097" s="120"/>
      <c r="F1097" s="120"/>
    </row>
    <row r="1098" customFormat="false" ht="13.5" hidden="false" customHeight="true" outlineLevel="0" collapsed="false">
      <c r="A1098" s="116"/>
      <c r="B1098" s="120"/>
      <c r="C1098" s="121"/>
      <c r="D1098" s="140"/>
      <c r="E1098" s="120"/>
      <c r="F1098" s="120"/>
    </row>
    <row r="1099" customFormat="false" ht="13.5" hidden="false" customHeight="true" outlineLevel="0" collapsed="false">
      <c r="A1099" s="116"/>
      <c r="B1099" s="120"/>
      <c r="C1099" s="121"/>
      <c r="D1099" s="140"/>
      <c r="E1099" s="120"/>
      <c r="F1099" s="120"/>
    </row>
    <row r="1100" customFormat="false" ht="13.5" hidden="false" customHeight="true" outlineLevel="0" collapsed="false">
      <c r="A1100" s="124"/>
      <c r="B1100" s="125"/>
      <c r="C1100" s="126"/>
      <c r="D1100" s="125"/>
      <c r="E1100" s="127"/>
      <c r="F1100" s="127"/>
    </row>
    <row r="1101" customFormat="false" ht="13.5" hidden="false" customHeight="true" outlineLevel="0" collapsed="false">
      <c r="A1101" s="132"/>
      <c r="B1101" s="132"/>
      <c r="C1101" s="121"/>
      <c r="D1101" s="132"/>
      <c r="E1101" s="122"/>
      <c r="F1101" s="122"/>
    </row>
    <row r="1102" customFormat="false" ht="13.5" hidden="false" customHeight="true" outlineLevel="0" collapsed="false">
      <c r="A1102" s="116"/>
      <c r="B1102" s="120"/>
      <c r="C1102" s="121"/>
      <c r="D1102" s="120"/>
      <c r="E1102" s="120"/>
      <c r="F1102" s="120"/>
    </row>
    <row r="1103" customFormat="false" ht="13.5" hidden="false" customHeight="true" outlineLevel="0" collapsed="false">
      <c r="A1103" s="116"/>
      <c r="B1103" s="120"/>
      <c r="C1103" s="121"/>
      <c r="D1103" s="120"/>
      <c r="E1103" s="120"/>
      <c r="F1103" s="120"/>
    </row>
    <row r="1104" customFormat="false" ht="13.5" hidden="false" customHeight="true" outlineLevel="0" collapsed="false">
      <c r="A1104" s="116"/>
      <c r="B1104" s="117"/>
      <c r="C1104" s="118"/>
      <c r="D1104" s="117"/>
      <c r="E1104" s="117"/>
      <c r="F1104" s="119"/>
    </row>
    <row r="1105" customFormat="false" ht="13.5" hidden="false" customHeight="true" outlineLevel="0" collapsed="false">
      <c r="A1105" s="116"/>
      <c r="B1105" s="118"/>
      <c r="C1105" s="118"/>
      <c r="D1105" s="116"/>
      <c r="E1105" s="117"/>
      <c r="F1105" s="117"/>
    </row>
    <row r="1106" customFormat="false" ht="13.5" hidden="false" customHeight="true" outlineLevel="0" collapsed="false">
      <c r="A1106" s="116"/>
      <c r="B1106" s="118"/>
      <c r="C1106" s="123"/>
      <c r="D1106" s="120"/>
      <c r="E1106" s="120"/>
      <c r="F1106" s="120"/>
    </row>
    <row r="1107" customFormat="false" ht="13.5" hidden="false" customHeight="true" outlineLevel="0" collapsed="false">
      <c r="A1107" s="116"/>
      <c r="B1107" s="118"/>
      <c r="C1107" s="123"/>
      <c r="D1107" s="117"/>
      <c r="E1107" s="117"/>
      <c r="F1107" s="120"/>
    </row>
    <row r="1108" customFormat="false" ht="13.5" hidden="false" customHeight="true" outlineLevel="0" collapsed="false">
      <c r="A1108" s="116"/>
      <c r="B1108" s="129"/>
      <c r="C1108" s="123"/>
      <c r="D1108" s="117"/>
      <c r="E1108" s="117"/>
      <c r="F1108" s="120"/>
    </row>
    <row r="1109" customFormat="false" ht="13.5" hidden="false" customHeight="true" outlineLevel="0" collapsed="false">
      <c r="A1109" s="116"/>
      <c r="B1109" s="122"/>
      <c r="C1109" s="118"/>
      <c r="D1109" s="131"/>
      <c r="E1109" s="132"/>
      <c r="F1109" s="116"/>
    </row>
    <row r="1110" customFormat="false" ht="13.5" hidden="false" customHeight="true" outlineLevel="0" collapsed="false">
      <c r="A1110" s="116"/>
      <c r="B1110" s="129"/>
      <c r="C1110" s="118"/>
      <c r="D1110" s="141"/>
      <c r="E1110" s="120"/>
      <c r="F1110" s="116"/>
    </row>
    <row r="1111" customFormat="false" ht="13.5" hidden="false" customHeight="true" outlineLevel="0" collapsed="false">
      <c r="A1111" s="116"/>
      <c r="B1111" s="122"/>
      <c r="C1111" s="118"/>
      <c r="D1111" s="131"/>
      <c r="E1111" s="132"/>
      <c r="F1111" s="116"/>
    </row>
    <row r="1112" customFormat="false" ht="13.5" hidden="false" customHeight="true" outlineLevel="0" collapsed="false">
      <c r="A1112" s="116"/>
      <c r="B1112" s="122"/>
      <c r="C1112" s="123"/>
      <c r="D1112" s="117"/>
      <c r="E1112" s="121"/>
      <c r="F1112" s="116"/>
    </row>
    <row r="1113" customFormat="false" ht="13.5" hidden="false" customHeight="true" outlineLevel="0" collapsed="false">
      <c r="A1113" s="116"/>
      <c r="B1113" s="122"/>
      <c r="C1113" s="123"/>
      <c r="D1113" s="117"/>
      <c r="E1113" s="121"/>
      <c r="F1113" s="116"/>
    </row>
    <row r="1114" customFormat="false" ht="13.5" hidden="false" customHeight="true" outlineLevel="0" collapsed="false">
      <c r="A1114" s="116"/>
      <c r="B1114" s="122"/>
      <c r="C1114" s="118"/>
      <c r="D1114" s="131"/>
      <c r="E1114" s="132"/>
      <c r="F1114" s="116"/>
    </row>
    <row r="1115" customFormat="false" ht="13.5" hidden="false" customHeight="true" outlineLevel="0" collapsed="false">
      <c r="A1115" s="116"/>
      <c r="B1115" s="122"/>
      <c r="C1115" s="123"/>
      <c r="D1115" s="121"/>
      <c r="E1115" s="121"/>
      <c r="F1115" s="138"/>
    </row>
    <row r="1116" customFormat="false" ht="13.5" hidden="false" customHeight="true" outlineLevel="0" collapsed="false">
      <c r="A1116" s="116"/>
      <c r="B1116" s="122"/>
      <c r="C1116" s="118"/>
      <c r="D1116" s="131"/>
      <c r="E1116" s="132"/>
      <c r="F1116" s="116"/>
    </row>
    <row r="1117" customFormat="false" ht="13.5" hidden="false" customHeight="true" outlineLevel="0" collapsed="false">
      <c r="A1117" s="116"/>
      <c r="B1117" s="120"/>
      <c r="C1117" s="118"/>
      <c r="D1117" s="138"/>
      <c r="E1117" s="138"/>
      <c r="F1117" s="116"/>
    </row>
    <row r="1118" customFormat="false" ht="13.5" hidden="false" customHeight="true" outlineLevel="0" collapsed="false">
      <c r="A1118" s="100"/>
      <c r="B1118" s="122"/>
      <c r="C1118" s="118"/>
      <c r="D1118" s="131"/>
      <c r="E1118" s="132"/>
      <c r="F1118" s="116"/>
    </row>
    <row r="1119" customFormat="false" ht="13.5" hidden="false" customHeight="true" outlineLevel="0" collapsed="false">
      <c r="A1119" s="142"/>
      <c r="B1119" s="120"/>
      <c r="C1119" s="121"/>
      <c r="D1119" s="120"/>
      <c r="E1119" s="120"/>
      <c r="F1119" s="143"/>
    </row>
    <row r="1120" customFormat="false" ht="13.5" hidden="false" customHeight="true" outlineLevel="0" collapsed="false">
      <c r="A1120" s="128"/>
      <c r="B1120" s="120"/>
      <c r="C1120" s="121"/>
      <c r="D1120" s="120"/>
      <c r="E1120" s="120"/>
      <c r="F1120" s="120"/>
    </row>
    <row r="1121" customFormat="false" ht="13.5" hidden="false" customHeight="true" outlineLevel="0" collapsed="false">
      <c r="A1121" s="128"/>
      <c r="B1121" s="120"/>
      <c r="C1121" s="121"/>
      <c r="D1121" s="120"/>
      <c r="E1121" s="120"/>
      <c r="F1121" s="120"/>
    </row>
    <row r="1122" customFormat="false" ht="13.5" hidden="false" customHeight="true" outlineLevel="0" collapsed="false">
      <c r="A1122" s="144"/>
      <c r="B1122" s="120"/>
      <c r="C1122" s="121"/>
      <c r="D1122" s="120"/>
      <c r="E1122" s="120"/>
      <c r="F1122" s="120"/>
    </row>
    <row r="1123" customFormat="false" ht="13.5" hidden="false" customHeight="true" outlineLevel="0" collapsed="false">
      <c r="A1123" s="139"/>
      <c r="B1123" s="136"/>
      <c r="C1123" s="121"/>
      <c r="D1123" s="120"/>
      <c r="E1123" s="120"/>
      <c r="F1123" s="120"/>
    </row>
    <row r="1124" customFormat="false" ht="13.5" hidden="false" customHeight="true" outlineLevel="0" collapsed="false">
      <c r="A1124" s="116"/>
      <c r="B1124" s="120"/>
      <c r="C1124" s="121"/>
      <c r="D1124" s="120"/>
      <c r="E1124" s="120"/>
      <c r="F1124" s="120"/>
    </row>
    <row r="1125" customFormat="false" ht="13.5" hidden="false" customHeight="true" outlineLevel="0" collapsed="false">
      <c r="A1125" s="142"/>
      <c r="B1125" s="120"/>
      <c r="C1125" s="121"/>
      <c r="D1125" s="120"/>
      <c r="E1125" s="120"/>
      <c r="F1125" s="143"/>
    </row>
    <row r="1126" customFormat="false" ht="13.5" hidden="false" customHeight="true" outlineLevel="0" collapsed="false">
      <c r="A1126" s="124"/>
      <c r="B1126" s="125"/>
      <c r="C1126" s="121"/>
      <c r="D1126" s="125"/>
      <c r="E1126" s="125"/>
      <c r="F1126" s="125"/>
    </row>
    <row r="1127" customFormat="false" ht="13.5" hidden="false" customHeight="true" outlineLevel="0" collapsed="false">
      <c r="A1127" s="122"/>
      <c r="B1127" s="122"/>
      <c r="C1127" s="121"/>
      <c r="D1127" s="122"/>
      <c r="E1127" s="136"/>
      <c r="F1127" s="137"/>
    </row>
    <row r="1128" customFormat="false" ht="13.5" hidden="false" customHeight="true" outlineLevel="0" collapsed="false">
      <c r="A1128" s="116"/>
      <c r="B1128" s="120"/>
      <c r="C1128" s="121"/>
      <c r="D1128" s="120"/>
      <c r="E1128" s="120"/>
      <c r="F1128" s="130"/>
    </row>
    <row r="1129" customFormat="false" ht="13.5" hidden="false" customHeight="true" outlineLevel="0" collapsed="false">
      <c r="A1129" s="116"/>
      <c r="B1129" s="120"/>
      <c r="C1129" s="121"/>
      <c r="D1129" s="120"/>
      <c r="E1129" s="120"/>
      <c r="F1129" s="120"/>
    </row>
    <row r="1130" customFormat="false" ht="13.5" hidden="false" customHeight="true" outlineLevel="0" collapsed="false">
      <c r="A1130" s="116"/>
      <c r="B1130" s="120"/>
      <c r="C1130" s="121"/>
      <c r="D1130" s="140"/>
      <c r="E1130" s="120"/>
      <c r="F1130" s="120"/>
    </row>
    <row r="1131" customFormat="false" ht="13.5" hidden="false" customHeight="true" outlineLevel="0" collapsed="false">
      <c r="A1131" s="116"/>
      <c r="B1131" s="120"/>
      <c r="C1131" s="121"/>
      <c r="D1131" s="140"/>
      <c r="E1131" s="120"/>
      <c r="F1131" s="120"/>
    </row>
    <row r="1132" customFormat="false" ht="13.5" hidden="false" customHeight="true" outlineLevel="0" collapsed="false">
      <c r="A1132" s="124"/>
      <c r="B1132" s="125"/>
      <c r="C1132" s="126"/>
      <c r="D1132" s="125"/>
      <c r="E1132" s="127"/>
      <c r="F1132" s="127"/>
    </row>
    <row r="1133" customFormat="false" ht="13.5" hidden="false" customHeight="true" outlineLevel="0" collapsed="false">
      <c r="A1133" s="132"/>
      <c r="B1133" s="132"/>
      <c r="C1133" s="121"/>
      <c r="D1133" s="132"/>
      <c r="E1133" s="122"/>
      <c r="F1133" s="122"/>
    </row>
    <row r="1134" customFormat="false" ht="13.5" hidden="false" customHeight="true" outlineLevel="0" collapsed="false">
      <c r="A1134" s="116"/>
      <c r="B1134" s="120"/>
      <c r="C1134" s="121"/>
      <c r="D1134" s="120"/>
      <c r="E1134" s="120"/>
      <c r="F1134" s="120"/>
    </row>
    <row r="1135" customFormat="false" ht="13.5" hidden="false" customHeight="true" outlineLevel="0" collapsed="false">
      <c r="A1135" s="116"/>
      <c r="B1135" s="120"/>
      <c r="C1135" s="121"/>
      <c r="D1135" s="120"/>
      <c r="E1135" s="120"/>
      <c r="F1135" s="120"/>
    </row>
    <row r="1136" customFormat="false" ht="13.5" hidden="false" customHeight="true" outlineLevel="0" collapsed="false">
      <c r="A1136" s="116"/>
      <c r="B1136" s="117"/>
      <c r="C1136" s="118"/>
      <c r="D1136" s="117"/>
      <c r="E1136" s="117"/>
      <c r="F1136" s="119"/>
    </row>
    <row r="1137" customFormat="false" ht="13.5" hidden="false" customHeight="true" outlineLevel="0" collapsed="false">
      <c r="A1137" s="116"/>
      <c r="B1137" s="118"/>
      <c r="C1137" s="118"/>
      <c r="D1137" s="116"/>
      <c r="E1137" s="117"/>
      <c r="F1137" s="117"/>
    </row>
    <row r="1138" customFormat="false" ht="13.5" hidden="false" customHeight="true" outlineLevel="0" collapsed="false">
      <c r="A1138" s="116"/>
      <c r="B1138" s="118"/>
      <c r="C1138" s="123"/>
      <c r="D1138" s="120"/>
      <c r="E1138" s="120"/>
      <c r="F1138" s="120"/>
    </row>
    <row r="1139" customFormat="false" ht="13.5" hidden="false" customHeight="true" outlineLevel="0" collapsed="false">
      <c r="A1139" s="116"/>
      <c r="B1139" s="118"/>
      <c r="C1139" s="123"/>
      <c r="D1139" s="117"/>
      <c r="E1139" s="117"/>
      <c r="F1139" s="120"/>
    </row>
    <row r="1140" customFormat="false" ht="13.5" hidden="false" customHeight="true" outlineLevel="0" collapsed="false">
      <c r="A1140" s="116"/>
      <c r="B1140" s="129"/>
      <c r="C1140" s="123"/>
      <c r="D1140" s="117"/>
      <c r="E1140" s="117"/>
      <c r="F1140" s="120"/>
    </row>
    <row r="1141" customFormat="false" ht="13.5" hidden="false" customHeight="true" outlineLevel="0" collapsed="false">
      <c r="A1141" s="116"/>
      <c r="B1141" s="122"/>
      <c r="C1141" s="118"/>
      <c r="D1141" s="131"/>
      <c r="E1141" s="132"/>
      <c r="F1141" s="116"/>
    </row>
    <row r="1142" customFormat="false" ht="13.5" hidden="false" customHeight="true" outlineLevel="0" collapsed="false">
      <c r="A1142" s="116"/>
      <c r="B1142" s="129"/>
      <c r="C1142" s="118"/>
      <c r="D1142" s="141"/>
      <c r="E1142" s="120"/>
      <c r="F1142" s="116"/>
    </row>
    <row r="1143" customFormat="false" ht="13.5" hidden="false" customHeight="true" outlineLevel="0" collapsed="false">
      <c r="A1143" s="116"/>
      <c r="B1143" s="122"/>
      <c r="C1143" s="118"/>
      <c r="D1143" s="131"/>
      <c r="E1143" s="132"/>
      <c r="F1143" s="116"/>
    </row>
    <row r="1144" customFormat="false" ht="13.5" hidden="false" customHeight="true" outlineLevel="0" collapsed="false">
      <c r="A1144" s="116"/>
      <c r="B1144" s="122"/>
      <c r="C1144" s="123"/>
      <c r="D1144" s="117"/>
      <c r="E1144" s="121"/>
      <c r="F1144" s="116"/>
    </row>
    <row r="1145" customFormat="false" ht="13.5" hidden="false" customHeight="true" outlineLevel="0" collapsed="false">
      <c r="A1145" s="116"/>
      <c r="B1145" s="122"/>
      <c r="C1145" s="123"/>
      <c r="D1145" s="117"/>
      <c r="E1145" s="121"/>
      <c r="F1145" s="116"/>
    </row>
    <row r="1146" customFormat="false" ht="13.5" hidden="false" customHeight="true" outlineLevel="0" collapsed="false">
      <c r="A1146" s="116"/>
      <c r="B1146" s="122"/>
      <c r="C1146" s="118"/>
      <c r="D1146" s="131"/>
      <c r="E1146" s="132"/>
      <c r="F1146" s="116"/>
    </row>
    <row r="1147" customFormat="false" ht="13.5" hidden="false" customHeight="true" outlineLevel="0" collapsed="false">
      <c r="A1147" s="116"/>
      <c r="B1147" s="122"/>
      <c r="C1147" s="123"/>
      <c r="D1147" s="121"/>
      <c r="E1147" s="121"/>
      <c r="F1147" s="138"/>
    </row>
    <row r="1148" customFormat="false" ht="13.5" hidden="false" customHeight="true" outlineLevel="0" collapsed="false">
      <c r="A1148" s="116"/>
      <c r="B1148" s="122"/>
      <c r="C1148" s="118"/>
      <c r="D1148" s="131"/>
      <c r="E1148" s="132"/>
      <c r="F1148" s="116"/>
    </row>
    <row r="1149" customFormat="false" ht="13.5" hidden="false" customHeight="true" outlineLevel="0" collapsed="false">
      <c r="A1149" s="116"/>
      <c r="B1149" s="120"/>
      <c r="C1149" s="118"/>
      <c r="D1149" s="138"/>
      <c r="E1149" s="138"/>
      <c r="F1149" s="116"/>
    </row>
    <row r="1150" customFormat="false" ht="13.5" hidden="false" customHeight="true" outlineLevel="0" collapsed="false">
      <c r="A1150" s="100"/>
      <c r="B1150" s="122"/>
      <c r="C1150" s="118"/>
      <c r="D1150" s="131"/>
      <c r="E1150" s="132"/>
      <c r="F1150" s="116"/>
    </row>
    <row r="1151" customFormat="false" ht="13.5" hidden="false" customHeight="true" outlineLevel="0" collapsed="false">
      <c r="A1151" s="142"/>
      <c r="B1151" s="120"/>
      <c r="C1151" s="121"/>
      <c r="D1151" s="120"/>
      <c r="E1151" s="120"/>
      <c r="F1151" s="143"/>
    </row>
    <row r="1152" customFormat="false" ht="13.5" hidden="false" customHeight="true" outlineLevel="0" collapsed="false">
      <c r="A1152" s="128"/>
      <c r="B1152" s="120"/>
      <c r="C1152" s="121"/>
      <c r="D1152" s="120"/>
      <c r="E1152" s="120"/>
      <c r="F1152" s="120"/>
    </row>
    <row r="1153" customFormat="false" ht="13.5" hidden="false" customHeight="true" outlineLevel="0" collapsed="false">
      <c r="A1153" s="128"/>
      <c r="B1153" s="120"/>
      <c r="C1153" s="121"/>
      <c r="D1153" s="120"/>
      <c r="E1153" s="120"/>
      <c r="F1153" s="120"/>
    </row>
    <row r="1154" customFormat="false" ht="13.5" hidden="false" customHeight="true" outlineLevel="0" collapsed="false">
      <c r="A1154" s="144"/>
      <c r="B1154" s="120"/>
      <c r="C1154" s="121"/>
      <c r="D1154" s="120"/>
      <c r="E1154" s="120"/>
      <c r="F1154" s="120"/>
    </row>
    <row r="1155" customFormat="false" ht="13.5" hidden="false" customHeight="true" outlineLevel="0" collapsed="false">
      <c r="A1155" s="139"/>
      <c r="B1155" s="136"/>
      <c r="C1155" s="121"/>
      <c r="D1155" s="120"/>
      <c r="E1155" s="120"/>
      <c r="F1155" s="120"/>
    </row>
    <row r="1156" customFormat="false" ht="13.5" hidden="false" customHeight="true" outlineLevel="0" collapsed="false">
      <c r="A1156" s="116"/>
      <c r="B1156" s="120"/>
      <c r="C1156" s="121"/>
      <c r="D1156" s="120"/>
      <c r="E1156" s="120"/>
      <c r="F1156" s="120"/>
    </row>
    <row r="1157" customFormat="false" ht="13.5" hidden="false" customHeight="true" outlineLevel="0" collapsed="false">
      <c r="A1157" s="142"/>
      <c r="B1157" s="120"/>
      <c r="C1157" s="121"/>
      <c r="D1157" s="120"/>
      <c r="E1157" s="120"/>
      <c r="F1157" s="143"/>
    </row>
    <row r="1158" customFormat="false" ht="13.5" hidden="false" customHeight="true" outlineLevel="0" collapsed="false">
      <c r="A1158" s="124"/>
      <c r="B1158" s="125"/>
      <c r="C1158" s="121"/>
      <c r="D1158" s="125"/>
      <c r="E1158" s="125"/>
      <c r="F1158" s="125"/>
    </row>
    <row r="1159" customFormat="false" ht="13.5" hidden="false" customHeight="true" outlineLevel="0" collapsed="false">
      <c r="A1159" s="122"/>
      <c r="B1159" s="122"/>
      <c r="C1159" s="121"/>
      <c r="D1159" s="122"/>
      <c r="E1159" s="136"/>
      <c r="F1159" s="137"/>
    </row>
    <row r="1160" customFormat="false" ht="13.5" hidden="false" customHeight="true" outlineLevel="0" collapsed="false">
      <c r="A1160" s="116"/>
      <c r="B1160" s="120"/>
      <c r="C1160" s="121"/>
      <c r="D1160" s="120"/>
      <c r="E1160" s="120"/>
      <c r="F1160" s="130"/>
    </row>
    <row r="1161" customFormat="false" ht="13.5" hidden="false" customHeight="true" outlineLevel="0" collapsed="false">
      <c r="A1161" s="116"/>
      <c r="B1161" s="120"/>
      <c r="C1161" s="121"/>
      <c r="D1161" s="120"/>
      <c r="E1161" s="120"/>
      <c r="F1161" s="120"/>
    </row>
    <row r="1162" customFormat="false" ht="13.5" hidden="false" customHeight="true" outlineLevel="0" collapsed="false">
      <c r="A1162" s="116"/>
      <c r="B1162" s="120"/>
      <c r="C1162" s="121"/>
      <c r="D1162" s="140"/>
      <c r="E1162" s="120"/>
      <c r="F1162" s="120"/>
    </row>
    <row r="1163" customFormat="false" ht="13.5" hidden="false" customHeight="true" outlineLevel="0" collapsed="false">
      <c r="A1163" s="116"/>
      <c r="B1163" s="120"/>
      <c r="C1163" s="121"/>
      <c r="D1163" s="140"/>
      <c r="E1163" s="120"/>
      <c r="F1163" s="120"/>
    </row>
    <row r="1164" customFormat="false" ht="13.5" hidden="false" customHeight="true" outlineLevel="0" collapsed="false">
      <c r="A1164" s="124"/>
      <c r="B1164" s="125"/>
      <c r="C1164" s="126"/>
      <c r="D1164" s="125"/>
      <c r="E1164" s="127"/>
      <c r="F1164" s="127"/>
    </row>
    <row r="1165" customFormat="false" ht="13.5" hidden="false" customHeight="true" outlineLevel="0" collapsed="false">
      <c r="A1165" s="132"/>
      <c r="B1165" s="132"/>
      <c r="C1165" s="121"/>
      <c r="D1165" s="132"/>
      <c r="E1165" s="122"/>
      <c r="F1165" s="122"/>
    </row>
    <row r="1166" customFormat="false" ht="13.5" hidden="false" customHeight="true" outlineLevel="0" collapsed="false">
      <c r="A1166" s="116"/>
      <c r="B1166" s="120"/>
      <c r="C1166" s="121"/>
      <c r="D1166" s="120"/>
      <c r="E1166" s="120"/>
      <c r="F1166" s="120"/>
    </row>
    <row r="1167" customFormat="false" ht="13.5" hidden="false" customHeight="true" outlineLevel="0" collapsed="false">
      <c r="A1167" s="116"/>
      <c r="B1167" s="120"/>
      <c r="C1167" s="121"/>
      <c r="D1167" s="120"/>
      <c r="E1167" s="120"/>
      <c r="F1167" s="120"/>
    </row>
    <row r="1168" customFormat="false" ht="13.5" hidden="false" customHeight="true" outlineLevel="0" collapsed="false">
      <c r="A1168" s="116"/>
      <c r="B1168" s="117"/>
      <c r="C1168" s="118"/>
      <c r="D1168" s="117"/>
      <c r="E1168" s="117"/>
      <c r="F1168" s="119"/>
    </row>
    <row r="1169" customFormat="false" ht="13.5" hidden="false" customHeight="true" outlineLevel="0" collapsed="false">
      <c r="A1169" s="116"/>
      <c r="B1169" s="118"/>
      <c r="C1169" s="118"/>
      <c r="D1169" s="116"/>
      <c r="E1169" s="117"/>
      <c r="F1169" s="117"/>
    </row>
    <row r="1170" customFormat="false" ht="13.5" hidden="false" customHeight="true" outlineLevel="0" collapsed="false">
      <c r="A1170" s="116"/>
      <c r="B1170" s="118"/>
      <c r="C1170" s="123"/>
      <c r="D1170" s="120"/>
      <c r="E1170" s="120"/>
      <c r="F1170" s="120"/>
    </row>
    <row r="1171" customFormat="false" ht="13.5" hidden="false" customHeight="true" outlineLevel="0" collapsed="false">
      <c r="A1171" s="116"/>
      <c r="B1171" s="118"/>
      <c r="C1171" s="123"/>
      <c r="D1171" s="117"/>
      <c r="E1171" s="117"/>
      <c r="F1171" s="120"/>
    </row>
    <row r="1172" customFormat="false" ht="13.5" hidden="false" customHeight="true" outlineLevel="0" collapsed="false">
      <c r="A1172" s="116"/>
      <c r="B1172" s="129"/>
      <c r="C1172" s="123"/>
      <c r="D1172" s="117"/>
      <c r="E1172" s="117"/>
      <c r="F1172" s="120"/>
    </row>
    <row r="1173" customFormat="false" ht="13.5" hidden="false" customHeight="true" outlineLevel="0" collapsed="false">
      <c r="A1173" s="116"/>
      <c r="B1173" s="122"/>
      <c r="C1173" s="118"/>
      <c r="D1173" s="131"/>
      <c r="E1173" s="132"/>
      <c r="F1173" s="116"/>
    </row>
    <row r="1174" customFormat="false" ht="13.5" hidden="false" customHeight="true" outlineLevel="0" collapsed="false">
      <c r="A1174" s="116"/>
      <c r="B1174" s="129"/>
      <c r="C1174" s="118"/>
      <c r="D1174" s="141"/>
      <c r="E1174" s="120"/>
      <c r="F1174" s="116"/>
    </row>
    <row r="1175" customFormat="false" ht="13.5" hidden="false" customHeight="true" outlineLevel="0" collapsed="false">
      <c r="A1175" s="116"/>
      <c r="B1175" s="122"/>
      <c r="C1175" s="118"/>
      <c r="D1175" s="131"/>
      <c r="E1175" s="132"/>
      <c r="F1175" s="116"/>
    </row>
    <row r="1176" customFormat="false" ht="13.5" hidden="false" customHeight="true" outlineLevel="0" collapsed="false">
      <c r="A1176" s="116"/>
      <c r="B1176" s="122"/>
      <c r="C1176" s="123"/>
      <c r="D1176" s="117"/>
      <c r="E1176" s="121"/>
      <c r="F1176" s="116"/>
    </row>
    <row r="1177" customFormat="false" ht="13.5" hidden="false" customHeight="true" outlineLevel="0" collapsed="false">
      <c r="A1177" s="116"/>
      <c r="B1177" s="122"/>
      <c r="C1177" s="123"/>
      <c r="D1177" s="117"/>
      <c r="E1177" s="121"/>
      <c r="F1177" s="116"/>
    </row>
    <row r="1178" customFormat="false" ht="13.5" hidden="false" customHeight="true" outlineLevel="0" collapsed="false">
      <c r="A1178" s="116"/>
      <c r="B1178" s="122"/>
      <c r="C1178" s="118"/>
      <c r="D1178" s="131"/>
      <c r="E1178" s="132"/>
      <c r="F1178" s="116"/>
    </row>
    <row r="1179" customFormat="false" ht="13.5" hidden="false" customHeight="true" outlineLevel="0" collapsed="false">
      <c r="A1179" s="116"/>
      <c r="B1179" s="122"/>
      <c r="C1179" s="123"/>
      <c r="D1179" s="121"/>
      <c r="E1179" s="121"/>
      <c r="F1179" s="138"/>
    </row>
    <row r="1180" customFormat="false" ht="13.5" hidden="false" customHeight="true" outlineLevel="0" collapsed="false">
      <c r="A1180" s="116"/>
      <c r="B1180" s="122"/>
      <c r="C1180" s="118"/>
      <c r="D1180" s="131"/>
      <c r="E1180" s="132"/>
      <c r="F1180" s="116"/>
    </row>
    <row r="1181" customFormat="false" ht="13.5" hidden="false" customHeight="true" outlineLevel="0" collapsed="false">
      <c r="A1181" s="116"/>
      <c r="B1181" s="120"/>
      <c r="C1181" s="118"/>
      <c r="D1181" s="138"/>
      <c r="E1181" s="138"/>
      <c r="F1181" s="116"/>
    </row>
    <row r="1182" customFormat="false" ht="13.5" hidden="false" customHeight="true" outlineLevel="0" collapsed="false">
      <c r="A1182" s="100"/>
      <c r="B1182" s="122"/>
      <c r="C1182" s="118"/>
      <c r="D1182" s="131"/>
      <c r="E1182" s="132"/>
      <c r="F1182" s="116"/>
    </row>
    <row r="1183" customFormat="false" ht="13.5" hidden="false" customHeight="true" outlineLevel="0" collapsed="false">
      <c r="A1183" s="142"/>
      <c r="B1183" s="120"/>
      <c r="C1183" s="121"/>
      <c r="D1183" s="120"/>
      <c r="E1183" s="120"/>
      <c r="F1183" s="143"/>
    </row>
    <row r="1184" customFormat="false" ht="13.5" hidden="false" customHeight="true" outlineLevel="0" collapsed="false">
      <c r="A1184" s="128"/>
      <c r="B1184" s="120"/>
      <c r="C1184" s="121"/>
      <c r="D1184" s="120"/>
      <c r="E1184" s="120"/>
      <c r="F1184" s="120"/>
    </row>
    <row r="1185" customFormat="false" ht="13.5" hidden="false" customHeight="true" outlineLevel="0" collapsed="false">
      <c r="A1185" s="128"/>
      <c r="B1185" s="120"/>
      <c r="C1185" s="121"/>
      <c r="D1185" s="120"/>
      <c r="E1185" s="120"/>
      <c r="F1185" s="120"/>
    </row>
    <row r="1186" customFormat="false" ht="13.5" hidden="false" customHeight="true" outlineLevel="0" collapsed="false">
      <c r="A1186" s="144"/>
      <c r="B1186" s="120"/>
      <c r="C1186" s="121"/>
      <c r="D1186" s="120"/>
      <c r="E1186" s="120"/>
      <c r="F1186" s="120"/>
    </row>
    <row r="1187" customFormat="false" ht="13.5" hidden="false" customHeight="true" outlineLevel="0" collapsed="false">
      <c r="A1187" s="139"/>
      <c r="B1187" s="136"/>
      <c r="C1187" s="121"/>
      <c r="D1187" s="120"/>
      <c r="E1187" s="120"/>
      <c r="F1187" s="120"/>
    </row>
    <row r="1188" customFormat="false" ht="13.5" hidden="false" customHeight="true" outlineLevel="0" collapsed="false">
      <c r="A1188" s="116"/>
      <c r="B1188" s="120"/>
      <c r="C1188" s="121"/>
      <c r="D1188" s="120"/>
      <c r="E1188" s="120"/>
      <c r="F1188" s="120"/>
    </row>
    <row r="1189" customFormat="false" ht="13.5" hidden="false" customHeight="true" outlineLevel="0" collapsed="false">
      <c r="A1189" s="142"/>
      <c r="B1189" s="120"/>
      <c r="C1189" s="121"/>
      <c r="D1189" s="120"/>
      <c r="E1189" s="120"/>
      <c r="F1189" s="143"/>
    </row>
    <row r="1190" customFormat="false" ht="13.5" hidden="false" customHeight="true" outlineLevel="0" collapsed="false">
      <c r="A1190" s="124"/>
      <c r="B1190" s="125"/>
      <c r="C1190" s="121"/>
      <c r="D1190" s="125"/>
      <c r="E1190" s="125"/>
      <c r="F1190" s="125"/>
    </row>
    <row r="1191" customFormat="false" ht="13.5" hidden="false" customHeight="true" outlineLevel="0" collapsed="false">
      <c r="A1191" s="122"/>
      <c r="B1191" s="122"/>
      <c r="C1191" s="121"/>
      <c r="D1191" s="122"/>
      <c r="E1191" s="136"/>
      <c r="F1191" s="137"/>
    </row>
    <row r="1192" customFormat="false" ht="13.5" hidden="false" customHeight="true" outlineLevel="0" collapsed="false">
      <c r="A1192" s="116"/>
      <c r="B1192" s="120"/>
      <c r="C1192" s="121"/>
      <c r="D1192" s="120"/>
      <c r="E1192" s="120"/>
      <c r="F1192" s="130"/>
    </row>
    <row r="1193" customFormat="false" ht="13.5" hidden="false" customHeight="true" outlineLevel="0" collapsed="false">
      <c r="A1193" s="116"/>
      <c r="B1193" s="120"/>
      <c r="C1193" s="121"/>
      <c r="D1193" s="120"/>
      <c r="E1193" s="120"/>
      <c r="F1193" s="120"/>
    </row>
    <row r="1194" customFormat="false" ht="13.5" hidden="false" customHeight="true" outlineLevel="0" collapsed="false">
      <c r="A1194" s="116"/>
      <c r="B1194" s="120"/>
      <c r="C1194" s="121"/>
      <c r="D1194" s="140"/>
      <c r="E1194" s="120"/>
      <c r="F1194" s="120"/>
    </row>
    <row r="1195" customFormat="false" ht="13.5" hidden="false" customHeight="true" outlineLevel="0" collapsed="false">
      <c r="A1195" s="116"/>
      <c r="B1195" s="120"/>
      <c r="C1195" s="121"/>
      <c r="D1195" s="140"/>
      <c r="E1195" s="120"/>
      <c r="F1195" s="120"/>
    </row>
    <row r="1196" customFormat="false" ht="13.5" hidden="false" customHeight="true" outlineLevel="0" collapsed="false">
      <c r="A1196" s="124"/>
      <c r="B1196" s="125"/>
      <c r="C1196" s="126"/>
      <c r="D1196" s="125"/>
      <c r="E1196" s="127"/>
      <c r="F1196" s="127"/>
    </row>
    <row r="1197" customFormat="false" ht="13.5" hidden="false" customHeight="true" outlineLevel="0" collapsed="false">
      <c r="A1197" s="132"/>
      <c r="B1197" s="132"/>
      <c r="C1197" s="121"/>
      <c r="D1197" s="132"/>
      <c r="E1197" s="122"/>
      <c r="F1197" s="122"/>
    </row>
    <row r="1198" customFormat="false" ht="13.5" hidden="false" customHeight="true" outlineLevel="0" collapsed="false">
      <c r="A1198" s="116"/>
      <c r="B1198" s="120"/>
      <c r="C1198" s="121"/>
      <c r="D1198" s="120"/>
      <c r="E1198" s="120"/>
      <c r="F1198" s="120"/>
    </row>
    <row r="1199" customFormat="false" ht="13.5" hidden="false" customHeight="true" outlineLevel="0" collapsed="false">
      <c r="A1199" s="116"/>
      <c r="B1199" s="120"/>
      <c r="C1199" s="121"/>
      <c r="D1199" s="120"/>
      <c r="E1199" s="120"/>
      <c r="F1199" s="120"/>
    </row>
    <row r="1200" customFormat="false" ht="13.5" hidden="false" customHeight="true" outlineLevel="0" collapsed="false">
      <c r="A1200" s="116"/>
      <c r="B1200" s="117"/>
      <c r="C1200" s="118"/>
      <c r="D1200" s="117"/>
      <c r="E1200" s="117"/>
      <c r="F1200" s="119"/>
    </row>
    <row r="1201" customFormat="false" ht="13.5" hidden="false" customHeight="true" outlineLevel="0" collapsed="false">
      <c r="A1201" s="116"/>
      <c r="B1201" s="118"/>
      <c r="C1201" s="118"/>
      <c r="D1201" s="116"/>
      <c r="E1201" s="117"/>
      <c r="F1201" s="117"/>
    </row>
    <row r="1202" customFormat="false" ht="13.5" hidden="false" customHeight="true" outlineLevel="0" collapsed="false">
      <c r="A1202" s="116"/>
      <c r="B1202" s="118"/>
      <c r="C1202" s="123"/>
      <c r="D1202" s="120"/>
      <c r="E1202" s="120"/>
      <c r="F1202" s="120"/>
    </row>
    <row r="1203" customFormat="false" ht="13.5" hidden="false" customHeight="true" outlineLevel="0" collapsed="false">
      <c r="A1203" s="116"/>
      <c r="B1203" s="118"/>
      <c r="C1203" s="123"/>
      <c r="D1203" s="117"/>
      <c r="E1203" s="117"/>
      <c r="F1203" s="120"/>
    </row>
    <row r="1204" customFormat="false" ht="13.5" hidden="false" customHeight="true" outlineLevel="0" collapsed="false">
      <c r="A1204" s="116"/>
      <c r="B1204" s="129"/>
      <c r="C1204" s="123"/>
      <c r="D1204" s="117"/>
      <c r="E1204" s="117"/>
      <c r="F1204" s="120"/>
    </row>
    <row r="1205" customFormat="false" ht="13.5" hidden="false" customHeight="true" outlineLevel="0" collapsed="false">
      <c r="A1205" s="116"/>
      <c r="B1205" s="122"/>
      <c r="C1205" s="118"/>
      <c r="D1205" s="131"/>
      <c r="E1205" s="132"/>
      <c r="F1205" s="116"/>
    </row>
    <row r="1206" customFormat="false" ht="13.5" hidden="false" customHeight="true" outlineLevel="0" collapsed="false">
      <c r="A1206" s="116"/>
      <c r="B1206" s="129"/>
      <c r="C1206" s="118"/>
      <c r="D1206" s="141"/>
      <c r="E1206" s="120"/>
      <c r="F1206" s="116"/>
    </row>
    <row r="1207" customFormat="false" ht="13.5" hidden="false" customHeight="true" outlineLevel="0" collapsed="false">
      <c r="A1207" s="116"/>
      <c r="B1207" s="122"/>
      <c r="C1207" s="118"/>
      <c r="D1207" s="131"/>
      <c r="E1207" s="132"/>
      <c r="F1207" s="116"/>
    </row>
    <row r="1208" customFormat="false" ht="13.5" hidden="false" customHeight="true" outlineLevel="0" collapsed="false">
      <c r="A1208" s="116"/>
      <c r="B1208" s="122"/>
      <c r="C1208" s="123"/>
      <c r="D1208" s="117"/>
      <c r="E1208" s="121"/>
      <c r="F1208" s="116"/>
    </row>
    <row r="1209" customFormat="false" ht="13.5" hidden="false" customHeight="true" outlineLevel="0" collapsed="false">
      <c r="A1209" s="116"/>
      <c r="B1209" s="122"/>
      <c r="C1209" s="123"/>
      <c r="D1209" s="117"/>
      <c r="E1209" s="121"/>
      <c r="F1209" s="116"/>
    </row>
    <row r="1210" customFormat="false" ht="13.5" hidden="false" customHeight="true" outlineLevel="0" collapsed="false">
      <c r="A1210" s="116"/>
      <c r="B1210" s="122"/>
      <c r="C1210" s="118"/>
      <c r="D1210" s="131"/>
      <c r="E1210" s="132"/>
      <c r="F1210" s="116"/>
    </row>
    <row r="1211" customFormat="false" ht="13.5" hidden="false" customHeight="true" outlineLevel="0" collapsed="false">
      <c r="A1211" s="116"/>
      <c r="B1211" s="122"/>
      <c r="C1211" s="123"/>
      <c r="D1211" s="121"/>
      <c r="E1211" s="121"/>
      <c r="F1211" s="138"/>
    </row>
    <row r="1212" customFormat="false" ht="13.5" hidden="false" customHeight="true" outlineLevel="0" collapsed="false">
      <c r="A1212" s="116"/>
      <c r="B1212" s="122"/>
      <c r="C1212" s="118"/>
      <c r="D1212" s="131"/>
      <c r="E1212" s="132"/>
      <c r="F1212" s="116"/>
    </row>
    <row r="1213" customFormat="false" ht="13.5" hidden="false" customHeight="true" outlineLevel="0" collapsed="false">
      <c r="A1213" s="116"/>
      <c r="B1213" s="120"/>
      <c r="C1213" s="118"/>
      <c r="D1213" s="138"/>
      <c r="E1213" s="138"/>
      <c r="F1213" s="116"/>
    </row>
    <row r="1214" customFormat="false" ht="13.5" hidden="false" customHeight="true" outlineLevel="0" collapsed="false">
      <c r="A1214" s="100"/>
      <c r="B1214" s="122"/>
      <c r="C1214" s="118"/>
      <c r="D1214" s="131"/>
      <c r="E1214" s="132"/>
      <c r="F1214" s="116"/>
    </row>
    <row r="1215" customFormat="false" ht="13.5" hidden="false" customHeight="true" outlineLevel="0" collapsed="false">
      <c r="A1215" s="142"/>
      <c r="B1215" s="120"/>
      <c r="C1215" s="121"/>
      <c r="D1215" s="120"/>
      <c r="E1215" s="120"/>
      <c r="F1215" s="143"/>
    </row>
    <row r="1216" customFormat="false" ht="13.5" hidden="false" customHeight="true" outlineLevel="0" collapsed="false">
      <c r="A1216" s="128"/>
      <c r="B1216" s="120"/>
      <c r="C1216" s="121"/>
      <c r="D1216" s="120"/>
      <c r="E1216" s="120"/>
      <c r="F1216" s="120"/>
    </row>
    <row r="1217" customFormat="false" ht="13.5" hidden="false" customHeight="true" outlineLevel="0" collapsed="false">
      <c r="A1217" s="128"/>
      <c r="B1217" s="120"/>
      <c r="C1217" s="121"/>
      <c r="D1217" s="120"/>
      <c r="E1217" s="120"/>
      <c r="F1217" s="120"/>
    </row>
    <row r="1218" customFormat="false" ht="13.5" hidden="false" customHeight="true" outlineLevel="0" collapsed="false">
      <c r="A1218" s="144"/>
      <c r="B1218" s="120"/>
      <c r="C1218" s="121"/>
      <c r="D1218" s="120"/>
      <c r="E1218" s="120"/>
      <c r="F1218" s="120"/>
    </row>
    <row r="1219" customFormat="false" ht="13.5" hidden="false" customHeight="true" outlineLevel="0" collapsed="false">
      <c r="A1219" s="139"/>
      <c r="B1219" s="136"/>
      <c r="C1219" s="121"/>
      <c r="D1219" s="120"/>
      <c r="E1219" s="120"/>
      <c r="F1219" s="120"/>
    </row>
    <row r="1220" customFormat="false" ht="13.5" hidden="false" customHeight="true" outlineLevel="0" collapsed="false">
      <c r="A1220" s="116"/>
      <c r="B1220" s="120"/>
      <c r="C1220" s="121"/>
      <c r="D1220" s="120"/>
      <c r="E1220" s="120"/>
      <c r="F1220" s="120"/>
    </row>
    <row r="1221" customFormat="false" ht="13.5" hidden="false" customHeight="true" outlineLevel="0" collapsed="false">
      <c r="A1221" s="142"/>
      <c r="B1221" s="120"/>
      <c r="C1221" s="121"/>
      <c r="D1221" s="120"/>
      <c r="E1221" s="120"/>
      <c r="F1221" s="143"/>
    </row>
    <row r="1222" customFormat="false" ht="13.5" hidden="false" customHeight="true" outlineLevel="0" collapsed="false">
      <c r="A1222" s="124"/>
      <c r="B1222" s="125"/>
      <c r="C1222" s="121"/>
      <c r="D1222" s="125"/>
      <c r="E1222" s="125"/>
      <c r="F1222" s="125"/>
    </row>
    <row r="1223" customFormat="false" ht="13.5" hidden="false" customHeight="true" outlineLevel="0" collapsed="false">
      <c r="A1223" s="122"/>
      <c r="B1223" s="122"/>
      <c r="C1223" s="121"/>
      <c r="D1223" s="122"/>
      <c r="E1223" s="136"/>
      <c r="F1223" s="137"/>
    </row>
    <row r="1224" customFormat="false" ht="13.5" hidden="false" customHeight="true" outlineLevel="0" collapsed="false">
      <c r="A1224" s="116"/>
      <c r="B1224" s="120"/>
      <c r="C1224" s="121"/>
      <c r="D1224" s="120"/>
      <c r="E1224" s="120"/>
      <c r="F1224" s="130"/>
    </row>
    <row r="1225" customFormat="false" ht="13.5" hidden="false" customHeight="true" outlineLevel="0" collapsed="false">
      <c r="A1225" s="116"/>
      <c r="B1225" s="120"/>
      <c r="C1225" s="121"/>
      <c r="D1225" s="120"/>
      <c r="E1225" s="120"/>
      <c r="F1225" s="120"/>
    </row>
    <row r="1226" customFormat="false" ht="13.5" hidden="false" customHeight="true" outlineLevel="0" collapsed="false">
      <c r="A1226" s="116"/>
      <c r="B1226" s="120"/>
      <c r="C1226" s="121"/>
      <c r="D1226" s="140"/>
      <c r="E1226" s="120"/>
      <c r="F1226" s="120"/>
    </row>
    <row r="1227" customFormat="false" ht="13.5" hidden="false" customHeight="true" outlineLevel="0" collapsed="false">
      <c r="A1227" s="116"/>
      <c r="B1227" s="120"/>
      <c r="C1227" s="121"/>
      <c r="D1227" s="140"/>
      <c r="E1227" s="120"/>
      <c r="F1227" s="120"/>
    </row>
    <row r="1228" customFormat="false" ht="13.5" hidden="false" customHeight="true" outlineLevel="0" collapsed="false">
      <c r="A1228" s="124"/>
      <c r="B1228" s="125"/>
      <c r="C1228" s="126"/>
      <c r="D1228" s="125"/>
      <c r="E1228" s="127"/>
      <c r="F1228" s="127"/>
    </row>
    <row r="1229" customFormat="false" ht="13.5" hidden="false" customHeight="true" outlineLevel="0" collapsed="false">
      <c r="A1229" s="132"/>
      <c r="B1229" s="132"/>
      <c r="C1229" s="121"/>
      <c r="D1229" s="132"/>
      <c r="E1229" s="122"/>
      <c r="F1229" s="122"/>
    </row>
    <row r="1230" customFormat="false" ht="13.5" hidden="false" customHeight="true" outlineLevel="0" collapsed="false">
      <c r="A1230" s="116"/>
      <c r="B1230" s="120"/>
      <c r="C1230" s="121"/>
      <c r="D1230" s="120"/>
      <c r="E1230" s="120"/>
      <c r="F1230" s="120"/>
    </row>
  </sheetData>
  <mergeCells count="37">
    <mergeCell ref="D16:E16"/>
    <mergeCell ref="D17:E17"/>
    <mergeCell ref="D18:E18"/>
    <mergeCell ref="D19:E19"/>
    <mergeCell ref="D20:E20"/>
    <mergeCell ref="D21:E21"/>
    <mergeCell ref="A736:A737"/>
    <mergeCell ref="A752:A753"/>
    <mergeCell ref="A768:A769"/>
    <mergeCell ref="A784:A785"/>
    <mergeCell ref="A800:A801"/>
    <mergeCell ref="A816:A817"/>
    <mergeCell ref="A832:A833"/>
    <mergeCell ref="A848:A849"/>
    <mergeCell ref="A864:A865"/>
    <mergeCell ref="A880:A881"/>
    <mergeCell ref="A896:A897"/>
    <mergeCell ref="A912:A913"/>
    <mergeCell ref="A928:A929"/>
    <mergeCell ref="A944:A945"/>
    <mergeCell ref="A960:A961"/>
    <mergeCell ref="A976:A977"/>
    <mergeCell ref="A992:A993"/>
    <mergeCell ref="A1008:A1009"/>
    <mergeCell ref="A1024:A1025"/>
    <mergeCell ref="A1040:A1041"/>
    <mergeCell ref="A1056:A1057"/>
    <mergeCell ref="A1072:A1073"/>
    <mergeCell ref="A1088:A1089"/>
    <mergeCell ref="A1104:A1105"/>
    <mergeCell ref="A1120:A1121"/>
    <mergeCell ref="A1136:A1137"/>
    <mergeCell ref="A1152:A1153"/>
    <mergeCell ref="A1168:A1169"/>
    <mergeCell ref="A1184:A1185"/>
    <mergeCell ref="A1200:A1201"/>
    <mergeCell ref="A1216:A1217"/>
  </mergeCells>
  <conditionalFormatting sqref="B42">
    <cfRule type="iconSet" priority="2">
      <iconSet iconSet="3Symbols2">
        <cfvo type="percent" val="0"/>
        <cfvo type="num" val="0"/>
        <cfvo type="num" val="100"/>
      </iconSet>
    </cfRule>
  </conditionalFormatting>
  <conditionalFormatting sqref="B62">
    <cfRule type="iconSet" priority="3">
      <iconSet iconSet="3Symbols2">
        <cfvo type="percent" val="0"/>
        <cfvo type="num" val="0"/>
        <cfvo type="num" val="100"/>
      </iconSet>
    </cfRule>
  </conditionalFormatting>
  <conditionalFormatting sqref="B82">
    <cfRule type="iconSet" priority="4">
      <iconSet iconSet="3Symbols2">
        <cfvo type="percent" val="0"/>
        <cfvo type="num" val="0"/>
        <cfvo type="num" val="100"/>
      </iconSet>
    </cfRule>
  </conditionalFormatting>
  <conditionalFormatting sqref="B102">
    <cfRule type="iconSet" priority="5">
      <iconSet iconSet="3Symbols2">
        <cfvo type="percent" val="0"/>
        <cfvo type="num" val="0"/>
        <cfvo type="num" val="100"/>
      </iconSet>
    </cfRule>
  </conditionalFormatting>
  <conditionalFormatting sqref="B122">
    <cfRule type="iconSet" priority="6">
      <iconSet iconSet="3Symbols2">
        <cfvo type="percent" val="0"/>
        <cfvo type="num" val="0"/>
        <cfvo type="num" val="100"/>
      </iconSet>
    </cfRule>
  </conditionalFormatting>
  <conditionalFormatting sqref="B142">
    <cfRule type="iconSet" priority="7">
      <iconSet iconSet="3Symbols2">
        <cfvo type="percent" val="0"/>
        <cfvo type="num" val="0"/>
        <cfvo type="num" val="100"/>
      </iconSet>
    </cfRule>
  </conditionalFormatting>
  <conditionalFormatting sqref="B162">
    <cfRule type="iconSet" priority="8">
      <iconSet iconSet="3Symbols2">
        <cfvo type="percent" val="0"/>
        <cfvo type="num" val="0"/>
        <cfvo type="num" val="100"/>
      </iconSet>
    </cfRule>
  </conditionalFormatting>
  <conditionalFormatting sqref="B182">
    <cfRule type="iconSet" priority="9">
      <iconSet iconSet="3Symbols2">
        <cfvo type="percent" val="0"/>
        <cfvo type="num" val="0"/>
        <cfvo type="num" val="100"/>
      </iconSet>
    </cfRule>
  </conditionalFormatting>
  <conditionalFormatting sqref="B202">
    <cfRule type="iconSet" priority="10">
      <iconSet iconSet="3Symbols2">
        <cfvo type="percent" val="0"/>
        <cfvo type="num" val="0"/>
        <cfvo type="num" val="100"/>
      </iconSet>
    </cfRule>
  </conditionalFormatting>
  <conditionalFormatting sqref="B222">
    <cfRule type="iconSet" priority="11">
      <iconSet iconSet="3Symbols2">
        <cfvo type="percent" val="0"/>
        <cfvo type="num" val="0"/>
        <cfvo type="num" val="100"/>
      </iconSet>
    </cfRule>
  </conditionalFormatting>
  <conditionalFormatting sqref="B242">
    <cfRule type="iconSet" priority="12">
      <iconSet iconSet="3Symbols2">
        <cfvo type="percent" val="0"/>
        <cfvo type="num" val="0"/>
        <cfvo type="num" val="100"/>
      </iconSet>
    </cfRule>
  </conditionalFormatting>
  <conditionalFormatting sqref="B262">
    <cfRule type="iconSet" priority="13">
      <iconSet iconSet="3Symbols2">
        <cfvo type="percent" val="0"/>
        <cfvo type="num" val="0"/>
        <cfvo type="num" val="100"/>
      </iconSet>
    </cfRule>
  </conditionalFormatting>
  <conditionalFormatting sqref="B282">
    <cfRule type="iconSet" priority="14">
      <iconSet iconSet="3Symbols2">
        <cfvo type="percent" val="0"/>
        <cfvo type="num" val="0"/>
        <cfvo type="num" val="100"/>
      </iconSet>
    </cfRule>
  </conditionalFormatting>
  <conditionalFormatting sqref="B302">
    <cfRule type="iconSet" priority="15">
      <iconSet iconSet="3Symbols2">
        <cfvo type="percent" val="0"/>
        <cfvo type="num" val="0"/>
        <cfvo type="num" val="100"/>
      </iconSet>
    </cfRule>
  </conditionalFormatting>
  <conditionalFormatting sqref="B322">
    <cfRule type="iconSet" priority="16">
      <iconSet iconSet="3Symbols2">
        <cfvo type="percent" val="0"/>
        <cfvo type="num" val="0"/>
        <cfvo type="num" val="100"/>
      </iconSet>
    </cfRule>
  </conditionalFormatting>
  <conditionalFormatting sqref="B342">
    <cfRule type="iconSet" priority="17">
      <iconSet iconSet="3Symbols2">
        <cfvo type="percent" val="0"/>
        <cfvo type="num" val="0"/>
        <cfvo type="num" val="100"/>
      </iconSet>
    </cfRule>
  </conditionalFormatting>
  <conditionalFormatting sqref="B362">
    <cfRule type="iconSet" priority="18">
      <iconSet iconSet="3Symbols2">
        <cfvo type="percent" val="0"/>
        <cfvo type="num" val="0"/>
        <cfvo type="num" val="100"/>
      </iconSet>
    </cfRule>
  </conditionalFormatting>
  <conditionalFormatting sqref="B382">
    <cfRule type="iconSet" priority="19">
      <iconSet iconSet="3Symbols2">
        <cfvo type="percent" val="0"/>
        <cfvo type="num" val="0"/>
        <cfvo type="num" val="100"/>
      </iconSet>
    </cfRule>
  </conditionalFormatting>
  <conditionalFormatting sqref="B402:B403">
    <cfRule type="iconSet" priority="20">
      <iconSet iconSet="3Symbols2">
        <cfvo type="percent" val="0"/>
        <cfvo type="num" val="0"/>
        <cfvo type="num" val="100"/>
      </iconSet>
    </cfRule>
  </conditionalFormatting>
  <conditionalFormatting sqref="B422">
    <cfRule type="iconSet" priority="21">
      <iconSet iconSet="3Symbols2">
        <cfvo type="percent" val="0"/>
        <cfvo type="num" val="0"/>
        <cfvo type="num" val="100"/>
      </iconSet>
    </cfRule>
  </conditionalFormatting>
  <conditionalFormatting sqref="B442">
    <cfRule type="iconSet" priority="22">
      <iconSet iconSet="3Symbols2">
        <cfvo type="percent" val="0"/>
        <cfvo type="num" val="0"/>
        <cfvo type="num" val="100"/>
      </iconSet>
    </cfRule>
  </conditionalFormatting>
  <conditionalFormatting sqref="B462">
    <cfRule type="iconSet" priority="23">
      <iconSet iconSet="3Symbols2">
        <cfvo type="percent" val="0"/>
        <cfvo type="num" val="0"/>
        <cfvo type="num" val="100"/>
      </iconSet>
    </cfRule>
  </conditionalFormatting>
  <conditionalFormatting sqref="B482">
    <cfRule type="iconSet" priority="24">
      <iconSet iconSet="3Symbols2">
        <cfvo type="percent" val="0"/>
        <cfvo type="num" val="0"/>
        <cfvo type="num" val="100"/>
      </iconSet>
    </cfRule>
  </conditionalFormatting>
  <conditionalFormatting sqref="B502">
    <cfRule type="iconSet" priority="25">
      <iconSet iconSet="3Symbols2">
        <cfvo type="percent" val="0"/>
        <cfvo type="num" val="0"/>
        <cfvo type="num" val="100"/>
      </iconSet>
    </cfRule>
  </conditionalFormatting>
  <conditionalFormatting sqref="B522">
    <cfRule type="iconSet" priority="26">
      <iconSet iconSet="3Symbols2">
        <cfvo type="percent" val="0"/>
        <cfvo type="num" val="0"/>
        <cfvo type="num" val="100"/>
      </iconSet>
    </cfRule>
  </conditionalFormatting>
  <dataValidations count="19">
    <dataValidation allowBlank="true" errorStyle="stop" operator="equal" showDropDown="false" showErrorMessage="true" showInputMessage="true" sqref="B9" type="list">
      <formula1>$J$7:$J$15</formula1>
      <formula2>0</formula2>
    </dataValidation>
    <dataValidation allowBlank="true" errorStyle="stop" operator="equal" showDropDown="false" showErrorMessage="true" showInputMessage="true" sqref="B17 B28 B48 B68 B88 B108 B128 B148 B168 B188 B208 B228 B248 B268 B288 B308 B328 B348 B368 B388 B408 B428 B448 B468 B488 B508" type="list">
      <formula1>$G$26:$G$54</formula1>
      <formula2>0</formula2>
    </dataValidation>
    <dataValidation allowBlank="true" errorStyle="stop" operator="equal" showDropDown="false" showErrorMessage="true" showInputMessage="true" sqref="B18 B30 B50 B70 B90 B110 B130 B150 B170 B190 B210 B230 B250 B270 B290 B310 B330 B350 B370 B390 B410 B430 B450 B470 B490 B510" type="list">
      <formula1>$G$7:$G$23</formula1>
      <formula2>0</formula2>
    </dataValidation>
    <dataValidation allowBlank="true" errorStyle="stop" operator="equal" showDropDown="false" showErrorMessage="true" showInputMessage="true" sqref="B19 B37 B57 B77 B97 B117 B137 B157 B177 B197 B217 B237 B257 B277 B297 B317 B337 B357 B377 B397 B417 B437 B457 B477 B497 B517" type="list">
      <formula1>$G$77:$G$100</formula1>
      <formula2>0</formula2>
    </dataValidation>
    <dataValidation allowBlank="true" errorStyle="stop" operator="equal" showDropDown="false" showErrorMessage="true" showInputMessage="true" sqref="B20 B33 B53 B73 B93 B113 B133 B153 B173 B193 B213 B233 B253 B273 B293 B313 B333 B353 B373 B393 B413 B433 B453 B473 B493 B513" type="list">
      <formula1>$G$56:$G$75</formula1>
      <formula2>0</formula2>
    </dataValidation>
    <dataValidation allowBlank="true" errorStyle="stop" operator="equal" showDropDown="false" showErrorMessage="true" showInputMessage="true" sqref="B21 B59 B542 B574 B606 B638 B670 B702 B734 B766 B798 B830 B862 B894 B926 B958 B990 B1022 B1054 B1086 B1118 B1150 B1182 B1214" type="list">
      <formula1>$J$19:$J$28</formula1>
      <formula2>0</formula2>
    </dataValidation>
    <dataValidation allowBlank="true" errorStyle="stop" operator="equal" showDropDown="false" showErrorMessage="true" showInputMessage="true" sqref="B32 B34 B52 B54 B72 B74 B92 B94 B112 B114 B132 B134 B152 B154 B172 B174 B192 B194 B212 B214 B232 B234 B252 B254 B272 B274 B292 B294 B312 B314 B332 B334 B352 B354 B372 B374 B392 B394 B412 B414 B432 B434 B452 B454 B472 B474 B492 B494 B512 B514" type="list">
      <formula1>"yes,no"</formula1>
      <formula2>0</formula2>
    </dataValidation>
    <dataValidation allowBlank="true" errorStyle="stop" operator="equal" showDropDown="false" showErrorMessage="true" showInputMessage="true" sqref="B39 B79 B99 B119 B139 B159 B179 B199 B219 B239 B259 B279 B299 B319 B339 B359 B379 B399 B419 B439 B459 B479 B499 B519" type="list">
      <formula1>$J$18:$J$28</formula1>
      <formula2>0</formula2>
    </dataValidation>
    <dataValidation allowBlank="true" errorStyle="stop" operator="equal" prompt="choose dimension from drop down menu" showDropDown="false" showErrorMessage="true" showInputMessage="false" sqref="A263 A423 A523 A525 A551:A555 A557 A583:A587 A589 A615:A619 A621 A647:A651 A653 A655 A679:A683 A685 A711:A715 A717 A743:A747 A749 A775:A779 A781 A807:A811 A813 A839:A843 A845 A871:A875 A877 A903:A907 A909 A935:A939 A941 A967:A971 A973 A999:A1003 A1005 A1031:A1035 A1037 A1063:A1067 A1069 A1095:A1099 A1101 A1127:A1131 A1133 A1159:A1163 A1165 A1191:A1195 A1197 A1223:A1227 A1229" type="none">
      <formula1>0</formula1>
      <formula2>0</formula2>
    </dataValidation>
    <dataValidation allowBlank="true" errorStyle="stop" operator="equal" showDropDown="false" showErrorMessage="true" showInputMessage="true" sqref="D263 D552 D584 D616 D648 D655 D680 D712 D744 D776 D808 D840 D872 D904 D936 D968 D1000 D1032 D1064 D1096 D1128 D1160 D1192 D1224" type="list">
      <formula1>"DC,DP+,DP,SC,SP,towel rail,triple"</formula1>
      <formula2>0</formula2>
    </dataValidation>
    <dataValidation allowBlank="true" errorStyle="stop" operator="equal" showDropDown="false" showErrorMessage="true" showInputMessage="true" sqref="B283 B303 B323 B343 B363 B383 B540 B572 B604 B636 B668 B700 B732 B764 B796 B828 B860 B892 B924 B956 B988 B1020 B1052 B1084 B1116 B1148 B1180 B1212" type="list">
      <formula1>$G$56:$G$68</formula1>
      <formula2>0</formula2>
    </dataValidation>
    <dataValidation allowBlank="true" errorStyle="stop" operator="equal" prompt="insert dimension  from drop down menu" showDropDown="false" showErrorMessage="true" showInputMessage="false" sqref="B423 B523 B551 B553:B555 B583 B585:B587 B615 B617:B619 B647 B649:B651 B655 B679 B681:B683 B711 B713:B715 B743 B745:B747 B775 B777:B779 B807 B809:B811 B839 B841:B843 B871 B873:B875 B903 B905:B907 B935 B937:B939 B967 B969:B971 B999 B1001:B1003 B1031 B1033:B1035 B1063 B1065:B1067 B1095 B1097:B1099 B1127 B1129:B1131 B1159 B1161:B1163 B1191 B1193:B1195 B1223 B1225:B1227" type="none">
      <formula1>0</formula1>
      <formula2>0</formula2>
    </dataValidation>
    <dataValidation allowBlank="true" errorStyle="stop" operator="equal" showDropDown="false" showErrorMessage="true" showInputMessage="true" sqref="D423 D551 D583 D615 D647 D679 D711 D743 D775 D807 D839 D871 D903 D935 D967 D999 D1031 D1063 D1095 D1127 D1159 D1191 D1223" type="list">
      <formula1>"DC_type22,DP+type21,SC_type11"</formula1>
      <formula2>0</formula2>
    </dataValidation>
    <dataValidation allowBlank="true" errorStyle="stop" operator="equal" showDropDown="false" showErrorMessage="true" showInputMessage="true" sqref="A483 A547 A579 A611 A643 A675 A707 A739 A771 A803 A835 A867 A899 A931 A963 A995 A1027 A1059 A1091 A1123 A1155 A1187 A1219" type="list">
      <formula1>"UFH,Radiators"</formula1>
      <formula2>0</formula2>
    </dataValidation>
    <dataValidation allowBlank="true" errorStyle="stop" operator="equal" showDropDown="false" showErrorMessage="true" showInputMessage="true" sqref="B503 B535 B567 B599 B631 B663 B695 B727 B759 B791 B823 B855 B887 B919 B951 B983 B1015 B1047 B1079 B1111 B1143 B1175 B1207" type="list">
      <formula1>$G$7:$G$16</formula1>
      <formula2>0</formula2>
    </dataValidation>
    <dataValidation allowBlank="true" errorStyle="stop" operator="equal" showDropDown="false" showErrorMessage="true" showInputMessage="true" sqref="B533 B565 B597 B629 B661 B693 B725 B757 B789 B821 B853 B885 B917 B949 B981 B1013 B1045 B1077 B1109 B1141 B1173 B1205" type="list">
      <formula1>$G$26:$G$48</formula1>
      <formula2>0</formula2>
    </dataValidation>
    <dataValidation allowBlank="true" errorStyle="stop" operator="equal" showDropDown="false" showErrorMessage="true" showInputMessage="true" sqref="B538 B570 B602 B634 B666 B698 B730 B762 B794 B826 B858 B890 B922 B954 B986 B1018 B1050 B1082 B1114 B1146 B1178 B1210" type="list">
      <formula1>$G$77:$G$93</formula1>
      <formula2>0</formula2>
    </dataValidation>
    <dataValidation allowBlank="true" errorStyle="stop" operator="equal" showDropDown="false" showErrorMessage="true" showInputMessage="true" sqref="B559" type="list">
      <formula1>$H$45:$H$65</formula1>
      <formula2>0</formula2>
    </dataValidation>
    <dataValidation allowBlank="true" errorStyle="stop" operator="equal" showDropDown="false" showErrorMessage="true" showInputMessage="true" sqref="D995 D1027 D1059 D1091 D1123 D1155 D1187" type="list">
      <formula1>"150mm,200mm,250mm,300mm"</formula1>
      <formula2>0</formula2>
    </dataValidation>
  </dataValidations>
  <printOptions headings="false" gridLines="false" gridLinesSet="true" horizontalCentered="true" verticalCentered="false"/>
  <pageMargins left="0.7" right="0.7" top="0.75" bottom="0.75" header="0.3" footer="0.3"/>
  <pageSetup paperSize="9" scale="76" fitToWidth="1" fitToHeight="1" pageOrder="downThenOver" orientation="portrait" blackAndWhite="false" draft="false" cellComments="none" horizontalDpi="300" verticalDpi="300" copies="1"/>
  <headerFooter differentFirst="false" differentOddEven="false">
    <oddHeader>&amp;Linsert your details here&amp;Cinsert your logo here</oddHeader>
    <oddFooter>&amp;CCopyright Hendra Freedom Heat pumps
 www.freedomhp.co.uk
02380274833</oddFooter>
  </headerFooter>
  <rowBreaks count="8" manualBreakCount="8">
    <brk id="63" man="true" max="16383" min="0"/>
    <brk id="122" man="true" max="16383" min="0"/>
    <brk id="182" man="true" max="16383" min="0"/>
    <brk id="242" man="true" max="16383" min="0"/>
    <brk id="302" man="true" max="16383" min="0"/>
    <brk id="363" man="true" max="16383" min="0"/>
    <brk id="423" man="true" max="16383" min="0"/>
    <brk id="482" man="true" max="16383" min="0"/>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X114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52" activeCellId="0" sqref="G52"/>
    </sheetView>
  </sheetViews>
  <sheetFormatPr defaultColWidth="9.328125" defaultRowHeight="13.8" zeroHeight="false" outlineLevelRow="0" outlineLevelCol="0"/>
  <cols>
    <col collapsed="false" customWidth="true" hidden="false" outlineLevel="0" max="1" min="1" style="146" width="37.34"/>
    <col collapsed="false" customWidth="true" hidden="false" outlineLevel="0" max="2" min="2" style="146" width="26.67"/>
    <col collapsed="false" customWidth="true" hidden="false" outlineLevel="0" max="3" min="3" style="146" width="12.33"/>
    <col collapsed="false" customWidth="true" hidden="false" outlineLevel="0" max="4" min="4" style="146" width="42.11"/>
    <col collapsed="false" customWidth="true" hidden="false" outlineLevel="0" max="5" min="5" style="146" width="25.44"/>
    <col collapsed="false" customWidth="true" hidden="false" outlineLevel="0" max="8" min="6" style="146" width="13"/>
    <col collapsed="false" customWidth="true" hidden="false" outlineLevel="0" max="9" min="9" style="147" width="50"/>
    <col collapsed="false" customWidth="true" hidden="false" outlineLevel="0" max="11" min="10" style="147" width="21.66"/>
    <col collapsed="false" customWidth="true" hidden="false" outlineLevel="0" max="12" min="12" style="147" width="22.66"/>
    <col collapsed="false" customWidth="true" hidden="false" outlineLevel="0" max="13" min="13" style="148" width="23.66"/>
    <col collapsed="false" customWidth="true" hidden="false" outlineLevel="0" max="14" min="14" style="147" width="23.55"/>
    <col collapsed="false" customWidth="true" hidden="false" outlineLevel="0" max="15" min="15" style="147" width="23.66"/>
    <col collapsed="false" customWidth="true" hidden="false" outlineLevel="0" max="17" min="16" style="147" width="21.66"/>
    <col collapsed="false" customWidth="true" hidden="false" outlineLevel="0" max="18" min="18" style="147" width="30.55"/>
    <col collapsed="false" customWidth="true" hidden="false" outlineLevel="0" max="19" min="19" style="147" width="24.66"/>
    <col collapsed="false" customWidth="true" hidden="false" outlineLevel="0" max="20" min="20" style="147" width="20.55"/>
    <col collapsed="false" customWidth="true" hidden="false" outlineLevel="0" max="27" min="21" style="147" width="21.45"/>
    <col collapsed="false" customWidth="true" hidden="false" outlineLevel="0" max="28" min="28" style="149" width="21.45"/>
    <col collapsed="false" customWidth="true" hidden="false" outlineLevel="0" max="36" min="29" style="147" width="21.66"/>
    <col collapsed="false" customWidth="true" hidden="false" outlineLevel="0" max="37" min="37" style="146" width="21.66"/>
    <col collapsed="false" customWidth="true" hidden="false" outlineLevel="0" max="45" min="38" style="146" width="19.55"/>
    <col collapsed="false" customWidth="true" hidden="false" outlineLevel="0" max="46" min="46" style="146" width="19.33"/>
    <col collapsed="false" customWidth="false" hidden="false" outlineLevel="0" max="1024" min="47" style="146" width="9.34"/>
  </cols>
  <sheetData>
    <row r="1" customFormat="false" ht="24.45" hidden="false" customHeight="false" outlineLevel="0" collapsed="false">
      <c r="A1" s="150" t="s">
        <v>229</v>
      </c>
      <c r="C1" s="151"/>
      <c r="D1" s="152" t="s">
        <v>230</v>
      </c>
      <c r="E1" s="153" t="n">
        <v>3.3</v>
      </c>
      <c r="F1" s="154"/>
      <c r="G1" s="154"/>
      <c r="H1" s="154"/>
      <c r="I1" s="148"/>
      <c r="J1" s="148"/>
      <c r="K1" s="148"/>
      <c r="L1" s="148"/>
    </row>
    <row r="2" customFormat="false" ht="14.15" hidden="false" customHeight="false" outlineLevel="0" collapsed="false">
      <c r="A2" s="44" t="s">
        <v>231</v>
      </c>
      <c r="B2" s="155" t="str">
        <f aca="false">'fill in for MCS '!B15</f>
        <v>Hugh</v>
      </c>
      <c r="C2" s="155"/>
      <c r="D2" s="155"/>
      <c r="E2" s="155"/>
      <c r="F2" s="156"/>
      <c r="G2" s="156"/>
      <c r="H2" s="156"/>
      <c r="I2" s="148"/>
      <c r="J2" s="148"/>
      <c r="K2" s="148"/>
      <c r="L2" s="148"/>
    </row>
    <row r="3" customFormat="false" ht="14.15" hidden="false" customHeight="false" outlineLevel="0" collapsed="false">
      <c r="A3" s="157" t="s">
        <v>232</v>
      </c>
      <c r="B3" s="158" t="n">
        <f aca="false">'fill in for MCS '!B6</f>
        <v>0</v>
      </c>
      <c r="C3" s="158"/>
      <c r="D3" s="158"/>
      <c r="E3" s="158"/>
      <c r="F3" s="156"/>
      <c r="G3" s="156"/>
      <c r="H3" s="156"/>
      <c r="I3" s="148"/>
      <c r="J3" s="148"/>
      <c r="K3" s="148"/>
      <c r="L3" s="148"/>
      <c r="Q3" s="147" t="s">
        <v>233</v>
      </c>
      <c r="AK3" s="147"/>
      <c r="AL3" s="147"/>
      <c r="AM3" s="147"/>
      <c r="AN3" s="147"/>
      <c r="AO3" s="147"/>
      <c r="AP3" s="147"/>
      <c r="AQ3" s="147"/>
      <c r="AR3" s="147"/>
      <c r="AS3" s="147"/>
      <c r="AT3" s="147"/>
      <c r="AU3" s="147"/>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c r="CF3" s="147"/>
      <c r="CG3" s="147"/>
      <c r="CH3" s="147"/>
      <c r="CI3" s="147"/>
      <c r="CJ3" s="147"/>
      <c r="CK3" s="147"/>
      <c r="CL3" s="147"/>
      <c r="CM3" s="147"/>
      <c r="CN3" s="147"/>
      <c r="CO3" s="147"/>
    </row>
    <row r="4" customFormat="false" ht="14.15" hidden="false" customHeight="false" outlineLevel="0" collapsed="false">
      <c r="A4" s="159" t="s">
        <v>234</v>
      </c>
      <c r="B4" s="160" t="n">
        <f aca="false">'fill in for MCS '!B16</f>
        <v>0</v>
      </c>
      <c r="C4" s="160"/>
      <c r="D4" s="160"/>
      <c r="E4" s="160"/>
      <c r="F4" s="156"/>
      <c r="G4" s="156"/>
      <c r="H4" s="156"/>
      <c r="I4" s="148"/>
      <c r="J4" s="148"/>
      <c r="K4" s="148"/>
      <c r="L4" s="148"/>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row>
    <row r="5" customFormat="false" ht="13.8" hidden="false" customHeight="false" outlineLevel="0" collapsed="false">
      <c r="B5" s="161"/>
      <c r="C5" s="161"/>
      <c r="F5" s="156"/>
      <c r="G5" s="156"/>
      <c r="H5" s="156"/>
      <c r="I5" s="148"/>
      <c r="J5" s="148"/>
      <c r="K5" s="148"/>
      <c r="L5" s="148"/>
      <c r="R5" s="147" t="s">
        <v>235</v>
      </c>
      <c r="AB5" s="147"/>
      <c r="AC5" s="149"/>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row>
    <row r="6" customFormat="false" ht="14.15" hidden="false" customHeight="false" outlineLevel="0" collapsed="false">
      <c r="A6" s="162" t="s">
        <v>236</v>
      </c>
      <c r="B6" s="163"/>
      <c r="C6" s="156"/>
      <c r="D6" s="44" t="s">
        <v>237</v>
      </c>
      <c r="E6" s="45"/>
      <c r="F6" s="164"/>
      <c r="G6" s="164"/>
      <c r="H6" s="164"/>
      <c r="I6" s="165" t="s">
        <v>238</v>
      </c>
      <c r="J6" s="166"/>
      <c r="K6" s="148"/>
      <c r="L6" s="148"/>
      <c r="N6" s="167" t="s">
        <v>239</v>
      </c>
      <c r="P6" s="168" t="s">
        <v>240</v>
      </c>
      <c r="Q6" s="168" t="n">
        <v>65</v>
      </c>
      <c r="R6" s="168" t="n">
        <v>60</v>
      </c>
      <c r="S6" s="169" t="n">
        <v>55</v>
      </c>
      <c r="T6" s="169" t="n">
        <v>50</v>
      </c>
      <c r="U6" s="169" t="n">
        <v>45</v>
      </c>
      <c r="V6" s="169" t="n">
        <v>40</v>
      </c>
      <c r="W6" s="169" t="n">
        <v>35</v>
      </c>
      <c r="X6" s="168" t="s">
        <v>241</v>
      </c>
      <c r="Y6" s="168" t="s">
        <v>242</v>
      </c>
      <c r="Z6" s="168" t="s">
        <v>243</v>
      </c>
      <c r="AC6" s="170" t="s">
        <v>244</v>
      </c>
      <c r="AD6" s="149"/>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row>
    <row r="7" customFormat="false" ht="14.15" hidden="false" customHeight="false" outlineLevel="0" collapsed="false">
      <c r="A7" s="171" t="s">
        <v>245</v>
      </c>
      <c r="B7" s="172" t="n">
        <v>6.6</v>
      </c>
      <c r="C7" s="161"/>
      <c r="D7" s="173" t="s">
        <v>40</v>
      </c>
      <c r="E7" s="174" t="n">
        <f aca="false">'Heat Loss Calculator'!B13</f>
        <v>-3.7</v>
      </c>
      <c r="F7" s="156"/>
      <c r="G7" s="156"/>
      <c r="H7" s="156"/>
      <c r="I7" s="175" t="s">
        <v>246</v>
      </c>
      <c r="J7" s="176" t="n">
        <f aca="false">HLOOKUP(B12,I124:AU131,5,FALSE())</f>
        <v>7.25</v>
      </c>
      <c r="K7" s="148" t="s">
        <v>247</v>
      </c>
      <c r="L7" s="148"/>
      <c r="N7" s="167" t="s">
        <v>248</v>
      </c>
      <c r="Q7" s="147" t="n">
        <v>2</v>
      </c>
      <c r="R7" s="147" t="n">
        <v>3</v>
      </c>
      <c r="S7" s="147" t="n">
        <v>4</v>
      </c>
      <c r="T7" s="147" t="n">
        <v>5</v>
      </c>
      <c r="U7" s="147" t="n">
        <v>6</v>
      </c>
      <c r="V7" s="147" t="n">
        <v>7</v>
      </c>
      <c r="W7" s="147" t="n">
        <v>8</v>
      </c>
      <c r="X7" s="147" t="n">
        <v>9</v>
      </c>
      <c r="Y7" s="147" t="n">
        <v>10</v>
      </c>
      <c r="Z7" s="147" t="n">
        <v>11</v>
      </c>
      <c r="AC7" s="170" t="s">
        <v>249</v>
      </c>
      <c r="AD7" s="149"/>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c r="CF7" s="147"/>
      <c r="CG7" s="147"/>
      <c r="CH7" s="147"/>
      <c r="CI7" s="147"/>
      <c r="CJ7" s="147"/>
      <c r="CK7" s="147"/>
      <c r="CL7" s="147"/>
      <c r="CM7" s="147"/>
      <c r="CN7" s="147"/>
      <c r="CO7" s="147"/>
      <c r="CP7" s="147"/>
      <c r="CQ7" s="147"/>
    </row>
    <row r="8" customFormat="false" ht="14.25" hidden="false" customHeight="true" outlineLevel="0" collapsed="false">
      <c r="A8" s="177" t="s">
        <v>250</v>
      </c>
      <c r="B8" s="178" t="n">
        <f aca="false">'Heat Loss Calculator'!B3/1000</f>
        <v>6.57720004282297</v>
      </c>
      <c r="C8" s="161"/>
      <c r="F8" s="156"/>
      <c r="G8" s="156"/>
      <c r="H8" s="156"/>
      <c r="I8" s="175" t="s">
        <v>251</v>
      </c>
      <c r="J8" s="176" t="n">
        <f aca="false">(3.24*E16)</f>
        <v>9.72</v>
      </c>
      <c r="K8" s="148" t="s">
        <v>247</v>
      </c>
      <c r="L8" s="148"/>
      <c r="N8" s="167" t="s">
        <v>252</v>
      </c>
      <c r="P8" s="179" t="s">
        <v>253</v>
      </c>
      <c r="Q8" s="179" t="n">
        <v>0</v>
      </c>
      <c r="R8" s="180" t="n">
        <v>0</v>
      </c>
      <c r="S8" s="180" t="n">
        <v>3.05</v>
      </c>
      <c r="T8" s="180" t="n">
        <v>3.35</v>
      </c>
      <c r="U8" s="180" t="n">
        <v>3.65</v>
      </c>
      <c r="V8" s="180" t="n">
        <v>3.56</v>
      </c>
      <c r="W8" s="180" t="n">
        <v>3.46</v>
      </c>
      <c r="X8" s="181" t="s">
        <v>254</v>
      </c>
      <c r="Y8" s="181" t="n">
        <v>0.1092</v>
      </c>
      <c r="Z8" s="182" t="n">
        <f aca="false">IF(($X$79+$X$81)&gt;20000,20000,($X$79+$X$81))*(1-(1/$B$13))</f>
        <v>11847.3777432114</v>
      </c>
      <c r="AD8" s="149"/>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c r="CF8" s="147"/>
      <c r="CG8" s="147"/>
      <c r="CH8" s="147"/>
      <c r="CI8" s="147"/>
      <c r="CJ8" s="147"/>
      <c r="CK8" s="147"/>
      <c r="CL8" s="147"/>
      <c r="CM8" s="147"/>
      <c r="CN8" s="147"/>
      <c r="CO8" s="147"/>
      <c r="CP8" s="147"/>
      <c r="CQ8" s="147"/>
    </row>
    <row r="9" customFormat="false" ht="14.25" hidden="false" customHeight="true" outlineLevel="0" collapsed="false">
      <c r="A9" s="183" t="s">
        <v>255</v>
      </c>
      <c r="B9" s="184" t="n">
        <v>45</v>
      </c>
      <c r="C9" s="161"/>
      <c r="D9" s="185" t="s">
        <v>256</v>
      </c>
      <c r="E9" s="186"/>
      <c r="F9" s="156"/>
      <c r="G9" s="156"/>
      <c r="H9" s="156"/>
      <c r="I9" s="133" t="s">
        <v>257</v>
      </c>
      <c r="J9" s="176" t="n">
        <f aca="false">IF(J7&lt;J8,((J7)),(J8))</f>
        <v>7.25</v>
      </c>
      <c r="K9" s="148" t="s">
        <v>247</v>
      </c>
      <c r="L9" s="148"/>
      <c r="N9" s="167" t="s">
        <v>258</v>
      </c>
      <c r="P9" s="179" t="s">
        <v>259</v>
      </c>
      <c r="Q9" s="179" t="n">
        <v>0</v>
      </c>
      <c r="R9" s="180" t="n">
        <v>0</v>
      </c>
      <c r="S9" s="180" t="n">
        <v>3.11</v>
      </c>
      <c r="T9" s="180" t="n">
        <v>3.4</v>
      </c>
      <c r="U9" s="180" t="n">
        <v>3.69</v>
      </c>
      <c r="V9" s="180" t="n">
        <v>3.98</v>
      </c>
      <c r="W9" s="180" t="n">
        <v>4.27</v>
      </c>
      <c r="X9" s="181" t="s">
        <v>260</v>
      </c>
      <c r="Y9" s="181" t="n">
        <v>0.1092</v>
      </c>
      <c r="Z9" s="182" t="n">
        <f aca="false">IF($X$79+$X$81&gt;20000,20000,($X$79+$X$81))*(1-(1/$B$13))</f>
        <v>11847.3777432114</v>
      </c>
      <c r="AD9" s="187" t="s">
        <v>261</v>
      </c>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c r="BU9" s="147"/>
      <c r="BV9" s="147"/>
      <c r="BW9" s="147"/>
      <c r="BX9" s="147"/>
      <c r="BY9" s="147"/>
      <c r="BZ9" s="147"/>
      <c r="CA9" s="147"/>
      <c r="CB9" s="147"/>
      <c r="CC9" s="147"/>
      <c r="CD9" s="147"/>
      <c r="CE9" s="147"/>
      <c r="CF9" s="147"/>
      <c r="CG9" s="147"/>
      <c r="CH9" s="147"/>
      <c r="CI9" s="147"/>
      <c r="CJ9" s="147"/>
      <c r="CK9" s="147"/>
      <c r="CL9" s="147"/>
      <c r="CM9" s="147"/>
      <c r="CN9" s="147"/>
      <c r="CO9" s="147"/>
      <c r="CP9" s="147"/>
      <c r="CQ9" s="147"/>
    </row>
    <row r="10" customFormat="false" ht="14.25" hidden="false" customHeight="true" outlineLevel="0" collapsed="false">
      <c r="B10" s="188"/>
      <c r="C10" s="161"/>
      <c r="D10" s="189" t="s">
        <v>262</v>
      </c>
      <c r="E10" s="190" t="s">
        <v>263</v>
      </c>
      <c r="F10" s="156"/>
      <c r="G10" s="156"/>
      <c r="H10" s="156"/>
      <c r="I10" s="175" t="s">
        <v>264</v>
      </c>
      <c r="J10" s="176" t="n">
        <f aca="false">J21*4.18*(E15-10)</f>
        <v>28424</v>
      </c>
      <c r="K10" s="148" t="s">
        <v>265</v>
      </c>
      <c r="L10" s="148"/>
      <c r="N10" s="167" t="s">
        <v>266</v>
      </c>
      <c r="P10" s="179" t="s">
        <v>267</v>
      </c>
      <c r="Q10" s="179" t="n">
        <v>0</v>
      </c>
      <c r="R10" s="180" t="n">
        <v>0</v>
      </c>
      <c r="S10" s="180" t="n">
        <v>3.4</v>
      </c>
      <c r="T10" s="180" t="n">
        <v>3.68</v>
      </c>
      <c r="U10" s="180" t="n">
        <v>3.95</v>
      </c>
      <c r="V10" s="180" t="n">
        <v>4.25</v>
      </c>
      <c r="W10" s="180" t="n">
        <v>4.55</v>
      </c>
      <c r="X10" s="181" t="s">
        <v>268</v>
      </c>
      <c r="Y10" s="181" t="n">
        <v>0.1092</v>
      </c>
      <c r="Z10" s="182" t="n">
        <f aca="false">IF($X$79+$X$81&gt;20000,20000,($X$79+$X$81))*(1-(1/$B$13))</f>
        <v>11847.3777432114</v>
      </c>
      <c r="AD10" s="146" t="s">
        <v>269</v>
      </c>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c r="BU10" s="147"/>
      <c r="BV10" s="147"/>
      <c r="BW10" s="147"/>
      <c r="BX10" s="147"/>
      <c r="BY10" s="147"/>
      <c r="BZ10" s="147"/>
      <c r="CA10" s="147"/>
      <c r="CB10" s="147"/>
      <c r="CC10" s="147"/>
      <c r="CD10" s="147"/>
      <c r="CE10" s="147"/>
      <c r="CF10" s="147"/>
      <c r="CG10" s="147"/>
      <c r="CH10" s="147"/>
      <c r="CI10" s="147"/>
      <c r="CJ10" s="147"/>
      <c r="CK10" s="147"/>
      <c r="CL10" s="147"/>
      <c r="CM10" s="147"/>
      <c r="CN10" s="147"/>
      <c r="CO10" s="147"/>
      <c r="CP10" s="147"/>
      <c r="CQ10" s="147"/>
    </row>
    <row r="11" customFormat="false" ht="14.25" hidden="false" customHeight="true" outlineLevel="0" collapsed="false">
      <c r="A11" s="185" t="s">
        <v>270</v>
      </c>
      <c r="B11" s="186"/>
      <c r="D11" s="175" t="s">
        <v>271</v>
      </c>
      <c r="E11" s="191" t="n">
        <v>2</v>
      </c>
      <c r="F11" s="192"/>
      <c r="G11" s="192"/>
      <c r="H11" s="192"/>
      <c r="I11" s="175" t="s">
        <v>272</v>
      </c>
      <c r="J11" s="176" t="n">
        <f aca="false">IF(E14="No Cylinder",0,J10-(J9*60*E17))</f>
        <v>8849</v>
      </c>
      <c r="K11" s="148" t="s">
        <v>265</v>
      </c>
      <c r="L11" s="148"/>
      <c r="N11" s="167" t="s">
        <v>273</v>
      </c>
      <c r="P11" s="179" t="s">
        <v>274</v>
      </c>
      <c r="Q11" s="179" t="n">
        <v>0</v>
      </c>
      <c r="R11" s="180" t="n">
        <v>0</v>
      </c>
      <c r="S11" s="180" t="n">
        <v>3.42</v>
      </c>
      <c r="T11" s="180" t="n">
        <v>3.65</v>
      </c>
      <c r="U11" s="180" t="n">
        <v>3.88</v>
      </c>
      <c r="V11" s="180" t="n">
        <v>4.12</v>
      </c>
      <c r="W11" s="180" t="n">
        <v>4.35</v>
      </c>
      <c r="X11" s="181" t="s">
        <v>275</v>
      </c>
      <c r="Y11" s="181" t="n">
        <v>0.1092</v>
      </c>
      <c r="Z11" s="182" t="n">
        <f aca="false">IF($X$79+$X$81&gt;20000,20000,($X$79+$X$81))*(1-(1/$B$13))</f>
        <v>11847.3777432114</v>
      </c>
      <c r="AD11" s="193"/>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c r="BU11" s="147"/>
      <c r="BV11" s="147"/>
      <c r="BW11" s="147"/>
      <c r="BX11" s="147"/>
      <c r="BY11" s="147"/>
      <c r="BZ11" s="147"/>
      <c r="CA11" s="147"/>
      <c r="CB11" s="147"/>
      <c r="CC11" s="147"/>
      <c r="CD11" s="147"/>
      <c r="CE11" s="147"/>
      <c r="CF11" s="147"/>
      <c r="CG11" s="147"/>
      <c r="CH11" s="147"/>
      <c r="CI11" s="147"/>
      <c r="CJ11" s="147"/>
      <c r="CK11" s="147"/>
      <c r="CL11" s="147"/>
      <c r="CM11" s="147"/>
      <c r="CN11" s="147"/>
      <c r="CO11" s="147"/>
      <c r="CP11" s="147"/>
      <c r="CQ11" s="147"/>
    </row>
    <row r="12" customFormat="false" ht="14.25" hidden="false" customHeight="true" outlineLevel="0" collapsed="false">
      <c r="A12" s="189" t="s">
        <v>276</v>
      </c>
      <c r="B12" s="194" t="s">
        <v>258</v>
      </c>
      <c r="C12" s="156"/>
      <c r="D12" s="175" t="s">
        <v>277</v>
      </c>
      <c r="E12" s="195" t="n">
        <f aca="false">E11+1</f>
        <v>3</v>
      </c>
      <c r="F12" s="192"/>
      <c r="G12" s="192"/>
      <c r="H12" s="192"/>
      <c r="K12" s="148" t="s">
        <v>247</v>
      </c>
      <c r="L12" s="148"/>
      <c r="N12" s="147" t="s">
        <v>278</v>
      </c>
      <c r="P12" s="179" t="s">
        <v>279</v>
      </c>
      <c r="Q12" s="179" t="n">
        <v>0</v>
      </c>
      <c r="R12" s="180" t="n">
        <v>0</v>
      </c>
      <c r="S12" s="180" t="n">
        <v>3.32</v>
      </c>
      <c r="T12" s="180" t="n">
        <v>3.61</v>
      </c>
      <c r="U12" s="180" t="n">
        <v>3.9</v>
      </c>
      <c r="V12" s="180" t="n">
        <v>4.21</v>
      </c>
      <c r="W12" s="180" t="n">
        <v>4.52</v>
      </c>
      <c r="X12" s="181" t="s">
        <v>280</v>
      </c>
      <c r="Y12" s="181" t="n">
        <v>0.1092</v>
      </c>
      <c r="Z12" s="182" t="n">
        <f aca="false">IF($X$79+$X$81&gt;20000,20000,($X$79+$X$81))*(1-(1/$B$13))</f>
        <v>11847.3777432114</v>
      </c>
      <c r="AD12" s="187" t="s">
        <v>281</v>
      </c>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row>
    <row r="13" customFormat="false" ht="14.25" hidden="false" customHeight="true" outlineLevel="0" collapsed="false">
      <c r="A13" s="196" t="s">
        <v>282</v>
      </c>
      <c r="B13" s="197" t="n">
        <f aca="false">VLOOKUP(B12,$P$6:$X$46,HLOOKUP($B$9,$P$6:$X$46,2,FALSE()),FALSE())</f>
        <v>4.11</v>
      </c>
      <c r="C13" s="148"/>
      <c r="D13" s="175" t="s">
        <v>283</v>
      </c>
      <c r="E13" s="195" t="n">
        <f aca="false">E12*55</f>
        <v>165</v>
      </c>
      <c r="F13" s="192"/>
      <c r="G13" s="192"/>
      <c r="H13" s="192"/>
      <c r="I13" s="175" t="s">
        <v>284</v>
      </c>
      <c r="J13" s="176" t="n">
        <f aca="false">((J14/(J9+E20))/60)</f>
        <v>14.3886178861789</v>
      </c>
      <c r="K13" s="148" t="s">
        <v>285</v>
      </c>
      <c r="L13" s="148"/>
      <c r="N13" s="167" t="s">
        <v>286</v>
      </c>
      <c r="P13" s="179" t="s">
        <v>287</v>
      </c>
      <c r="Q13" s="179" t="n">
        <v>0</v>
      </c>
      <c r="R13" s="180" t="n">
        <v>0</v>
      </c>
      <c r="S13" s="180" t="n">
        <v>3.32</v>
      </c>
      <c r="T13" s="180" t="n">
        <v>3.61</v>
      </c>
      <c r="U13" s="180" t="n">
        <v>3.9</v>
      </c>
      <c r="V13" s="180" t="n">
        <v>4.21</v>
      </c>
      <c r="W13" s="180" t="n">
        <v>4.52</v>
      </c>
      <c r="X13" s="181" t="s">
        <v>288</v>
      </c>
      <c r="Y13" s="181" t="n">
        <v>0.1092</v>
      </c>
      <c r="Z13" s="182" t="n">
        <f aca="false">IF($X$79+$X$81&gt;20000,20000,($X$79+$X$81))*(1-(1/$B$13))</f>
        <v>11847.3777432114</v>
      </c>
      <c r="AD13" s="146" t="s">
        <v>289</v>
      </c>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row>
    <row r="14" customFormat="false" ht="14.25" hidden="false" customHeight="true" outlineLevel="0" collapsed="false">
      <c r="A14" s="175" t="s">
        <v>290</v>
      </c>
      <c r="B14" s="191" t="n">
        <v>1</v>
      </c>
      <c r="D14" s="175" t="s">
        <v>291</v>
      </c>
      <c r="E14" s="198" t="s">
        <v>292</v>
      </c>
      <c r="F14" s="192"/>
      <c r="G14" s="192"/>
      <c r="H14" s="192"/>
      <c r="I14" s="175" t="s">
        <v>293</v>
      </c>
      <c r="J14" s="176" t="n">
        <f aca="false">IF(J11&lt;0,0,J11)</f>
        <v>8849</v>
      </c>
      <c r="K14" s="148" t="s">
        <v>265</v>
      </c>
      <c r="L14" s="148"/>
      <c r="N14" s="167" t="s">
        <v>253</v>
      </c>
      <c r="P14" s="179" t="s">
        <v>294</v>
      </c>
      <c r="Q14" s="179" t="n">
        <v>0</v>
      </c>
      <c r="R14" s="199" t="n">
        <v>0</v>
      </c>
      <c r="S14" s="199" t="n">
        <v>3.32</v>
      </c>
      <c r="T14" s="199" t="n">
        <v>3.61</v>
      </c>
      <c r="U14" s="199" t="n">
        <v>3.9</v>
      </c>
      <c r="V14" s="199" t="n">
        <v>4.21</v>
      </c>
      <c r="W14" s="199" t="n">
        <v>4.52</v>
      </c>
      <c r="X14" s="181" t="s">
        <v>295</v>
      </c>
      <c r="Y14" s="181" t="n">
        <v>0.1092</v>
      </c>
      <c r="Z14" s="182" t="n">
        <f aca="false">IF($X$79+$X$81&gt;20000,20000,($X$79+$X$81))*(1-(1/$B$13))</f>
        <v>11847.3777432114</v>
      </c>
      <c r="AD14" s="193"/>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row>
    <row r="15" customFormat="false" ht="14.25" hidden="false" customHeight="true" outlineLevel="0" collapsed="false">
      <c r="A15" s="175" t="s">
        <v>296</v>
      </c>
      <c r="B15" s="198" t="s">
        <v>297</v>
      </c>
      <c r="C15" s="156"/>
      <c r="D15" s="175" t="s">
        <v>298</v>
      </c>
      <c r="E15" s="191" t="n">
        <v>50</v>
      </c>
      <c r="F15" s="192"/>
      <c r="G15" s="192"/>
      <c r="H15" s="192"/>
      <c r="I15" s="175" t="s">
        <v>299</v>
      </c>
      <c r="J15" s="176" t="n">
        <f aca="false">(J10/J9)/60</f>
        <v>65.3425287356322</v>
      </c>
      <c r="K15" s="148" t="s">
        <v>285</v>
      </c>
      <c r="L15" s="148"/>
      <c r="N15" s="167" t="s">
        <v>259</v>
      </c>
      <c r="P15" s="179" t="s">
        <v>300</v>
      </c>
      <c r="Q15" s="179" t="n">
        <v>0</v>
      </c>
      <c r="R15" s="180" t="n">
        <v>0</v>
      </c>
      <c r="S15" s="180" t="n">
        <v>3.12</v>
      </c>
      <c r="T15" s="180" t="n">
        <v>3.37</v>
      </c>
      <c r="U15" s="180" t="n">
        <v>3.73</v>
      </c>
      <c r="V15" s="180" t="n">
        <v>4.08</v>
      </c>
      <c r="W15" s="180" t="n">
        <v>4.43</v>
      </c>
      <c r="X15" s="181" t="s">
        <v>301</v>
      </c>
      <c r="Y15" s="181" t="n">
        <v>0.1092</v>
      </c>
      <c r="Z15" s="182" t="n">
        <f aca="false">IF($X$79+$X$81&gt;20000,20000,($X$79+$X$81))*(1-(1/$B$13))</f>
        <v>11847.3777432114</v>
      </c>
      <c r="AD15" s="200" t="s">
        <v>302</v>
      </c>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row>
    <row r="16" customFormat="false" ht="14.25" hidden="false" customHeight="true" outlineLevel="0" collapsed="false">
      <c r="A16" s="175" t="s">
        <v>303</v>
      </c>
      <c r="B16" s="201" t="n">
        <f aca="false">J64</f>
        <v>-5.96666666666667</v>
      </c>
      <c r="C16" s="156"/>
      <c r="D16" s="175" t="s">
        <v>304</v>
      </c>
      <c r="E16" s="202" t="n">
        <v>3</v>
      </c>
      <c r="F16" s="161"/>
      <c r="G16" s="161"/>
      <c r="H16" s="161"/>
      <c r="I16" s="203" t="s">
        <v>305</v>
      </c>
      <c r="J16" s="204" t="n">
        <f aca="false">MAX(B7:B8)</f>
        <v>6.6</v>
      </c>
      <c r="K16" s="148"/>
      <c r="L16" s="148"/>
      <c r="N16" s="167" t="s">
        <v>267</v>
      </c>
      <c r="P16" s="179" t="s">
        <v>306</v>
      </c>
      <c r="Q16" s="179" t="n">
        <v>0</v>
      </c>
      <c r="R16" s="180" t="n">
        <v>0</v>
      </c>
      <c r="S16" s="180" t="n">
        <v>3.12</v>
      </c>
      <c r="T16" s="180" t="n">
        <v>3.37</v>
      </c>
      <c r="U16" s="180" t="n">
        <v>3.73</v>
      </c>
      <c r="V16" s="180" t="n">
        <v>4.08</v>
      </c>
      <c r="W16" s="180" t="n">
        <v>4.43</v>
      </c>
      <c r="X16" s="181" t="s">
        <v>307</v>
      </c>
      <c r="Y16" s="181" t="n">
        <v>0.1092</v>
      </c>
      <c r="Z16" s="182" t="n">
        <f aca="false">IF($X$79+$X$81&gt;20000,20000,($X$79+$X$81))*(1-(1/$B$13))</f>
        <v>11847.3777432114</v>
      </c>
      <c r="AD16" s="193"/>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47"/>
      <c r="BZ16" s="147"/>
      <c r="CA16" s="147"/>
      <c r="CB16" s="147"/>
      <c r="CC16" s="147"/>
      <c r="CD16" s="147"/>
      <c r="CE16" s="147"/>
      <c r="CF16" s="147"/>
      <c r="CG16" s="147"/>
      <c r="CH16" s="147"/>
      <c r="CI16" s="147"/>
      <c r="CJ16" s="147"/>
      <c r="CK16" s="147"/>
      <c r="CL16" s="147"/>
      <c r="CM16" s="147"/>
      <c r="CN16" s="147"/>
      <c r="CO16" s="147"/>
      <c r="CP16" s="147"/>
      <c r="CQ16" s="147"/>
    </row>
    <row r="17" customFormat="false" ht="14.25" hidden="false" customHeight="true" outlineLevel="0" collapsed="false">
      <c r="A17" s="203" t="s">
        <v>308</v>
      </c>
      <c r="B17" s="205" t="str">
        <f aca="false">+IF(B61&lt;(1)," No Not MCS","Yes")</f>
        <v>Yes</v>
      </c>
      <c r="C17" s="156"/>
      <c r="D17" s="175" t="s">
        <v>309</v>
      </c>
      <c r="E17" s="202" t="n">
        <v>45</v>
      </c>
      <c r="F17" s="206"/>
      <c r="G17" s="206"/>
      <c r="H17" s="206"/>
      <c r="I17" s="147" t="s">
        <v>310</v>
      </c>
      <c r="J17" s="207" t="n">
        <f aca="false">E20*(J13*60)</f>
        <v>2589.95121951219</v>
      </c>
      <c r="K17" s="148" t="s">
        <v>265</v>
      </c>
      <c r="L17" s="148"/>
      <c r="N17" s="167" t="s">
        <v>274</v>
      </c>
      <c r="P17" s="179" t="s">
        <v>311</v>
      </c>
      <c r="Q17" s="179" t="n">
        <v>0</v>
      </c>
      <c r="R17" s="199" t="n">
        <v>0</v>
      </c>
      <c r="S17" s="199" t="n">
        <v>3.12</v>
      </c>
      <c r="T17" s="199" t="n">
        <v>3.43</v>
      </c>
      <c r="U17" s="199" t="n">
        <v>3.73</v>
      </c>
      <c r="V17" s="199" t="n">
        <v>4.08</v>
      </c>
      <c r="W17" s="199" t="n">
        <v>4.43</v>
      </c>
      <c r="X17" s="181" t="s">
        <v>312</v>
      </c>
      <c r="Y17" s="181" t="n">
        <v>0.1092</v>
      </c>
      <c r="Z17" s="182" t="n">
        <f aca="false">IF($X$79+$X$81&gt;20000,20000,($X$79+$X$81))*(1-(1/$B$13))</f>
        <v>11847.3777432114</v>
      </c>
      <c r="AD17" s="146" t="s">
        <v>313</v>
      </c>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47"/>
      <c r="BZ17" s="147"/>
      <c r="CA17" s="147"/>
      <c r="CB17" s="147"/>
      <c r="CC17" s="147"/>
      <c r="CD17" s="147"/>
      <c r="CE17" s="147"/>
      <c r="CF17" s="147"/>
      <c r="CG17" s="147"/>
      <c r="CH17" s="147"/>
      <c r="CI17" s="147"/>
      <c r="CJ17" s="147"/>
      <c r="CK17" s="147"/>
      <c r="CL17" s="147"/>
      <c r="CM17" s="147"/>
      <c r="CN17" s="147"/>
      <c r="CO17" s="147"/>
      <c r="CP17" s="147"/>
      <c r="CQ17" s="147"/>
    </row>
    <row r="18" customFormat="false" ht="14.25" hidden="false" customHeight="true" outlineLevel="0" collapsed="false">
      <c r="A18" s="156"/>
      <c r="B18" s="156"/>
      <c r="C18" s="156"/>
      <c r="D18" s="175" t="s">
        <v>314</v>
      </c>
      <c r="E18" s="195" t="n">
        <f aca="false">J15</f>
        <v>65.3425287356322</v>
      </c>
      <c r="F18" s="206"/>
      <c r="G18" s="206"/>
      <c r="H18" s="206"/>
      <c r="I18" s="148" t="s">
        <v>315</v>
      </c>
      <c r="J18" s="208" t="n">
        <f aca="false">J17/J10</f>
        <v>0.0911184639569446</v>
      </c>
      <c r="K18" s="148"/>
      <c r="L18" s="148"/>
      <c r="N18" s="167" t="s">
        <v>287</v>
      </c>
      <c r="P18" s="179" t="s">
        <v>316</v>
      </c>
      <c r="Q18" s="179" t="n">
        <v>0</v>
      </c>
      <c r="R18" s="180" t="n">
        <v>0.001</v>
      </c>
      <c r="S18" s="180" t="n">
        <v>3.26460064918394</v>
      </c>
      <c r="T18" s="180" t="n">
        <v>3.653226645893</v>
      </c>
      <c r="U18" s="180" t="n">
        <v>4.04185264260206</v>
      </c>
      <c r="V18" s="180" t="n">
        <v>4.2670168548035</v>
      </c>
      <c r="W18" s="180" t="n">
        <v>4.49218106700494</v>
      </c>
      <c r="X18" s="181" t="s">
        <v>317</v>
      </c>
      <c r="Y18" s="181" t="n">
        <v>0.1092</v>
      </c>
      <c r="Z18" s="182" t="n">
        <f aca="false">IF($X$79+$X$81&gt;20000,20000,($X$79+$X$81))*(1-(1/$B$13))</f>
        <v>11847.3777432114</v>
      </c>
      <c r="AD18" s="193"/>
      <c r="AK18" s="147"/>
      <c r="AL18" s="147"/>
      <c r="AM18" s="147"/>
      <c r="AN18" s="147"/>
      <c r="AO18" s="147"/>
      <c r="AP18" s="147"/>
      <c r="AQ18" s="147"/>
      <c r="AR18" s="147"/>
      <c r="AS18" s="147"/>
      <c r="AT18" s="147"/>
      <c r="AU18" s="147"/>
      <c r="AV18" s="147"/>
      <c r="AW18" s="147"/>
      <c r="AX18" s="147"/>
      <c r="AY18" s="147"/>
      <c r="AZ18" s="147"/>
      <c r="BA18" s="147"/>
      <c r="BB18" s="147"/>
      <c r="BC18" s="147"/>
      <c r="BD18" s="147"/>
      <c r="BE18" s="147"/>
      <c r="BF18" s="147"/>
      <c r="BG18" s="147"/>
      <c r="BH18" s="147"/>
      <c r="BI18" s="147"/>
      <c r="BJ18" s="147"/>
      <c r="BK18" s="147"/>
      <c r="BL18" s="147"/>
      <c r="BM18" s="147"/>
      <c r="BN18" s="147"/>
      <c r="BO18" s="147"/>
      <c r="BP18" s="147"/>
      <c r="BQ18" s="147"/>
      <c r="BR18" s="147"/>
      <c r="BS18" s="147"/>
      <c r="BT18" s="147"/>
      <c r="BU18" s="147"/>
      <c r="BV18" s="147"/>
      <c r="BW18" s="147"/>
      <c r="BX18" s="147"/>
      <c r="BY18" s="147"/>
      <c r="BZ18" s="147"/>
      <c r="CA18" s="147"/>
      <c r="CB18" s="147"/>
      <c r="CC18" s="147"/>
      <c r="CD18" s="147"/>
      <c r="CE18" s="147"/>
      <c r="CF18" s="147"/>
      <c r="CG18" s="147"/>
      <c r="CH18" s="147"/>
      <c r="CI18" s="147"/>
      <c r="CJ18" s="147"/>
      <c r="CK18" s="147"/>
      <c r="CL18" s="147"/>
      <c r="CM18" s="147"/>
      <c r="CN18" s="147"/>
      <c r="CO18" s="147"/>
      <c r="CP18" s="147"/>
      <c r="CQ18" s="147"/>
    </row>
    <row r="19" customFormat="false" ht="20.85" hidden="false" customHeight="false" outlineLevel="0" collapsed="false">
      <c r="A19" s="209" t="s">
        <v>318</v>
      </c>
      <c r="B19" s="210" t="s">
        <v>319</v>
      </c>
      <c r="C19" s="156"/>
      <c r="D19" s="175" t="s">
        <v>320</v>
      </c>
      <c r="E19" s="195" t="n">
        <f aca="false">IF(E17&gt;J15,J15,(J13+E17))</f>
        <v>59.3886178861789</v>
      </c>
      <c r="F19" s="192"/>
      <c r="G19" s="192"/>
      <c r="H19" s="192"/>
      <c r="I19" s="211" t="s">
        <v>321</v>
      </c>
      <c r="J19" s="212" t="n">
        <f aca="false">J16/(21-E7)</f>
        <v>0.267206477732793</v>
      </c>
      <c r="K19" s="148"/>
      <c r="L19" s="148"/>
      <c r="N19" s="167" t="s">
        <v>306</v>
      </c>
      <c r="P19" s="179" t="s">
        <v>322</v>
      </c>
      <c r="Q19" s="179" t="n">
        <v>0</v>
      </c>
      <c r="R19" s="180" t="n">
        <v>0.001</v>
      </c>
      <c r="S19" s="180" t="n">
        <v>3.26460064918394</v>
      </c>
      <c r="T19" s="180" t="n">
        <v>3.653226645893</v>
      </c>
      <c r="U19" s="180" t="n">
        <v>4.04185264260206</v>
      </c>
      <c r="V19" s="180" t="n">
        <v>4.2670168548035</v>
      </c>
      <c r="W19" s="180" t="n">
        <v>4.49218106700494</v>
      </c>
      <c r="X19" s="181" t="s">
        <v>323</v>
      </c>
      <c r="Y19" s="181" t="n">
        <v>0.1092</v>
      </c>
      <c r="Z19" s="182" t="n">
        <f aca="false">IF($X$79+$X$81&gt;20000,20000,($X$79+$X$81))*(1-(1/$B$13))</f>
        <v>11847.3777432114</v>
      </c>
      <c r="AD19" s="146" t="s">
        <v>324</v>
      </c>
      <c r="AK19" s="147"/>
      <c r="AL19" s="147"/>
      <c r="AM19" s="147"/>
      <c r="AN19" s="147"/>
      <c r="AO19" s="147"/>
      <c r="AP19" s="147"/>
      <c r="AQ19" s="147"/>
      <c r="AR19" s="147"/>
      <c r="AS19" s="147"/>
      <c r="AT19" s="147"/>
      <c r="AU19" s="147"/>
      <c r="AV19" s="147"/>
      <c r="AW19" s="147"/>
      <c r="AX19" s="147"/>
      <c r="AY19" s="147"/>
      <c r="AZ19" s="147"/>
      <c r="BA19" s="147"/>
      <c r="BB19" s="147"/>
      <c r="BC19" s="147"/>
      <c r="BD19" s="147"/>
      <c r="BE19" s="147"/>
      <c r="BF19" s="147"/>
      <c r="BG19" s="147"/>
      <c r="BH19" s="147"/>
      <c r="BI19" s="147"/>
      <c r="BJ19" s="147"/>
      <c r="BK19" s="147"/>
      <c r="BL19" s="147"/>
      <c r="BM19" s="147"/>
      <c r="BN19" s="147"/>
      <c r="BO19" s="147"/>
      <c r="BP19" s="147"/>
      <c r="BQ19" s="147"/>
      <c r="BR19" s="147"/>
      <c r="BS19" s="147"/>
      <c r="BT19" s="147"/>
      <c r="BU19" s="147"/>
      <c r="BV19" s="147"/>
      <c r="BW19" s="147"/>
      <c r="BX19" s="147"/>
      <c r="BY19" s="147"/>
      <c r="BZ19" s="147"/>
      <c r="CA19" s="147"/>
      <c r="CB19" s="147"/>
      <c r="CC19" s="147"/>
      <c r="CD19" s="147"/>
      <c r="CE19" s="147"/>
      <c r="CF19" s="147"/>
      <c r="CG19" s="147"/>
      <c r="CH19" s="147"/>
      <c r="CI19" s="147"/>
      <c r="CJ19" s="147"/>
      <c r="CK19" s="147"/>
      <c r="CL19" s="147"/>
      <c r="CM19" s="147"/>
      <c r="CN19" s="147"/>
      <c r="CO19" s="147"/>
      <c r="CP19" s="147"/>
      <c r="CQ19" s="147"/>
    </row>
    <row r="20" customFormat="false" ht="14.25" hidden="false" customHeight="true" outlineLevel="0" collapsed="false">
      <c r="A20" s="156"/>
      <c r="B20" s="156"/>
      <c r="C20" s="156"/>
      <c r="D20" s="203" t="s">
        <v>325</v>
      </c>
      <c r="E20" s="213" t="n">
        <v>3</v>
      </c>
      <c r="F20" s="214"/>
      <c r="G20" s="214"/>
      <c r="H20" s="214"/>
      <c r="I20" s="215" t="s">
        <v>326</v>
      </c>
      <c r="J20" s="216"/>
      <c r="K20" s="148"/>
      <c r="L20" s="148"/>
      <c r="N20" s="167" t="s">
        <v>322</v>
      </c>
      <c r="P20" s="179" t="s">
        <v>327</v>
      </c>
      <c r="Q20" s="179" t="n">
        <v>0</v>
      </c>
      <c r="R20" s="180" t="n">
        <v>0.001</v>
      </c>
      <c r="S20" s="180" t="n">
        <v>3.26460064918394</v>
      </c>
      <c r="T20" s="180" t="n">
        <v>3.653226645893</v>
      </c>
      <c r="U20" s="180" t="n">
        <v>4.04185264260206</v>
      </c>
      <c r="V20" s="180" t="n">
        <v>4.2670168548035</v>
      </c>
      <c r="W20" s="180" t="n">
        <v>4.49218106700494</v>
      </c>
      <c r="X20" s="181" t="s">
        <v>328</v>
      </c>
      <c r="Y20" s="181" t="n">
        <v>0.1092</v>
      </c>
      <c r="Z20" s="182" t="n">
        <f aca="false">IF($X$79+$X$81&gt;20000,20000,($X$79+$X$81))*(1-(1/$B$13))</f>
        <v>11847.3777432114</v>
      </c>
      <c r="AD20" s="193"/>
      <c r="AK20" s="147"/>
      <c r="AL20" s="147"/>
      <c r="AM20" s="147"/>
      <c r="AN20" s="147"/>
      <c r="AO20" s="147"/>
      <c r="AP20" s="147"/>
      <c r="AQ20" s="147"/>
      <c r="AR20" s="147"/>
      <c r="AS20" s="147"/>
      <c r="AT20" s="147"/>
      <c r="AU20" s="147"/>
      <c r="AV20" s="147"/>
      <c r="AW20" s="147"/>
      <c r="AX20" s="147"/>
      <c r="AY20" s="147"/>
      <c r="AZ20" s="147"/>
      <c r="BA20" s="147"/>
      <c r="BB20" s="147"/>
      <c r="BC20" s="147"/>
      <c r="BD20" s="147"/>
      <c r="BE20" s="147"/>
      <c r="BF20" s="147"/>
      <c r="BG20" s="147"/>
      <c r="BH20" s="147"/>
      <c r="BI20" s="147"/>
      <c r="BJ20" s="147"/>
      <c r="BK20" s="147"/>
      <c r="BL20" s="147"/>
      <c r="BM20" s="147"/>
      <c r="BN20" s="147"/>
      <c r="BO20" s="147"/>
      <c r="BP20" s="147"/>
      <c r="BQ20" s="147"/>
      <c r="BR20" s="147"/>
      <c r="BS20" s="147"/>
      <c r="BT20" s="147"/>
      <c r="BU20" s="147"/>
      <c r="BV20" s="147"/>
      <c r="BW20" s="147"/>
      <c r="BX20" s="147"/>
      <c r="BY20" s="147"/>
      <c r="BZ20" s="147"/>
      <c r="CA20" s="147"/>
      <c r="CB20" s="147"/>
      <c r="CC20" s="147"/>
      <c r="CD20" s="147"/>
      <c r="CE20" s="147"/>
      <c r="CF20" s="147"/>
      <c r="CG20" s="147"/>
      <c r="CH20" s="147"/>
      <c r="CI20" s="147"/>
      <c r="CJ20" s="147"/>
      <c r="CK20" s="147"/>
      <c r="CL20" s="147"/>
      <c r="CM20" s="147"/>
      <c r="CN20" s="147"/>
      <c r="CO20" s="147"/>
      <c r="CP20" s="147"/>
      <c r="CQ20" s="147"/>
    </row>
    <row r="21" customFormat="false" ht="14.25" hidden="false" customHeight="true" outlineLevel="0" collapsed="false">
      <c r="A21" s="156"/>
      <c r="B21" s="156"/>
      <c r="C21" s="156"/>
      <c r="D21" s="156"/>
      <c r="E21" s="156"/>
      <c r="F21" s="214"/>
      <c r="G21" s="214" t="s">
        <v>329</v>
      </c>
      <c r="H21" s="214"/>
      <c r="I21" s="217" t="s">
        <v>330</v>
      </c>
      <c r="J21" s="218" t="n">
        <f aca="false">VLOOKUP(E14,I22:J34,2,FALSE())</f>
        <v>170</v>
      </c>
      <c r="K21" s="148"/>
      <c r="L21" s="148"/>
      <c r="N21" s="167" t="s">
        <v>331</v>
      </c>
      <c r="P21" s="179" t="s">
        <v>332</v>
      </c>
      <c r="Q21" s="179" t="n">
        <v>2.97</v>
      </c>
      <c r="R21" s="180" t="n">
        <v>3.26</v>
      </c>
      <c r="S21" s="180" t="n">
        <v>3.55</v>
      </c>
      <c r="T21" s="180" t="n">
        <v>3.76</v>
      </c>
      <c r="U21" s="180" t="n">
        <v>3.97</v>
      </c>
      <c r="V21" s="180" t="n">
        <v>4.23</v>
      </c>
      <c r="W21" s="180" t="n">
        <v>4.48</v>
      </c>
      <c r="X21" s="181" t="s">
        <v>333</v>
      </c>
      <c r="Y21" s="181" t="n">
        <v>0.1092</v>
      </c>
      <c r="Z21" s="182" t="n">
        <f aca="false">IF($X$79+$X$81&gt;20000,20000,($X$79+$X$81))*(1-(1/$B$13))</f>
        <v>11847.3777432114</v>
      </c>
      <c r="AD21" s="146" t="s">
        <v>334</v>
      </c>
      <c r="AK21" s="147"/>
      <c r="AL21" s="147"/>
    </row>
    <row r="22" customFormat="false" ht="14.25" hidden="false" customHeight="true" outlineLevel="0" collapsed="false">
      <c r="A22" s="156"/>
      <c r="B22" s="156"/>
      <c r="C22" s="156"/>
      <c r="D22" s="156"/>
      <c r="E22" s="156"/>
      <c r="F22" s="214"/>
      <c r="G22" s="214" t="s">
        <v>335</v>
      </c>
      <c r="H22" s="214"/>
      <c r="I22" s="147" t="s">
        <v>336</v>
      </c>
      <c r="J22" s="147" t="n">
        <v>0.001</v>
      </c>
      <c r="K22" s="148"/>
      <c r="L22" s="148"/>
      <c r="N22" s="167" t="s">
        <v>294</v>
      </c>
      <c r="P22" s="179" t="s">
        <v>337</v>
      </c>
      <c r="Q22" s="179" t="n">
        <v>0</v>
      </c>
      <c r="R22" s="180" t="n">
        <v>0.001</v>
      </c>
      <c r="S22" s="180" t="n">
        <v>2.66</v>
      </c>
      <c r="T22" s="180" t="n">
        <v>3.06</v>
      </c>
      <c r="U22" s="180" t="n">
        <v>3.47</v>
      </c>
      <c r="V22" s="180" t="n">
        <v>3.53</v>
      </c>
      <c r="W22" s="180" t="n">
        <v>3.6</v>
      </c>
      <c r="X22" s="181" t="s">
        <v>338</v>
      </c>
      <c r="Y22" s="181" t="n">
        <v>0.1092</v>
      </c>
      <c r="Z22" s="182" t="n">
        <f aca="false">IF($X$79+$X$81&gt;20000,20000,($X$79+$X$81))*(1-(1/$B$13))</f>
        <v>11847.3777432114</v>
      </c>
      <c r="AD22" s="193"/>
      <c r="AK22" s="147"/>
      <c r="AL22" s="147"/>
    </row>
    <row r="23" customFormat="false" ht="14.25" hidden="false" customHeight="true" outlineLevel="0" collapsed="false">
      <c r="A23" s="156"/>
      <c r="B23" s="156"/>
      <c r="C23" s="156"/>
      <c r="D23" s="156"/>
      <c r="E23" s="156"/>
      <c r="F23" s="214"/>
      <c r="G23" s="214" t="n">
        <v>-10</v>
      </c>
      <c r="H23" s="214" t="n">
        <f aca="false">VLOOKUP(G23,$I$77:$Q$85,HLOOKUP($B$9,$I$77:$Q$85,2,FALSE()),FALSE())*$B$14</f>
        <v>6.6</v>
      </c>
      <c r="I23" s="219" t="s">
        <v>292</v>
      </c>
      <c r="J23" s="218" t="n">
        <v>170</v>
      </c>
      <c r="K23" s="148"/>
      <c r="L23" s="148"/>
      <c r="N23" s="167" t="s">
        <v>311</v>
      </c>
      <c r="P23" s="179" t="s">
        <v>331</v>
      </c>
      <c r="Q23" s="179" t="n">
        <v>0</v>
      </c>
      <c r="R23" s="220" t="n">
        <v>0.001</v>
      </c>
      <c r="S23" s="220" t="n">
        <v>2.66</v>
      </c>
      <c r="T23" s="220" t="n">
        <v>3.06</v>
      </c>
      <c r="U23" s="220" t="n">
        <v>3.47</v>
      </c>
      <c r="V23" s="220" t="n">
        <v>3.53</v>
      </c>
      <c r="W23" s="220" t="n">
        <v>3.6</v>
      </c>
      <c r="X23" s="169" t="s">
        <v>339</v>
      </c>
      <c r="Y23" s="181" t="n">
        <v>0.1092</v>
      </c>
      <c r="Z23" s="221" t="n">
        <f aca="false">IF($X$79+$X$81&gt;20000,20000,($X$79+$X$81))*(1-(1/$B$13))</f>
        <v>11847.3777432114</v>
      </c>
      <c r="AD23" s="147" t="s">
        <v>340</v>
      </c>
      <c r="AK23" s="147"/>
      <c r="AL23" s="147"/>
      <c r="AM23" s="147"/>
      <c r="AN23" s="147"/>
      <c r="AO23" s="147"/>
      <c r="AP23" s="147"/>
      <c r="AQ23" s="147"/>
      <c r="AR23" s="147"/>
      <c r="AS23" s="147"/>
      <c r="AT23" s="147"/>
      <c r="AU23" s="147"/>
      <c r="AV23" s="147"/>
      <c r="AW23" s="147"/>
      <c r="AX23" s="147"/>
    </row>
    <row r="24" customFormat="false" ht="14.25" hidden="false" customHeight="true" outlineLevel="0" collapsed="false">
      <c r="A24" s="156"/>
      <c r="B24" s="156"/>
      <c r="C24" s="156"/>
      <c r="D24" s="156"/>
      <c r="E24" s="156"/>
      <c r="F24" s="214"/>
      <c r="G24" s="214" t="n">
        <v>-7</v>
      </c>
      <c r="H24" s="214" t="n">
        <f aca="false">VLOOKUP(G24,$I$77:$Q$85,HLOOKUP($B$9,$I$77:$Q$85,2,FALSE()),FALSE())*$B$14</f>
        <v>6.6</v>
      </c>
      <c r="I24" s="219" t="s">
        <v>341</v>
      </c>
      <c r="J24" s="218" t="n">
        <v>200</v>
      </c>
      <c r="K24" s="148"/>
      <c r="L24" s="148"/>
      <c r="N24" s="167" t="s">
        <v>327</v>
      </c>
      <c r="P24" s="179" t="s">
        <v>342</v>
      </c>
      <c r="Q24" s="179" t="n">
        <v>0</v>
      </c>
      <c r="R24" s="220" t="n">
        <v>0.001</v>
      </c>
      <c r="S24" s="220" t="n">
        <v>2.66</v>
      </c>
      <c r="T24" s="220" t="n">
        <v>3.06</v>
      </c>
      <c r="U24" s="220" t="n">
        <v>3.47</v>
      </c>
      <c r="V24" s="220" t="n">
        <v>3.53</v>
      </c>
      <c r="W24" s="220" t="n">
        <v>3.6</v>
      </c>
      <c r="X24" s="169" t="s">
        <v>343</v>
      </c>
      <c r="Y24" s="181" t="n">
        <v>0.1092</v>
      </c>
      <c r="Z24" s="221" t="n">
        <f aca="false">IF($X$79+$X$81&gt;20000,20000,($X$79+$X$81))*(1-(1/$B$13))</f>
        <v>11847.3777432114</v>
      </c>
      <c r="AD24" s="222"/>
      <c r="AK24" s="147"/>
      <c r="AL24" s="147"/>
      <c r="AM24" s="147"/>
      <c r="AN24" s="147"/>
      <c r="AO24" s="147"/>
      <c r="AP24" s="147"/>
      <c r="AQ24" s="147"/>
      <c r="AR24" s="147"/>
      <c r="AS24" s="147"/>
      <c r="AT24" s="147"/>
      <c r="AU24" s="147"/>
      <c r="AV24" s="147"/>
      <c r="AW24" s="147"/>
      <c r="AX24" s="147"/>
    </row>
    <row r="25" customFormat="false" ht="14.25" hidden="false" customHeight="true" outlineLevel="0" collapsed="false">
      <c r="A25" s="156"/>
      <c r="B25" s="156"/>
      <c r="C25" s="156"/>
      <c r="D25" s="156"/>
      <c r="E25" s="156"/>
      <c r="F25" s="214"/>
      <c r="G25" s="214" t="n">
        <v>-2</v>
      </c>
      <c r="H25" s="214" t="n">
        <f aca="false">VLOOKUP(G25,$I$77:$Q$85,HLOOKUP($B$9,$I$77:$Q$85,2,FALSE()),FALSE())*$B$14</f>
        <v>7.4</v>
      </c>
      <c r="I25" s="219" t="s">
        <v>344</v>
      </c>
      <c r="J25" s="218" t="n">
        <v>200</v>
      </c>
      <c r="K25" s="148"/>
      <c r="L25" s="148"/>
      <c r="N25" s="167" t="s">
        <v>342</v>
      </c>
      <c r="P25" s="179" t="s">
        <v>345</v>
      </c>
      <c r="Q25" s="179" t="n">
        <v>2.8</v>
      </c>
      <c r="R25" s="220" t="n">
        <v>2.97</v>
      </c>
      <c r="S25" s="220" t="n">
        <v>3.13</v>
      </c>
      <c r="T25" s="220" t="n">
        <v>3.22</v>
      </c>
      <c r="U25" s="220" t="n">
        <v>3.31</v>
      </c>
      <c r="V25" s="220" t="n">
        <v>3.45</v>
      </c>
      <c r="W25" s="220" t="n">
        <v>3.6</v>
      </c>
      <c r="X25" s="169" t="s">
        <v>346</v>
      </c>
      <c r="Y25" s="181" t="n">
        <v>0.1092</v>
      </c>
      <c r="Z25" s="221" t="n">
        <f aca="false">IF($X$79+$X$81&gt;20000,20000,($X$79+$X$81))*(1-(1/$B$13))</f>
        <v>11847.3777432114</v>
      </c>
      <c r="AD25" s="223" t="s">
        <v>347</v>
      </c>
      <c r="AK25" s="147"/>
      <c r="AL25" s="147"/>
      <c r="AM25" s="147"/>
      <c r="AN25" s="147"/>
      <c r="AO25" s="147"/>
      <c r="AP25" s="147"/>
      <c r="AQ25" s="147"/>
      <c r="AR25" s="147"/>
      <c r="AS25" s="147"/>
      <c r="AT25" s="147"/>
      <c r="AU25" s="147"/>
      <c r="AV25" s="147"/>
      <c r="AW25" s="147"/>
      <c r="AX25" s="147"/>
    </row>
    <row r="26" customFormat="false" ht="14.25" hidden="false" customHeight="true" outlineLevel="0" collapsed="false">
      <c r="A26" s="156"/>
      <c r="B26" s="156"/>
      <c r="C26" s="156"/>
      <c r="D26" s="156"/>
      <c r="E26" s="156"/>
      <c r="F26" s="214"/>
      <c r="G26" s="214" t="n">
        <v>0</v>
      </c>
      <c r="H26" s="214" t="n">
        <f aca="false">VLOOKUP(G26,$I$77:$Q$85,HLOOKUP($B$9,$I$77:$Q$85,2,FALSE()),FALSE())*$B$14</f>
        <v>7.4</v>
      </c>
      <c r="I26" s="219" t="s">
        <v>348</v>
      </c>
      <c r="J26" s="147" t="n">
        <v>250</v>
      </c>
      <c r="K26" s="148"/>
      <c r="L26" s="148"/>
      <c r="N26" s="167" t="s">
        <v>332</v>
      </c>
      <c r="P26" s="179" t="s">
        <v>349</v>
      </c>
      <c r="Q26" s="179" t="n">
        <v>0</v>
      </c>
      <c r="R26" s="220" t="n">
        <v>0.001</v>
      </c>
      <c r="S26" s="220" t="n">
        <v>2.92</v>
      </c>
      <c r="T26" s="220" t="n">
        <v>3.15</v>
      </c>
      <c r="U26" s="220" t="n">
        <v>3.38</v>
      </c>
      <c r="V26" s="220" t="n">
        <v>3.48</v>
      </c>
      <c r="W26" s="220" t="n">
        <v>3.58</v>
      </c>
      <c r="X26" s="169" t="s">
        <v>350</v>
      </c>
      <c r="Y26" s="181" t="n">
        <v>0.1092</v>
      </c>
      <c r="Z26" s="221" t="n">
        <f aca="false">IF($X$79+$X$81&gt;20000,20000,($X$79+$X$81))*(1-(1/$B$13))</f>
        <v>11847.3777432114</v>
      </c>
      <c r="AD26" s="149"/>
      <c r="AK26" s="147"/>
      <c r="AL26" s="147"/>
      <c r="AM26" s="147"/>
      <c r="AN26" s="147"/>
      <c r="AO26" s="147"/>
      <c r="AP26" s="147"/>
      <c r="AQ26" s="147"/>
      <c r="AR26" s="147"/>
      <c r="AS26" s="147"/>
      <c r="AT26" s="147"/>
      <c r="AU26" s="147"/>
      <c r="AV26" s="147"/>
      <c r="AW26" s="147"/>
      <c r="AX26" s="147"/>
    </row>
    <row r="27" customFormat="false" ht="14.25" hidden="false" customHeight="true" outlineLevel="0" collapsed="false">
      <c r="A27" s="156"/>
      <c r="B27" s="156"/>
      <c r="C27" s="156"/>
      <c r="D27" s="156"/>
      <c r="E27" s="156"/>
      <c r="F27" s="214"/>
      <c r="G27" s="214" t="n">
        <v>2</v>
      </c>
      <c r="H27" s="214" t="n">
        <f aca="false">VLOOKUP(G27,$I$77:$Q$85,HLOOKUP($B$9,$I$77:$Q$85,2,FALSE()),FALSE())*$B$14</f>
        <v>7.4</v>
      </c>
      <c r="I27" s="219" t="s">
        <v>351</v>
      </c>
      <c r="J27" s="147" t="n">
        <v>250</v>
      </c>
      <c r="K27" s="148"/>
      <c r="L27" s="148"/>
      <c r="N27" s="167" t="s">
        <v>345</v>
      </c>
      <c r="P27" s="179" t="s">
        <v>352</v>
      </c>
      <c r="Q27" s="179" t="n">
        <v>0</v>
      </c>
      <c r="R27" s="220" t="n">
        <v>0.001</v>
      </c>
      <c r="S27" s="220" t="n">
        <v>2.86</v>
      </c>
      <c r="T27" s="220" t="n">
        <v>3.03</v>
      </c>
      <c r="U27" s="220" t="n">
        <v>3.21</v>
      </c>
      <c r="V27" s="220" t="n">
        <v>3.35</v>
      </c>
      <c r="W27" s="220" t="n">
        <v>3.49</v>
      </c>
      <c r="X27" s="169" t="s">
        <v>353</v>
      </c>
      <c r="Y27" s="181" t="n">
        <v>0.1092</v>
      </c>
      <c r="Z27" s="221" t="n">
        <f aca="false">IF($X$79+$X$81&gt;20000,20000,($X$79+$X$81))*(1-(1/$B$13))</f>
        <v>11847.3777432114</v>
      </c>
      <c r="AD27" s="149"/>
      <c r="AK27" s="147"/>
      <c r="AL27" s="147"/>
      <c r="AM27" s="147"/>
      <c r="AN27" s="147"/>
      <c r="AO27" s="147"/>
      <c r="AP27" s="147"/>
      <c r="AQ27" s="147"/>
      <c r="AR27" s="147"/>
      <c r="AS27" s="147"/>
      <c r="AT27" s="147"/>
      <c r="AU27" s="147"/>
      <c r="AV27" s="147"/>
      <c r="AW27" s="147"/>
      <c r="AX27" s="147"/>
    </row>
    <row r="28" customFormat="false" ht="14.25" hidden="false" customHeight="true" outlineLevel="0" collapsed="false">
      <c r="A28" s="156"/>
      <c r="B28" s="156"/>
      <c r="C28" s="156"/>
      <c r="D28" s="156"/>
      <c r="E28" s="156"/>
      <c r="F28" s="214"/>
      <c r="G28" s="214" t="n">
        <v>7</v>
      </c>
      <c r="H28" s="214" t="n">
        <f aca="false">VLOOKUP(G28,$I$77:$Q$85,HLOOKUP($B$9,$I$77:$Q$85,2,FALSE()),FALSE())*$B$14</f>
        <v>8.1</v>
      </c>
      <c r="I28" s="219" t="s">
        <v>354</v>
      </c>
      <c r="J28" s="218" t="n">
        <v>250</v>
      </c>
      <c r="K28" s="148"/>
      <c r="L28" s="148"/>
      <c r="N28" s="167" t="s">
        <v>352</v>
      </c>
      <c r="P28" s="179" t="s">
        <v>355</v>
      </c>
      <c r="Q28" s="179" t="n">
        <v>0</v>
      </c>
      <c r="R28" s="220" t="n">
        <v>0.001</v>
      </c>
      <c r="S28" s="220" t="n">
        <v>3.17</v>
      </c>
      <c r="T28" s="220" t="n">
        <v>3.37</v>
      </c>
      <c r="U28" s="220" t="n">
        <v>3.56</v>
      </c>
      <c r="V28" s="220" t="n">
        <v>3.79</v>
      </c>
      <c r="W28" s="220" t="n">
        <v>4.03</v>
      </c>
      <c r="X28" s="169" t="s">
        <v>356</v>
      </c>
      <c r="Y28" s="181" t="n">
        <v>0.1092</v>
      </c>
      <c r="Z28" s="221" t="n">
        <f aca="false">IF($X$79+$X$81&gt;20000,20000,($X$79+$X$81))*(1-(1/$B$13))</f>
        <v>11847.3777432114</v>
      </c>
      <c r="AD28" s="149"/>
      <c r="AK28" s="147"/>
      <c r="AL28" s="147"/>
      <c r="AM28" s="147"/>
      <c r="AN28" s="147"/>
      <c r="AO28" s="147"/>
      <c r="AP28" s="147"/>
      <c r="AQ28" s="147"/>
      <c r="AR28" s="147"/>
      <c r="AS28" s="147"/>
      <c r="AT28" s="147"/>
      <c r="AU28" s="147"/>
      <c r="AV28" s="147"/>
      <c r="AW28" s="147"/>
      <c r="AX28" s="147"/>
    </row>
    <row r="29" customFormat="false" ht="14.25" hidden="false" customHeight="true" outlineLevel="0" collapsed="false">
      <c r="A29" s="156"/>
      <c r="B29" s="156"/>
      <c r="C29" s="156"/>
      <c r="D29" s="156"/>
      <c r="E29" s="156"/>
      <c r="F29" s="214"/>
      <c r="G29" s="214" t="n">
        <v>15</v>
      </c>
      <c r="H29" s="214" t="n">
        <f aca="false">VLOOKUP(G29,$I$77:$Q$85,HLOOKUP($B$9,$I$77:$Q$85,2,FALSE()),FALSE())*$B$14</f>
        <v>8.1</v>
      </c>
      <c r="I29" s="219" t="s">
        <v>357</v>
      </c>
      <c r="J29" s="218" t="n">
        <v>260</v>
      </c>
      <c r="K29" s="148"/>
      <c r="L29" s="148"/>
      <c r="N29" s="167" t="s">
        <v>279</v>
      </c>
      <c r="P29" s="179" t="s">
        <v>358</v>
      </c>
      <c r="Q29" s="179" t="n">
        <v>0</v>
      </c>
      <c r="R29" s="220" t="n">
        <v>0.001</v>
      </c>
      <c r="S29" s="220" t="n">
        <v>3.18</v>
      </c>
      <c r="T29" s="220" t="n">
        <v>3.37</v>
      </c>
      <c r="U29" s="220" t="n">
        <v>3.55</v>
      </c>
      <c r="V29" s="220" t="n">
        <v>3.78</v>
      </c>
      <c r="W29" s="220" t="n">
        <v>4.01</v>
      </c>
      <c r="X29" s="169" t="s">
        <v>359</v>
      </c>
      <c r="Y29" s="181" t="n">
        <v>0.1092</v>
      </c>
      <c r="Z29" s="221" t="n">
        <f aca="false">IF($X$79+$X$81&gt;20000,20000,($X$79+$X$81))*(1-(1/$B$13))</f>
        <v>11847.3777432114</v>
      </c>
      <c r="AD29" s="149"/>
      <c r="AK29" s="147"/>
      <c r="AL29" s="147"/>
      <c r="AM29" s="147"/>
      <c r="AN29" s="147"/>
      <c r="AO29" s="147"/>
      <c r="AP29" s="147"/>
      <c r="AQ29" s="147"/>
      <c r="AR29" s="147"/>
      <c r="AS29" s="147"/>
      <c r="AT29" s="147"/>
      <c r="AU29" s="147"/>
      <c r="AV29" s="147"/>
      <c r="AW29" s="147"/>
      <c r="AX29" s="147"/>
    </row>
    <row r="30" customFormat="false" ht="14.25" hidden="false" customHeight="true" outlineLevel="0" collapsed="false">
      <c r="A30" s="156"/>
      <c r="B30" s="156"/>
      <c r="C30" s="156"/>
      <c r="D30" s="156"/>
      <c r="E30" s="156"/>
      <c r="F30" s="214"/>
      <c r="G30" s="214" t="s">
        <v>360</v>
      </c>
      <c r="H30" s="214"/>
      <c r="I30" s="219" t="s">
        <v>361</v>
      </c>
      <c r="J30" s="218" t="n">
        <v>300</v>
      </c>
      <c r="K30" s="148"/>
      <c r="L30" s="148"/>
      <c r="N30" s="167" t="s">
        <v>300</v>
      </c>
      <c r="P30" s="179" t="s">
        <v>362</v>
      </c>
      <c r="Q30" s="179" t="n">
        <v>0</v>
      </c>
      <c r="R30" s="180" t="n">
        <v>0.001</v>
      </c>
      <c r="S30" s="180" t="n">
        <v>3.11</v>
      </c>
      <c r="T30" s="180" t="n">
        <v>3.32</v>
      </c>
      <c r="U30" s="180" t="n">
        <v>3.52</v>
      </c>
      <c r="V30" s="180" t="n">
        <v>3.79</v>
      </c>
      <c r="W30" s="180" t="n">
        <v>4.06</v>
      </c>
      <c r="X30" s="181" t="s">
        <v>363</v>
      </c>
      <c r="Y30" s="181" t="n">
        <v>0.1092</v>
      </c>
      <c r="Z30" s="182" t="n">
        <f aca="false">IF($X$79+$X$81&gt;20000,20000,($X$79+$X$81))*(1-(1/$B$13))</f>
        <v>11847.3777432114</v>
      </c>
      <c r="AD30" s="149"/>
      <c r="AK30" s="147"/>
      <c r="AL30" s="147"/>
    </row>
    <row r="31" customFormat="false" ht="14.25" hidden="false" customHeight="true" outlineLevel="0" collapsed="false">
      <c r="A31" s="156"/>
      <c r="B31" s="156"/>
      <c r="C31" s="156"/>
      <c r="D31" s="156"/>
      <c r="E31" s="156"/>
      <c r="F31" s="214"/>
      <c r="G31" s="214" t="n">
        <v>15</v>
      </c>
      <c r="H31" s="214" t="n">
        <v>0</v>
      </c>
      <c r="I31" s="219" t="s">
        <v>364</v>
      </c>
      <c r="J31" s="147" t="n">
        <v>300</v>
      </c>
      <c r="K31" s="148"/>
      <c r="L31" s="148"/>
      <c r="N31" s="167" t="s">
        <v>316</v>
      </c>
      <c r="P31" s="179" t="s">
        <v>365</v>
      </c>
      <c r="Q31" s="179" t="n">
        <v>0</v>
      </c>
      <c r="R31" s="180" t="n">
        <v>0.001</v>
      </c>
      <c r="S31" s="180" t="n">
        <v>3.12</v>
      </c>
      <c r="T31" s="180" t="n">
        <v>3.3</v>
      </c>
      <c r="U31" s="180" t="n">
        <v>3.48</v>
      </c>
      <c r="V31" s="180" t="n">
        <v>3.68</v>
      </c>
      <c r="W31" s="180" t="n">
        <v>3.87</v>
      </c>
      <c r="X31" s="181" t="s">
        <v>366</v>
      </c>
      <c r="Y31" s="181" t="n">
        <v>0.1092</v>
      </c>
      <c r="Z31" s="182" t="n">
        <f aca="false">IF($X$79+$X$81&gt;20000,20000,($X$79+$X$81))*(1-(1/$B$13))</f>
        <v>11847.3777432114</v>
      </c>
      <c r="AD31" s="149"/>
      <c r="AK31" s="147"/>
      <c r="AL31" s="147"/>
    </row>
    <row r="32" customFormat="false" ht="14.25" hidden="false" customHeight="true" outlineLevel="0" collapsed="false">
      <c r="A32" s="156"/>
      <c r="B32" s="156"/>
      <c r="C32" s="156"/>
      <c r="D32" s="156"/>
      <c r="E32" s="156"/>
      <c r="F32" s="214"/>
      <c r="G32" s="224" t="n">
        <f aca="false">E7</f>
        <v>-3.7</v>
      </c>
      <c r="H32" s="214" t="n">
        <f aca="false">$J$16</f>
        <v>6.6</v>
      </c>
      <c r="I32" s="219" t="s">
        <v>367</v>
      </c>
      <c r="J32" s="147" t="n">
        <v>400</v>
      </c>
      <c r="N32" s="167" t="s">
        <v>337</v>
      </c>
      <c r="O32" s="146"/>
      <c r="P32" s="179" t="s">
        <v>368</v>
      </c>
      <c r="Q32" s="179" t="n">
        <v>0</v>
      </c>
      <c r="R32" s="180" t="n">
        <v>0</v>
      </c>
      <c r="S32" s="180" t="n">
        <v>2.91</v>
      </c>
      <c r="T32" s="180" t="n">
        <v>3.1</v>
      </c>
      <c r="U32" s="180" t="n">
        <v>3.28</v>
      </c>
      <c r="V32" s="180" t="n">
        <v>3.45</v>
      </c>
      <c r="W32" s="180" t="n">
        <v>3.63</v>
      </c>
      <c r="X32" s="181" t="s">
        <v>369</v>
      </c>
      <c r="Y32" s="181" t="n">
        <v>0.1092</v>
      </c>
      <c r="Z32" s="182" t="n">
        <f aca="false">IF($X$79+$X$81&gt;20000,20000,($X$79+$X$81))*(1-(1/$B$13))</f>
        <v>11847.3777432114</v>
      </c>
      <c r="AD32" s="149"/>
      <c r="AK32" s="147"/>
      <c r="AL32" s="147"/>
    </row>
    <row r="33" customFormat="false" ht="14.25" hidden="false" customHeight="true" outlineLevel="0" collapsed="false">
      <c r="A33" s="156"/>
      <c r="B33" s="156"/>
      <c r="C33" s="156"/>
      <c r="D33" s="156"/>
      <c r="E33" s="156"/>
      <c r="F33" s="214"/>
      <c r="G33" s="214" t="n">
        <f aca="false">H32*B58</f>
        <v>0.299486590038314</v>
      </c>
      <c r="H33" s="214" t="n">
        <f aca="false">H32*(1+B58)</f>
        <v>6.89948659003831</v>
      </c>
      <c r="I33" s="219" t="s">
        <v>370</v>
      </c>
      <c r="J33" s="218" t="n">
        <v>400</v>
      </c>
      <c r="N33" s="167" t="s">
        <v>349</v>
      </c>
      <c r="O33" s="146"/>
      <c r="P33" s="225" t="s">
        <v>371</v>
      </c>
      <c r="Q33" s="179" t="n">
        <v>0</v>
      </c>
      <c r="R33" s="180" t="n">
        <v>0</v>
      </c>
      <c r="S33" s="180" t="n">
        <v>2.96</v>
      </c>
      <c r="T33" s="180" t="n">
        <v>3.26</v>
      </c>
      <c r="U33" s="180" t="n">
        <v>3.58</v>
      </c>
      <c r="V33" s="180" t="n">
        <v>3.79</v>
      </c>
      <c r="W33" s="180" t="n">
        <v>4</v>
      </c>
      <c r="X33" s="226" t="s">
        <v>372</v>
      </c>
      <c r="Y33" s="226" t="n">
        <v>0.2116</v>
      </c>
      <c r="Z33" s="227" t="n">
        <f aca="false">IF($X$79+$X$81&gt;25000,25000,($X$79+$X$81))*(1-(1/$B$13))</f>
        <v>11847.3777432114</v>
      </c>
      <c r="AD33" s="149"/>
      <c r="AK33" s="147"/>
      <c r="AL33" s="147"/>
    </row>
    <row r="34" customFormat="false" ht="14.25" hidden="false" customHeight="true" outlineLevel="0" collapsed="false">
      <c r="A34" s="156"/>
      <c r="B34" s="156"/>
      <c r="C34" s="156"/>
      <c r="D34" s="156"/>
      <c r="E34" s="156"/>
      <c r="F34" s="164"/>
      <c r="G34" s="214"/>
      <c r="H34" s="214"/>
      <c r="I34" s="219" t="s">
        <v>373</v>
      </c>
      <c r="J34" s="218" t="n">
        <v>500</v>
      </c>
      <c r="N34" s="167" t="s">
        <v>374</v>
      </c>
      <c r="O34" s="146"/>
      <c r="P34" s="228" t="s">
        <v>375</v>
      </c>
      <c r="Q34" s="228" t="n">
        <v>0</v>
      </c>
      <c r="R34" s="229" t="n">
        <v>0.001</v>
      </c>
      <c r="S34" s="229" t="n">
        <v>2.77</v>
      </c>
      <c r="T34" s="229" t="n">
        <v>3.35</v>
      </c>
      <c r="U34" s="229" t="n">
        <v>3.92</v>
      </c>
      <c r="V34" s="229" t="n">
        <v>4.2</v>
      </c>
      <c r="W34" s="229" t="n">
        <v>4.48</v>
      </c>
      <c r="X34" s="226" t="s">
        <v>376</v>
      </c>
      <c r="Y34" s="226" t="n">
        <v>0.2116</v>
      </c>
      <c r="Z34" s="227" t="n">
        <f aca="false">IF($X$79+$X$81&gt;25000,25000,($X$79+$X$81))*(1-(1/$B$13))</f>
        <v>11847.3777432114</v>
      </c>
      <c r="AD34" s="149"/>
      <c r="AK34" s="147"/>
      <c r="AL34" s="147"/>
    </row>
    <row r="35" customFormat="false" ht="14.25" hidden="false" customHeight="true" outlineLevel="0" collapsed="false">
      <c r="A35" s="156"/>
      <c r="B35" s="156"/>
      <c r="C35" s="156"/>
      <c r="D35" s="156"/>
      <c r="E35" s="156"/>
      <c r="F35" s="214"/>
      <c r="G35" s="214"/>
      <c r="H35" s="214"/>
      <c r="N35" s="167" t="s">
        <v>377</v>
      </c>
      <c r="P35" s="228" t="s">
        <v>378</v>
      </c>
      <c r="Q35" s="228" t="n">
        <v>0</v>
      </c>
      <c r="R35" s="229" t="n">
        <v>0.001</v>
      </c>
      <c r="S35" s="229" t="n">
        <v>2.63</v>
      </c>
      <c r="T35" s="229" t="n">
        <v>3.32</v>
      </c>
      <c r="U35" s="229" t="n">
        <v>4.01</v>
      </c>
      <c r="V35" s="229" t="n">
        <v>4.26</v>
      </c>
      <c r="W35" s="229" t="n">
        <v>4.51</v>
      </c>
      <c r="X35" s="226" t="s">
        <v>379</v>
      </c>
      <c r="Y35" s="226" t="n">
        <v>0.2116</v>
      </c>
      <c r="Z35" s="227" t="n">
        <f aca="false">IF($X$79+$X$81&gt;25000,25000,($X$79+$X$81))*(1-(1/$B$13))</f>
        <v>11847.3777432114</v>
      </c>
      <c r="AD35" s="149"/>
      <c r="AK35" s="147"/>
      <c r="AL35" s="147"/>
    </row>
    <row r="36" customFormat="false" ht="14.25" hidden="false" customHeight="true" outlineLevel="0" collapsed="false">
      <c r="A36" s="156"/>
      <c r="B36" s="156"/>
      <c r="C36" s="156"/>
      <c r="D36" s="156"/>
      <c r="E36" s="156"/>
      <c r="F36" s="164"/>
      <c r="G36" s="164"/>
      <c r="H36" s="164"/>
      <c r="K36" s="230"/>
      <c r="L36" s="230"/>
      <c r="N36" s="225" t="s">
        <v>371</v>
      </c>
      <c r="P36" s="228" t="s">
        <v>380</v>
      </c>
      <c r="Q36" s="228" t="n">
        <v>0</v>
      </c>
      <c r="R36" s="229" t="n">
        <v>0.001</v>
      </c>
      <c r="S36" s="229" t="n">
        <v>2.5</v>
      </c>
      <c r="T36" s="229" t="n">
        <v>2.5</v>
      </c>
      <c r="U36" s="229" t="n">
        <v>2.5</v>
      </c>
      <c r="V36" s="229" t="n">
        <v>2.5</v>
      </c>
      <c r="W36" s="229" t="n">
        <v>2.5</v>
      </c>
      <c r="X36" s="226" t="s">
        <v>381</v>
      </c>
      <c r="Y36" s="226" t="n">
        <v>0.2116</v>
      </c>
      <c r="Z36" s="227" t="n">
        <f aca="false">IF($X$79+$X$81&gt;25000,25000,($X$79+$X$81))*(1-(1/$B$13))</f>
        <v>11847.3777432114</v>
      </c>
      <c r="AD36" s="149"/>
      <c r="AK36" s="147"/>
      <c r="AL36" s="147"/>
    </row>
    <row r="37" customFormat="false" ht="14.25" hidden="false" customHeight="true" outlineLevel="0" collapsed="false">
      <c r="A37" s="156"/>
      <c r="B37" s="156"/>
      <c r="C37" s="156"/>
      <c r="D37" s="156"/>
      <c r="E37" s="156"/>
      <c r="F37" s="164"/>
      <c r="G37" s="164"/>
      <c r="H37" s="164"/>
      <c r="K37" s="148"/>
      <c r="L37" s="148"/>
      <c r="N37" s="225" t="s">
        <v>375</v>
      </c>
      <c r="P37" s="228" t="s">
        <v>382</v>
      </c>
      <c r="Q37" s="228" t="n">
        <v>0</v>
      </c>
      <c r="R37" s="229" t="n">
        <v>0.001</v>
      </c>
      <c r="S37" s="229" t="n">
        <v>2.5</v>
      </c>
      <c r="T37" s="229" t="n">
        <v>2.5</v>
      </c>
      <c r="U37" s="229" t="n">
        <v>2.5</v>
      </c>
      <c r="V37" s="229" t="n">
        <v>2.5</v>
      </c>
      <c r="W37" s="229" t="n">
        <v>2.5</v>
      </c>
      <c r="X37" s="226" t="s">
        <v>383</v>
      </c>
      <c r="Y37" s="226" t="n">
        <v>0.2116</v>
      </c>
      <c r="Z37" s="227" t="n">
        <f aca="false">IF($X$79+$X$81&gt;25000,25000,($X$79+$X$81))*(1-(1/$B$13))</f>
        <v>11847.3777432114</v>
      </c>
    </row>
    <row r="38" customFormat="false" ht="14.25" hidden="false" customHeight="true" outlineLevel="0" collapsed="false">
      <c r="A38" s="156"/>
      <c r="B38" s="156"/>
      <c r="C38" s="156"/>
      <c r="D38" s="156"/>
      <c r="E38" s="156"/>
      <c r="F38" s="164"/>
      <c r="G38" s="164"/>
      <c r="H38" s="164"/>
      <c r="K38" s="148"/>
      <c r="L38" s="148"/>
      <c r="N38" s="225" t="s">
        <v>378</v>
      </c>
      <c r="P38" s="225" t="s">
        <v>248</v>
      </c>
      <c r="Q38" s="225" t="n">
        <v>0</v>
      </c>
      <c r="R38" s="180" t="n">
        <v>0</v>
      </c>
      <c r="S38" s="180" t="n">
        <v>3.19</v>
      </c>
      <c r="T38" s="180" t="n">
        <v>3.56</v>
      </c>
      <c r="U38" s="180" t="n">
        <v>3.93</v>
      </c>
      <c r="V38" s="180" t="n">
        <v>4.3</v>
      </c>
      <c r="W38" s="180" t="n">
        <v>4.66</v>
      </c>
      <c r="X38" s="181" t="s">
        <v>384</v>
      </c>
      <c r="Y38" s="181" t="n">
        <v>0.1092</v>
      </c>
      <c r="Z38" s="182" t="n">
        <f aca="false">IF($X$79+$X$81&gt;20000,20000,($X$79+$X$81))*(1-(1/$B$13))</f>
        <v>11847.3777432114</v>
      </c>
    </row>
    <row r="39" customFormat="false" ht="14.25" hidden="false" customHeight="true" outlineLevel="0" collapsed="false">
      <c r="A39" s="156"/>
      <c r="B39" s="156"/>
      <c r="C39" s="156"/>
      <c r="D39" s="156"/>
      <c r="E39" s="156"/>
      <c r="F39" s="164"/>
      <c r="G39" s="164"/>
      <c r="H39" s="164"/>
      <c r="I39" s="231" t="s">
        <v>385</v>
      </c>
      <c r="J39" s="231"/>
      <c r="K39" s="231"/>
      <c r="L39" s="231"/>
      <c r="N39" s="167" t="s">
        <v>380</v>
      </c>
      <c r="P39" s="225" t="s">
        <v>252</v>
      </c>
      <c r="Q39" s="225" t="n">
        <v>0</v>
      </c>
      <c r="R39" s="180" t="n">
        <v>0</v>
      </c>
      <c r="S39" s="180" t="n">
        <v>3.39</v>
      </c>
      <c r="T39" s="180" t="n">
        <v>3.72</v>
      </c>
      <c r="U39" s="180" t="n">
        <v>4.06</v>
      </c>
      <c r="V39" s="180" t="n">
        <v>4.42</v>
      </c>
      <c r="W39" s="180" t="n">
        <v>4.77</v>
      </c>
      <c r="X39" s="181" t="s">
        <v>386</v>
      </c>
      <c r="Y39" s="181" t="n">
        <v>0.1092</v>
      </c>
      <c r="Z39" s="182" t="n">
        <f aca="false">IF($X$79+$X$81&gt;20000,20000,($X$79+$X$81))*(1-(1/$B$13))</f>
        <v>11847.3777432114</v>
      </c>
    </row>
    <row r="40" s="147" customFormat="true" ht="14.25" hidden="false" customHeight="true" outlineLevel="0" collapsed="false">
      <c r="A40" s="156"/>
      <c r="B40" s="156"/>
      <c r="C40" s="156"/>
      <c r="D40" s="156"/>
      <c r="E40" s="156"/>
      <c r="F40" s="164"/>
      <c r="G40" s="164"/>
      <c r="H40" s="164"/>
      <c r="I40" s="231"/>
      <c r="J40" s="231"/>
      <c r="K40" s="231"/>
      <c r="L40" s="231"/>
      <c r="N40" s="167" t="s">
        <v>382</v>
      </c>
      <c r="P40" s="225" t="s">
        <v>258</v>
      </c>
      <c r="Q40" s="225" t="n">
        <v>0</v>
      </c>
      <c r="R40" s="180" t="n">
        <v>0</v>
      </c>
      <c r="S40" s="180" t="n">
        <v>3.23</v>
      </c>
      <c r="T40" s="180" t="n">
        <v>3.67</v>
      </c>
      <c r="U40" s="180" t="n">
        <v>4.11</v>
      </c>
      <c r="V40" s="180" t="n">
        <v>4.57</v>
      </c>
      <c r="W40" s="180" t="n">
        <v>5.03</v>
      </c>
      <c r="X40" s="181" t="s">
        <v>387</v>
      </c>
      <c r="Y40" s="181" t="n">
        <v>0.1092</v>
      </c>
      <c r="Z40" s="182" t="n">
        <f aca="false">IF($X$79+$X$81&gt;20000,20000,($X$79+$X$81))*(1-(1/$B$13))</f>
        <v>11847.3777432114</v>
      </c>
      <c r="AB40" s="149"/>
    </row>
    <row r="41" s="147" customFormat="true" ht="14.25" hidden="false" customHeight="true" outlineLevel="0" collapsed="false">
      <c r="A41" s="156"/>
      <c r="B41" s="156"/>
      <c r="C41" s="156"/>
      <c r="D41" s="156"/>
      <c r="E41" s="156"/>
      <c r="F41" s="156"/>
      <c r="G41" s="164"/>
      <c r="H41" s="164"/>
      <c r="I41" s="231"/>
      <c r="J41" s="231"/>
      <c r="K41" s="231"/>
      <c r="L41" s="231"/>
      <c r="N41" s="167"/>
      <c r="P41" s="225" t="s">
        <v>266</v>
      </c>
      <c r="Q41" s="225" t="n">
        <v>0</v>
      </c>
      <c r="R41" s="180" t="n">
        <v>0</v>
      </c>
      <c r="S41" s="180" t="n">
        <v>3.37</v>
      </c>
      <c r="T41" s="180" t="n">
        <v>3.78</v>
      </c>
      <c r="U41" s="180" t="n">
        <v>4.19</v>
      </c>
      <c r="V41" s="180" t="n">
        <v>4.61</v>
      </c>
      <c r="W41" s="180" t="n">
        <v>5.03</v>
      </c>
      <c r="X41" s="181" t="s">
        <v>388</v>
      </c>
      <c r="Y41" s="181" t="n">
        <v>0.1092</v>
      </c>
      <c r="Z41" s="182" t="n">
        <f aca="false">IF($X$79+$X$81&gt;20000,20000,($X$79+$X$81))*(1-(1/$B$13))</f>
        <v>11847.3777432114</v>
      </c>
    </row>
    <row r="42" s="147" customFormat="true" ht="14.25" hidden="false" customHeight="true" outlineLevel="0" collapsed="false">
      <c r="A42" s="156"/>
      <c r="B42" s="156"/>
      <c r="C42" s="156"/>
      <c r="D42" s="156"/>
      <c r="E42" s="156"/>
      <c r="F42" s="156"/>
      <c r="G42" s="164"/>
      <c r="H42" s="164"/>
      <c r="I42" s="231"/>
      <c r="J42" s="231"/>
      <c r="K42" s="231"/>
      <c r="L42" s="231"/>
      <c r="N42" s="167"/>
      <c r="P42" s="225" t="s">
        <v>273</v>
      </c>
      <c r="Q42" s="225" t="n">
        <v>0</v>
      </c>
      <c r="R42" s="180" t="n">
        <v>0</v>
      </c>
      <c r="S42" s="180" t="n">
        <v>3.34</v>
      </c>
      <c r="T42" s="180" t="n">
        <v>3.68</v>
      </c>
      <c r="U42" s="180" t="n">
        <v>4.01</v>
      </c>
      <c r="V42" s="180" t="n">
        <v>4.34</v>
      </c>
      <c r="W42" s="180" t="n">
        <v>4.67</v>
      </c>
      <c r="X42" s="181" t="s">
        <v>389</v>
      </c>
      <c r="Y42" s="181" t="n">
        <v>0.1092</v>
      </c>
      <c r="Z42" s="182" t="n">
        <f aca="false">IF($X$79+$X$81&gt;20000,20000,($X$79+$X$81))*(1-(1/$B$13))</f>
        <v>11847.3777432114</v>
      </c>
    </row>
    <row r="43" s="147" customFormat="true" ht="14.25" hidden="false" customHeight="true" outlineLevel="0" collapsed="false">
      <c r="A43" s="156"/>
      <c r="B43" s="156"/>
      <c r="C43" s="156"/>
      <c r="D43" s="156"/>
      <c r="E43" s="156"/>
      <c r="F43" s="156"/>
      <c r="G43" s="164"/>
      <c r="H43" s="164"/>
      <c r="K43" s="148"/>
      <c r="L43" s="148"/>
      <c r="N43" s="167"/>
      <c r="P43" s="147" t="s">
        <v>278</v>
      </c>
      <c r="Q43" s="225" t="n">
        <v>0</v>
      </c>
      <c r="R43" s="180" t="n">
        <v>0</v>
      </c>
      <c r="S43" s="180" t="n">
        <v>3.33</v>
      </c>
      <c r="T43" s="180" t="n">
        <v>3.64</v>
      </c>
      <c r="U43" s="180" t="n">
        <v>3.95</v>
      </c>
      <c r="V43" s="180" t="n">
        <v>4.26</v>
      </c>
      <c r="W43" s="180" t="n">
        <v>4.58</v>
      </c>
      <c r="X43" s="181" t="s">
        <v>390</v>
      </c>
      <c r="Y43" s="181" t="n">
        <v>0.1092</v>
      </c>
      <c r="Z43" s="182" t="n">
        <f aca="false">IF($X$79+$X$81&gt;20000,20000,($X$79+$X$81))*(1-(1/$B$13))</f>
        <v>11847.3777432114</v>
      </c>
    </row>
    <row r="44" s="147" customFormat="true" ht="14.25" hidden="false" customHeight="true" outlineLevel="0" collapsed="false">
      <c r="A44" s="156"/>
      <c r="B44" s="156"/>
      <c r="C44" s="156"/>
      <c r="D44" s="156"/>
      <c r="E44" s="156"/>
      <c r="F44" s="156"/>
      <c r="G44" s="164"/>
      <c r="H44" s="164"/>
      <c r="K44" s="148"/>
      <c r="L44" s="148"/>
      <c r="P44" s="225" t="s">
        <v>286</v>
      </c>
      <c r="Q44" s="225" t="n">
        <v>0</v>
      </c>
      <c r="R44" s="180" t="n">
        <v>0</v>
      </c>
      <c r="S44" s="180" t="n">
        <v>3.3</v>
      </c>
      <c r="T44" s="180" t="n">
        <v>3.59</v>
      </c>
      <c r="U44" s="180" t="n">
        <v>3.88</v>
      </c>
      <c r="V44" s="180" t="n">
        <v>4.18</v>
      </c>
      <c r="W44" s="180" t="n">
        <v>4.49</v>
      </c>
      <c r="X44" s="181" t="s">
        <v>391</v>
      </c>
      <c r="Y44" s="181" t="n">
        <v>0.1092</v>
      </c>
      <c r="Z44" s="182" t="n">
        <f aca="false">IF($X$79+$X$81&gt;20000,20000,($X$79+$X$81))*(1-(1/$B$13))</f>
        <v>11847.3777432114</v>
      </c>
    </row>
    <row r="45" s="147" customFormat="true" ht="14.25" hidden="false" customHeight="true" outlineLevel="0" collapsed="false">
      <c r="A45" s="156"/>
      <c r="B45" s="156"/>
      <c r="C45" s="156"/>
      <c r="D45" s="156"/>
      <c r="E45" s="156"/>
      <c r="F45" s="156"/>
      <c r="G45" s="164"/>
      <c r="H45" s="164"/>
      <c r="K45" s="148"/>
      <c r="L45" s="148"/>
      <c r="M45" s="148"/>
      <c r="P45" s="225" t="s">
        <v>374</v>
      </c>
      <c r="Q45" s="232" t="n">
        <v>3.2</v>
      </c>
      <c r="R45" s="233" t="n">
        <v>3.41</v>
      </c>
      <c r="S45" s="233" t="n">
        <v>3.55</v>
      </c>
      <c r="T45" s="233" t="n">
        <v>3.64</v>
      </c>
      <c r="U45" s="233" t="n">
        <v>3.73</v>
      </c>
      <c r="V45" s="233" t="n">
        <v>3.86</v>
      </c>
      <c r="W45" s="233" t="n">
        <v>3.98</v>
      </c>
      <c r="X45" s="181" t="s">
        <v>392</v>
      </c>
      <c r="Y45" s="181" t="n">
        <v>0.1092</v>
      </c>
      <c r="Z45" s="182" t="n">
        <f aca="false">IF($X$79+$X$81&gt;20000,20000,($X$79+$X$81))*(1-(1/$B$13))</f>
        <v>11847.3777432114</v>
      </c>
    </row>
    <row r="46" s="147" customFormat="true" ht="14.25" hidden="false" customHeight="true" outlineLevel="0" collapsed="false">
      <c r="A46" s="156"/>
      <c r="B46" s="156"/>
      <c r="C46" s="156"/>
      <c r="D46" s="156"/>
      <c r="E46" s="156"/>
      <c r="F46" s="156"/>
      <c r="G46" s="164"/>
      <c r="H46" s="164"/>
      <c r="K46" s="148"/>
      <c r="L46" s="148"/>
      <c r="M46" s="148"/>
      <c r="P46" s="225" t="s">
        <v>377</v>
      </c>
      <c r="Q46" s="232" t="n">
        <v>3.28</v>
      </c>
      <c r="R46" s="233" t="n">
        <v>3.41</v>
      </c>
      <c r="S46" s="233" t="n">
        <v>3.55</v>
      </c>
      <c r="T46" s="233" t="n">
        <v>3.64</v>
      </c>
      <c r="U46" s="233" t="n">
        <v>3.73</v>
      </c>
      <c r="V46" s="233" t="n">
        <v>3.86</v>
      </c>
      <c r="W46" s="233" t="n">
        <v>3.98</v>
      </c>
      <c r="X46" s="181" t="s">
        <v>393</v>
      </c>
      <c r="Y46" s="181" t="n">
        <v>0.1092</v>
      </c>
      <c r="Z46" s="182" t="n">
        <f aca="false">IF($X$79+$X$81&gt;20000,20000,($X$79+$X$81))*(1-(1/$B$13))</f>
        <v>11847.3777432114</v>
      </c>
    </row>
    <row r="47" s="147" customFormat="true" ht="14.25" hidden="false" customHeight="true" outlineLevel="0" collapsed="false">
      <c r="A47" s="156"/>
      <c r="B47" s="156"/>
      <c r="C47" s="156"/>
      <c r="D47" s="156"/>
      <c r="E47" s="156"/>
      <c r="F47" s="156"/>
      <c r="G47" s="164"/>
      <c r="H47" s="164"/>
      <c r="K47" s="148"/>
      <c r="L47" s="148"/>
      <c r="M47" s="148"/>
    </row>
    <row r="48" s="147" customFormat="true" ht="13.8" hidden="false" customHeight="false" outlineLevel="0" collapsed="false">
      <c r="A48" s="156"/>
      <c r="B48" s="156"/>
      <c r="C48" s="156"/>
      <c r="F48" s="156"/>
      <c r="G48" s="164"/>
      <c r="H48" s="164"/>
      <c r="K48" s="148"/>
      <c r="L48" s="148"/>
      <c r="M48" s="148"/>
    </row>
    <row r="49" s="147" customFormat="true" ht="13.8" hidden="false" customHeight="false" outlineLevel="0" collapsed="false">
      <c r="A49" s="86"/>
      <c r="B49" s="86"/>
      <c r="C49" s="86"/>
      <c r="D49" s="86"/>
      <c r="E49" s="86"/>
      <c r="F49" s="156"/>
      <c r="G49" s="164"/>
      <c r="H49" s="164"/>
      <c r="K49" s="148"/>
      <c r="L49" s="148"/>
      <c r="M49" s="148"/>
    </row>
    <row r="50" s="147" customFormat="true" ht="16.5" hidden="false" customHeight="true" outlineLevel="0" collapsed="false">
      <c r="A50" s="234" t="s">
        <v>394</v>
      </c>
      <c r="B50" s="234"/>
      <c r="C50" s="234"/>
      <c r="D50" s="234"/>
      <c r="E50" s="234"/>
      <c r="F50" s="156"/>
      <c r="G50" s="164"/>
      <c r="H50" s="164"/>
      <c r="K50" s="148"/>
      <c r="L50" s="148"/>
      <c r="M50" s="148"/>
    </row>
    <row r="51" s="147" customFormat="true" ht="13.8" hidden="false" customHeight="false" outlineLevel="0" collapsed="false">
      <c r="A51" s="234"/>
      <c r="B51" s="234"/>
      <c r="C51" s="234"/>
      <c r="D51" s="234"/>
      <c r="E51" s="234"/>
      <c r="F51" s="156"/>
      <c r="G51" s="156"/>
      <c r="H51" s="156"/>
      <c r="K51" s="148"/>
      <c r="L51" s="148"/>
      <c r="M51" s="148"/>
    </row>
    <row r="52" s="147" customFormat="true" ht="13.8" hidden="false" customHeight="false" outlineLevel="0" collapsed="false">
      <c r="A52" s="234"/>
      <c r="B52" s="234"/>
      <c r="C52" s="234"/>
      <c r="D52" s="234"/>
      <c r="E52" s="234"/>
      <c r="F52" s="156"/>
      <c r="G52" s="156"/>
      <c r="H52" s="156"/>
      <c r="K52" s="148"/>
      <c r="L52" s="148"/>
      <c r="M52" s="148"/>
    </row>
    <row r="53" s="147" customFormat="true" ht="16.5" hidden="false" customHeight="true" outlineLevel="0" collapsed="false">
      <c r="A53" s="234"/>
      <c r="B53" s="234"/>
      <c r="C53" s="234"/>
      <c r="D53" s="234"/>
      <c r="E53" s="234"/>
      <c r="F53" s="156"/>
      <c r="G53" s="156"/>
      <c r="H53" s="156"/>
      <c r="K53" s="148"/>
      <c r="L53" s="148"/>
      <c r="M53" s="148"/>
    </row>
    <row r="54" s="147" customFormat="true" ht="13.8" hidden="false" customHeight="false" outlineLevel="0" collapsed="false">
      <c r="A54" s="234"/>
      <c r="B54" s="234"/>
      <c r="C54" s="234"/>
      <c r="D54" s="234"/>
      <c r="E54" s="234"/>
      <c r="F54" s="156"/>
      <c r="G54" s="156"/>
      <c r="H54" s="156"/>
      <c r="K54" s="146"/>
      <c r="AB54" s="4"/>
    </row>
    <row r="55" s="147" customFormat="true" ht="13.8" hidden="false" customHeight="false" outlineLevel="0" collapsed="false">
      <c r="A55" s="156"/>
      <c r="B55" s="156"/>
      <c r="C55" s="156"/>
      <c r="F55" s="156"/>
      <c r="G55" s="156"/>
      <c r="H55" s="156"/>
      <c r="K55" s="146"/>
      <c r="AB55" s="4"/>
    </row>
    <row r="56" s="147" customFormat="true" ht="14.4" hidden="false" customHeight="true" outlineLevel="0" collapsed="false">
      <c r="A56" s="235" t="s">
        <v>395</v>
      </c>
      <c r="B56" s="235"/>
      <c r="C56" s="156"/>
      <c r="D56" s="236" t="s">
        <v>396</v>
      </c>
      <c r="E56" s="237" t="s">
        <v>397</v>
      </c>
      <c r="F56" s="156"/>
      <c r="G56" s="156"/>
      <c r="H56" s="156"/>
      <c r="AB56" s="4"/>
    </row>
    <row r="57" s="147" customFormat="true" ht="14.15" hidden="false" customHeight="false" outlineLevel="0" collapsed="false">
      <c r="A57" s="175" t="s">
        <v>398</v>
      </c>
      <c r="B57" s="238" t="n">
        <f aca="false">VLOOKUP(A57,$I$77:$Q$86,HLOOKUP($B$9,$I$77:$Q$86,2,FALSE()),FALSE())*$B$14</f>
        <v>1.12121212121212</v>
      </c>
      <c r="C57" s="156"/>
      <c r="D57" s="239" t="s">
        <v>399</v>
      </c>
      <c r="E57" s="240" t="n">
        <f aca="false">VLOOKUP($D$57,U62:AA75,4,FALSE())</f>
        <v>2096.05647150997</v>
      </c>
      <c r="F57" s="156"/>
      <c r="G57" s="156"/>
      <c r="H57" s="156"/>
      <c r="I57" s="241" t="s">
        <v>400</v>
      </c>
      <c r="J57" s="242"/>
      <c r="AB57" s="4"/>
    </row>
    <row r="58" s="147" customFormat="true" ht="14.15" hidden="false" customHeight="false" outlineLevel="0" collapsed="false">
      <c r="A58" s="175" t="s">
        <v>401</v>
      </c>
      <c r="B58" s="243" t="n">
        <f aca="false">E18/(24*60)</f>
        <v>0.0453767560664112</v>
      </c>
      <c r="C58" s="156"/>
      <c r="D58" s="236" t="s">
        <v>402</v>
      </c>
      <c r="E58" s="237" t="s">
        <v>403</v>
      </c>
      <c r="F58" s="244" t="s">
        <v>404</v>
      </c>
      <c r="G58" s="244"/>
      <c r="H58" s="244"/>
      <c r="I58" s="219"/>
      <c r="J58" s="245"/>
    </row>
    <row r="59" s="147" customFormat="true" ht="13.8" hidden="false" customHeight="false" outlineLevel="0" collapsed="false">
      <c r="A59" s="175" t="s">
        <v>405</v>
      </c>
      <c r="B59" s="243" t="n">
        <f aca="false">1-B60</f>
        <v>1</v>
      </c>
      <c r="C59" s="156"/>
      <c r="D59" s="175" t="s">
        <v>406</v>
      </c>
      <c r="E59" s="246" t="n">
        <v>7.9</v>
      </c>
      <c r="F59" s="244"/>
      <c r="G59" s="244"/>
      <c r="H59" s="244"/>
      <c r="I59" s="247" t="s">
        <v>407</v>
      </c>
      <c r="J59" s="248" t="n">
        <f aca="false">VLOOKUP(B15,I60:J62,2,FALSE())</f>
        <v>0</v>
      </c>
      <c r="U59" s="249"/>
      <c r="V59" s="249"/>
      <c r="Y59" s="249"/>
      <c r="Z59" s="249"/>
      <c r="AA59" s="249"/>
      <c r="AB59" s="149"/>
    </row>
    <row r="60" s="147" customFormat="true" ht="13.8" hidden="false" customHeight="false" outlineLevel="0" collapsed="false">
      <c r="A60" s="175" t="s">
        <v>408</v>
      </c>
      <c r="B60" s="250" t="n">
        <f aca="false">IF(B15="Hybrid",(VLOOKUP(J63,I65:J74,2,FALSE())),0)</f>
        <v>0</v>
      </c>
      <c r="C60" s="156"/>
      <c r="D60" s="175" t="s">
        <v>409</v>
      </c>
      <c r="E60" s="246" t="n">
        <v>28</v>
      </c>
      <c r="F60" s="244"/>
      <c r="G60" s="244"/>
      <c r="H60" s="244"/>
      <c r="I60" s="251" t="s">
        <v>297</v>
      </c>
      <c r="J60" s="252" t="n">
        <v>0</v>
      </c>
      <c r="AA60" s="249"/>
      <c r="AB60" s="149"/>
    </row>
    <row r="61" s="147" customFormat="true" ht="13.8" hidden="false" customHeight="false" outlineLevel="0" collapsed="false">
      <c r="A61" s="175" t="s">
        <v>410</v>
      </c>
      <c r="B61" s="253" t="n">
        <f aca="false">IF(J59=1,B60+B59,B57)</f>
        <v>1.12121212121212</v>
      </c>
      <c r="C61" s="156"/>
      <c r="D61" s="175" t="s">
        <v>411</v>
      </c>
      <c r="E61" s="246" t="n">
        <v>58</v>
      </c>
      <c r="F61" s="244"/>
      <c r="G61" s="244"/>
      <c r="H61" s="244"/>
      <c r="I61" s="251" t="s">
        <v>412</v>
      </c>
      <c r="J61" s="252" t="n">
        <v>1</v>
      </c>
      <c r="U61" s="147" t="s">
        <v>413</v>
      </c>
      <c r="AB61" s="149"/>
    </row>
    <row r="62" s="147" customFormat="true" ht="14.4" hidden="false" customHeight="true" outlineLevel="0" collapsed="false">
      <c r="A62" s="203" t="s">
        <v>308</v>
      </c>
      <c r="B62" s="205" t="str">
        <f aca="false">+IF(B61&lt;(1)," No Not MCS","Yes")</f>
        <v>Yes</v>
      </c>
      <c r="C62" s="156"/>
      <c r="D62" s="203" t="s">
        <v>414</v>
      </c>
      <c r="E62" s="254" t="n">
        <v>68</v>
      </c>
      <c r="F62" s="244"/>
      <c r="G62" s="244"/>
      <c r="H62" s="244"/>
      <c r="I62" s="148"/>
      <c r="J62" s="148"/>
      <c r="U62" s="255" t="s">
        <v>415</v>
      </c>
      <c r="V62" s="256" t="s">
        <v>416</v>
      </c>
      <c r="W62" s="256" t="s">
        <v>417</v>
      </c>
      <c r="X62" s="256" t="s">
        <v>418</v>
      </c>
      <c r="Y62" s="256" t="s">
        <v>419</v>
      </c>
      <c r="Z62" s="256" t="s">
        <v>420</v>
      </c>
      <c r="AA62" s="256" t="s">
        <v>421</v>
      </c>
      <c r="AB62" s="149" t="s">
        <v>422</v>
      </c>
    </row>
    <row r="63" s="147" customFormat="true" ht="13.8" hidden="false" customHeight="false" outlineLevel="0" collapsed="false">
      <c r="A63" s="257"/>
      <c r="B63" s="156"/>
      <c r="C63" s="156"/>
      <c r="D63" s="257"/>
      <c r="E63" s="156"/>
      <c r="F63" s="244"/>
      <c r="G63" s="244"/>
      <c r="H63" s="244"/>
      <c r="I63" s="219"/>
      <c r="J63" s="258" t="n">
        <f aca="false">ROUND(J64,0.1)</f>
        <v>-6</v>
      </c>
      <c r="U63" s="255"/>
      <c r="V63" s="256"/>
      <c r="W63" s="256"/>
      <c r="X63" s="256"/>
      <c r="Y63" s="256"/>
      <c r="Z63" s="256"/>
      <c r="AA63" s="256"/>
      <c r="AB63" s="259"/>
    </row>
    <row r="64" s="147" customFormat="true" ht="14.4" hidden="false" customHeight="true" outlineLevel="0" collapsed="false">
      <c r="A64" s="260" t="s">
        <v>423</v>
      </c>
      <c r="B64" s="260"/>
      <c r="C64" s="260"/>
      <c r="D64" s="260"/>
      <c r="E64" s="260"/>
      <c r="F64" s="244"/>
      <c r="G64" s="244"/>
      <c r="H64" s="244"/>
      <c r="I64" s="247" t="s">
        <v>424</v>
      </c>
      <c r="J64" s="261" t="n">
        <f aca="false">15+((E7-15)*B57)</f>
        <v>-5.96666666666667</v>
      </c>
      <c r="O64" s="15" t="s">
        <v>153</v>
      </c>
      <c r="P64" s="15" t="s">
        <v>154</v>
      </c>
      <c r="U64" s="262" t="s">
        <v>425</v>
      </c>
      <c r="V64" s="263" t="n">
        <f aca="false">B13</f>
        <v>4.11</v>
      </c>
      <c r="W64" s="264" t="n">
        <f aca="false">(E60/V64)/100</f>
        <v>0.0681265206812652</v>
      </c>
      <c r="X64" s="265" t="n">
        <f aca="false">($X$79*W64)+((E60/2.5)*(X81/100))+(X83*(E60/100))</f>
        <v>1255.08794718293</v>
      </c>
      <c r="Y64" s="266" t="n">
        <v>0.4</v>
      </c>
      <c r="Z64" s="266" t="n">
        <f aca="false">Y64/V64</f>
        <v>0.097323600973236</v>
      </c>
      <c r="AA64" s="267" t="n">
        <f aca="false">(($X$79)*Z64)+(X81*(Y64/2.5))</f>
        <v>1687.94587112079</v>
      </c>
      <c r="AB64" s="268" t="s">
        <v>426</v>
      </c>
    </row>
    <row r="65" s="147" customFormat="true" ht="13.8" hidden="false" customHeight="false" outlineLevel="0" collapsed="false">
      <c r="A65" s="260"/>
      <c r="B65" s="260"/>
      <c r="C65" s="260"/>
      <c r="D65" s="260"/>
      <c r="E65" s="260"/>
      <c r="F65" s="244"/>
      <c r="G65" s="244"/>
      <c r="H65" s="244"/>
      <c r="I65" s="269" t="s">
        <v>427</v>
      </c>
      <c r="J65" s="270" t="s">
        <v>428</v>
      </c>
      <c r="O65" s="16" t="s">
        <v>31</v>
      </c>
      <c r="P65" s="17" t="n">
        <v>-0.362</v>
      </c>
      <c r="U65" s="271" t="s">
        <v>429</v>
      </c>
      <c r="V65" s="272" t="n">
        <v>0.6</v>
      </c>
      <c r="W65" s="264" t="n">
        <f aca="false">E61/V65/1000</f>
        <v>0.0966666666666667</v>
      </c>
      <c r="X65" s="265" t="n">
        <f aca="false">($X$79+$X$81+$X$83)*W65</f>
        <v>1538.8769031339</v>
      </c>
      <c r="Y65" s="266" t="n">
        <v>0.314</v>
      </c>
      <c r="Z65" s="266" t="n">
        <f aca="false">Y65/V65</f>
        <v>0.523333333333333</v>
      </c>
      <c r="AA65" s="267" t="n">
        <f aca="false">($X$79+$X$81)*Z65</f>
        <v>8193.73787391424</v>
      </c>
      <c r="AB65" s="149"/>
    </row>
    <row r="66" s="147" customFormat="true" ht="13.8" hidden="false" customHeight="false" outlineLevel="0" collapsed="false">
      <c r="A66" s="156"/>
      <c r="B66" s="156"/>
      <c r="C66" s="156"/>
      <c r="F66" s="244"/>
      <c r="G66" s="244"/>
      <c r="H66" s="244"/>
      <c r="I66" s="251" t="n">
        <v>-1</v>
      </c>
      <c r="J66" s="273" t="n">
        <v>0.04</v>
      </c>
      <c r="O66" s="16" t="s">
        <v>34</v>
      </c>
      <c r="P66" s="17" t="n">
        <v>-1.2</v>
      </c>
      <c r="U66" s="271" t="s">
        <v>430</v>
      </c>
      <c r="V66" s="272" t="n">
        <v>0.84</v>
      </c>
      <c r="W66" s="264" t="n">
        <f aca="false">E61/V66/1000</f>
        <v>0.0690476190476191</v>
      </c>
      <c r="X66" s="265" t="n">
        <f aca="false">($X$79+$X$81+$X$83)*W66</f>
        <v>1099.19778795279</v>
      </c>
      <c r="Y66" s="266" t="n">
        <v>0.314</v>
      </c>
      <c r="Z66" s="266" t="n">
        <f aca="false">Y66/V66</f>
        <v>0.373809523809524</v>
      </c>
      <c r="AA66" s="267" t="n">
        <f aca="false">($X$79+$X$81)*Z66</f>
        <v>5852.66990993875</v>
      </c>
      <c r="AB66" s="149"/>
    </row>
    <row r="67" s="147" customFormat="true" ht="13.8" hidden="false" customHeight="true" outlineLevel="0" collapsed="false">
      <c r="A67" s="274" t="s">
        <v>431</v>
      </c>
      <c r="B67" s="274"/>
      <c r="C67" s="244"/>
      <c r="D67" s="275" t="s">
        <v>432</v>
      </c>
      <c r="E67" s="276" t="s">
        <v>433</v>
      </c>
      <c r="F67" s="244"/>
      <c r="G67" s="244"/>
      <c r="H67" s="244"/>
      <c r="I67" s="251" t="n">
        <v>0</v>
      </c>
      <c r="J67" s="273" t="n">
        <v>0.08</v>
      </c>
      <c r="O67" s="16" t="s">
        <v>37</v>
      </c>
      <c r="P67" s="17" t="n">
        <v>-1.6</v>
      </c>
      <c r="U67" s="271" t="s">
        <v>434</v>
      </c>
      <c r="V67" s="272" t="n">
        <v>0.84</v>
      </c>
      <c r="W67" s="264" t="n">
        <f aca="false">E62/V67/1000</f>
        <v>0.080952380952381</v>
      </c>
      <c r="X67" s="265" t="n">
        <f aca="false">($X$79+$X$81+$X$83)*W67</f>
        <v>1288.71464794465</v>
      </c>
      <c r="Y67" s="266" t="n">
        <v>0.259</v>
      </c>
      <c r="Z67" s="266" t="n">
        <f aca="false">Y67/V67</f>
        <v>0.308333333333333</v>
      </c>
      <c r="AA67" s="267" t="n">
        <f aca="false">($X$79+$X$81)*Z67</f>
        <v>4827.52072189215</v>
      </c>
      <c r="AB67" s="149"/>
    </row>
    <row r="68" s="147" customFormat="true" ht="13.8" hidden="false" customHeight="false" outlineLevel="0" collapsed="false">
      <c r="A68" s="277"/>
      <c r="B68" s="240" t="n">
        <f aca="false">X73</f>
        <v>1255.08794718293</v>
      </c>
      <c r="C68" s="244"/>
      <c r="D68" s="278" t="n">
        <f aca="false">1-(B68/E57)</f>
        <v>0.401214631264788</v>
      </c>
      <c r="E68" s="279" t="n">
        <f aca="false">VLOOKUP(D57,U62:AA77,7,FALSE())-AA73</f>
        <v>3113.48014416655</v>
      </c>
      <c r="F68" s="244"/>
      <c r="G68" s="244"/>
      <c r="H68" s="244"/>
      <c r="I68" s="251" t="n">
        <v>1</v>
      </c>
      <c r="J68" s="273" t="n">
        <v>0.12</v>
      </c>
      <c r="O68" s="16" t="s">
        <v>40</v>
      </c>
      <c r="P68" s="17" t="n">
        <v>-1.8</v>
      </c>
      <c r="U68" s="271" t="s">
        <v>435</v>
      </c>
      <c r="V68" s="272" t="n">
        <v>0.835</v>
      </c>
      <c r="W68" s="264" t="n">
        <f aca="false">E59/V68/100</f>
        <v>0.0946107784431138</v>
      </c>
      <c r="X68" s="265" t="n">
        <f aca="false">($X$79+$X$81+$X$83)*W68</f>
        <v>1506.14836276166</v>
      </c>
      <c r="Y68" s="266" t="n">
        <v>0.184</v>
      </c>
      <c r="Z68" s="266" t="n">
        <f aca="false">Y68/V68</f>
        <v>0.220359281437126</v>
      </c>
      <c r="AA68" s="267" t="n">
        <f aca="false">($X$79+$X$81)*Z68</f>
        <v>3450.12647805078</v>
      </c>
      <c r="AB68" s="149"/>
    </row>
    <row r="69" s="147" customFormat="true" ht="13.8" hidden="false" customHeight="true" outlineLevel="0" collapsed="false">
      <c r="A69" s="280" t="s">
        <v>436</v>
      </c>
      <c r="B69" s="280"/>
      <c r="C69" s="280"/>
      <c r="D69" s="280"/>
      <c r="E69" s="280"/>
      <c r="F69" s="244"/>
      <c r="G69" s="244"/>
      <c r="H69" s="244"/>
      <c r="I69" s="251" t="n">
        <v>2</v>
      </c>
      <c r="J69" s="273" t="n">
        <v>0.17</v>
      </c>
      <c r="O69" s="16" t="s">
        <v>43</v>
      </c>
      <c r="P69" s="17" t="n">
        <v>-2.2</v>
      </c>
      <c r="U69" s="271" t="s">
        <v>399</v>
      </c>
      <c r="V69" s="272" t="n">
        <v>0.6</v>
      </c>
      <c r="W69" s="264" t="n">
        <f aca="false">E59/V69/100</f>
        <v>0.131666666666667</v>
      </c>
      <c r="X69" s="265" t="n">
        <f aca="false">($X$79+$X$81+$X$83)*W69</f>
        <v>2096.05647150997</v>
      </c>
      <c r="Y69" s="266" t="n">
        <v>0.184</v>
      </c>
      <c r="Z69" s="266" t="n">
        <f aca="false">Y69/V69</f>
        <v>0.306666666666667</v>
      </c>
      <c r="AA69" s="267" t="n">
        <f aca="false">($X$79+$X$81)*Z69</f>
        <v>4801.42601528734</v>
      </c>
      <c r="AB69" s="149"/>
    </row>
    <row r="70" s="147" customFormat="true" ht="16.5" hidden="false" customHeight="true" outlineLevel="0" collapsed="false">
      <c r="A70" s="280"/>
      <c r="B70" s="280"/>
      <c r="C70" s="280"/>
      <c r="D70" s="280"/>
      <c r="E70" s="280"/>
      <c r="F70" s="244"/>
      <c r="G70" s="244"/>
      <c r="H70" s="244"/>
      <c r="I70" s="251" t="n">
        <v>3</v>
      </c>
      <c r="J70" s="273" t="n">
        <v>0.25</v>
      </c>
      <c r="O70" s="16" t="s">
        <v>46</v>
      </c>
      <c r="P70" s="17" t="n">
        <v>-3.4</v>
      </c>
      <c r="U70" s="271" t="s">
        <v>437</v>
      </c>
      <c r="V70" s="272" t="n">
        <v>0.835</v>
      </c>
      <c r="W70" s="264" t="n">
        <f aca="false">E59/V70/100</f>
        <v>0.0946107784431138</v>
      </c>
      <c r="X70" s="265" t="n">
        <f aca="false">($X$79+$X$81+$X$83)*W70</f>
        <v>1506.14836276166</v>
      </c>
      <c r="Y70" s="266" t="n">
        <v>0.184</v>
      </c>
      <c r="Z70" s="266" t="n">
        <f aca="false">Y70/V70</f>
        <v>0.220359281437126</v>
      </c>
      <c r="AA70" s="267" t="n">
        <f aca="false">($X$79+$X$81)*Z70</f>
        <v>3450.12647805078</v>
      </c>
      <c r="AB70" s="149"/>
    </row>
    <row r="71" s="147" customFormat="true" ht="13.8" hidden="false" customHeight="false" outlineLevel="0" collapsed="false">
      <c r="A71" s="280"/>
      <c r="B71" s="280"/>
      <c r="C71" s="280"/>
      <c r="D71" s="280"/>
      <c r="E71" s="280"/>
      <c r="F71" s="244"/>
      <c r="G71" s="244"/>
      <c r="H71" s="244"/>
      <c r="I71" s="251" t="n">
        <v>4</v>
      </c>
      <c r="J71" s="273" t="n">
        <v>0.32</v>
      </c>
      <c r="K71" s="249"/>
      <c r="L71" s="249"/>
      <c r="M71" s="249"/>
      <c r="N71" s="249"/>
      <c r="O71" s="16" t="s">
        <v>48</v>
      </c>
      <c r="P71" s="17" t="n">
        <v>-3.4</v>
      </c>
      <c r="Q71" s="249"/>
      <c r="U71" s="271" t="s">
        <v>438</v>
      </c>
      <c r="V71" s="272" t="n">
        <v>1</v>
      </c>
      <c r="W71" s="264" t="n">
        <f aca="false">E60/V71/100</f>
        <v>0.28</v>
      </c>
      <c r="X71" s="265" t="n">
        <f aca="false">($X$79+$X$81+$X$83)*W71</f>
        <v>4457.43654700855</v>
      </c>
      <c r="Y71" s="266" t="n">
        <v>0.4</v>
      </c>
      <c r="Z71" s="266" t="n">
        <f aca="false">Y71/V71</f>
        <v>0.4</v>
      </c>
      <c r="AA71" s="267" t="n">
        <f aca="false">($X$79+$X$81)*Z71</f>
        <v>6262.72958515739</v>
      </c>
      <c r="AB71" s="149"/>
      <c r="BC71" s="249"/>
      <c r="BD71" s="249"/>
      <c r="BE71" s="249"/>
      <c r="BF71" s="249"/>
      <c r="BG71" s="249"/>
      <c r="BH71" s="249"/>
      <c r="BI71" s="249"/>
      <c r="BJ71" s="249"/>
      <c r="BK71" s="249"/>
      <c r="BL71" s="249"/>
      <c r="BM71" s="249"/>
      <c r="BN71" s="249"/>
      <c r="BO71" s="249"/>
      <c r="BP71" s="249"/>
      <c r="BQ71" s="249"/>
      <c r="BR71" s="249"/>
      <c r="BS71" s="249"/>
    </row>
    <row r="72" s="147" customFormat="true" ht="15" hidden="false" customHeight="true" outlineLevel="0" collapsed="false">
      <c r="A72" s="244"/>
      <c r="B72" s="244"/>
      <c r="C72" s="244"/>
      <c r="D72" s="244"/>
      <c r="E72" s="244"/>
      <c r="F72" s="244"/>
      <c r="G72" s="244"/>
      <c r="H72" s="244"/>
      <c r="I72" s="251" t="n">
        <v>5</v>
      </c>
      <c r="J72" s="273" t="n">
        <v>0.4</v>
      </c>
      <c r="O72" s="16" t="s">
        <v>51</v>
      </c>
      <c r="P72" s="17" t="n">
        <v>-3.9</v>
      </c>
      <c r="U72" s="271" t="s">
        <v>439</v>
      </c>
      <c r="V72" s="272" t="n">
        <v>1</v>
      </c>
      <c r="W72" s="264" t="n">
        <f aca="false">E60/V72/100</f>
        <v>0.28</v>
      </c>
      <c r="X72" s="265" t="n">
        <f aca="false">($X$79+$X$81+$X$83)*W72</f>
        <v>4457.43654700855</v>
      </c>
      <c r="Y72" s="266" t="n">
        <v>0.4</v>
      </c>
      <c r="Z72" s="266" t="n">
        <f aca="false">Y72/V72</f>
        <v>0.4</v>
      </c>
      <c r="AA72" s="267" t="n">
        <f aca="false">($X$79+$X$81)*Z72</f>
        <v>6262.72958515739</v>
      </c>
      <c r="AB72" s="149"/>
      <c r="BF72" s="249"/>
      <c r="BG72" s="249"/>
      <c r="BH72" s="249"/>
      <c r="BI72" s="249"/>
      <c r="BJ72" s="249"/>
      <c r="BK72" s="249"/>
      <c r="BL72" s="249"/>
      <c r="BM72" s="249"/>
      <c r="BN72" s="249"/>
      <c r="BO72" s="249"/>
      <c r="BP72" s="249"/>
      <c r="BQ72" s="249"/>
      <c r="BR72" s="249"/>
      <c r="BS72" s="249"/>
    </row>
    <row r="73" s="147" customFormat="true" ht="15" hidden="false" customHeight="true" outlineLevel="0" collapsed="false">
      <c r="A73" s="281" t="s">
        <v>440</v>
      </c>
      <c r="B73" s="281"/>
      <c r="C73" s="156"/>
      <c r="D73" s="281" t="s">
        <v>441</v>
      </c>
      <c r="E73" s="282" t="s">
        <v>442</v>
      </c>
      <c r="F73" s="244"/>
      <c r="G73" s="244"/>
      <c r="H73" s="244"/>
      <c r="I73" s="251" t="n">
        <v>6</v>
      </c>
      <c r="J73" s="273" t="n">
        <v>0.5</v>
      </c>
      <c r="O73" s="16" t="s">
        <v>53</v>
      </c>
      <c r="P73" s="17" t="n">
        <v>-0.2</v>
      </c>
      <c r="U73" s="271" t="s">
        <v>412</v>
      </c>
      <c r="V73" s="272"/>
      <c r="X73" s="265" t="n">
        <f aca="false">(B60*(0.06)*X79)+(B59*X79*W64)+(X81*(E60/250))+(X83*(E60/100))</f>
        <v>1255.08794718293</v>
      </c>
      <c r="Y73" s="266"/>
      <c r="Z73" s="266"/>
      <c r="AA73" s="267" t="n">
        <f aca="false">(B60*(0.03/Z64)*AA64)+(B59*AA64)</f>
        <v>1687.94587112079</v>
      </c>
      <c r="AB73" s="4"/>
      <c r="BD73" s="249"/>
      <c r="BE73" s="249"/>
      <c r="BF73" s="249"/>
      <c r="BG73" s="249"/>
      <c r="BH73" s="249"/>
      <c r="BI73" s="249"/>
      <c r="BJ73" s="249"/>
      <c r="BK73" s="249"/>
      <c r="BL73" s="249"/>
      <c r="BM73" s="249"/>
      <c r="BN73" s="249"/>
      <c r="BO73" s="249"/>
      <c r="BP73" s="249"/>
      <c r="BQ73" s="249"/>
      <c r="BR73" s="249"/>
      <c r="BS73" s="249"/>
    </row>
    <row r="74" s="147" customFormat="true" ht="15" hidden="false" customHeight="true" outlineLevel="0" collapsed="false">
      <c r="A74" s="283" t="s">
        <v>443</v>
      </c>
      <c r="B74" s="284" t="s">
        <v>444</v>
      </c>
      <c r="C74" s="156"/>
      <c r="D74" s="281"/>
      <c r="E74" s="282"/>
      <c r="F74" s="244"/>
      <c r="G74" s="244"/>
      <c r="H74" s="244"/>
      <c r="I74" s="285" t="n">
        <v>7</v>
      </c>
      <c r="J74" s="286" t="s">
        <v>445</v>
      </c>
      <c r="BD74" s="249"/>
      <c r="BE74" s="249"/>
      <c r="BF74" s="249"/>
      <c r="BG74" s="249"/>
      <c r="BH74" s="249"/>
      <c r="BI74" s="249"/>
      <c r="BJ74" s="249"/>
      <c r="BK74" s="249"/>
      <c r="BL74" s="249"/>
      <c r="BM74" s="249"/>
      <c r="BN74" s="249"/>
      <c r="BO74" s="249"/>
      <c r="BP74" s="249"/>
      <c r="BQ74" s="249"/>
      <c r="BR74" s="249"/>
      <c r="BS74" s="249"/>
    </row>
    <row r="75" s="147" customFormat="true" ht="15" hidden="false" customHeight="true" outlineLevel="0" collapsed="false">
      <c r="A75" s="287" t="s">
        <v>446</v>
      </c>
      <c r="B75" s="243" t="n">
        <v>0.19</v>
      </c>
      <c r="C75" s="156"/>
      <c r="D75" s="288" t="n">
        <f aca="false">$B$68*B75</f>
        <v>238.466709964756</v>
      </c>
      <c r="E75" s="289" t="n">
        <f aca="false">$E$57*B75</f>
        <v>398.250729586895</v>
      </c>
      <c r="F75" s="156"/>
      <c r="G75" s="156"/>
      <c r="H75" s="156"/>
      <c r="BD75" s="249"/>
      <c r="BE75" s="249"/>
      <c r="BF75" s="249"/>
      <c r="BG75" s="249"/>
      <c r="BH75" s="249"/>
      <c r="BI75" s="249"/>
      <c r="BJ75" s="249"/>
      <c r="BK75" s="249"/>
      <c r="BL75" s="249"/>
      <c r="BM75" s="249"/>
      <c r="BN75" s="249"/>
      <c r="BO75" s="249"/>
      <c r="BP75" s="249"/>
      <c r="BQ75" s="249"/>
      <c r="BR75" s="249"/>
      <c r="BS75" s="249"/>
    </row>
    <row r="76" s="147" customFormat="true" ht="15" hidden="false" customHeight="true" outlineLevel="0" collapsed="false">
      <c r="A76" s="287" t="s">
        <v>447</v>
      </c>
      <c r="B76" s="243" t="n">
        <v>0.17</v>
      </c>
      <c r="C76" s="156"/>
      <c r="D76" s="290" t="n">
        <f aca="false">$B$68*B76</f>
        <v>213.364951021097</v>
      </c>
      <c r="E76" s="291" t="n">
        <f aca="false">$E$57*B76</f>
        <v>356.329600156695</v>
      </c>
      <c r="F76" s="156"/>
      <c r="G76" s="156"/>
      <c r="H76" s="156"/>
      <c r="I76" s="292" t="s">
        <v>448</v>
      </c>
      <c r="J76" s="293"/>
      <c r="K76" s="293"/>
      <c r="L76" s="293"/>
      <c r="M76" s="293"/>
      <c r="N76" s="293"/>
      <c r="O76" s="293"/>
      <c r="P76" s="293"/>
      <c r="Q76" s="294"/>
      <c r="U76" s="295" t="s">
        <v>449</v>
      </c>
      <c r="V76" s="296"/>
      <c r="W76" s="147" t="s">
        <v>450</v>
      </c>
      <c r="Y76" s="249"/>
      <c r="Z76" s="249"/>
      <c r="BD76" s="249"/>
      <c r="BE76" s="249"/>
      <c r="BF76" s="249"/>
      <c r="BG76" s="249"/>
      <c r="BH76" s="249"/>
      <c r="BI76" s="249"/>
      <c r="BJ76" s="249"/>
      <c r="BK76" s="249"/>
      <c r="BL76" s="249"/>
      <c r="BM76" s="249"/>
      <c r="BN76" s="249"/>
      <c r="BO76" s="249"/>
      <c r="BP76" s="249"/>
      <c r="BQ76" s="249"/>
      <c r="BR76" s="249"/>
      <c r="BS76" s="249"/>
    </row>
    <row r="77" s="147" customFormat="true" ht="15" hidden="false" customHeight="true" outlineLevel="0" collapsed="false">
      <c r="A77" s="287" t="s">
        <v>451</v>
      </c>
      <c r="B77" s="243" t="n">
        <v>0.12</v>
      </c>
      <c r="C77" s="156"/>
      <c r="D77" s="290" t="n">
        <f aca="false">$B$68*B77</f>
        <v>150.610553661951</v>
      </c>
      <c r="E77" s="291" t="n">
        <f aca="false">$E$57*B77</f>
        <v>251.526776581197</v>
      </c>
      <c r="F77" s="156"/>
      <c r="G77" s="156"/>
      <c r="H77" s="156"/>
      <c r="I77" s="297" t="s">
        <v>335</v>
      </c>
      <c r="J77" s="298" t="n">
        <v>35</v>
      </c>
      <c r="K77" s="298" t="n">
        <v>40</v>
      </c>
      <c r="L77" s="298" t="n">
        <v>45</v>
      </c>
      <c r="M77" s="298" t="n">
        <v>50</v>
      </c>
      <c r="N77" s="298" t="n">
        <v>55</v>
      </c>
      <c r="O77" s="298" t="n">
        <v>60</v>
      </c>
      <c r="P77" s="298" t="n">
        <v>65</v>
      </c>
      <c r="Q77" s="299" t="n">
        <v>75</v>
      </c>
      <c r="U77" s="295" t="s">
        <v>34</v>
      </c>
      <c r="V77" s="300" t="n">
        <v>2360</v>
      </c>
      <c r="Y77" s="249"/>
      <c r="Z77" s="249"/>
      <c r="BD77" s="249"/>
      <c r="BE77" s="249"/>
      <c r="BF77" s="249"/>
      <c r="BG77" s="249"/>
      <c r="BH77" s="249"/>
      <c r="BI77" s="249"/>
      <c r="BJ77" s="249"/>
      <c r="BK77" s="249"/>
      <c r="BL77" s="249"/>
      <c r="BM77" s="249"/>
      <c r="BN77" s="249"/>
      <c r="BO77" s="249"/>
      <c r="BP77" s="249"/>
      <c r="BQ77" s="249"/>
      <c r="BR77" s="249"/>
      <c r="BS77" s="249"/>
    </row>
    <row r="78" s="147" customFormat="true" ht="15" hidden="false" customHeight="true" outlineLevel="0" collapsed="false">
      <c r="A78" s="287" t="s">
        <v>452</v>
      </c>
      <c r="B78" s="243" t="n">
        <v>0.07</v>
      </c>
      <c r="C78" s="156"/>
      <c r="D78" s="290" t="n">
        <f aca="false">$B$68*B78</f>
        <v>87.8561563028048</v>
      </c>
      <c r="E78" s="291" t="n">
        <f aca="false">$E$57*B78</f>
        <v>146.723953005698</v>
      </c>
      <c r="F78" s="156"/>
      <c r="G78" s="156"/>
      <c r="H78" s="156"/>
      <c r="I78" s="301"/>
      <c r="J78" s="302" t="n">
        <v>2</v>
      </c>
      <c r="K78" s="302" t="n">
        <v>3</v>
      </c>
      <c r="L78" s="302" t="n">
        <v>4</v>
      </c>
      <c r="M78" s="302" t="n">
        <v>5</v>
      </c>
      <c r="N78" s="302" t="n">
        <v>6</v>
      </c>
      <c r="O78" s="302" t="n">
        <v>7</v>
      </c>
      <c r="P78" s="302" t="n">
        <v>8</v>
      </c>
      <c r="Q78" s="303" t="n">
        <v>10</v>
      </c>
      <c r="U78" s="304" t="s">
        <v>46</v>
      </c>
      <c r="V78" s="305" t="n">
        <v>2425</v>
      </c>
      <c r="X78" s="241" t="s">
        <v>453</v>
      </c>
      <c r="Y78" s="306"/>
      <c r="Z78" s="249"/>
      <c r="BD78" s="249"/>
      <c r="BE78" s="249"/>
      <c r="BF78" s="249"/>
      <c r="BG78" s="249"/>
      <c r="BH78" s="249"/>
      <c r="BI78" s="249"/>
      <c r="BJ78" s="249"/>
      <c r="BK78" s="249"/>
      <c r="BL78" s="249"/>
      <c r="BM78" s="249"/>
      <c r="BN78" s="249"/>
      <c r="BO78" s="249"/>
      <c r="BP78" s="249"/>
      <c r="BQ78" s="249"/>
      <c r="BR78" s="249"/>
      <c r="BS78" s="249"/>
    </row>
    <row r="79" s="147" customFormat="true" ht="15" hidden="false" customHeight="true" outlineLevel="0" collapsed="false">
      <c r="A79" s="287" t="s">
        <v>454</v>
      </c>
      <c r="B79" s="243" t="n">
        <v>0.04</v>
      </c>
      <c r="C79" s="156"/>
      <c r="D79" s="290" t="n">
        <f aca="false">$B$68*B79</f>
        <v>50.203517887317</v>
      </c>
      <c r="E79" s="291" t="n">
        <f aca="false">$E$57*B79</f>
        <v>83.8422588603989</v>
      </c>
      <c r="F79" s="156"/>
      <c r="G79" s="156"/>
      <c r="H79" s="156"/>
      <c r="I79" s="301" t="n">
        <v>-10</v>
      </c>
      <c r="J79" s="307" t="n">
        <f aca="false">HLOOKUP($B$12,$I$94:$AU$102,2,FALSE())</f>
        <v>7</v>
      </c>
      <c r="K79" s="307" t="n">
        <f aca="false">HLOOKUP($B$12,$I$104:$AU$112,2,FALSE())</f>
        <v>6.8</v>
      </c>
      <c r="L79" s="307" t="n">
        <f aca="false">HLOOKUP($B$12,$I$114:$AU$122,2,FALSE())</f>
        <v>6.6</v>
      </c>
      <c r="M79" s="307" t="n">
        <f aca="false">HLOOKUP($B$12,$I$124:$AU$132,2,FALSE())</f>
        <v>6.375</v>
      </c>
      <c r="N79" s="307" t="n">
        <f aca="false">HLOOKUP($B$12,$I$134:$AU$142,2,FALSE())</f>
        <v>6.15</v>
      </c>
      <c r="O79" s="307" t="e">
        <f aca="false">HLOOKUP(B12,J144:AP151,2,FALSE())</f>
        <v>#N/A</v>
      </c>
      <c r="P79" s="307" t="e">
        <f aca="false">HLOOKUP($B$12,$I$154:$AQ$162,2,FALSE())</f>
        <v>#N/A</v>
      </c>
      <c r="Q79" s="308" t="e">
        <f aca="false">HLOOKUP($B$12,$I$174:$AQ$182,2,FALSE())</f>
        <v>#N/A</v>
      </c>
      <c r="U79" s="304" t="s">
        <v>43</v>
      </c>
      <c r="V79" s="305" t="n">
        <v>2388</v>
      </c>
      <c r="X79" s="309" t="n">
        <f aca="false">IF(B62="Yes",J19*24*(VLOOKUP(D7,U77:V85,2,FALSE())),"Not MCS")</f>
        <v>13037.5384615385</v>
      </c>
      <c r="Y79" s="310"/>
      <c r="Z79" s="249"/>
      <c r="BD79" s="249"/>
      <c r="BE79" s="249"/>
      <c r="BF79" s="249"/>
      <c r="BG79" s="249"/>
      <c r="BH79" s="249"/>
      <c r="BI79" s="249"/>
      <c r="BJ79" s="249"/>
      <c r="BK79" s="249"/>
      <c r="BL79" s="249"/>
      <c r="BM79" s="249"/>
      <c r="BN79" s="249"/>
      <c r="BO79" s="249"/>
      <c r="BP79" s="249"/>
      <c r="BQ79" s="249"/>
      <c r="BR79" s="249"/>
      <c r="BS79" s="249"/>
    </row>
    <row r="80" s="147" customFormat="true" ht="15" hidden="false" customHeight="true" outlineLevel="0" collapsed="false">
      <c r="A80" s="287" t="s">
        <v>455</v>
      </c>
      <c r="B80" s="243" t="n">
        <v>0.02</v>
      </c>
      <c r="C80" s="156"/>
      <c r="D80" s="290" t="n">
        <f aca="false">$B$68*B80</f>
        <v>25.1017589436585</v>
      </c>
      <c r="E80" s="291" t="n">
        <f aca="false">$E$57*B80</f>
        <v>41.9211294301994</v>
      </c>
      <c r="F80" s="156"/>
      <c r="G80" s="156"/>
      <c r="H80" s="156"/>
      <c r="I80" s="301" t="n">
        <v>-7</v>
      </c>
      <c r="J80" s="307" t="n">
        <f aca="false">HLOOKUP($B$12,$I$94:$AU$102,3,FALSE())</f>
        <v>7</v>
      </c>
      <c r="K80" s="307" t="n">
        <f aca="false">HLOOKUP($B$12,$I$104:$AU$112,3,FALSE())</f>
        <v>6.8</v>
      </c>
      <c r="L80" s="307" t="n">
        <f aca="false">HLOOKUP($B$12,$I$114:$AU$122,3,FALSE())</f>
        <v>6.6</v>
      </c>
      <c r="M80" s="307" t="n">
        <f aca="false">HLOOKUP($B$12,$I$124:$AU$132,3,FALSE())</f>
        <v>6.375</v>
      </c>
      <c r="N80" s="307" t="n">
        <f aca="false">HLOOKUP($B$12,$I$134:$AU$142,3,FALSE())</f>
        <v>6.15</v>
      </c>
      <c r="O80" s="307" t="e">
        <f aca="false">HLOOKUP($B$12,$I$144:$AP$152,3,FALSE())</f>
        <v>#N/A</v>
      </c>
      <c r="P80" s="307" t="e">
        <f aca="false">HLOOKUP($B$12,$I$154:$AQ$162,3,FALSE())</f>
        <v>#N/A</v>
      </c>
      <c r="Q80" s="308" t="e">
        <f aca="false">HLOOKUP($B$12,$I$174:$AQ$182,3,FALSE())</f>
        <v>#N/A</v>
      </c>
      <c r="U80" s="304" t="s">
        <v>31</v>
      </c>
      <c r="V80" s="305" t="n">
        <v>1858</v>
      </c>
      <c r="X80" s="241" t="s">
        <v>456</v>
      </c>
      <c r="Y80" s="242"/>
      <c r="BD80" s="249"/>
      <c r="BE80" s="249"/>
      <c r="BF80" s="249"/>
      <c r="BG80" s="249"/>
      <c r="BH80" s="249"/>
      <c r="BI80" s="249"/>
      <c r="BJ80" s="249"/>
      <c r="BK80" s="249"/>
      <c r="BL80" s="249"/>
      <c r="BM80" s="249"/>
      <c r="BN80" s="249"/>
      <c r="BO80" s="249"/>
      <c r="BP80" s="249"/>
      <c r="BQ80" s="249"/>
      <c r="BR80" s="249"/>
      <c r="BS80" s="249"/>
    </row>
    <row r="81" s="311" customFormat="true" ht="15" hidden="false" customHeight="true" outlineLevel="0" collapsed="false">
      <c r="A81" s="287" t="s">
        <v>457</v>
      </c>
      <c r="B81" s="243" t="n">
        <v>0.01</v>
      </c>
      <c r="C81" s="156"/>
      <c r="D81" s="290" t="n">
        <f aca="false">$B$68*B81</f>
        <v>12.5508794718293</v>
      </c>
      <c r="E81" s="291" t="n">
        <f aca="false">$E$57*B81</f>
        <v>20.9605647150997</v>
      </c>
      <c r="F81" s="156"/>
      <c r="G81" s="156"/>
      <c r="H81" s="156"/>
      <c r="I81" s="301" t="n">
        <v>-2</v>
      </c>
      <c r="J81" s="307" t="n">
        <f aca="false">HLOOKUP($B$12,$I$94:$AU$102,4,FALSE())</f>
        <v>7.1</v>
      </c>
      <c r="K81" s="307" t="n">
        <f aca="false">HLOOKUP($B$12,$I$104:$AU$112,4,FALSE())</f>
        <v>7.25</v>
      </c>
      <c r="L81" s="307" t="n">
        <f aca="false">HLOOKUP($B$12,$I$114:$AU$122,4,FALSE())</f>
        <v>7.4</v>
      </c>
      <c r="M81" s="307" t="n">
        <f aca="false">HLOOKUP($B$12,$I$124:$AU$132,4,FALSE())</f>
        <v>7.25</v>
      </c>
      <c r="N81" s="307" t="n">
        <f aca="false">HLOOKUP($B$12,$I$134:$AU$142,4,FALSE())</f>
        <v>7.1</v>
      </c>
      <c r="O81" s="307" t="e">
        <f aca="false">HLOOKUP($B$12,$I$144:$AK$152,4,FALSE())</f>
        <v>#N/A</v>
      </c>
      <c r="P81" s="307" t="e">
        <f aca="false">HLOOKUP($B$12,$I$154:$AQ$162,4,FALSE())</f>
        <v>#N/A</v>
      </c>
      <c r="Q81" s="308" t="e">
        <f aca="false">HLOOKUP($B$12,$I$174:$AQ$182,4,FALSE())</f>
        <v>#N/A</v>
      </c>
      <c r="U81" s="304" t="s">
        <v>458</v>
      </c>
      <c r="V81" s="305" t="n">
        <v>2161</v>
      </c>
      <c r="W81" s="147"/>
      <c r="X81" s="309" t="n">
        <f aca="false">(1-J18)*(J10/3600)*365</f>
        <v>2619.28550135501</v>
      </c>
      <c r="Y81" s="312"/>
      <c r="Z81" s="147"/>
      <c r="BD81" s="313"/>
      <c r="BE81" s="313"/>
      <c r="BF81" s="313"/>
      <c r="BG81" s="313"/>
      <c r="BH81" s="313"/>
      <c r="BI81" s="313"/>
      <c r="BJ81" s="313"/>
      <c r="BK81" s="313"/>
      <c r="BL81" s="313"/>
      <c r="BM81" s="313"/>
      <c r="BN81" s="313"/>
      <c r="BO81" s="313"/>
      <c r="BP81" s="313"/>
      <c r="BQ81" s="313"/>
      <c r="BR81" s="313"/>
      <c r="BS81" s="313"/>
    </row>
    <row r="82" s="147" customFormat="true" ht="15" hidden="false" customHeight="true" outlineLevel="0" collapsed="false">
      <c r="A82" s="287" t="s">
        <v>459</v>
      </c>
      <c r="B82" s="243" t="n">
        <v>0.01</v>
      </c>
      <c r="C82" s="156"/>
      <c r="D82" s="290" t="n">
        <f aca="false">$B$68*B82</f>
        <v>12.5508794718293</v>
      </c>
      <c r="E82" s="291" t="n">
        <f aca="false">$E$57*B82</f>
        <v>20.9605647150997</v>
      </c>
      <c r="F82" s="156"/>
      <c r="G82" s="156"/>
      <c r="H82" s="156"/>
      <c r="I82" s="301" t="n">
        <v>0</v>
      </c>
      <c r="J82" s="307" t="n">
        <f aca="false">HLOOKUP($B$12,$I$94:$AU$102,5,FALSE())</f>
        <v>7.1</v>
      </c>
      <c r="K82" s="307" t="n">
        <f aca="false">HLOOKUP($B$12,$I$104:$AU$112,5,FALSE())</f>
        <v>7.25</v>
      </c>
      <c r="L82" s="307" t="n">
        <f aca="false">HLOOKUP($B$12,$I$114:$AU$122,5,FALSE())</f>
        <v>7.4</v>
      </c>
      <c r="M82" s="307" t="n">
        <f aca="false">HLOOKUP($B$12,$I$124:$AU$132,5,FALSE())</f>
        <v>7.25</v>
      </c>
      <c r="N82" s="307" t="n">
        <f aca="false">HLOOKUP($B$12,$I$134:$AU$142,5,FALSE())</f>
        <v>7.1</v>
      </c>
      <c r="O82" s="307" t="e">
        <f aca="false">HLOOKUP($B$12,$I$144:$AP$152,5,FALSE())</f>
        <v>#N/A</v>
      </c>
      <c r="P82" s="307" t="e">
        <f aca="false">HLOOKUP($B$12,$I$154:$M$162,5,FALSE())</f>
        <v>#N/A</v>
      </c>
      <c r="Q82" s="308" t="e">
        <f aca="false">HLOOKUP($B$12,$I$174:$AQ$182,5,FALSE())</f>
        <v>#N/A</v>
      </c>
      <c r="U82" s="304" t="s">
        <v>460</v>
      </c>
      <c r="V82" s="305" t="n">
        <v>2033</v>
      </c>
      <c r="X82" s="241" t="s">
        <v>461</v>
      </c>
      <c r="Y82" s="242"/>
      <c r="BG82" s="249"/>
      <c r="BH82" s="249"/>
      <c r="BI82" s="249"/>
      <c r="BJ82" s="249"/>
      <c r="BK82" s="249"/>
      <c r="BL82" s="249"/>
      <c r="BM82" s="249"/>
      <c r="BN82" s="249"/>
      <c r="BO82" s="249"/>
      <c r="BP82" s="249"/>
      <c r="BQ82" s="249"/>
      <c r="BR82" s="249"/>
      <c r="BS82" s="249"/>
    </row>
    <row r="83" s="147" customFormat="true" ht="15" hidden="false" customHeight="true" outlineLevel="0" collapsed="false">
      <c r="A83" s="314" t="s">
        <v>462</v>
      </c>
      <c r="B83" s="243" t="n">
        <v>0.04</v>
      </c>
      <c r="C83" s="156"/>
      <c r="D83" s="290" t="n">
        <f aca="false">$B$68*B83</f>
        <v>50.203517887317</v>
      </c>
      <c r="E83" s="291" t="n">
        <f aca="false">$E$57*B83</f>
        <v>83.8422588603989</v>
      </c>
      <c r="F83" s="244"/>
      <c r="G83" s="244"/>
      <c r="H83" s="244"/>
      <c r="I83" s="301" t="n">
        <v>2</v>
      </c>
      <c r="J83" s="307" t="n">
        <f aca="false">HLOOKUP($B$12,$I$94:$AU$102,6,FALSE())</f>
        <v>7.1</v>
      </c>
      <c r="K83" s="307" t="n">
        <f aca="false">HLOOKUP($B$12,$I$104:$AU$112,6,FALSE())</f>
        <v>7.25</v>
      </c>
      <c r="L83" s="307" t="n">
        <f aca="false">HLOOKUP($B$12,$I$114:$AU$122,6,FALSE())</f>
        <v>7.4</v>
      </c>
      <c r="M83" s="307" t="n">
        <f aca="false">HLOOKUP($B$12,$I$124:$AU$132,6,FALSE())</f>
        <v>7.25</v>
      </c>
      <c r="N83" s="307" t="n">
        <f aca="false">HLOOKUP($B$12,$I$134:$AU$142,6,FALSE())</f>
        <v>7.1</v>
      </c>
      <c r="O83" s="307" t="e">
        <f aca="false">HLOOKUP($B$12,$I$144:$AP$152,6,FALSE())</f>
        <v>#N/A</v>
      </c>
      <c r="P83" s="307" t="e">
        <f aca="false">HLOOKUP($B$12,$I$154:$AQ$162,6,FALSE())</f>
        <v>#N/A</v>
      </c>
      <c r="Q83" s="308" t="e">
        <f aca="false">HLOOKUP($B$12,$I$174:$K$182,6,FALSE())</f>
        <v>#N/A</v>
      </c>
      <c r="U83" s="304" t="s">
        <v>463</v>
      </c>
      <c r="V83" s="305" t="n">
        <v>2494</v>
      </c>
      <c r="X83" s="309" t="n">
        <f aca="false">(J17*365)/3600</f>
        <v>262.592276422764</v>
      </c>
      <c r="Y83" s="312"/>
      <c r="BD83" s="249"/>
      <c r="BE83" s="249"/>
      <c r="BF83" s="249"/>
      <c r="BG83" s="249"/>
      <c r="BH83" s="249"/>
      <c r="BI83" s="249"/>
      <c r="BJ83" s="249"/>
      <c r="BK83" s="249"/>
      <c r="BL83" s="249"/>
      <c r="BM83" s="249"/>
      <c r="BN83" s="249"/>
      <c r="BO83" s="249"/>
      <c r="BP83" s="249"/>
      <c r="BQ83" s="249"/>
      <c r="BR83" s="249"/>
      <c r="BS83" s="249"/>
    </row>
    <row r="84" s="147" customFormat="true" ht="15" hidden="false" customHeight="true" outlineLevel="0" collapsed="false">
      <c r="A84" s="287" t="s">
        <v>464</v>
      </c>
      <c r="B84" s="243" t="n">
        <v>0.06</v>
      </c>
      <c r="C84" s="156"/>
      <c r="D84" s="290" t="n">
        <f aca="false">$B$68*B84</f>
        <v>75.3052768309756</v>
      </c>
      <c r="E84" s="291" t="n">
        <f aca="false">$E$57*B84</f>
        <v>125.763388290598</v>
      </c>
      <c r="F84" s="315"/>
      <c r="G84" s="315"/>
      <c r="H84" s="315"/>
      <c r="I84" s="301" t="n">
        <v>7</v>
      </c>
      <c r="J84" s="307" t="n">
        <f aca="false">HLOOKUP($B$12,$I$94:$AU$102,7,FALSE())</f>
        <v>8.4</v>
      </c>
      <c r="K84" s="307" t="n">
        <f aca="false">HLOOKUP($B$12,$I$104:$AU$112,7,FALSE())</f>
        <v>8.25</v>
      </c>
      <c r="L84" s="307" t="n">
        <f aca="false">HLOOKUP($B$12,$I$114:$AU$122,7,FALSE())</f>
        <v>8.1</v>
      </c>
      <c r="M84" s="307" t="n">
        <f aca="false">HLOOKUP($B$12,$I$124:$AU$132,7,FALSE())</f>
        <v>7.8</v>
      </c>
      <c r="N84" s="307" t="n">
        <f aca="false">HLOOKUP($B$12,$I$134:$AU$142,7,FALSE())</f>
        <v>7.5</v>
      </c>
      <c r="O84" s="307" t="e">
        <f aca="false">HLOOKUP($B$12,$I$144:$AP$152,7,FALSE())</f>
        <v>#N/A</v>
      </c>
      <c r="P84" s="307" t="e">
        <f aca="false">HLOOKUP($B$12,$I$154:$AQ$162,7,FALSE())</f>
        <v>#N/A</v>
      </c>
      <c r="Q84" s="308" t="e">
        <f aca="false">HLOOKUP($B$12,$I$174:$AQ$182,7,FALSE())</f>
        <v>#N/A</v>
      </c>
      <c r="U84" s="304" t="s">
        <v>48</v>
      </c>
      <c r="V84" s="305" t="n">
        <v>2577</v>
      </c>
      <c r="X84" s="219"/>
      <c r="Y84" s="218"/>
      <c r="BD84" s="249"/>
      <c r="BE84" s="249"/>
      <c r="BF84" s="249"/>
      <c r="BG84" s="249"/>
      <c r="BH84" s="249"/>
      <c r="BI84" s="249"/>
      <c r="BJ84" s="249"/>
      <c r="BK84" s="249"/>
      <c r="BL84" s="249"/>
      <c r="BM84" s="249"/>
      <c r="BN84" s="249"/>
      <c r="BO84" s="249"/>
      <c r="BP84" s="249"/>
      <c r="BQ84" s="249"/>
      <c r="BR84" s="249"/>
      <c r="BS84" s="249"/>
    </row>
    <row r="85" s="147" customFormat="true" ht="13.8" hidden="false" customHeight="false" outlineLevel="0" collapsed="false">
      <c r="A85" s="287" t="s">
        <v>465</v>
      </c>
      <c r="B85" s="243" t="n">
        <v>0.12</v>
      </c>
      <c r="C85" s="156"/>
      <c r="D85" s="290" t="n">
        <f aca="false">$B$68*B85</f>
        <v>150.610553661951</v>
      </c>
      <c r="E85" s="291" t="n">
        <f aca="false">$E$57*B85</f>
        <v>251.526776581197</v>
      </c>
      <c r="F85" s="156"/>
      <c r="G85" s="156"/>
      <c r="H85" s="315"/>
      <c r="I85" s="301" t="n">
        <v>15</v>
      </c>
      <c r="J85" s="307" t="n">
        <f aca="false">HLOOKUP($B$12,$I$94:$AU$102,8,FALSE())</f>
        <v>8.4</v>
      </c>
      <c r="K85" s="307" t="n">
        <f aca="false">HLOOKUP($B$12,$I$104:$AU$112,8,FALSE())</f>
        <v>8.25</v>
      </c>
      <c r="L85" s="307" t="n">
        <f aca="false">HLOOKUP($B$12,$I$114:$AU$122,8,FALSE())</f>
        <v>8.1</v>
      </c>
      <c r="M85" s="307" t="n">
        <f aca="false">HLOOKUP($B$12,$I$124:$AU$132,8,FALSE())</f>
        <v>7.8</v>
      </c>
      <c r="N85" s="307" t="n">
        <f aca="false">HLOOKUP($B$12,$I$134:$AU$142,8,FALSE())</f>
        <v>7.5</v>
      </c>
      <c r="O85" s="307" t="e">
        <f aca="false">HLOOKUP($B$12,$I$144:$AP$152,8,FALSE())</f>
        <v>#N/A</v>
      </c>
      <c r="P85" s="307" t="e">
        <f aca="false">HLOOKUP($B$12,$I$154:$AQ$162,8,FALSE())</f>
        <v>#N/A</v>
      </c>
      <c r="Q85" s="308" t="e">
        <f aca="false">HLOOKUP($B$12,$I$174:$AQ$182,8,FALSE())</f>
        <v>#N/A</v>
      </c>
      <c r="U85" s="316" t="s">
        <v>53</v>
      </c>
      <c r="V85" s="317" t="n">
        <v>1750</v>
      </c>
      <c r="X85" s="309" t="n">
        <f aca="false">X79+X81+X83</f>
        <v>15919.4162393162</v>
      </c>
      <c r="Y85" s="312" t="s">
        <v>466</v>
      </c>
      <c r="BD85" s="249"/>
      <c r="BE85" s="249"/>
      <c r="BF85" s="249"/>
      <c r="BG85" s="249"/>
      <c r="BH85" s="249"/>
      <c r="BI85" s="249"/>
      <c r="BJ85" s="249"/>
      <c r="BK85" s="249"/>
      <c r="BL85" s="249"/>
      <c r="BM85" s="249"/>
      <c r="BN85" s="249"/>
      <c r="BO85" s="249"/>
      <c r="BP85" s="249"/>
      <c r="BQ85" s="249"/>
      <c r="BR85" s="249"/>
      <c r="BS85" s="249"/>
    </row>
    <row r="86" s="147" customFormat="true" ht="13.8" hidden="false" customHeight="false" outlineLevel="0" collapsed="false">
      <c r="A86" s="287" t="s">
        <v>467</v>
      </c>
      <c r="B86" s="243" t="n">
        <v>0.15</v>
      </c>
      <c r="C86" s="156"/>
      <c r="D86" s="290" t="n">
        <f aca="false">$B$68*B86</f>
        <v>188.263192077439</v>
      </c>
      <c r="E86" s="291" t="n">
        <f aca="false">$E$57*B86</f>
        <v>314.408470726496</v>
      </c>
      <c r="F86" s="156"/>
      <c r="G86" s="156"/>
      <c r="H86" s="315"/>
      <c r="I86" s="318" t="s">
        <v>468</v>
      </c>
      <c r="J86" s="319" t="n">
        <f aca="false">J81/$J$16</f>
        <v>1.07575757575758</v>
      </c>
      <c r="K86" s="319" t="n">
        <f aca="false">K81/$J$16</f>
        <v>1.09848484848485</v>
      </c>
      <c r="L86" s="319" t="n">
        <f aca="false">L81/$J$16</f>
        <v>1.12121212121212</v>
      </c>
      <c r="M86" s="319" t="n">
        <f aca="false">M81/$J$16</f>
        <v>1.09848484848485</v>
      </c>
      <c r="N86" s="319" t="n">
        <f aca="false">N81/$J$16</f>
        <v>1.07575757575758</v>
      </c>
      <c r="O86" s="319" t="e">
        <f aca="false">O81/$J$16</f>
        <v>#N/A</v>
      </c>
      <c r="P86" s="319" t="e">
        <f aca="false">P81/$J$16</f>
        <v>#N/A</v>
      </c>
      <c r="Q86" s="319" t="e">
        <f aca="false">Q81/$J$16</f>
        <v>#N/A</v>
      </c>
      <c r="BD86" s="249"/>
      <c r="BE86" s="249"/>
      <c r="BF86" s="249"/>
      <c r="BG86" s="249"/>
      <c r="BH86" s="249"/>
      <c r="BI86" s="249"/>
      <c r="BJ86" s="249"/>
      <c r="BK86" s="249"/>
      <c r="BL86" s="249"/>
      <c r="BM86" s="249"/>
      <c r="BN86" s="249"/>
      <c r="BO86" s="249"/>
      <c r="BP86" s="249"/>
      <c r="BQ86" s="249"/>
      <c r="BR86" s="249"/>
      <c r="BS86" s="249"/>
    </row>
    <row r="87" s="147" customFormat="true" ht="13.8" hidden="false" customHeight="false" outlineLevel="0" collapsed="false">
      <c r="A87" s="320" t="s">
        <v>469</v>
      </c>
      <c r="B87" s="321" t="n">
        <f aca="false">SUM(B75:B86)</f>
        <v>1</v>
      </c>
      <c r="C87" s="156"/>
      <c r="D87" s="322" t="n">
        <f aca="false">SUM(D75:D86)</f>
        <v>1255.08794718293</v>
      </c>
      <c r="E87" s="323" t="n">
        <f aca="false">$E$57*B87</f>
        <v>2096.05647150997</v>
      </c>
      <c r="F87" s="156"/>
      <c r="G87" s="156"/>
      <c r="H87" s="315"/>
      <c r="BD87" s="249"/>
      <c r="BE87" s="249"/>
      <c r="BF87" s="249"/>
      <c r="BG87" s="249"/>
      <c r="BH87" s="249"/>
      <c r="BI87" s="249"/>
      <c r="BJ87" s="249"/>
      <c r="BK87" s="249"/>
      <c r="BL87" s="249"/>
      <c r="BM87" s="249"/>
      <c r="BN87" s="249"/>
      <c r="BO87" s="249"/>
      <c r="BP87" s="249"/>
      <c r="BQ87" s="249"/>
      <c r="BR87" s="249"/>
      <c r="BS87" s="249"/>
    </row>
    <row r="88" s="147" customFormat="true" ht="15" hidden="false" customHeight="true" outlineLevel="0" collapsed="false">
      <c r="A88" s="244"/>
      <c r="B88" s="315"/>
      <c r="C88" s="315"/>
      <c r="D88" s="315"/>
      <c r="E88" s="315"/>
      <c r="F88" s="156"/>
      <c r="G88" s="156"/>
      <c r="H88" s="315"/>
      <c r="I88" s="324" t="s">
        <v>470</v>
      </c>
      <c r="BD88" s="249"/>
      <c r="BE88" s="249"/>
      <c r="BF88" s="249"/>
      <c r="BG88" s="249"/>
      <c r="BH88" s="249"/>
      <c r="BI88" s="249"/>
      <c r="BJ88" s="249"/>
      <c r="BK88" s="249"/>
      <c r="BL88" s="249"/>
      <c r="BM88" s="249"/>
      <c r="BN88" s="249"/>
      <c r="BO88" s="249"/>
      <c r="BP88" s="249"/>
      <c r="BQ88" s="249"/>
      <c r="BR88" s="249"/>
      <c r="BS88" s="249"/>
    </row>
    <row r="89" s="147" customFormat="true" ht="15" hidden="false" customHeight="true" outlineLevel="0" collapsed="false">
      <c r="A89" s="325" t="s">
        <v>471</v>
      </c>
      <c r="B89" s="325"/>
      <c r="C89" s="325"/>
      <c r="D89" s="325"/>
      <c r="E89" s="325"/>
      <c r="F89" s="156"/>
      <c r="G89" s="156"/>
      <c r="H89" s="315"/>
      <c r="BD89" s="249"/>
      <c r="BE89" s="249"/>
      <c r="BF89" s="249"/>
      <c r="BG89" s="249"/>
      <c r="BH89" s="249"/>
      <c r="BI89" s="249"/>
      <c r="BJ89" s="249"/>
      <c r="BK89" s="249"/>
      <c r="BL89" s="249"/>
      <c r="BM89" s="249"/>
      <c r="BN89" s="249"/>
      <c r="BO89" s="249"/>
      <c r="BP89" s="249"/>
      <c r="BQ89" s="249"/>
      <c r="BR89" s="249"/>
      <c r="BS89" s="249"/>
    </row>
    <row r="90" s="147" customFormat="true" ht="15" hidden="false" customHeight="true" outlineLevel="0" collapsed="false">
      <c r="A90" s="325"/>
      <c r="B90" s="325"/>
      <c r="C90" s="325"/>
      <c r="D90" s="325"/>
      <c r="E90" s="325"/>
      <c r="F90" s="156"/>
      <c r="G90" s="156"/>
      <c r="H90" s="315"/>
      <c r="AL90" s="114" t="s">
        <v>472</v>
      </c>
      <c r="AR90" s="114" t="s">
        <v>473</v>
      </c>
      <c r="BD90" s="249"/>
      <c r="BE90" s="249"/>
      <c r="BF90" s="249"/>
      <c r="BG90" s="249"/>
      <c r="BH90" s="249"/>
      <c r="BI90" s="249"/>
      <c r="BJ90" s="249"/>
      <c r="BK90" s="249"/>
      <c r="BL90" s="249"/>
      <c r="BM90" s="249"/>
      <c r="BN90" s="249"/>
      <c r="BO90" s="249"/>
      <c r="BP90" s="249"/>
      <c r="BQ90" s="249"/>
      <c r="BR90" s="249"/>
      <c r="BS90" s="249"/>
    </row>
    <row r="91" s="311" customFormat="true" ht="15" hidden="false" customHeight="true" outlineLevel="0" collapsed="false">
      <c r="A91" s="325"/>
      <c r="B91" s="325"/>
      <c r="C91" s="325"/>
      <c r="D91" s="325"/>
      <c r="E91" s="325"/>
      <c r="F91" s="156"/>
      <c r="G91" s="156"/>
      <c r="H91" s="315"/>
      <c r="I91" s="326" t="s">
        <v>474</v>
      </c>
      <c r="J91" s="294"/>
      <c r="BE91" s="313"/>
      <c r="BF91" s="313"/>
      <c r="BG91" s="313"/>
      <c r="BH91" s="313"/>
      <c r="BI91" s="313"/>
      <c r="BJ91" s="313"/>
      <c r="BK91" s="313"/>
      <c r="BL91" s="313"/>
      <c r="BM91" s="313"/>
      <c r="BN91" s="313"/>
      <c r="BO91" s="313"/>
      <c r="BP91" s="313"/>
      <c r="BQ91" s="313"/>
      <c r="BR91" s="313"/>
      <c r="BS91" s="313"/>
      <c r="BT91" s="313"/>
    </row>
    <row r="92" s="330" customFormat="true" ht="15" hidden="false" customHeight="true" outlineLevel="0" collapsed="false">
      <c r="A92" s="325"/>
      <c r="B92" s="325"/>
      <c r="C92" s="325"/>
      <c r="D92" s="325"/>
      <c r="E92" s="325"/>
      <c r="F92" s="156"/>
      <c r="G92" s="156"/>
      <c r="H92" s="327"/>
      <c r="I92" s="328"/>
      <c r="J92" s="329"/>
      <c r="BE92" s="147"/>
      <c r="BF92" s="147"/>
      <c r="BG92" s="147"/>
      <c r="BH92" s="249"/>
      <c r="BI92" s="249"/>
      <c r="BJ92" s="249"/>
      <c r="BK92" s="249"/>
      <c r="BL92" s="249"/>
      <c r="BM92" s="249"/>
      <c r="BN92" s="249"/>
      <c r="BO92" s="249"/>
      <c r="BP92" s="249"/>
      <c r="BQ92" s="249"/>
      <c r="BR92" s="249"/>
      <c r="BS92" s="249"/>
      <c r="BT92" s="249"/>
      <c r="BU92" s="147"/>
      <c r="BV92" s="147"/>
      <c r="BW92" s="147"/>
      <c r="BX92" s="147"/>
      <c r="BY92" s="147"/>
      <c r="BZ92" s="147"/>
      <c r="CA92" s="147"/>
      <c r="CB92" s="147"/>
      <c r="CC92" s="147"/>
      <c r="CD92" s="147"/>
      <c r="CE92" s="147"/>
      <c r="CF92" s="147"/>
      <c r="CG92" s="147"/>
      <c r="CH92" s="147"/>
      <c r="CI92" s="147"/>
      <c r="CJ92" s="147"/>
      <c r="CK92" s="147"/>
      <c r="CL92" s="147"/>
      <c r="CM92" s="147"/>
      <c r="CN92" s="147"/>
      <c r="CO92" s="147"/>
      <c r="CP92" s="147"/>
      <c r="CQ92" s="147"/>
      <c r="CR92" s="147"/>
      <c r="CS92" s="147"/>
      <c r="CT92" s="147"/>
      <c r="CU92" s="147"/>
      <c r="CV92" s="147"/>
      <c r="CW92" s="147"/>
    </row>
    <row r="93" s="315" customFormat="true" ht="15" hidden="false" customHeight="true" outlineLevel="0" collapsed="false">
      <c r="A93" s="156"/>
      <c r="B93" s="156"/>
      <c r="C93" s="156"/>
      <c r="D93" s="156"/>
      <c r="E93" s="156"/>
      <c r="F93" s="156"/>
      <c r="G93" s="156"/>
      <c r="I93" s="292" t="s">
        <v>475</v>
      </c>
      <c r="J93" s="292" t="s">
        <v>475</v>
      </c>
      <c r="K93" s="292" t="s">
        <v>475</v>
      </c>
      <c r="L93" s="292" t="s">
        <v>475</v>
      </c>
      <c r="M93" s="292" t="s">
        <v>475</v>
      </c>
      <c r="N93" s="292" t="s">
        <v>475</v>
      </c>
      <c r="O93" s="292" t="s">
        <v>475</v>
      </c>
      <c r="P93" s="292" t="s">
        <v>475</v>
      </c>
      <c r="Q93" s="292" t="s">
        <v>475</v>
      </c>
      <c r="R93" s="292" t="s">
        <v>475</v>
      </c>
      <c r="S93" s="292" t="s">
        <v>475</v>
      </c>
      <c r="T93" s="292" t="s">
        <v>475</v>
      </c>
      <c r="U93" s="292" t="s">
        <v>475</v>
      </c>
      <c r="V93" s="292" t="s">
        <v>475</v>
      </c>
      <c r="W93" s="292" t="s">
        <v>475</v>
      </c>
      <c r="X93" s="292" t="s">
        <v>475</v>
      </c>
      <c r="Y93" s="292" t="s">
        <v>475</v>
      </c>
      <c r="Z93" s="292" t="s">
        <v>475</v>
      </c>
      <c r="AA93" s="292" t="s">
        <v>475</v>
      </c>
      <c r="AB93" s="292" t="s">
        <v>475</v>
      </c>
      <c r="AC93" s="331" t="s">
        <v>475</v>
      </c>
      <c r="AD93" s="292" t="s">
        <v>475</v>
      </c>
      <c r="AE93" s="292" t="s">
        <v>475</v>
      </c>
      <c r="AF93" s="292" t="s">
        <v>475</v>
      </c>
      <c r="AG93" s="292" t="s">
        <v>475</v>
      </c>
      <c r="AH93" s="292" t="s">
        <v>475</v>
      </c>
      <c r="AI93" s="292" t="s">
        <v>475</v>
      </c>
      <c r="AJ93" s="292" t="s">
        <v>475</v>
      </c>
      <c r="AK93" s="332" t="s">
        <v>475</v>
      </c>
      <c r="AL93" s="292" t="s">
        <v>475</v>
      </c>
      <c r="AM93" s="333" t="s">
        <v>475</v>
      </c>
      <c r="AN93" s="333" t="s">
        <v>475</v>
      </c>
      <c r="AO93" s="333" t="s">
        <v>475</v>
      </c>
      <c r="AP93" s="333" t="s">
        <v>475</v>
      </c>
      <c r="AQ93" s="333" t="s">
        <v>475</v>
      </c>
      <c r="AR93" s="333" t="s">
        <v>475</v>
      </c>
      <c r="AS93" s="333" t="s">
        <v>475</v>
      </c>
      <c r="AT93" s="333" t="s">
        <v>475</v>
      </c>
      <c r="AU93" s="333" t="s">
        <v>475</v>
      </c>
      <c r="AV93" s="147"/>
      <c r="AW93" s="147"/>
      <c r="AX93" s="147"/>
      <c r="AY93" s="147"/>
      <c r="AZ93" s="147"/>
      <c r="BA93" s="147"/>
      <c r="BB93" s="147"/>
      <c r="BC93" s="147"/>
      <c r="BD93" s="147"/>
      <c r="BE93" s="147"/>
      <c r="BF93" s="249"/>
      <c r="BG93" s="249"/>
      <c r="BH93" s="249"/>
      <c r="BI93" s="249"/>
      <c r="BJ93" s="249"/>
      <c r="BK93" s="249"/>
      <c r="BL93" s="249"/>
      <c r="BM93" s="249"/>
      <c r="BN93" s="249"/>
      <c r="BO93" s="249"/>
      <c r="BP93" s="249"/>
      <c r="BQ93" s="249"/>
      <c r="BR93" s="249"/>
      <c r="BS93" s="249"/>
      <c r="BT93" s="249"/>
      <c r="BU93" s="249"/>
      <c r="BV93" s="147"/>
      <c r="BW93" s="147"/>
      <c r="BX93" s="147"/>
      <c r="BY93" s="147"/>
      <c r="BZ93" s="147"/>
      <c r="CA93" s="147"/>
      <c r="CB93" s="147"/>
      <c r="CC93" s="147"/>
      <c r="CD93" s="147"/>
      <c r="CE93" s="147"/>
      <c r="CF93" s="147"/>
      <c r="CG93" s="147"/>
      <c r="CH93" s="147"/>
      <c r="CI93" s="147"/>
      <c r="CJ93" s="147"/>
      <c r="CK93" s="147"/>
      <c r="CL93" s="147"/>
      <c r="CM93" s="147"/>
      <c r="CN93" s="147"/>
      <c r="CO93" s="147"/>
      <c r="CP93" s="147"/>
      <c r="CQ93" s="147"/>
      <c r="CR93" s="147"/>
      <c r="CS93" s="147"/>
      <c r="CT93" s="147"/>
      <c r="CU93" s="147"/>
      <c r="CV93" s="147"/>
      <c r="CW93" s="147"/>
      <c r="CX93" s="147"/>
    </row>
    <row r="94" s="315" customFormat="true" ht="15" hidden="false" customHeight="true" outlineLevel="0" collapsed="false">
      <c r="A94" s="334" t="s">
        <v>476</v>
      </c>
      <c r="B94" s="334"/>
      <c r="C94" s="156"/>
      <c r="D94" s="334" t="s">
        <v>477</v>
      </c>
      <c r="E94" s="334"/>
      <c r="F94" s="156"/>
      <c r="G94" s="156"/>
      <c r="I94" s="335" t="s">
        <v>478</v>
      </c>
      <c r="J94" s="336" t="s">
        <v>274</v>
      </c>
      <c r="K94" s="336" t="s">
        <v>259</v>
      </c>
      <c r="L94" s="336" t="s">
        <v>253</v>
      </c>
      <c r="M94" s="336" t="s">
        <v>267</v>
      </c>
      <c r="N94" s="336" t="s">
        <v>279</v>
      </c>
      <c r="O94" s="336" t="s">
        <v>287</v>
      </c>
      <c r="P94" s="336" t="s">
        <v>294</v>
      </c>
      <c r="Q94" s="336" t="s">
        <v>306</v>
      </c>
      <c r="R94" s="147" t="s">
        <v>300</v>
      </c>
      <c r="S94" s="336" t="s">
        <v>311</v>
      </c>
      <c r="T94" s="336" t="s">
        <v>316</v>
      </c>
      <c r="U94" s="336" t="s">
        <v>322</v>
      </c>
      <c r="V94" s="336" t="s">
        <v>327</v>
      </c>
      <c r="W94" s="336" t="s">
        <v>332</v>
      </c>
      <c r="X94" s="336" t="s">
        <v>337</v>
      </c>
      <c r="Y94" s="337" t="s">
        <v>331</v>
      </c>
      <c r="Z94" s="337" t="s">
        <v>342</v>
      </c>
      <c r="AA94" s="336" t="s">
        <v>345</v>
      </c>
      <c r="AB94" s="337" t="s">
        <v>349</v>
      </c>
      <c r="AC94" s="338" t="s">
        <v>352</v>
      </c>
      <c r="AD94" s="337" t="s">
        <v>355</v>
      </c>
      <c r="AE94" s="336" t="s">
        <v>358</v>
      </c>
      <c r="AF94" s="336" t="s">
        <v>362</v>
      </c>
      <c r="AG94" s="336" t="s">
        <v>365</v>
      </c>
      <c r="AH94" s="336" t="s">
        <v>375</v>
      </c>
      <c r="AI94" s="336" t="s">
        <v>378</v>
      </c>
      <c r="AJ94" s="336" t="s">
        <v>380</v>
      </c>
      <c r="AK94" s="339" t="s">
        <v>382</v>
      </c>
      <c r="AL94" s="147" t="s">
        <v>371</v>
      </c>
      <c r="AM94" s="114" t="s">
        <v>248</v>
      </c>
      <c r="AN94" s="114" t="s">
        <v>252</v>
      </c>
      <c r="AO94" s="114" t="s">
        <v>258</v>
      </c>
      <c r="AP94" s="114" t="s">
        <v>266</v>
      </c>
      <c r="AQ94" s="114" t="s">
        <v>273</v>
      </c>
      <c r="AR94" s="114" t="s">
        <v>278</v>
      </c>
      <c r="AS94" s="114" t="s">
        <v>286</v>
      </c>
      <c r="AT94" s="114" t="s">
        <v>374</v>
      </c>
      <c r="AU94" s="114" t="s">
        <v>377</v>
      </c>
      <c r="AV94" s="147"/>
      <c r="AW94" s="147"/>
      <c r="AX94" s="147"/>
      <c r="AY94" s="147"/>
      <c r="AZ94" s="147"/>
      <c r="BA94" s="249"/>
      <c r="BB94" s="249"/>
      <c r="BC94" s="249"/>
      <c r="BD94" s="249"/>
      <c r="BE94" s="249"/>
      <c r="BF94" s="249"/>
      <c r="BG94" s="249"/>
      <c r="BH94" s="249"/>
      <c r="BI94" s="249"/>
      <c r="BJ94" s="249"/>
      <c r="BK94" s="249"/>
      <c r="BL94" s="249"/>
      <c r="BM94" s="249"/>
      <c r="BN94" s="249"/>
      <c r="BO94" s="249"/>
      <c r="BP94" s="249"/>
      <c r="BQ94" s="249"/>
      <c r="BR94" s="249"/>
      <c r="BS94" s="249"/>
      <c r="BT94" s="249"/>
      <c r="BU94" s="249"/>
      <c r="BV94" s="147"/>
      <c r="BW94" s="147"/>
      <c r="BX94" s="147"/>
      <c r="BY94" s="147"/>
      <c r="BZ94" s="147"/>
      <c r="CA94" s="147"/>
      <c r="CB94" s="147"/>
      <c r="CC94" s="147"/>
      <c r="CD94" s="147"/>
      <c r="CE94" s="147"/>
      <c r="CF94" s="147"/>
      <c r="CG94" s="147"/>
      <c r="CH94" s="147"/>
      <c r="CI94" s="147"/>
      <c r="CJ94" s="147"/>
      <c r="CK94" s="147"/>
      <c r="CL94" s="147"/>
      <c r="CM94" s="147"/>
      <c r="CN94" s="147"/>
      <c r="CO94" s="147"/>
      <c r="CP94" s="147"/>
      <c r="CQ94" s="147"/>
      <c r="CR94" s="147"/>
      <c r="CS94" s="147"/>
      <c r="CT94" s="147"/>
      <c r="CU94" s="147"/>
      <c r="CV94" s="147"/>
      <c r="CW94" s="147"/>
      <c r="CX94" s="147"/>
    </row>
    <row r="95" s="315" customFormat="true" ht="15" hidden="false" customHeight="true" outlineLevel="0" collapsed="false">
      <c r="A95" s="340" t="s">
        <v>479</v>
      </c>
      <c r="B95" s="184" t="s">
        <v>263</v>
      </c>
      <c r="C95" s="156"/>
      <c r="D95" s="341" t="s">
        <v>480</v>
      </c>
      <c r="E95" s="342" t="n">
        <f aca="false">X81+X79</f>
        <v>15656.8239628935</v>
      </c>
      <c r="I95" s="335" t="n">
        <v>-10</v>
      </c>
      <c r="J95" s="336" t="n">
        <v>14.11</v>
      </c>
      <c r="K95" s="336" t="n">
        <v>7.49</v>
      </c>
      <c r="L95" s="336" t="n">
        <v>4.9</v>
      </c>
      <c r="M95" s="336" t="n">
        <v>11.56</v>
      </c>
      <c r="N95" s="336" t="n">
        <v>5.02</v>
      </c>
      <c r="O95" s="336" t="n">
        <v>5.02</v>
      </c>
      <c r="P95" s="336" t="n">
        <v>5.02</v>
      </c>
      <c r="Q95" s="336" t="n">
        <v>7.03</v>
      </c>
      <c r="R95" s="147" t="n">
        <v>7.03</v>
      </c>
      <c r="S95" s="336" t="n">
        <v>7.03</v>
      </c>
      <c r="T95" s="336" t="n">
        <v>10.25</v>
      </c>
      <c r="U95" s="336" t="n">
        <v>10.25</v>
      </c>
      <c r="V95" s="336" t="n">
        <v>10.25</v>
      </c>
      <c r="W95" s="336" t="n">
        <v>10.25</v>
      </c>
      <c r="X95" s="336" t="n">
        <v>12.27</v>
      </c>
      <c r="Y95" s="343" t="n">
        <v>12.27</v>
      </c>
      <c r="Z95" s="343" t="n">
        <v>12.27</v>
      </c>
      <c r="AA95" s="343" t="n">
        <v>12.27</v>
      </c>
      <c r="AB95" s="343" t="n">
        <v>16.39</v>
      </c>
      <c r="AC95" s="344" t="n">
        <v>18.5</v>
      </c>
      <c r="AD95" s="343" t="n">
        <v>4.1</v>
      </c>
      <c r="AE95" s="343" t="n">
        <v>6.6</v>
      </c>
      <c r="AF95" s="343" t="n">
        <v>9</v>
      </c>
      <c r="AG95" s="336" t="n">
        <v>12.9</v>
      </c>
      <c r="AH95" s="336" t="n">
        <v>14</v>
      </c>
      <c r="AI95" s="336" t="n">
        <v>24.3</v>
      </c>
      <c r="AJ95" s="336" t="n">
        <v>45</v>
      </c>
      <c r="AK95" s="339" t="n">
        <v>66</v>
      </c>
      <c r="AL95" s="147" t="n">
        <v>9</v>
      </c>
      <c r="AM95" s="345" t="n">
        <v>4.3</v>
      </c>
      <c r="AN95" s="114" t="n">
        <v>6</v>
      </c>
      <c r="AO95" s="114" t="n">
        <v>7</v>
      </c>
      <c r="AP95" s="114" t="n">
        <v>8</v>
      </c>
      <c r="AQ95" s="114" t="n">
        <v>10</v>
      </c>
      <c r="AR95" s="146" t="n">
        <v>12</v>
      </c>
      <c r="AS95" s="114" t="n">
        <v>13.1</v>
      </c>
      <c r="AT95" s="346" t="n">
        <v>8</v>
      </c>
      <c r="AU95" s="346" t="n">
        <v>14.5</v>
      </c>
      <c r="AV95" s="335" t="n">
        <v>-10</v>
      </c>
      <c r="AW95" s="147"/>
      <c r="AY95" s="147"/>
      <c r="AZ95" s="147"/>
      <c r="BA95" s="249"/>
      <c r="BB95" s="249"/>
      <c r="BC95" s="249"/>
      <c r="BD95" s="249"/>
      <c r="BE95" s="249"/>
      <c r="BF95" s="249"/>
      <c r="BG95" s="249"/>
      <c r="BH95" s="249"/>
      <c r="BI95" s="249"/>
      <c r="BJ95" s="249"/>
      <c r="BK95" s="249"/>
      <c r="BL95" s="249"/>
      <c r="BM95" s="249"/>
      <c r="BN95" s="249"/>
      <c r="BO95" s="249"/>
      <c r="BP95" s="249"/>
      <c r="BQ95" s="249"/>
      <c r="BR95" s="249"/>
      <c r="BS95" s="249"/>
      <c r="BT95" s="249"/>
      <c r="BU95" s="249"/>
      <c r="BV95" s="147"/>
      <c r="BW95" s="147"/>
      <c r="BX95" s="147"/>
      <c r="BY95" s="147"/>
      <c r="BZ95" s="147"/>
      <c r="CA95" s="147"/>
      <c r="CB95" s="147"/>
      <c r="CC95" s="147"/>
      <c r="CD95" s="147"/>
      <c r="CE95" s="147"/>
      <c r="CF95" s="147"/>
      <c r="CG95" s="147"/>
      <c r="CH95" s="147"/>
      <c r="CI95" s="147"/>
      <c r="CJ95" s="147"/>
      <c r="CK95" s="147"/>
      <c r="CL95" s="147"/>
      <c r="CM95" s="147"/>
      <c r="CN95" s="147"/>
      <c r="CO95" s="147"/>
      <c r="CP95" s="147"/>
      <c r="CQ95" s="147"/>
      <c r="CR95" s="147"/>
      <c r="CS95" s="147"/>
      <c r="CT95" s="147"/>
      <c r="CU95" s="147"/>
      <c r="CV95" s="147"/>
      <c r="CW95" s="147"/>
      <c r="CX95" s="147"/>
    </row>
    <row r="96" s="315" customFormat="true" ht="15" hidden="false" customHeight="true" outlineLevel="0" collapsed="false">
      <c r="A96" s="244"/>
      <c r="B96" s="244"/>
      <c r="C96" s="156"/>
      <c r="D96" s="341" t="s">
        <v>481</v>
      </c>
      <c r="E96" s="342" t="n">
        <f aca="false">IF(B95="yes",0,((VLOOKUP(B12,$P$7:$AA$45,11,FALSE()))))*B59</f>
        <v>11847.3777432114</v>
      </c>
      <c r="I96" s="335" t="n">
        <v>-7</v>
      </c>
      <c r="J96" s="336" t="n">
        <v>14.6</v>
      </c>
      <c r="K96" s="336" t="n">
        <v>7.35</v>
      </c>
      <c r="L96" s="336" t="n">
        <v>5.1</v>
      </c>
      <c r="M96" s="336" t="n">
        <v>12</v>
      </c>
      <c r="N96" s="336" t="n">
        <v>5.33</v>
      </c>
      <c r="O96" s="336" t="n">
        <v>5.33</v>
      </c>
      <c r="P96" s="336" t="n">
        <v>5.33</v>
      </c>
      <c r="Q96" s="336" t="n">
        <v>7.5</v>
      </c>
      <c r="R96" s="147" t="n">
        <v>7.5</v>
      </c>
      <c r="S96" s="336" t="n">
        <v>7.5</v>
      </c>
      <c r="T96" s="336" t="n">
        <v>10.62</v>
      </c>
      <c r="U96" s="336" t="n">
        <v>10.62</v>
      </c>
      <c r="V96" s="336" t="n">
        <v>10.62</v>
      </c>
      <c r="W96" s="336" t="n">
        <v>10.62</v>
      </c>
      <c r="X96" s="336" t="n">
        <v>13</v>
      </c>
      <c r="Y96" s="343" t="n">
        <v>13</v>
      </c>
      <c r="Z96" s="343" t="n">
        <v>13</v>
      </c>
      <c r="AA96" s="343" t="n">
        <v>13</v>
      </c>
      <c r="AB96" s="343" t="n">
        <v>17.9</v>
      </c>
      <c r="AC96" s="344" t="n">
        <v>21</v>
      </c>
      <c r="AD96" s="343" t="n">
        <v>4.5</v>
      </c>
      <c r="AE96" s="343" t="n">
        <v>7.5</v>
      </c>
      <c r="AF96" s="343" t="n">
        <v>9</v>
      </c>
      <c r="AG96" s="336" t="n">
        <v>14</v>
      </c>
      <c r="AH96" s="336" t="n">
        <v>14</v>
      </c>
      <c r="AI96" s="336" t="n">
        <v>24.3</v>
      </c>
      <c r="AJ96" s="336" t="n">
        <v>45</v>
      </c>
      <c r="AK96" s="339" t="n">
        <v>66</v>
      </c>
      <c r="AL96" s="147" t="n">
        <v>9</v>
      </c>
      <c r="AM96" s="345" t="n">
        <v>5</v>
      </c>
      <c r="AN96" s="147" t="n">
        <v>6</v>
      </c>
      <c r="AO96" s="147" t="n">
        <v>7</v>
      </c>
      <c r="AP96" s="147" t="n">
        <v>8</v>
      </c>
      <c r="AQ96" s="147" t="n">
        <v>10</v>
      </c>
      <c r="AR96" s="147" t="n">
        <v>12</v>
      </c>
      <c r="AS96" s="147" t="n">
        <v>13.1</v>
      </c>
      <c r="AT96" s="346" t="n">
        <v>8</v>
      </c>
      <c r="AU96" s="346" t="n">
        <v>14.5</v>
      </c>
      <c r="AV96" s="335" t="n">
        <v>-7</v>
      </c>
      <c r="AW96" s="147"/>
      <c r="AY96" s="147"/>
      <c r="AZ96" s="147"/>
      <c r="BA96" s="249"/>
      <c r="BB96" s="249"/>
      <c r="BC96" s="249"/>
      <c r="BD96" s="249"/>
      <c r="BE96" s="249"/>
      <c r="BF96" s="249"/>
      <c r="BG96" s="249"/>
      <c r="BH96" s="249"/>
      <c r="BI96" s="249"/>
      <c r="BJ96" s="249"/>
      <c r="BK96" s="249"/>
      <c r="BL96" s="249"/>
      <c r="BM96" s="249"/>
      <c r="BN96" s="249"/>
      <c r="BO96" s="249"/>
      <c r="BP96" s="249"/>
      <c r="BQ96" s="249"/>
      <c r="BR96" s="249"/>
      <c r="BS96" s="249"/>
      <c r="BT96" s="249"/>
      <c r="BU96" s="249"/>
      <c r="BV96" s="147"/>
      <c r="BW96" s="147"/>
      <c r="BX96" s="147"/>
      <c r="BY96" s="147"/>
      <c r="BZ96" s="147"/>
      <c r="CA96" s="147"/>
      <c r="CB96" s="147"/>
      <c r="CC96" s="147"/>
      <c r="CD96" s="147"/>
      <c r="CE96" s="147"/>
      <c r="CF96" s="249"/>
      <c r="CG96" s="249"/>
      <c r="CH96" s="249"/>
      <c r="CI96" s="249"/>
      <c r="CJ96" s="249"/>
      <c r="CK96" s="249"/>
      <c r="CL96" s="249"/>
      <c r="CM96" s="249"/>
      <c r="CN96" s="249"/>
      <c r="CO96" s="249"/>
      <c r="CP96" s="249"/>
      <c r="CQ96" s="249"/>
      <c r="CR96" s="249"/>
      <c r="CS96" s="249"/>
      <c r="CT96" s="249"/>
      <c r="CU96" s="249"/>
      <c r="CV96" s="249"/>
      <c r="CW96" s="249"/>
      <c r="CX96" s="249"/>
    </row>
    <row r="97" s="315" customFormat="true" ht="15" hidden="false" customHeight="true" outlineLevel="0" collapsed="false">
      <c r="A97" s="244"/>
      <c r="B97" s="244"/>
      <c r="C97" s="156"/>
      <c r="D97" s="341" t="s">
        <v>482</v>
      </c>
      <c r="E97" s="347" t="n">
        <f aca="false">(VLOOKUP(B12,$P$8:$AA$45,10,FALSE()))*E96</f>
        <v>1293.73364955868</v>
      </c>
      <c r="I97" s="335" t="n">
        <v>-2</v>
      </c>
      <c r="J97" s="336" t="n">
        <v>13.9</v>
      </c>
      <c r="K97" s="336" t="n">
        <v>7.18</v>
      </c>
      <c r="L97" s="336" t="n">
        <v>4.95</v>
      </c>
      <c r="M97" s="336" t="n">
        <v>11.4</v>
      </c>
      <c r="N97" s="336" t="n">
        <v>5.42</v>
      </c>
      <c r="O97" s="336" t="n">
        <v>5.42</v>
      </c>
      <c r="P97" s="336" t="n">
        <v>5.42</v>
      </c>
      <c r="Q97" s="336" t="n">
        <v>8.04</v>
      </c>
      <c r="R97" s="147" t="n">
        <v>8.04</v>
      </c>
      <c r="S97" s="336" t="n">
        <v>8.04</v>
      </c>
      <c r="T97" s="336" t="n">
        <v>11.83</v>
      </c>
      <c r="U97" s="336" t="n">
        <v>11.83</v>
      </c>
      <c r="V97" s="336" t="n">
        <v>11.83</v>
      </c>
      <c r="W97" s="336" t="n">
        <v>11.83</v>
      </c>
      <c r="X97" s="336" t="n">
        <v>14.06</v>
      </c>
      <c r="Y97" s="343" t="n">
        <v>14.06</v>
      </c>
      <c r="Z97" s="343" t="n">
        <v>14.06</v>
      </c>
      <c r="AA97" s="343" t="n">
        <v>14.06</v>
      </c>
      <c r="AB97" s="343" t="n">
        <v>19.06</v>
      </c>
      <c r="AC97" s="344" t="n">
        <v>21</v>
      </c>
      <c r="AD97" s="343" t="n">
        <v>4.75</v>
      </c>
      <c r="AE97" s="343" t="n">
        <v>8</v>
      </c>
      <c r="AF97" s="343" t="n">
        <v>10.1</v>
      </c>
      <c r="AG97" s="336" t="n">
        <v>14</v>
      </c>
      <c r="AH97" s="336" t="n">
        <v>14</v>
      </c>
      <c r="AI97" s="336" t="n">
        <v>24.3</v>
      </c>
      <c r="AJ97" s="336" t="n">
        <v>45</v>
      </c>
      <c r="AK97" s="339" t="n">
        <v>66</v>
      </c>
      <c r="AL97" s="147" t="n">
        <v>9</v>
      </c>
      <c r="AM97" s="345" t="n">
        <v>5</v>
      </c>
      <c r="AN97" s="114" t="n">
        <v>5.5</v>
      </c>
      <c r="AO97" s="114" t="n">
        <v>7.1</v>
      </c>
      <c r="AP97" s="114" t="n">
        <v>8.2</v>
      </c>
      <c r="AQ97" s="114" t="n">
        <v>9.2</v>
      </c>
      <c r="AR97" s="192" t="n">
        <v>11</v>
      </c>
      <c r="AS97" s="114" t="n">
        <v>13</v>
      </c>
      <c r="AT97" s="346" t="n">
        <v>9.5</v>
      </c>
      <c r="AU97" s="346" t="n">
        <f aca="false">0.96*16</f>
        <v>15.36</v>
      </c>
      <c r="AV97" s="335" t="n">
        <v>-2</v>
      </c>
      <c r="AW97" s="147"/>
      <c r="AY97" s="147"/>
      <c r="AZ97" s="147"/>
      <c r="BA97" s="249"/>
      <c r="BB97" s="249"/>
      <c r="BC97" s="249"/>
      <c r="BD97" s="249"/>
      <c r="BE97" s="249"/>
      <c r="BF97" s="249"/>
      <c r="BG97" s="249"/>
      <c r="BH97" s="249"/>
      <c r="BI97" s="249"/>
      <c r="BJ97" s="249"/>
      <c r="BK97" s="249"/>
      <c r="BL97" s="249"/>
      <c r="BM97" s="249"/>
      <c r="BN97" s="249"/>
      <c r="BO97" s="249"/>
      <c r="BP97" s="249"/>
      <c r="BQ97" s="249"/>
      <c r="BR97" s="249"/>
      <c r="BS97" s="249"/>
      <c r="BT97" s="249"/>
      <c r="BU97" s="249"/>
      <c r="BV97" s="147"/>
      <c r="BW97" s="147"/>
      <c r="BX97" s="147"/>
      <c r="BY97" s="147"/>
      <c r="BZ97" s="147"/>
      <c r="CA97" s="147"/>
      <c r="CB97" s="147"/>
      <c r="CC97" s="147"/>
      <c r="CD97" s="147"/>
      <c r="CE97" s="147"/>
      <c r="CF97" s="249"/>
      <c r="CG97" s="249"/>
      <c r="CH97" s="249"/>
      <c r="CI97" s="249"/>
      <c r="CJ97" s="249"/>
      <c r="CK97" s="249"/>
      <c r="CL97" s="249"/>
      <c r="CM97" s="249"/>
      <c r="CN97" s="249"/>
      <c r="CO97" s="249"/>
      <c r="CP97" s="249"/>
      <c r="CQ97" s="249"/>
      <c r="CR97" s="249"/>
      <c r="CS97" s="249"/>
      <c r="CT97" s="249"/>
      <c r="CU97" s="249"/>
      <c r="CV97" s="249"/>
      <c r="CW97" s="249"/>
      <c r="CX97" s="249"/>
    </row>
    <row r="98" s="315" customFormat="true" ht="15" hidden="false" customHeight="true" outlineLevel="0" collapsed="false">
      <c r="A98" s="244"/>
      <c r="B98" s="244"/>
      <c r="C98" s="156"/>
      <c r="D98" s="348" t="s">
        <v>483</v>
      </c>
      <c r="E98" s="349" t="n">
        <f aca="false">(E97*7)</f>
        <v>9056.13554691077</v>
      </c>
      <c r="F98" s="156"/>
      <c r="G98" s="156"/>
      <c r="H98" s="156"/>
      <c r="I98" s="335" t="n">
        <v>0</v>
      </c>
      <c r="J98" s="336" t="n">
        <f aca="false">(J97+J99)/2</f>
        <v>13.55</v>
      </c>
      <c r="K98" s="336" t="n">
        <f aca="false">(K97+K99)/2</f>
        <v>7.09</v>
      </c>
      <c r="L98" s="336" t="n">
        <f aca="false">(L97+L99)/2</f>
        <v>4.875</v>
      </c>
      <c r="M98" s="336" t="n">
        <f aca="false">(M97+M99)/2</f>
        <v>11.1</v>
      </c>
      <c r="N98" s="336" t="n">
        <f aca="false">(N97+N99)/2</f>
        <v>5.455</v>
      </c>
      <c r="O98" s="336" t="n">
        <f aca="false">(O97+O99)/2</f>
        <v>5.455</v>
      </c>
      <c r="P98" s="336" t="n">
        <f aca="false">(P97+P99)/2</f>
        <v>5.455</v>
      </c>
      <c r="Q98" s="336" t="n">
        <f aca="false">(Q97+Q99)/2</f>
        <v>8.255</v>
      </c>
      <c r="R98" s="147" t="n">
        <f aca="false">(R97+R99)/2</f>
        <v>8.255</v>
      </c>
      <c r="S98" s="336" t="n">
        <f aca="false">(S97+S99)/2</f>
        <v>8.255</v>
      </c>
      <c r="T98" s="336" t="n">
        <f aca="false">(T97+T99)/2</f>
        <v>12.315</v>
      </c>
      <c r="U98" s="336" t="n">
        <f aca="false">(U97+U99)/2</f>
        <v>12.315</v>
      </c>
      <c r="V98" s="336" t="n">
        <f aca="false">(V97+V99)/2</f>
        <v>12.315</v>
      </c>
      <c r="W98" s="336" t="n">
        <f aca="false">(W97+W99)/2</f>
        <v>12.315</v>
      </c>
      <c r="X98" s="336" t="n">
        <f aca="false">(X97+X99)/2</f>
        <v>14.53</v>
      </c>
      <c r="Y98" s="336" t="n">
        <f aca="false">(Y97+Y99)/2</f>
        <v>14.53</v>
      </c>
      <c r="Z98" s="336" t="n">
        <f aca="false">(Z97+Z99)/2</f>
        <v>14.53</v>
      </c>
      <c r="AA98" s="336" t="n">
        <f aca="false">(AA97+AA99)/2</f>
        <v>14.53</v>
      </c>
      <c r="AB98" s="336" t="n">
        <f aca="false">(AB97+AB99)/2</f>
        <v>19.53</v>
      </c>
      <c r="AC98" s="336" t="n">
        <f aca="false">(AC97+AC99)/2</f>
        <v>21.35</v>
      </c>
      <c r="AD98" s="336" t="n">
        <f aca="false">(AD97+AD99)/2</f>
        <v>4.875</v>
      </c>
      <c r="AE98" s="336" t="n">
        <f aca="false">(AE97+AE99)/2</f>
        <v>8.25</v>
      </c>
      <c r="AF98" s="336" t="n">
        <f aca="false">(AF97+AF99)/2</f>
        <v>10.65</v>
      </c>
      <c r="AG98" s="336" t="n">
        <f aca="false">(AG97+AG99)/2</f>
        <v>14</v>
      </c>
      <c r="AH98" s="336" t="n">
        <f aca="false">(AH97+AH99)/2</f>
        <v>14</v>
      </c>
      <c r="AI98" s="336" t="n">
        <f aca="false">(AI97+AI99)/2</f>
        <v>24.3</v>
      </c>
      <c r="AJ98" s="336" t="n">
        <f aca="false">(AJ97+AJ99)/2</f>
        <v>45</v>
      </c>
      <c r="AK98" s="336" t="n">
        <f aca="false">(AK97+AK99)/2</f>
        <v>66</v>
      </c>
      <c r="AL98" s="336" t="n">
        <v>9</v>
      </c>
      <c r="AM98" s="336" t="n">
        <f aca="false">(AM97+AM99)/2</f>
        <v>5</v>
      </c>
      <c r="AN98" s="336" t="n">
        <f aca="false">(AN97+AN99)/2</f>
        <v>5.5</v>
      </c>
      <c r="AO98" s="336" t="n">
        <f aca="false">(AO97+AO99)/2</f>
        <v>7.1</v>
      </c>
      <c r="AP98" s="336" t="n">
        <f aca="false">(AP97+AP99)/2</f>
        <v>8.2</v>
      </c>
      <c r="AQ98" s="336" t="n">
        <f aca="false">(AQ97+AQ99)/2</f>
        <v>9.2</v>
      </c>
      <c r="AR98" s="336" t="n">
        <f aca="false">(AR97+AR99)/2</f>
        <v>11</v>
      </c>
      <c r="AS98" s="336" t="n">
        <f aca="false">(AS97+AS99)/2</f>
        <v>13</v>
      </c>
      <c r="AT98" s="336" t="n">
        <f aca="false">(AT97+AT99)/2</f>
        <v>9.5</v>
      </c>
      <c r="AU98" s="336" t="n">
        <f aca="false">(AU97+AU99)/2</f>
        <v>15.36</v>
      </c>
      <c r="AV98" s="335" t="n">
        <v>0</v>
      </c>
      <c r="AW98" s="147"/>
      <c r="AY98" s="147"/>
      <c r="AZ98" s="147"/>
      <c r="BA98" s="249"/>
      <c r="BB98" s="249"/>
      <c r="BC98" s="249"/>
      <c r="BD98" s="249"/>
      <c r="BE98" s="249"/>
      <c r="BF98" s="249"/>
      <c r="BG98" s="249"/>
      <c r="BH98" s="249"/>
      <c r="BI98" s="249"/>
      <c r="BJ98" s="249"/>
      <c r="BK98" s="249"/>
      <c r="BL98" s="249"/>
      <c r="BM98" s="249"/>
      <c r="BN98" s="249"/>
      <c r="BO98" s="249"/>
      <c r="BP98" s="249"/>
      <c r="BQ98" s="249"/>
      <c r="BR98" s="249"/>
      <c r="BS98" s="249"/>
      <c r="BT98" s="249"/>
      <c r="BU98" s="249"/>
      <c r="BV98" s="249"/>
      <c r="BW98" s="249"/>
      <c r="BX98" s="249"/>
      <c r="BY98" s="249"/>
      <c r="BZ98" s="249"/>
      <c r="CA98" s="249"/>
      <c r="CB98" s="249"/>
      <c r="CC98" s="249"/>
      <c r="CD98" s="249"/>
      <c r="CE98" s="249"/>
      <c r="CF98" s="249"/>
      <c r="CG98" s="249"/>
      <c r="CH98" s="249"/>
      <c r="CI98" s="249"/>
      <c r="CJ98" s="249"/>
      <c r="CK98" s="249"/>
      <c r="CL98" s="249"/>
      <c r="CM98" s="249"/>
      <c r="CN98" s="249"/>
      <c r="CO98" s="249"/>
      <c r="CP98" s="249"/>
      <c r="CQ98" s="249"/>
      <c r="CR98" s="249"/>
      <c r="CS98" s="249"/>
      <c r="CT98" s="249"/>
      <c r="CU98" s="249"/>
      <c r="CV98" s="249"/>
      <c r="CW98" s="249"/>
      <c r="CX98" s="249"/>
    </row>
    <row r="99" s="315" customFormat="true" ht="15" hidden="false" customHeight="true" outlineLevel="0" collapsed="false">
      <c r="A99" s="244"/>
      <c r="B99" s="244"/>
      <c r="C99" s="156"/>
      <c r="D99" s="156"/>
      <c r="E99" s="156"/>
      <c r="F99" s="156"/>
      <c r="G99" s="156"/>
      <c r="H99" s="156"/>
      <c r="I99" s="335" t="n">
        <v>2</v>
      </c>
      <c r="J99" s="336" t="n">
        <v>13.2</v>
      </c>
      <c r="K99" s="336" t="n">
        <v>7</v>
      </c>
      <c r="L99" s="336" t="n">
        <v>4.8</v>
      </c>
      <c r="M99" s="336" t="n">
        <v>10.8</v>
      </c>
      <c r="N99" s="336" t="n">
        <v>5.49</v>
      </c>
      <c r="O99" s="336" t="n">
        <v>5.49</v>
      </c>
      <c r="P99" s="336" t="n">
        <v>5.49</v>
      </c>
      <c r="Q99" s="336" t="n">
        <v>8.47</v>
      </c>
      <c r="R99" s="147" t="n">
        <v>8.47</v>
      </c>
      <c r="S99" s="336" t="n">
        <v>8.47</v>
      </c>
      <c r="T99" s="336" t="n">
        <v>12.8</v>
      </c>
      <c r="U99" s="336" t="n">
        <v>12.8</v>
      </c>
      <c r="V99" s="336" t="n">
        <v>12.8</v>
      </c>
      <c r="W99" s="336" t="n">
        <v>12.8</v>
      </c>
      <c r="X99" s="336" t="n">
        <v>15</v>
      </c>
      <c r="Y99" s="343" t="n">
        <v>15</v>
      </c>
      <c r="Z99" s="343" t="n">
        <v>15</v>
      </c>
      <c r="AA99" s="343" t="n">
        <v>15</v>
      </c>
      <c r="AB99" s="343" t="n">
        <v>20</v>
      </c>
      <c r="AC99" s="344" t="n">
        <v>21.7</v>
      </c>
      <c r="AD99" s="343" t="n">
        <v>5</v>
      </c>
      <c r="AE99" s="343" t="n">
        <v>8.5</v>
      </c>
      <c r="AF99" s="343" t="n">
        <v>11.2</v>
      </c>
      <c r="AG99" s="336" t="n">
        <v>14</v>
      </c>
      <c r="AH99" s="336" t="n">
        <v>14</v>
      </c>
      <c r="AI99" s="336" t="n">
        <v>24.3</v>
      </c>
      <c r="AJ99" s="336" t="n">
        <v>45</v>
      </c>
      <c r="AK99" s="339" t="n">
        <v>66</v>
      </c>
      <c r="AL99" s="147" t="n">
        <v>9</v>
      </c>
      <c r="AM99" s="345" t="n">
        <v>5</v>
      </c>
      <c r="AN99" s="147" t="n">
        <v>5.5</v>
      </c>
      <c r="AO99" s="147" t="n">
        <v>7.1</v>
      </c>
      <c r="AP99" s="147" t="n">
        <v>8.2</v>
      </c>
      <c r="AQ99" s="147" t="n">
        <v>9.2</v>
      </c>
      <c r="AR99" s="147" t="n">
        <v>11</v>
      </c>
      <c r="AS99" s="147" t="n">
        <v>13</v>
      </c>
      <c r="AT99" s="346" t="n">
        <v>9.5</v>
      </c>
      <c r="AU99" s="346" t="n">
        <f aca="false">0.96*16</f>
        <v>15.36</v>
      </c>
      <c r="AV99" s="335" t="n">
        <v>2</v>
      </c>
      <c r="AW99" s="147"/>
      <c r="AY99" s="147"/>
      <c r="AZ99" s="147"/>
      <c r="BA99" s="249"/>
      <c r="BB99" s="249"/>
      <c r="BC99" s="249"/>
      <c r="BD99" s="249"/>
      <c r="BE99" s="249"/>
      <c r="BF99" s="249"/>
      <c r="BG99" s="249"/>
      <c r="BH99" s="249"/>
      <c r="BI99" s="249"/>
      <c r="BJ99" s="249"/>
      <c r="BK99" s="249"/>
      <c r="BL99" s="249"/>
      <c r="BM99" s="249"/>
      <c r="BN99" s="249"/>
      <c r="BO99" s="249"/>
      <c r="BP99" s="249"/>
      <c r="BQ99" s="249"/>
      <c r="BR99" s="249"/>
      <c r="BS99" s="249"/>
      <c r="BT99" s="249"/>
      <c r="BU99" s="249"/>
      <c r="BV99" s="249"/>
      <c r="BW99" s="249"/>
      <c r="BX99" s="249"/>
      <c r="BY99" s="249"/>
      <c r="BZ99" s="249"/>
      <c r="CA99" s="249"/>
      <c r="CB99" s="249"/>
      <c r="CC99" s="249"/>
      <c r="CD99" s="249"/>
      <c r="CE99" s="249"/>
      <c r="CF99" s="249"/>
      <c r="CG99" s="249"/>
      <c r="CH99" s="249"/>
      <c r="CI99" s="249"/>
      <c r="CJ99" s="249"/>
      <c r="CK99" s="249"/>
      <c r="CL99" s="249"/>
      <c r="CM99" s="249"/>
      <c r="CN99" s="249"/>
      <c r="CO99" s="249"/>
      <c r="CP99" s="249"/>
      <c r="CQ99" s="249"/>
      <c r="CR99" s="249"/>
      <c r="CS99" s="249"/>
      <c r="CT99" s="249"/>
      <c r="CU99" s="249"/>
      <c r="CV99" s="249"/>
      <c r="CW99" s="249"/>
      <c r="CX99" s="249"/>
    </row>
    <row r="100" s="327" customFormat="true" ht="15" hidden="false" customHeight="true" outlineLevel="0" collapsed="false">
      <c r="A100" s="30" t="s">
        <v>484</v>
      </c>
      <c r="B100" s="30"/>
      <c r="C100" s="30"/>
      <c r="D100" s="30"/>
      <c r="E100" s="30"/>
      <c r="F100" s="156"/>
      <c r="G100" s="156"/>
      <c r="H100" s="156"/>
      <c r="I100" s="335" t="n">
        <v>7</v>
      </c>
      <c r="J100" s="336" t="n">
        <v>16</v>
      </c>
      <c r="K100" s="336" t="n">
        <v>9</v>
      </c>
      <c r="L100" s="336" t="n">
        <v>5</v>
      </c>
      <c r="M100" s="336" t="n">
        <v>12</v>
      </c>
      <c r="N100" s="336" t="n">
        <v>6.5</v>
      </c>
      <c r="O100" s="336" t="n">
        <v>6.5</v>
      </c>
      <c r="P100" s="336" t="n">
        <v>6.5</v>
      </c>
      <c r="Q100" s="336" t="n">
        <v>10.99</v>
      </c>
      <c r="R100" s="147" t="n">
        <v>10.99</v>
      </c>
      <c r="S100" s="336" t="n">
        <v>10.99</v>
      </c>
      <c r="T100" s="336" t="n">
        <v>15.2</v>
      </c>
      <c r="U100" s="336" t="n">
        <v>15.2</v>
      </c>
      <c r="V100" s="336" t="n">
        <v>15.2</v>
      </c>
      <c r="W100" s="336" t="n">
        <v>15.2</v>
      </c>
      <c r="X100" s="336" t="n">
        <v>17.8</v>
      </c>
      <c r="Y100" s="343" t="n">
        <v>17.8</v>
      </c>
      <c r="Z100" s="343" t="n">
        <v>17.8</v>
      </c>
      <c r="AA100" s="343" t="n">
        <v>17.8</v>
      </c>
      <c r="AB100" s="343" t="n">
        <v>25.5</v>
      </c>
      <c r="AC100" s="344" t="n">
        <v>32</v>
      </c>
      <c r="AD100" s="343" t="n">
        <v>5</v>
      </c>
      <c r="AE100" s="343" t="n">
        <v>9</v>
      </c>
      <c r="AF100" s="343" t="n">
        <v>11.2</v>
      </c>
      <c r="AG100" s="336" t="n">
        <v>14</v>
      </c>
      <c r="AH100" s="336" t="n">
        <v>14</v>
      </c>
      <c r="AI100" s="336" t="n">
        <v>24.3</v>
      </c>
      <c r="AJ100" s="336" t="n">
        <v>45</v>
      </c>
      <c r="AK100" s="339" t="n">
        <v>66</v>
      </c>
      <c r="AL100" s="147" t="n">
        <v>9</v>
      </c>
      <c r="AM100" s="345" t="n">
        <v>5.3</v>
      </c>
      <c r="AN100" s="147" t="n">
        <v>6.35</v>
      </c>
      <c r="AO100" s="147" t="n">
        <v>8.4</v>
      </c>
      <c r="AP100" s="147" t="n">
        <v>10</v>
      </c>
      <c r="AQ100" s="147" t="n">
        <v>12.1</v>
      </c>
      <c r="AR100" s="147" t="n">
        <v>14.5</v>
      </c>
      <c r="AS100" s="147" t="n">
        <v>15.9</v>
      </c>
      <c r="AT100" s="346" t="n">
        <v>10</v>
      </c>
      <c r="AU100" s="346" t="n">
        <v>16</v>
      </c>
      <c r="AV100" s="335" t="n">
        <v>7</v>
      </c>
      <c r="AW100" s="147"/>
      <c r="AY100" s="147"/>
      <c r="AZ100" s="147"/>
      <c r="BA100" s="249"/>
      <c r="BB100" s="249"/>
      <c r="BC100" s="249"/>
      <c r="BD100" s="249"/>
      <c r="BE100" s="249"/>
      <c r="BF100" s="313"/>
      <c r="BG100" s="313"/>
      <c r="BH100" s="313"/>
      <c r="BI100" s="313"/>
      <c r="BJ100" s="313"/>
      <c r="BK100" s="313"/>
      <c r="BL100" s="313"/>
      <c r="BM100" s="313"/>
      <c r="BN100" s="313"/>
      <c r="BO100" s="313"/>
      <c r="BP100" s="313"/>
      <c r="BQ100" s="313"/>
      <c r="BR100" s="313"/>
      <c r="BS100" s="313"/>
      <c r="BT100" s="313"/>
      <c r="BU100" s="313"/>
      <c r="BV100" s="313"/>
      <c r="BW100" s="313"/>
      <c r="BX100" s="313"/>
      <c r="BY100" s="313"/>
      <c r="BZ100" s="313"/>
      <c r="CA100" s="313"/>
      <c r="CB100" s="313"/>
      <c r="CC100" s="313"/>
      <c r="CD100" s="313"/>
      <c r="CE100" s="313"/>
      <c r="CF100" s="313"/>
      <c r="CG100" s="313"/>
      <c r="CH100" s="313"/>
      <c r="CI100" s="313"/>
      <c r="CJ100" s="313"/>
      <c r="CK100" s="313"/>
      <c r="CL100" s="313"/>
      <c r="CM100" s="313"/>
      <c r="CN100" s="313"/>
      <c r="CO100" s="313"/>
      <c r="CP100" s="313"/>
      <c r="CQ100" s="313"/>
      <c r="CR100" s="313"/>
      <c r="CS100" s="313"/>
      <c r="CT100" s="313"/>
      <c r="CU100" s="313"/>
      <c r="CV100" s="313"/>
      <c r="CW100" s="313"/>
      <c r="CX100" s="313"/>
    </row>
    <row r="101" s="315" customFormat="true" ht="15" hidden="false" customHeight="true" outlineLevel="0" collapsed="false">
      <c r="A101" s="30"/>
      <c r="B101" s="30"/>
      <c r="C101" s="30"/>
      <c r="D101" s="30"/>
      <c r="E101" s="30"/>
      <c r="F101" s="156"/>
      <c r="G101" s="156"/>
      <c r="H101" s="156"/>
      <c r="I101" s="335" t="n">
        <v>15</v>
      </c>
      <c r="J101" s="336" t="n">
        <v>19.69</v>
      </c>
      <c r="K101" s="336" t="n">
        <v>11.36</v>
      </c>
      <c r="L101" s="336" t="n">
        <v>6.23</v>
      </c>
      <c r="M101" s="336" t="n">
        <v>15.32</v>
      </c>
      <c r="N101" s="336" t="n">
        <v>7.73</v>
      </c>
      <c r="O101" s="336" t="n">
        <v>7.73</v>
      </c>
      <c r="P101" s="336" t="n">
        <v>7.73</v>
      </c>
      <c r="Q101" s="336" t="n">
        <v>11.55</v>
      </c>
      <c r="R101" s="147" t="n">
        <v>11.55</v>
      </c>
      <c r="S101" s="336" t="n">
        <v>11.55</v>
      </c>
      <c r="T101" s="336" t="n">
        <v>16.48</v>
      </c>
      <c r="U101" s="336" t="n">
        <v>16.48</v>
      </c>
      <c r="V101" s="336" t="n">
        <v>16.48</v>
      </c>
      <c r="W101" s="336" t="n">
        <v>16.48</v>
      </c>
      <c r="X101" s="336" t="n">
        <v>18.6</v>
      </c>
      <c r="Y101" s="343" t="n">
        <v>18.6</v>
      </c>
      <c r="Z101" s="343" t="n">
        <v>18.6</v>
      </c>
      <c r="AA101" s="343" t="n">
        <v>18.6</v>
      </c>
      <c r="AB101" s="343" t="n">
        <v>27.1</v>
      </c>
      <c r="AC101" s="344" t="n">
        <v>34.7</v>
      </c>
      <c r="AD101" s="343" t="n">
        <v>5.1</v>
      </c>
      <c r="AE101" s="343" t="n">
        <v>9</v>
      </c>
      <c r="AF101" s="343" t="n">
        <v>11.2</v>
      </c>
      <c r="AG101" s="336" t="n">
        <v>14</v>
      </c>
      <c r="AH101" s="336" t="n">
        <v>14</v>
      </c>
      <c r="AI101" s="336" t="n">
        <v>24.3</v>
      </c>
      <c r="AJ101" s="336" t="n">
        <v>45</v>
      </c>
      <c r="AK101" s="339" t="n">
        <v>66</v>
      </c>
      <c r="AL101" s="147" t="n">
        <v>9</v>
      </c>
      <c r="AM101" s="345" t="n">
        <v>5.7</v>
      </c>
      <c r="AN101" s="114" t="n">
        <v>6.35</v>
      </c>
      <c r="AO101" s="114" t="n">
        <v>8.4</v>
      </c>
      <c r="AP101" s="114" t="n">
        <v>10</v>
      </c>
      <c r="AQ101" s="114" t="n">
        <v>12.1</v>
      </c>
      <c r="AR101" s="350" t="n">
        <v>14.5</v>
      </c>
      <c r="AS101" s="114" t="n">
        <v>15.9</v>
      </c>
      <c r="AT101" s="346" t="n">
        <v>10</v>
      </c>
      <c r="AU101" s="346" t="n">
        <v>16</v>
      </c>
      <c r="AV101" s="335" t="n">
        <v>15</v>
      </c>
      <c r="AW101" s="311"/>
      <c r="AY101" s="311"/>
      <c r="AZ101" s="311"/>
      <c r="BA101" s="313"/>
      <c r="BB101" s="313"/>
      <c r="BC101" s="313"/>
      <c r="BD101" s="313"/>
      <c r="BE101" s="313"/>
      <c r="BF101" s="249"/>
      <c r="BG101" s="249"/>
      <c r="BH101" s="249"/>
      <c r="BI101" s="249"/>
      <c r="BJ101" s="249"/>
      <c r="BK101" s="249"/>
      <c r="BL101" s="249"/>
      <c r="BM101" s="249"/>
      <c r="BN101" s="249"/>
      <c r="BO101" s="249"/>
      <c r="BP101" s="249"/>
      <c r="BQ101" s="249"/>
      <c r="BR101" s="249"/>
      <c r="BS101" s="249"/>
      <c r="BT101" s="249"/>
      <c r="BU101" s="249"/>
      <c r="BV101" s="249"/>
      <c r="BW101" s="249"/>
      <c r="BX101" s="249"/>
      <c r="BY101" s="249"/>
      <c r="BZ101" s="249"/>
      <c r="CA101" s="249"/>
      <c r="CB101" s="249"/>
      <c r="CC101" s="249"/>
      <c r="CD101" s="249"/>
      <c r="CE101" s="249"/>
      <c r="CF101" s="249"/>
      <c r="CG101" s="249"/>
      <c r="CH101" s="249"/>
      <c r="CI101" s="249"/>
      <c r="CJ101" s="249"/>
      <c r="CK101" s="249"/>
      <c r="CL101" s="249"/>
      <c r="CM101" s="249"/>
      <c r="CN101" s="249"/>
      <c r="CO101" s="249"/>
      <c r="CP101" s="249"/>
      <c r="CQ101" s="249"/>
      <c r="CR101" s="249"/>
      <c r="CS101" s="249"/>
      <c r="CT101" s="249"/>
      <c r="CU101" s="249"/>
      <c r="CV101" s="249"/>
      <c r="CW101" s="249"/>
      <c r="CX101" s="249"/>
    </row>
    <row r="102" s="315" customFormat="true" ht="15" hidden="false" customHeight="true" outlineLevel="0" collapsed="false">
      <c r="A102" s="30"/>
      <c r="B102" s="30"/>
      <c r="C102" s="30"/>
      <c r="D102" s="30"/>
      <c r="E102" s="30"/>
      <c r="F102" s="156"/>
      <c r="G102" s="156"/>
      <c r="H102" s="156"/>
      <c r="I102" s="351" t="s">
        <v>485</v>
      </c>
      <c r="J102" s="352" t="n">
        <f aca="false">(J97/$J$16)</f>
        <v>2.10606060606061</v>
      </c>
      <c r="K102" s="352" t="n">
        <f aca="false">(L97/$J$16)</f>
        <v>0.75</v>
      </c>
      <c r="L102" s="352" t="n">
        <f aca="false">(K97/$J$16)</f>
        <v>1.08787878787879</v>
      </c>
      <c r="M102" s="352" t="n">
        <f aca="false">(M97/$J$16)</f>
        <v>1.72727272727273</v>
      </c>
      <c r="N102" s="352" t="n">
        <f aca="false">(N97/$J$16)</f>
        <v>0.821212121212121</v>
      </c>
      <c r="O102" s="352" t="n">
        <f aca="false">(O97/$J$16)</f>
        <v>0.821212121212121</v>
      </c>
      <c r="P102" s="352" t="n">
        <f aca="false">(P97/$J$16)</f>
        <v>0.821212121212121</v>
      </c>
      <c r="Q102" s="352" t="n">
        <f aca="false">(Q97/$J$16)</f>
        <v>1.21818181818182</v>
      </c>
      <c r="R102" s="352" t="n">
        <f aca="false">(R97/$J$16)</f>
        <v>1.21818181818182</v>
      </c>
      <c r="S102" s="352" t="n">
        <f aca="false">(S97/$J$16)</f>
        <v>1.21818181818182</v>
      </c>
      <c r="T102" s="352" t="n">
        <f aca="false">(T97/$J$16)</f>
        <v>1.79242424242424</v>
      </c>
      <c r="U102" s="352" t="n">
        <f aca="false">(U97/$J$16)</f>
        <v>1.79242424242424</v>
      </c>
      <c r="V102" s="352" t="n">
        <f aca="false">(V97/$J$16)</f>
        <v>1.79242424242424</v>
      </c>
      <c r="W102" s="352" t="n">
        <f aca="false">(W97/$J$16)</f>
        <v>1.79242424242424</v>
      </c>
      <c r="X102" s="352" t="n">
        <f aca="false">(X97/$J$16)</f>
        <v>2.13030303030303</v>
      </c>
      <c r="Y102" s="352" t="n">
        <f aca="false">(Y97/$J$16)</f>
        <v>2.13030303030303</v>
      </c>
      <c r="Z102" s="352" t="n">
        <f aca="false">(Z97/$J$16)</f>
        <v>2.13030303030303</v>
      </c>
      <c r="AA102" s="352" t="n">
        <f aca="false">(AA97/$J$16)</f>
        <v>2.13030303030303</v>
      </c>
      <c r="AB102" s="352" t="n">
        <f aca="false">(AB97/$J$16)</f>
        <v>2.88787878787879</v>
      </c>
      <c r="AC102" s="352" t="n">
        <f aca="false">(AC97/$J$16)</f>
        <v>3.18181818181818</v>
      </c>
      <c r="AD102" s="352" t="n">
        <f aca="false">(AD97/$J$16)</f>
        <v>0.71969696969697</v>
      </c>
      <c r="AE102" s="352" t="n">
        <f aca="false">(AE97/$J$16)</f>
        <v>1.21212121212121</v>
      </c>
      <c r="AF102" s="352" t="n">
        <f aca="false">(AF97/$J$16)</f>
        <v>1.53030303030303</v>
      </c>
      <c r="AG102" s="352" t="n">
        <f aca="false">(AG97/$J$16)</f>
        <v>2.12121212121212</v>
      </c>
      <c r="AH102" s="352" t="n">
        <f aca="false">(AH97/$J$16)</f>
        <v>2.12121212121212</v>
      </c>
      <c r="AI102" s="352" t="n">
        <f aca="false">(AI97/$J$16)</f>
        <v>3.68181818181818</v>
      </c>
      <c r="AJ102" s="352" t="n">
        <f aca="false">(AJ97/$J$16)</f>
        <v>6.81818181818182</v>
      </c>
      <c r="AK102" s="353" t="n">
        <f aca="false">(AK97/$J$16)</f>
        <v>10</v>
      </c>
      <c r="AL102" s="353" t="n">
        <f aca="false">(AL97/$J$16)</f>
        <v>1.36363636363636</v>
      </c>
      <c r="AM102" s="354" t="n">
        <f aca="false">(AM97/$J$16)</f>
        <v>0.757575757575758</v>
      </c>
      <c r="AN102" s="354" t="n">
        <f aca="false">(AN97/$J$16)</f>
        <v>0.833333333333333</v>
      </c>
      <c r="AO102" s="354" t="n">
        <f aca="false">(AO97/$J$16)</f>
        <v>1.07575757575758</v>
      </c>
      <c r="AP102" s="354" t="n">
        <f aca="false">(AP97/$J$16)</f>
        <v>1.24242424242424</v>
      </c>
      <c r="AQ102" s="354" t="n">
        <f aca="false">(AQ97/$J$16)</f>
        <v>1.39393939393939</v>
      </c>
      <c r="AR102" s="355" t="n">
        <f aca="false">(AR97/$J$16)</f>
        <v>1.66666666666667</v>
      </c>
      <c r="AS102" s="354" t="n">
        <f aca="false">(AS97/$J$16)</f>
        <v>1.96969696969697</v>
      </c>
      <c r="AT102" s="354" t="n">
        <f aca="false">(AT97/$J$16)</f>
        <v>1.43939393939394</v>
      </c>
      <c r="AU102" s="354" t="n">
        <f aca="false">(AU97/$J$16)</f>
        <v>2.32727272727273</v>
      </c>
      <c r="AV102" s="311"/>
      <c r="AW102" s="147"/>
      <c r="AY102" s="147"/>
      <c r="AZ102" s="147"/>
      <c r="BA102" s="147"/>
      <c r="BB102" s="147"/>
      <c r="BC102" s="147"/>
      <c r="BD102" s="147"/>
      <c r="BE102" s="147"/>
      <c r="BF102" s="249"/>
      <c r="BG102" s="249"/>
      <c r="BH102" s="249"/>
      <c r="BI102" s="249"/>
      <c r="BJ102" s="249"/>
      <c r="BK102" s="249"/>
      <c r="BL102" s="249"/>
      <c r="BM102" s="249"/>
      <c r="BN102" s="249"/>
      <c r="BO102" s="249"/>
      <c r="BP102" s="249"/>
      <c r="BQ102" s="249"/>
      <c r="BR102" s="249"/>
      <c r="BS102" s="249"/>
      <c r="BT102" s="249"/>
      <c r="BU102" s="249"/>
      <c r="BV102" s="249"/>
      <c r="BW102" s="249"/>
      <c r="BX102" s="249"/>
      <c r="BY102" s="249"/>
      <c r="BZ102" s="249"/>
      <c r="CA102" s="249"/>
      <c r="CB102" s="249"/>
      <c r="CC102" s="249"/>
      <c r="CD102" s="249"/>
      <c r="CE102" s="249"/>
      <c r="CF102" s="249"/>
      <c r="CG102" s="249"/>
      <c r="CH102" s="249"/>
      <c r="CI102" s="249"/>
      <c r="CJ102" s="249"/>
      <c r="CK102" s="249"/>
      <c r="CL102" s="249"/>
      <c r="CM102" s="249"/>
      <c r="CN102" s="249"/>
      <c r="CO102" s="249"/>
      <c r="CP102" s="249"/>
      <c r="CQ102" s="249"/>
      <c r="CR102" s="249"/>
      <c r="CS102" s="249"/>
      <c r="CT102" s="249"/>
      <c r="CU102" s="249"/>
      <c r="CV102" s="249"/>
      <c r="CW102" s="249"/>
      <c r="CX102" s="249"/>
    </row>
    <row r="103" s="315" customFormat="true" ht="15" hidden="false" customHeight="true" outlineLevel="0" collapsed="false">
      <c r="A103" s="30"/>
      <c r="B103" s="30"/>
      <c r="C103" s="30"/>
      <c r="D103" s="30"/>
      <c r="E103" s="30"/>
      <c r="F103" s="156"/>
      <c r="G103" s="156"/>
      <c r="H103" s="156"/>
      <c r="I103" s="356" t="s">
        <v>486</v>
      </c>
      <c r="J103" s="356" t="s">
        <v>486</v>
      </c>
      <c r="K103" s="356" t="s">
        <v>486</v>
      </c>
      <c r="L103" s="356" t="s">
        <v>486</v>
      </c>
      <c r="M103" s="356" t="s">
        <v>486</v>
      </c>
      <c r="N103" s="356" t="s">
        <v>486</v>
      </c>
      <c r="O103" s="356" t="s">
        <v>486</v>
      </c>
      <c r="P103" s="356" t="s">
        <v>486</v>
      </c>
      <c r="Q103" s="356" t="s">
        <v>486</v>
      </c>
      <c r="R103" s="356" t="s">
        <v>486</v>
      </c>
      <c r="S103" s="356" t="s">
        <v>486</v>
      </c>
      <c r="T103" s="356" t="s">
        <v>486</v>
      </c>
      <c r="U103" s="356" t="s">
        <v>486</v>
      </c>
      <c r="V103" s="356" t="s">
        <v>486</v>
      </c>
      <c r="W103" s="356" t="s">
        <v>486</v>
      </c>
      <c r="X103" s="356" t="s">
        <v>486</v>
      </c>
      <c r="Y103" s="356" t="s">
        <v>486</v>
      </c>
      <c r="Z103" s="356" t="s">
        <v>486</v>
      </c>
      <c r="AA103" s="356" t="s">
        <v>486</v>
      </c>
      <c r="AB103" s="356" t="s">
        <v>486</v>
      </c>
      <c r="AC103" s="357" t="s">
        <v>486</v>
      </c>
      <c r="AD103" s="356" t="s">
        <v>486</v>
      </c>
      <c r="AE103" s="356" t="s">
        <v>486</v>
      </c>
      <c r="AF103" s="356" t="s">
        <v>486</v>
      </c>
      <c r="AG103" s="356" t="s">
        <v>486</v>
      </c>
      <c r="AH103" s="356" t="s">
        <v>486</v>
      </c>
      <c r="AI103" s="356" t="s">
        <v>486</v>
      </c>
      <c r="AJ103" s="356" t="s">
        <v>486</v>
      </c>
      <c r="AK103" s="356" t="s">
        <v>486</v>
      </c>
      <c r="AL103" s="333" t="s">
        <v>486</v>
      </c>
      <c r="AM103" s="333" t="s">
        <v>486</v>
      </c>
      <c r="AN103" s="333" t="s">
        <v>486</v>
      </c>
      <c r="AO103" s="333" t="s">
        <v>486</v>
      </c>
      <c r="AP103" s="333" t="s">
        <v>486</v>
      </c>
      <c r="AQ103" s="333" t="s">
        <v>486</v>
      </c>
      <c r="AR103" s="333" t="s">
        <v>486</v>
      </c>
      <c r="AS103" s="333" t="s">
        <v>486</v>
      </c>
      <c r="AT103" s="333" t="s">
        <v>486</v>
      </c>
      <c r="AU103" s="333" t="s">
        <v>486</v>
      </c>
      <c r="AV103" s="147"/>
      <c r="AW103" s="147"/>
      <c r="AY103" s="147"/>
      <c r="AZ103" s="147"/>
      <c r="BA103" s="147"/>
      <c r="BB103" s="147"/>
      <c r="BC103" s="249"/>
      <c r="BD103" s="249"/>
      <c r="BE103" s="249"/>
      <c r="BF103" s="249"/>
      <c r="BG103" s="249"/>
      <c r="BH103" s="249"/>
      <c r="BI103" s="249"/>
      <c r="BJ103" s="249"/>
      <c r="BK103" s="249"/>
      <c r="BL103" s="249"/>
      <c r="BM103" s="249"/>
      <c r="BN103" s="249"/>
      <c r="BO103" s="249"/>
      <c r="BP103" s="249"/>
      <c r="BQ103" s="249"/>
      <c r="BR103" s="249"/>
      <c r="BS103" s="249"/>
      <c r="BT103" s="249"/>
      <c r="BU103" s="249"/>
      <c r="BV103" s="249"/>
      <c r="BW103" s="249"/>
      <c r="BX103" s="249"/>
      <c r="BY103" s="249"/>
      <c r="BZ103" s="249"/>
      <c r="CA103" s="249"/>
      <c r="CB103" s="249"/>
      <c r="CC103" s="249"/>
      <c r="CD103" s="249"/>
      <c r="CE103" s="249"/>
      <c r="CF103" s="249"/>
      <c r="CG103" s="249"/>
      <c r="CH103" s="249"/>
      <c r="CI103" s="249"/>
      <c r="CJ103" s="249"/>
      <c r="CK103" s="249"/>
      <c r="CL103" s="249"/>
      <c r="CM103" s="249"/>
      <c r="CN103" s="249"/>
      <c r="CO103" s="249"/>
      <c r="CP103" s="249"/>
      <c r="CQ103" s="249"/>
      <c r="CR103" s="249"/>
      <c r="CS103" s="249"/>
      <c r="CT103" s="249"/>
      <c r="CU103" s="249"/>
      <c r="CV103" s="249"/>
      <c r="CW103" s="249"/>
      <c r="CX103" s="249"/>
    </row>
    <row r="104" s="315" customFormat="true" ht="15" hidden="false" customHeight="true" outlineLevel="0" collapsed="false">
      <c r="A104" s="358"/>
      <c r="B104" s="358"/>
      <c r="C104" s="358"/>
      <c r="D104" s="358"/>
      <c r="E104" s="358"/>
      <c r="F104" s="156"/>
      <c r="G104" s="156"/>
      <c r="H104" s="156"/>
      <c r="I104" s="335" t="s">
        <v>478</v>
      </c>
      <c r="J104" s="336" t="s">
        <v>274</v>
      </c>
      <c r="K104" s="336" t="s">
        <v>259</v>
      </c>
      <c r="L104" s="336" t="s">
        <v>253</v>
      </c>
      <c r="M104" s="336" t="s">
        <v>267</v>
      </c>
      <c r="N104" s="336" t="s">
        <v>279</v>
      </c>
      <c r="O104" s="336" t="s">
        <v>287</v>
      </c>
      <c r="P104" s="336" t="s">
        <v>294</v>
      </c>
      <c r="Q104" s="336" t="s">
        <v>306</v>
      </c>
      <c r="R104" s="147" t="s">
        <v>300</v>
      </c>
      <c r="S104" s="336" t="s">
        <v>311</v>
      </c>
      <c r="T104" s="336" t="s">
        <v>316</v>
      </c>
      <c r="U104" s="336" t="s">
        <v>322</v>
      </c>
      <c r="V104" s="336" t="s">
        <v>327</v>
      </c>
      <c r="W104" s="336" t="s">
        <v>332</v>
      </c>
      <c r="X104" s="336" t="s">
        <v>337</v>
      </c>
      <c r="Y104" s="343" t="s">
        <v>331</v>
      </c>
      <c r="Z104" s="343" t="s">
        <v>342</v>
      </c>
      <c r="AA104" s="147" t="s">
        <v>345</v>
      </c>
      <c r="AB104" s="343" t="s">
        <v>349</v>
      </c>
      <c r="AC104" s="344" t="s">
        <v>352</v>
      </c>
      <c r="AD104" s="343" t="s">
        <v>355</v>
      </c>
      <c r="AE104" s="336" t="s">
        <v>358</v>
      </c>
      <c r="AF104" s="336" t="s">
        <v>362</v>
      </c>
      <c r="AG104" s="336" t="s">
        <v>365</v>
      </c>
      <c r="AH104" s="336" t="s">
        <v>375</v>
      </c>
      <c r="AI104" s="336" t="s">
        <v>378</v>
      </c>
      <c r="AJ104" s="336" t="s">
        <v>380</v>
      </c>
      <c r="AK104" s="339" t="s">
        <v>382</v>
      </c>
      <c r="AL104" s="147" t="s">
        <v>371</v>
      </c>
      <c r="AM104" s="114" t="s">
        <v>248</v>
      </c>
      <c r="AN104" s="114" t="s">
        <v>252</v>
      </c>
      <c r="AO104" s="114" t="s">
        <v>258</v>
      </c>
      <c r="AP104" s="114" t="s">
        <v>266</v>
      </c>
      <c r="AQ104" s="114" t="s">
        <v>273</v>
      </c>
      <c r="AR104" s="359" t="s">
        <v>278</v>
      </c>
      <c r="AS104" s="114" t="s">
        <v>286</v>
      </c>
      <c r="AT104" s="114" t="s">
        <v>374</v>
      </c>
      <c r="AU104" s="114" t="s">
        <v>377</v>
      </c>
      <c r="AV104" s="147"/>
      <c r="AW104" s="147"/>
      <c r="AY104" s="147"/>
      <c r="AZ104" s="147"/>
      <c r="BA104" s="147"/>
      <c r="BB104" s="147"/>
      <c r="BC104" s="249"/>
      <c r="BD104" s="249"/>
      <c r="BE104" s="249"/>
      <c r="BF104" s="249"/>
      <c r="BG104" s="249"/>
      <c r="BH104" s="249"/>
      <c r="BI104" s="249"/>
      <c r="BJ104" s="249"/>
      <c r="BK104" s="249"/>
      <c r="BL104" s="249"/>
      <c r="BM104" s="249"/>
      <c r="BN104" s="249"/>
      <c r="BO104" s="249"/>
      <c r="BP104" s="249"/>
      <c r="BQ104" s="249"/>
      <c r="BR104" s="249"/>
      <c r="BS104" s="249"/>
      <c r="BT104" s="249"/>
      <c r="BU104" s="249"/>
      <c r="BV104" s="249"/>
      <c r="BW104" s="249"/>
      <c r="BX104" s="249"/>
      <c r="BY104" s="249"/>
      <c r="BZ104" s="249"/>
      <c r="CA104" s="249"/>
      <c r="CB104" s="249"/>
      <c r="CC104" s="249"/>
      <c r="CD104" s="249"/>
      <c r="CE104" s="249"/>
      <c r="CF104" s="249"/>
      <c r="CG104" s="249"/>
      <c r="CH104" s="249"/>
      <c r="CI104" s="249"/>
      <c r="CJ104" s="249"/>
      <c r="CK104" s="249"/>
      <c r="CL104" s="249"/>
      <c r="CM104" s="249"/>
      <c r="CN104" s="249"/>
      <c r="CO104" s="249"/>
      <c r="CP104" s="249"/>
      <c r="CQ104" s="249"/>
      <c r="CR104" s="249"/>
      <c r="CS104" s="249"/>
      <c r="CT104" s="249"/>
      <c r="CU104" s="249"/>
      <c r="CV104" s="249"/>
      <c r="CW104" s="249"/>
      <c r="CX104" s="249"/>
    </row>
    <row r="105" s="315" customFormat="true" ht="15" hidden="false" customHeight="true" outlineLevel="0" collapsed="false">
      <c r="A105" s="260" t="s">
        <v>487</v>
      </c>
      <c r="B105" s="260"/>
      <c r="C105" s="260"/>
      <c r="D105" s="260"/>
      <c r="E105" s="260"/>
      <c r="F105" s="156"/>
      <c r="G105" s="156"/>
      <c r="H105" s="156"/>
      <c r="I105" s="335" t="n">
        <v>-10</v>
      </c>
      <c r="J105" s="336" t="n">
        <v>13.96</v>
      </c>
      <c r="K105" s="336" t="n">
        <v>7.26</v>
      </c>
      <c r="L105" s="336" t="n">
        <v>4.75</v>
      </c>
      <c r="M105" s="336" t="n">
        <v>11.22</v>
      </c>
      <c r="N105" s="336" t="n">
        <v>4.93</v>
      </c>
      <c r="O105" s="336" t="n">
        <v>4.93</v>
      </c>
      <c r="P105" s="336" t="n">
        <v>4.93</v>
      </c>
      <c r="Q105" s="336" t="n">
        <v>6.75</v>
      </c>
      <c r="R105" s="147" t="n">
        <v>6.75</v>
      </c>
      <c r="S105" s="336" t="n">
        <v>6.75</v>
      </c>
      <c r="T105" s="336" t="n">
        <v>9.8</v>
      </c>
      <c r="U105" s="336" t="n">
        <v>9.8</v>
      </c>
      <c r="V105" s="336" t="n">
        <v>9.8</v>
      </c>
      <c r="W105" s="336" t="n">
        <v>9.8</v>
      </c>
      <c r="X105" s="336" t="n">
        <v>11.95</v>
      </c>
      <c r="Y105" s="336" t="n">
        <v>11.95</v>
      </c>
      <c r="Z105" s="336" t="n">
        <v>11.95</v>
      </c>
      <c r="AA105" s="336" t="n">
        <v>11.95</v>
      </c>
      <c r="AB105" s="343" t="n">
        <v>15.77</v>
      </c>
      <c r="AC105" s="344" t="n">
        <v>18.13</v>
      </c>
      <c r="AD105" s="343" t="n">
        <v>4.1</v>
      </c>
      <c r="AE105" s="343" t="n">
        <v>6.6</v>
      </c>
      <c r="AF105" s="343" t="n">
        <v>9</v>
      </c>
      <c r="AG105" s="343" t="n">
        <v>12.9</v>
      </c>
      <c r="AH105" s="336" t="n">
        <v>13</v>
      </c>
      <c r="AI105" s="336" t="n">
        <v>22</v>
      </c>
      <c r="AJ105" s="336" t="n">
        <v>43</v>
      </c>
      <c r="AK105" s="339" t="n">
        <v>64</v>
      </c>
      <c r="AL105" s="147" t="n">
        <v>9</v>
      </c>
      <c r="AM105" s="360" t="n">
        <v>4</v>
      </c>
      <c r="AN105" s="114" t="n">
        <f aca="false">(AN95+AN115)/2</f>
        <v>5.7</v>
      </c>
      <c r="AO105" s="114" t="n">
        <f aca="false">(AO95+AO115)/2</f>
        <v>6.8</v>
      </c>
      <c r="AP105" s="114" t="n">
        <f aca="false">(AP95+AP115)/2</f>
        <v>7.675</v>
      </c>
      <c r="AQ105" s="114" t="n">
        <f aca="false">(AQ95+AQ115)/2</f>
        <v>10.1</v>
      </c>
      <c r="AR105" s="146" t="n">
        <f aca="false">(AR95+AR115)/2</f>
        <v>11.85</v>
      </c>
      <c r="AS105" s="114" t="n">
        <f aca="false">(AS95+AS115)/2</f>
        <v>12.95</v>
      </c>
      <c r="AT105" s="346" t="n">
        <v>8</v>
      </c>
      <c r="AU105" s="346" t="n">
        <v>14.5</v>
      </c>
      <c r="AV105" s="335" t="n">
        <v>-10</v>
      </c>
      <c r="AW105" s="147"/>
      <c r="AY105" s="147"/>
      <c r="AZ105" s="147"/>
      <c r="BA105" s="147"/>
      <c r="BB105" s="147"/>
      <c r="BC105" s="249"/>
      <c r="BD105" s="249"/>
      <c r="BE105" s="249"/>
      <c r="BF105" s="249"/>
      <c r="BG105" s="249"/>
      <c r="BH105" s="249"/>
      <c r="BI105" s="249"/>
      <c r="BJ105" s="249"/>
      <c r="BK105" s="249"/>
      <c r="BL105" s="249"/>
      <c r="BM105" s="249"/>
      <c r="BN105" s="249"/>
      <c r="BO105" s="249"/>
      <c r="BP105" s="249"/>
      <c r="BQ105" s="249"/>
      <c r="BR105" s="249"/>
      <c r="BS105" s="249"/>
      <c r="BT105" s="249"/>
      <c r="BU105" s="249"/>
      <c r="BV105" s="249"/>
      <c r="BW105" s="249"/>
      <c r="BX105" s="249"/>
      <c r="BY105" s="249"/>
      <c r="BZ105" s="249"/>
      <c r="CA105" s="249"/>
      <c r="CB105" s="249"/>
      <c r="CC105" s="249"/>
      <c r="CD105" s="249"/>
      <c r="CE105" s="249"/>
      <c r="CF105" s="249"/>
      <c r="CG105" s="249"/>
      <c r="CH105" s="249"/>
      <c r="CI105" s="249"/>
      <c r="CJ105" s="249"/>
      <c r="CK105" s="249"/>
      <c r="CL105" s="249"/>
      <c r="CM105" s="249"/>
      <c r="CN105" s="249"/>
      <c r="CO105" s="249"/>
      <c r="CP105" s="249"/>
      <c r="CQ105" s="249"/>
      <c r="CR105" s="249"/>
      <c r="CS105" s="249"/>
      <c r="CT105" s="249"/>
      <c r="CU105" s="249"/>
      <c r="CV105" s="249"/>
      <c r="CW105" s="249"/>
      <c r="CX105" s="249"/>
    </row>
    <row r="106" s="315" customFormat="true" ht="15" hidden="false" customHeight="true" outlineLevel="0" collapsed="false">
      <c r="A106" s="260"/>
      <c r="B106" s="260"/>
      <c r="C106" s="260"/>
      <c r="D106" s="260"/>
      <c r="E106" s="260"/>
      <c r="F106" s="156"/>
      <c r="G106" s="156"/>
      <c r="H106" s="156"/>
      <c r="I106" s="335" t="n">
        <v>-7</v>
      </c>
      <c r="J106" s="336" t="n">
        <v>14.66</v>
      </c>
      <c r="K106" s="336" t="n">
        <v>7.13</v>
      </c>
      <c r="L106" s="336" t="n">
        <v>4.99</v>
      </c>
      <c r="M106" s="336" t="n">
        <v>11.47</v>
      </c>
      <c r="N106" s="336" t="n">
        <v>5.17</v>
      </c>
      <c r="O106" s="336" t="n">
        <v>5.17</v>
      </c>
      <c r="P106" s="336" t="n">
        <v>5.17</v>
      </c>
      <c r="Q106" s="336" t="n">
        <v>7.08</v>
      </c>
      <c r="R106" s="147" t="n">
        <v>7.08</v>
      </c>
      <c r="S106" s="336" t="n">
        <v>7.08</v>
      </c>
      <c r="T106" s="336" t="n">
        <v>10.31</v>
      </c>
      <c r="U106" s="336" t="n">
        <v>10.31</v>
      </c>
      <c r="V106" s="336" t="n">
        <v>10.31</v>
      </c>
      <c r="W106" s="336" t="n">
        <v>10.31</v>
      </c>
      <c r="X106" s="336" t="n">
        <v>12.67</v>
      </c>
      <c r="Y106" s="336" t="n">
        <v>12.67</v>
      </c>
      <c r="Z106" s="336" t="n">
        <v>12.67</v>
      </c>
      <c r="AA106" s="336" t="n">
        <v>12.67</v>
      </c>
      <c r="AB106" s="343" t="n">
        <v>17.24</v>
      </c>
      <c r="AC106" s="344" t="n">
        <v>19.74</v>
      </c>
      <c r="AD106" s="343" t="n">
        <v>4.5</v>
      </c>
      <c r="AE106" s="343" t="n">
        <v>7.5</v>
      </c>
      <c r="AF106" s="343" t="n">
        <v>9</v>
      </c>
      <c r="AG106" s="343" t="n">
        <v>14</v>
      </c>
      <c r="AH106" s="336" t="n">
        <v>13</v>
      </c>
      <c r="AI106" s="336" t="n">
        <v>22</v>
      </c>
      <c r="AJ106" s="336" t="n">
        <v>43</v>
      </c>
      <c r="AK106" s="339" t="n">
        <v>64</v>
      </c>
      <c r="AL106" s="147" t="n">
        <v>9</v>
      </c>
      <c r="AM106" s="360" t="n">
        <v>4.7</v>
      </c>
      <c r="AN106" s="114" t="n">
        <f aca="false">(AN96+AN116)/2</f>
        <v>5.7</v>
      </c>
      <c r="AO106" s="114" t="n">
        <f aca="false">(AO96+AO116)/2</f>
        <v>6.8</v>
      </c>
      <c r="AP106" s="114" t="n">
        <f aca="false">(AP96+AP116)/2</f>
        <v>7.675</v>
      </c>
      <c r="AQ106" s="114" t="n">
        <f aca="false">(AQ96+AQ116)/2</f>
        <v>10.1</v>
      </c>
      <c r="AR106" s="146" t="n">
        <f aca="false">(AR96+AR116)/2</f>
        <v>11.85</v>
      </c>
      <c r="AS106" s="114" t="n">
        <f aca="false">(AS96+AS116)/2</f>
        <v>12.95</v>
      </c>
      <c r="AT106" s="346" t="n">
        <v>8</v>
      </c>
      <c r="AU106" s="346" t="n">
        <v>14.5</v>
      </c>
      <c r="AV106" s="335" t="n">
        <v>-7</v>
      </c>
      <c r="AW106" s="147"/>
      <c r="AY106" s="147"/>
      <c r="AZ106" s="147"/>
      <c r="BA106" s="147"/>
      <c r="BB106" s="147"/>
      <c r="BC106" s="249"/>
      <c r="BD106" s="249"/>
      <c r="BE106" s="249"/>
      <c r="BF106" s="249"/>
      <c r="BG106" s="249"/>
      <c r="BH106" s="249"/>
      <c r="BI106" s="249"/>
      <c r="BJ106" s="249"/>
      <c r="BK106" s="249"/>
      <c r="BL106" s="249"/>
      <c r="BM106" s="249"/>
      <c r="BN106" s="249"/>
      <c r="BO106" s="249"/>
      <c r="BP106" s="249"/>
      <c r="BQ106" s="249"/>
      <c r="BR106" s="249"/>
      <c r="BS106" s="249"/>
      <c r="BT106" s="249"/>
      <c r="BU106" s="249"/>
      <c r="BV106" s="249"/>
      <c r="BW106" s="249"/>
      <c r="BX106" s="249"/>
      <c r="BY106" s="249"/>
      <c r="BZ106" s="249"/>
      <c r="CA106" s="249"/>
      <c r="CB106" s="249"/>
      <c r="CC106" s="249"/>
      <c r="CD106" s="249"/>
      <c r="CE106" s="249"/>
      <c r="CF106" s="249"/>
      <c r="CG106" s="249"/>
      <c r="CH106" s="249"/>
      <c r="CI106" s="249"/>
      <c r="CJ106" s="249"/>
      <c r="CK106" s="249"/>
      <c r="CL106" s="249"/>
      <c r="CM106" s="249"/>
      <c r="CN106" s="249"/>
      <c r="CO106" s="249"/>
      <c r="CP106" s="249"/>
      <c r="CQ106" s="249"/>
      <c r="CR106" s="249"/>
      <c r="CS106" s="249"/>
      <c r="CT106" s="249"/>
      <c r="CU106" s="249"/>
      <c r="CV106" s="249"/>
      <c r="CW106" s="249"/>
      <c r="CX106" s="249"/>
    </row>
    <row r="107" s="315" customFormat="true" ht="15" hidden="false" customHeight="true" outlineLevel="0" collapsed="false">
      <c r="A107" s="260"/>
      <c r="B107" s="260"/>
      <c r="C107" s="260"/>
      <c r="D107" s="260"/>
      <c r="E107" s="260"/>
      <c r="F107" s="156"/>
      <c r="G107" s="156"/>
      <c r="H107" s="156"/>
      <c r="I107" s="335" t="n">
        <v>-2</v>
      </c>
      <c r="J107" s="336" t="n">
        <v>13.41</v>
      </c>
      <c r="K107" s="336" t="n">
        <v>6.94</v>
      </c>
      <c r="L107" s="336" t="n">
        <v>4.76</v>
      </c>
      <c r="M107" s="336" t="n">
        <v>11.19</v>
      </c>
      <c r="N107" s="336" t="n">
        <v>5.32</v>
      </c>
      <c r="O107" s="336" t="n">
        <v>5.32</v>
      </c>
      <c r="P107" s="336" t="n">
        <v>5.32</v>
      </c>
      <c r="Q107" s="336" t="n">
        <v>7.64</v>
      </c>
      <c r="R107" s="147" t="n">
        <v>7.64</v>
      </c>
      <c r="S107" s="336" t="n">
        <v>7.64</v>
      </c>
      <c r="T107" s="336" t="n">
        <v>11</v>
      </c>
      <c r="U107" s="336" t="n">
        <v>11</v>
      </c>
      <c r="V107" s="336" t="n">
        <v>11</v>
      </c>
      <c r="W107" s="336" t="n">
        <v>11</v>
      </c>
      <c r="X107" s="336" t="n">
        <v>13.81</v>
      </c>
      <c r="Y107" s="336" t="n">
        <v>13.81</v>
      </c>
      <c r="Z107" s="336" t="n">
        <v>13.81</v>
      </c>
      <c r="AA107" s="336" t="n">
        <v>13.81</v>
      </c>
      <c r="AB107" s="343" t="n">
        <v>18.36</v>
      </c>
      <c r="AC107" s="344" t="n">
        <v>20.36</v>
      </c>
      <c r="AD107" s="343" t="n">
        <v>4.75</v>
      </c>
      <c r="AE107" s="343" t="n">
        <v>8</v>
      </c>
      <c r="AF107" s="343" t="n">
        <v>10.1</v>
      </c>
      <c r="AG107" s="343" t="n">
        <v>14</v>
      </c>
      <c r="AH107" s="336" t="n">
        <v>13</v>
      </c>
      <c r="AI107" s="336" t="n">
        <v>22</v>
      </c>
      <c r="AJ107" s="336" t="n">
        <v>43</v>
      </c>
      <c r="AK107" s="339" t="n">
        <v>64</v>
      </c>
      <c r="AL107" s="147" t="n">
        <v>9</v>
      </c>
      <c r="AM107" s="360" t="n">
        <f aca="false">(AM97+AM117)/2</f>
        <v>4.7</v>
      </c>
      <c r="AN107" s="114" t="n">
        <f aca="false">(AN97+AN117)/2</f>
        <v>5.65</v>
      </c>
      <c r="AO107" s="114" t="n">
        <f aca="false">(AO97+AO117)/2</f>
        <v>7.25</v>
      </c>
      <c r="AP107" s="114" t="n">
        <f aca="false">(AP97+AP117)/2</f>
        <v>8.025</v>
      </c>
      <c r="AQ107" s="114" t="n">
        <f aca="false">(AQ97+AQ117)/2</f>
        <v>9.9</v>
      </c>
      <c r="AR107" s="146" t="n">
        <f aca="false">(AR97+AR117)/2</f>
        <v>11.25</v>
      </c>
      <c r="AS107" s="114" t="n">
        <f aca="false">(AS97+AS117)/2</f>
        <v>12.85</v>
      </c>
      <c r="AT107" s="346" t="n">
        <v>9.5</v>
      </c>
      <c r="AU107" s="346" t="n">
        <f aca="false">0.96*16</f>
        <v>15.36</v>
      </c>
      <c r="AV107" s="335" t="n">
        <v>-2</v>
      </c>
      <c r="AW107" s="147"/>
      <c r="AY107" s="147"/>
      <c r="AZ107" s="147"/>
      <c r="BA107" s="147"/>
      <c r="BB107" s="147"/>
      <c r="BC107" s="249"/>
      <c r="BD107" s="249"/>
      <c r="BE107" s="249"/>
      <c r="BF107" s="249"/>
      <c r="BG107" s="249"/>
      <c r="BH107" s="249"/>
      <c r="BI107" s="249"/>
      <c r="BJ107" s="249"/>
      <c r="BK107" s="249"/>
      <c r="BL107" s="249"/>
      <c r="BM107" s="249"/>
      <c r="BN107" s="249"/>
      <c r="BO107" s="249"/>
      <c r="BP107" s="249"/>
      <c r="BQ107" s="249"/>
      <c r="BR107" s="249"/>
      <c r="BS107" s="249"/>
      <c r="BT107" s="249"/>
      <c r="BU107" s="249"/>
      <c r="BV107" s="249"/>
      <c r="BW107" s="249"/>
      <c r="BX107" s="249"/>
      <c r="BY107" s="249"/>
      <c r="BZ107" s="249"/>
      <c r="CA107" s="249"/>
      <c r="CB107" s="249"/>
      <c r="CC107" s="249"/>
      <c r="CD107" s="249"/>
      <c r="CE107" s="249"/>
      <c r="CF107" s="249"/>
      <c r="CG107" s="249"/>
      <c r="CH107" s="249"/>
      <c r="CI107" s="249"/>
      <c r="CJ107" s="249"/>
      <c r="CK107" s="249"/>
      <c r="CL107" s="249"/>
      <c r="CM107" s="249"/>
      <c r="CN107" s="249"/>
      <c r="CO107" s="249"/>
      <c r="CP107" s="249"/>
      <c r="CQ107" s="249"/>
      <c r="CR107" s="249"/>
      <c r="CS107" s="249"/>
      <c r="CT107" s="249"/>
      <c r="CU107" s="249"/>
      <c r="CV107" s="249"/>
      <c r="CW107" s="249"/>
      <c r="CX107" s="249"/>
    </row>
    <row r="108" s="249" customFormat="true" ht="15" hidden="false" customHeight="true" outlineLevel="0" collapsed="false">
      <c r="A108" s="274" t="s">
        <v>488</v>
      </c>
      <c r="B108" s="274"/>
      <c r="C108" s="244"/>
      <c r="D108" s="275" t="s">
        <v>432</v>
      </c>
      <c r="E108" s="276" t="s">
        <v>489</v>
      </c>
      <c r="F108" s="156"/>
      <c r="G108" s="156"/>
      <c r="H108" s="156"/>
      <c r="I108" s="335" t="n">
        <v>0</v>
      </c>
      <c r="J108" s="336" t="n">
        <f aca="false">(J107+J109)/2</f>
        <v>12.79</v>
      </c>
      <c r="K108" s="336" t="n">
        <f aca="false">(K107+K109)/2</f>
        <v>6.845</v>
      </c>
      <c r="L108" s="336" t="n">
        <f aca="false">(L107+L109)/2</f>
        <v>4.65</v>
      </c>
      <c r="M108" s="336" t="n">
        <f aca="false">(M107+M109)/2</f>
        <v>11.05</v>
      </c>
      <c r="N108" s="336" t="n">
        <f aca="false">AVERAGE(N107,N109)</f>
        <v>5.385</v>
      </c>
      <c r="O108" s="336" t="n">
        <f aca="false">AVERAGE(O107,O109)</f>
        <v>5.385</v>
      </c>
      <c r="P108" s="336" t="n">
        <f aca="false">AVERAGE(P107,P109)</f>
        <v>5.385</v>
      </c>
      <c r="Q108" s="336" t="n">
        <f aca="false">AVERAGE(Q107,Q109)</f>
        <v>7.865</v>
      </c>
      <c r="R108" s="147" t="n">
        <f aca="false">AVERAGE(R107,R109)</f>
        <v>7.865</v>
      </c>
      <c r="S108" s="336" t="n">
        <f aca="false">AVERAGE(S107,S109)</f>
        <v>7.865</v>
      </c>
      <c r="T108" s="336" t="n">
        <v>11.4</v>
      </c>
      <c r="U108" s="336" t="n">
        <v>11.4</v>
      </c>
      <c r="V108" s="336" t="n">
        <v>11.4</v>
      </c>
      <c r="W108" s="336" t="n">
        <v>11.4</v>
      </c>
      <c r="X108" s="336" t="n">
        <v>14.27</v>
      </c>
      <c r="Y108" s="336" t="n">
        <v>14.27</v>
      </c>
      <c r="Z108" s="336" t="n">
        <v>14.27</v>
      </c>
      <c r="AA108" s="336" t="n">
        <v>14.27</v>
      </c>
      <c r="AB108" s="343" t="n">
        <v>18.805</v>
      </c>
      <c r="AC108" s="344" t="n">
        <v>20.605</v>
      </c>
      <c r="AD108" s="343" t="n">
        <v>4.875</v>
      </c>
      <c r="AE108" s="343" t="n">
        <v>8.25</v>
      </c>
      <c r="AF108" s="343" t="n">
        <v>10.65</v>
      </c>
      <c r="AG108" s="343" t="n">
        <v>14</v>
      </c>
      <c r="AH108" s="336" t="n">
        <v>13</v>
      </c>
      <c r="AI108" s="336" t="n">
        <v>22</v>
      </c>
      <c r="AJ108" s="336" t="n">
        <v>43</v>
      </c>
      <c r="AK108" s="339" t="n">
        <v>64</v>
      </c>
      <c r="AL108" s="147" t="n">
        <v>9</v>
      </c>
      <c r="AM108" s="360" t="n">
        <v>4.9</v>
      </c>
      <c r="AN108" s="114" t="n">
        <f aca="false">(AN99+AN118)/2</f>
        <v>5.65</v>
      </c>
      <c r="AO108" s="114" t="n">
        <f aca="false">(AO99+AO118)/2</f>
        <v>7.25</v>
      </c>
      <c r="AP108" s="114" t="n">
        <f aca="false">(AP99+AP118)/2</f>
        <v>8.025</v>
      </c>
      <c r="AQ108" s="114" t="n">
        <f aca="false">(AQ99+AQ118)/2</f>
        <v>9.9</v>
      </c>
      <c r="AR108" s="114" t="n">
        <f aca="false">(AR99+AR118)/2</f>
        <v>11.25</v>
      </c>
      <c r="AS108" s="114" t="n">
        <f aca="false">(AS99+AS118)/2</f>
        <v>12.85</v>
      </c>
      <c r="AT108" s="346" t="n">
        <v>9.5</v>
      </c>
      <c r="AU108" s="346" t="n">
        <f aca="false">0.96*16</f>
        <v>15.36</v>
      </c>
      <c r="AV108" s="335" t="n">
        <v>0</v>
      </c>
      <c r="AW108" s="147"/>
      <c r="AY108" s="147"/>
      <c r="AZ108" s="147"/>
      <c r="BA108" s="147"/>
      <c r="BB108" s="147"/>
    </row>
    <row r="109" s="249" customFormat="true" ht="15" hidden="false" customHeight="true" outlineLevel="0" collapsed="false">
      <c r="A109" s="277"/>
      <c r="B109" s="240" t="n">
        <v>1600</v>
      </c>
      <c r="C109" s="244"/>
      <c r="D109" s="278" t="n">
        <f aca="false">D68</f>
        <v>0.401214631264788</v>
      </c>
      <c r="E109" s="240" t="n">
        <f aca="false">B109*(1-D109)</f>
        <v>958.056589976339</v>
      </c>
      <c r="F109" s="156"/>
      <c r="G109" s="156"/>
      <c r="H109" s="156"/>
      <c r="I109" s="335" t="n">
        <v>2</v>
      </c>
      <c r="J109" s="336" t="n">
        <v>12.17</v>
      </c>
      <c r="K109" s="336" t="n">
        <v>6.75</v>
      </c>
      <c r="L109" s="336" t="n">
        <v>4.54</v>
      </c>
      <c r="M109" s="336" t="n">
        <v>10.91</v>
      </c>
      <c r="N109" s="336" t="n">
        <v>5.45</v>
      </c>
      <c r="O109" s="336" t="n">
        <v>5.45</v>
      </c>
      <c r="P109" s="336" t="n">
        <v>5.45</v>
      </c>
      <c r="Q109" s="336" t="n">
        <v>8.09</v>
      </c>
      <c r="R109" s="147" t="n">
        <v>8.09</v>
      </c>
      <c r="S109" s="336" t="n">
        <v>8.09</v>
      </c>
      <c r="T109" s="336" t="n">
        <v>11.8</v>
      </c>
      <c r="U109" s="336" t="n">
        <v>11.8</v>
      </c>
      <c r="V109" s="336" t="n">
        <v>11.8</v>
      </c>
      <c r="W109" s="336" t="n">
        <v>11.8</v>
      </c>
      <c r="X109" s="336" t="n">
        <v>14.73</v>
      </c>
      <c r="Y109" s="336" t="n">
        <v>14.73</v>
      </c>
      <c r="Z109" s="336" t="n">
        <v>14.73</v>
      </c>
      <c r="AA109" s="336" t="n">
        <v>14.73</v>
      </c>
      <c r="AB109" s="343" t="n">
        <v>19.25</v>
      </c>
      <c r="AC109" s="344" t="n">
        <v>20.85</v>
      </c>
      <c r="AD109" s="343" t="n">
        <v>5</v>
      </c>
      <c r="AE109" s="343" t="n">
        <v>8.5</v>
      </c>
      <c r="AF109" s="343" t="n">
        <v>11.2</v>
      </c>
      <c r="AG109" s="343" t="n">
        <v>14</v>
      </c>
      <c r="AH109" s="336" t="n">
        <v>13</v>
      </c>
      <c r="AI109" s="336" t="n">
        <v>22</v>
      </c>
      <c r="AJ109" s="336" t="n">
        <v>43</v>
      </c>
      <c r="AK109" s="339" t="n">
        <v>64</v>
      </c>
      <c r="AL109" s="147" t="n">
        <v>9</v>
      </c>
      <c r="AM109" s="360" t="n">
        <v>5</v>
      </c>
      <c r="AN109" s="114" t="n">
        <f aca="false">(AN99+AN119)/2</f>
        <v>5.65</v>
      </c>
      <c r="AO109" s="114" t="n">
        <f aca="false">(AO99+AO119)/2</f>
        <v>7.25</v>
      </c>
      <c r="AP109" s="114" t="n">
        <f aca="false">(AP99+AP119)/2</f>
        <v>8.025</v>
      </c>
      <c r="AQ109" s="114" t="n">
        <f aca="false">(AQ99+AQ119)/2</f>
        <v>9.9</v>
      </c>
      <c r="AR109" s="146" t="n">
        <f aca="false">(AR99+AR119)/2</f>
        <v>11.25</v>
      </c>
      <c r="AS109" s="114" t="n">
        <f aca="false">(AS99+AS119)/2</f>
        <v>12.85</v>
      </c>
      <c r="AT109" s="346" t="n">
        <v>9.5</v>
      </c>
      <c r="AU109" s="346" t="n">
        <f aca="false">0.96*16</f>
        <v>15.36</v>
      </c>
      <c r="AV109" s="335" t="n">
        <v>2</v>
      </c>
      <c r="AW109" s="147"/>
      <c r="AY109" s="147"/>
      <c r="AZ109" s="147"/>
      <c r="BA109" s="147"/>
      <c r="BB109" s="147"/>
    </row>
    <row r="110" s="313" customFormat="true" ht="15" hidden="false" customHeight="true" outlineLevel="0" collapsed="false">
      <c r="A110" s="315"/>
      <c r="B110" s="315"/>
      <c r="C110" s="315"/>
      <c r="D110" s="315"/>
      <c r="E110" s="315"/>
      <c r="F110" s="156"/>
      <c r="G110" s="156"/>
      <c r="H110" s="156"/>
      <c r="I110" s="335" t="n">
        <v>7</v>
      </c>
      <c r="J110" s="336" t="n">
        <v>15.35</v>
      </c>
      <c r="K110" s="336" t="n">
        <v>8.55</v>
      </c>
      <c r="L110" s="336" t="n">
        <v>4.9</v>
      </c>
      <c r="M110" s="336" t="n">
        <v>11.7</v>
      </c>
      <c r="N110" s="336" t="n">
        <v>6.4</v>
      </c>
      <c r="O110" s="336" t="n">
        <v>6.4</v>
      </c>
      <c r="P110" s="336" t="n">
        <v>6.4</v>
      </c>
      <c r="Q110" s="336" t="n">
        <v>10.15</v>
      </c>
      <c r="R110" s="147" t="n">
        <v>10.15</v>
      </c>
      <c r="S110" s="336" t="n">
        <v>10.15</v>
      </c>
      <c r="T110" s="336" t="n">
        <v>14.65</v>
      </c>
      <c r="U110" s="336" t="n">
        <v>14.65</v>
      </c>
      <c r="V110" s="336" t="n">
        <v>14.65</v>
      </c>
      <c r="W110" s="336" t="n">
        <v>14.65</v>
      </c>
      <c r="X110" s="336" t="n">
        <v>17.55</v>
      </c>
      <c r="Y110" s="336" t="n">
        <v>17.55</v>
      </c>
      <c r="Z110" s="336" t="n">
        <v>17.55</v>
      </c>
      <c r="AA110" s="336" t="n">
        <v>17.55</v>
      </c>
      <c r="AB110" s="343" t="n">
        <v>25.25</v>
      </c>
      <c r="AC110" s="344" t="n">
        <v>32</v>
      </c>
      <c r="AD110" s="343" t="n">
        <v>5</v>
      </c>
      <c r="AE110" s="343" t="n">
        <v>9</v>
      </c>
      <c r="AF110" s="343" t="n">
        <v>11.2</v>
      </c>
      <c r="AG110" s="343" t="n">
        <v>14</v>
      </c>
      <c r="AH110" s="336" t="n">
        <v>13</v>
      </c>
      <c r="AI110" s="336" t="n">
        <v>22</v>
      </c>
      <c r="AJ110" s="336" t="n">
        <v>43</v>
      </c>
      <c r="AK110" s="339" t="n">
        <v>64</v>
      </c>
      <c r="AL110" s="147" t="n">
        <v>9</v>
      </c>
      <c r="AM110" s="360" t="n">
        <v>6.3</v>
      </c>
      <c r="AN110" s="114" t="n">
        <f aca="false">(AN100+AN120)/2</f>
        <v>6.325</v>
      </c>
      <c r="AO110" s="114" t="n">
        <f aca="false">(AO100+AO120)/2</f>
        <v>8.25</v>
      </c>
      <c r="AP110" s="114" t="n">
        <f aca="false">(AP100+AP120)/2</f>
        <v>10</v>
      </c>
      <c r="AQ110" s="114" t="n">
        <f aca="false">(AQ100+AQ120)/2</f>
        <v>12.2</v>
      </c>
      <c r="AR110" s="146" t="n">
        <f aca="false">(AR100+AR120)/2</f>
        <v>14.3</v>
      </c>
      <c r="AS110" s="114" t="n">
        <f aca="false">(AS100+AS120)/2</f>
        <v>15.95</v>
      </c>
      <c r="AT110" s="346" t="n">
        <v>10</v>
      </c>
      <c r="AU110" s="346" t="n">
        <v>16</v>
      </c>
      <c r="AV110" s="335" t="n">
        <v>7</v>
      </c>
      <c r="AW110" s="147"/>
      <c r="AY110" s="147"/>
      <c r="AZ110" s="147"/>
      <c r="BA110" s="147"/>
      <c r="BB110" s="147"/>
      <c r="BC110" s="249"/>
      <c r="BD110" s="249"/>
      <c r="BE110" s="249"/>
    </row>
    <row r="111" s="249" customFormat="true" ht="15" hidden="false" customHeight="true" outlineLevel="0" collapsed="false">
      <c r="A111" s="361" t="s">
        <v>490</v>
      </c>
      <c r="B111" s="95"/>
      <c r="C111" s="95"/>
      <c r="D111" s="315"/>
      <c r="E111" s="315"/>
      <c r="F111" s="156"/>
      <c r="G111" s="156"/>
      <c r="H111" s="156"/>
      <c r="I111" s="335" t="n">
        <v>15</v>
      </c>
      <c r="J111" s="336" t="n">
        <v>18.98</v>
      </c>
      <c r="K111" s="336" t="n">
        <v>11.01</v>
      </c>
      <c r="L111" s="336" t="n">
        <v>6.13</v>
      </c>
      <c r="M111" s="336" t="n">
        <v>14.88</v>
      </c>
      <c r="N111" s="336" t="n">
        <v>7.48</v>
      </c>
      <c r="O111" s="336" t="n">
        <v>7.48</v>
      </c>
      <c r="P111" s="336" t="n">
        <v>7.48</v>
      </c>
      <c r="Q111" s="336" t="n">
        <v>10.88</v>
      </c>
      <c r="R111" s="147" t="n">
        <v>10.88</v>
      </c>
      <c r="S111" s="336" t="n">
        <v>10.88</v>
      </c>
      <c r="T111" s="336" t="n">
        <v>16.25</v>
      </c>
      <c r="U111" s="336" t="n">
        <v>16.25</v>
      </c>
      <c r="V111" s="336" t="n">
        <v>16.25</v>
      </c>
      <c r="W111" s="336" t="n">
        <v>16.25</v>
      </c>
      <c r="X111" s="336" t="n">
        <v>18.3</v>
      </c>
      <c r="Y111" s="336" t="n">
        <v>18.3</v>
      </c>
      <c r="Z111" s="336" t="n">
        <v>18.3</v>
      </c>
      <c r="AA111" s="336" t="n">
        <v>18.3</v>
      </c>
      <c r="AB111" s="343" t="n">
        <v>26.9</v>
      </c>
      <c r="AC111" s="344" t="n">
        <v>33.5</v>
      </c>
      <c r="AD111" s="343" t="n">
        <v>5.1</v>
      </c>
      <c r="AE111" s="343" t="n">
        <v>9</v>
      </c>
      <c r="AF111" s="343" t="n">
        <v>11.2</v>
      </c>
      <c r="AG111" s="343" t="n">
        <v>14</v>
      </c>
      <c r="AH111" s="336" t="n">
        <v>13</v>
      </c>
      <c r="AI111" s="336" t="n">
        <v>22</v>
      </c>
      <c r="AJ111" s="336" t="n">
        <v>43</v>
      </c>
      <c r="AK111" s="339" t="n">
        <v>64</v>
      </c>
      <c r="AL111" s="147" t="n">
        <v>9</v>
      </c>
      <c r="AM111" s="360" t="n">
        <v>6.3</v>
      </c>
      <c r="AN111" s="114" t="n">
        <f aca="false">(AN101+AN121)/2</f>
        <v>6.325</v>
      </c>
      <c r="AO111" s="114" t="n">
        <f aca="false">(AO101+AO121)/2</f>
        <v>8.25</v>
      </c>
      <c r="AP111" s="114" t="n">
        <f aca="false">(AP101+AP121)/2</f>
        <v>10</v>
      </c>
      <c r="AQ111" s="114" t="n">
        <f aca="false">(AQ101+AQ121)/2</f>
        <v>12.2</v>
      </c>
      <c r="AR111" s="146" t="n">
        <f aca="false">(AR101+AR121)/2</f>
        <v>14.3</v>
      </c>
      <c r="AS111" s="114" t="n">
        <f aca="false">(AS101+AS121)/2</f>
        <v>15.95</v>
      </c>
      <c r="AT111" s="346" t="n">
        <v>10</v>
      </c>
      <c r="AU111" s="346" t="n">
        <v>16</v>
      </c>
      <c r="AV111" s="335" t="n">
        <v>15</v>
      </c>
      <c r="AW111" s="311"/>
      <c r="AY111" s="311"/>
      <c r="AZ111" s="311"/>
      <c r="BA111" s="311"/>
      <c r="BB111" s="311"/>
      <c r="BC111" s="313"/>
      <c r="BD111" s="313"/>
      <c r="BE111" s="313"/>
    </row>
    <row r="112" s="249" customFormat="true" ht="15" hidden="false" customHeight="true" outlineLevel="0" collapsed="false">
      <c r="A112" s="362"/>
      <c r="B112" s="95"/>
      <c r="C112" s="95"/>
      <c r="D112" s="156"/>
      <c r="E112" s="156"/>
      <c r="F112" s="156"/>
      <c r="G112" s="156"/>
      <c r="H112" s="156"/>
      <c r="I112" s="351" t="s">
        <v>485</v>
      </c>
      <c r="J112" s="352" t="n">
        <f aca="false">(J107/$J$16)</f>
        <v>2.03181818181818</v>
      </c>
      <c r="K112" s="352" t="n">
        <f aca="false">(L107/$J$16)</f>
        <v>0.721212121212121</v>
      </c>
      <c r="L112" s="352" t="n">
        <f aca="false">(K107/$J$16)</f>
        <v>1.05151515151515</v>
      </c>
      <c r="M112" s="352" t="n">
        <f aca="false">(M107/$J$16)</f>
        <v>1.69545454545455</v>
      </c>
      <c r="N112" s="352" t="n">
        <f aca="false">(N107/$J$16)</f>
        <v>0.806060606060606</v>
      </c>
      <c r="O112" s="352" t="n">
        <f aca="false">(O107/$J$16)</f>
        <v>0.806060606060606</v>
      </c>
      <c r="P112" s="352" t="n">
        <f aca="false">(P107/$J$16)</f>
        <v>0.806060606060606</v>
      </c>
      <c r="Q112" s="352" t="n">
        <f aca="false">(Q107/$J$16)</f>
        <v>1.15757575757576</v>
      </c>
      <c r="R112" s="352" t="n">
        <f aca="false">(R107/$J$16)</f>
        <v>1.15757575757576</v>
      </c>
      <c r="S112" s="352" t="n">
        <f aca="false">(S107/$J$16)</f>
        <v>1.15757575757576</v>
      </c>
      <c r="T112" s="352" t="n">
        <f aca="false">(T107/$J$16)</f>
        <v>1.66666666666667</v>
      </c>
      <c r="U112" s="352" t="n">
        <f aca="false">(U107/$J$16)</f>
        <v>1.66666666666667</v>
      </c>
      <c r="V112" s="352" t="n">
        <f aca="false">(V107/$J$16)</f>
        <v>1.66666666666667</v>
      </c>
      <c r="W112" s="352" t="n">
        <f aca="false">(W107/$J$16)</f>
        <v>1.66666666666667</v>
      </c>
      <c r="X112" s="352" t="n">
        <f aca="false">(X107/$J$16)</f>
        <v>2.09242424242424</v>
      </c>
      <c r="Y112" s="352" t="n">
        <f aca="false">(Y107/$J$16)</f>
        <v>2.09242424242424</v>
      </c>
      <c r="Z112" s="352" t="n">
        <f aca="false">(Z107/$J$16)</f>
        <v>2.09242424242424</v>
      </c>
      <c r="AA112" s="352" t="n">
        <f aca="false">(AA107/$J$16)</f>
        <v>2.09242424242424</v>
      </c>
      <c r="AB112" s="352" t="n">
        <f aca="false">(AB107/$J$16)</f>
        <v>2.78181818181818</v>
      </c>
      <c r="AC112" s="363" t="n">
        <f aca="false">(AC107/$J$16)</f>
        <v>3.08484848484848</v>
      </c>
      <c r="AD112" s="352" t="n">
        <f aca="false">(AD107/$J$16)</f>
        <v>0.71969696969697</v>
      </c>
      <c r="AE112" s="352" t="n">
        <f aca="false">(AE107/$J$16)</f>
        <v>1.21212121212121</v>
      </c>
      <c r="AF112" s="352" t="n">
        <f aca="false">(AF107/$J$16)</f>
        <v>1.53030303030303</v>
      </c>
      <c r="AG112" s="352" t="n">
        <f aca="false">(AG107/$J$16)</f>
        <v>2.12121212121212</v>
      </c>
      <c r="AH112" s="352" t="n">
        <f aca="false">(AH107/$J$16)</f>
        <v>1.96969696969697</v>
      </c>
      <c r="AI112" s="352" t="n">
        <f aca="false">(AI107/$J$16)</f>
        <v>3.33333333333333</v>
      </c>
      <c r="AJ112" s="352" t="n">
        <f aca="false">(AJ107/$J$16)</f>
        <v>6.51515151515152</v>
      </c>
      <c r="AK112" s="353" t="n">
        <f aca="false">(AK107/$J$16)</f>
        <v>9.6969696969697</v>
      </c>
      <c r="AL112" s="364" t="n">
        <f aca="false">(AL107/$J$16)</f>
        <v>1.36363636363636</v>
      </c>
      <c r="AM112" s="365" t="n">
        <f aca="false">(AM107/$J$16)</f>
        <v>0.712121212121212</v>
      </c>
      <c r="AN112" s="365" t="n">
        <f aca="false">(AN107/$J$16)</f>
        <v>0.856060606060606</v>
      </c>
      <c r="AO112" s="365" t="n">
        <f aca="false">(AO107/$J$16)</f>
        <v>1.09848484848485</v>
      </c>
      <c r="AP112" s="365" t="n">
        <f aca="false">(AP107/$J$16)</f>
        <v>1.21590909090909</v>
      </c>
      <c r="AQ112" s="365" t="n">
        <f aca="false">(AQ107/$J$16)</f>
        <v>1.5</v>
      </c>
      <c r="AR112" s="366" t="n">
        <f aca="false">(AR107/$J$16)</f>
        <v>1.70454545454545</v>
      </c>
      <c r="AS112" s="365" t="n">
        <f aca="false">(AS107/$J$16)</f>
        <v>1.9469696969697</v>
      </c>
      <c r="AT112" s="365" t="n">
        <f aca="false">(AT107/$J$16)</f>
        <v>1.43939393939394</v>
      </c>
      <c r="AU112" s="365" t="n">
        <f aca="false">(AU107/$J$16)</f>
        <v>2.32727272727273</v>
      </c>
      <c r="AV112" s="311"/>
      <c r="AW112" s="147"/>
      <c r="AY112" s="147"/>
      <c r="AZ112" s="147"/>
      <c r="BA112" s="147"/>
      <c r="BB112" s="147"/>
      <c r="BC112" s="147"/>
      <c r="BD112" s="147"/>
      <c r="BE112" s="147"/>
      <c r="BF112" s="147"/>
      <c r="BG112" s="147"/>
      <c r="BH112" s="147"/>
    </row>
    <row r="113" s="249" customFormat="true" ht="15" hidden="false" customHeight="true" outlineLevel="0" collapsed="false">
      <c r="A113" s="367" t="s">
        <v>491</v>
      </c>
      <c r="B113" s="368" t="n">
        <f aca="false">'performance estimate '!J100+B114+(B115*1.5)+5</f>
        <v>37.14</v>
      </c>
      <c r="C113" s="95" t="s">
        <v>492</v>
      </c>
      <c r="D113" s="156"/>
      <c r="E113" s="156"/>
      <c r="F113" s="156"/>
      <c r="G113" s="156"/>
      <c r="H113" s="156"/>
      <c r="I113" s="356" t="s">
        <v>493</v>
      </c>
      <c r="J113" s="356" t="s">
        <v>493</v>
      </c>
      <c r="K113" s="356" t="s">
        <v>493</v>
      </c>
      <c r="L113" s="356" t="s">
        <v>493</v>
      </c>
      <c r="M113" s="356" t="s">
        <v>493</v>
      </c>
      <c r="N113" s="356" t="s">
        <v>493</v>
      </c>
      <c r="O113" s="356" t="s">
        <v>493</v>
      </c>
      <c r="P113" s="356" t="s">
        <v>493</v>
      </c>
      <c r="Q113" s="356" t="s">
        <v>493</v>
      </c>
      <c r="R113" s="356" t="s">
        <v>493</v>
      </c>
      <c r="S113" s="356" t="s">
        <v>493</v>
      </c>
      <c r="T113" s="356" t="s">
        <v>493</v>
      </c>
      <c r="U113" s="356" t="s">
        <v>493</v>
      </c>
      <c r="V113" s="356" t="s">
        <v>493</v>
      </c>
      <c r="W113" s="356" t="s">
        <v>493</v>
      </c>
      <c r="X113" s="356" t="s">
        <v>493</v>
      </c>
      <c r="Y113" s="356" t="s">
        <v>493</v>
      </c>
      <c r="Z113" s="356" t="s">
        <v>493</v>
      </c>
      <c r="AA113" s="356" t="s">
        <v>493</v>
      </c>
      <c r="AB113" s="356" t="s">
        <v>493</v>
      </c>
      <c r="AC113" s="357" t="s">
        <v>493</v>
      </c>
      <c r="AD113" s="356" t="s">
        <v>493</v>
      </c>
      <c r="AE113" s="356" t="s">
        <v>493</v>
      </c>
      <c r="AF113" s="356" t="s">
        <v>493</v>
      </c>
      <c r="AG113" s="332" t="s">
        <v>493</v>
      </c>
      <c r="AH113" s="356" t="s">
        <v>493</v>
      </c>
      <c r="AI113" s="356" t="s">
        <v>493</v>
      </c>
      <c r="AJ113" s="356" t="s">
        <v>493</v>
      </c>
      <c r="AK113" s="356" t="s">
        <v>493</v>
      </c>
      <c r="AL113" s="333" t="s">
        <v>493</v>
      </c>
      <c r="AM113" s="333" t="s">
        <v>493</v>
      </c>
      <c r="AN113" s="333" t="s">
        <v>493</v>
      </c>
      <c r="AO113" s="333" t="s">
        <v>493</v>
      </c>
      <c r="AP113" s="333" t="s">
        <v>493</v>
      </c>
      <c r="AQ113" s="333" t="s">
        <v>493</v>
      </c>
      <c r="AR113" s="333" t="s">
        <v>493</v>
      </c>
      <c r="AS113" s="333" t="s">
        <v>493</v>
      </c>
      <c r="AT113" s="333" t="s">
        <v>493</v>
      </c>
      <c r="AU113" s="333" t="s">
        <v>493</v>
      </c>
      <c r="AV113" s="147"/>
      <c r="AW113" s="147"/>
      <c r="AY113" s="147"/>
      <c r="AZ113" s="147"/>
      <c r="BA113" s="147"/>
      <c r="BB113" s="147"/>
      <c r="BF113" s="147"/>
      <c r="BG113" s="147"/>
      <c r="BH113" s="147"/>
    </row>
    <row r="114" s="249" customFormat="true" ht="15" hidden="false" customHeight="true" outlineLevel="0" collapsed="false">
      <c r="A114" s="367" t="s">
        <v>494</v>
      </c>
      <c r="B114" s="369" t="n">
        <v>1</v>
      </c>
      <c r="C114" s="95" t="s">
        <v>492</v>
      </c>
      <c r="D114" s="156"/>
      <c r="E114" s="156"/>
      <c r="F114" s="156"/>
      <c r="G114" s="156"/>
      <c r="H114" s="156"/>
      <c r="I114" s="335" t="s">
        <v>478</v>
      </c>
      <c r="J114" s="336" t="s">
        <v>274</v>
      </c>
      <c r="K114" s="336" t="s">
        <v>259</v>
      </c>
      <c r="L114" s="336" t="s">
        <v>253</v>
      </c>
      <c r="M114" s="336" t="s">
        <v>267</v>
      </c>
      <c r="N114" s="336" t="s">
        <v>279</v>
      </c>
      <c r="O114" s="336" t="s">
        <v>287</v>
      </c>
      <c r="P114" s="336" t="s">
        <v>294</v>
      </c>
      <c r="Q114" s="336" t="s">
        <v>306</v>
      </c>
      <c r="R114" s="147" t="s">
        <v>300</v>
      </c>
      <c r="S114" s="336" t="s">
        <v>311</v>
      </c>
      <c r="T114" s="336" t="s">
        <v>316</v>
      </c>
      <c r="U114" s="336" t="s">
        <v>322</v>
      </c>
      <c r="V114" s="336" t="s">
        <v>327</v>
      </c>
      <c r="W114" s="336" t="s">
        <v>332</v>
      </c>
      <c r="X114" s="336" t="s">
        <v>337</v>
      </c>
      <c r="Y114" s="343" t="s">
        <v>331</v>
      </c>
      <c r="Z114" s="343" t="s">
        <v>342</v>
      </c>
      <c r="AA114" s="147" t="s">
        <v>345</v>
      </c>
      <c r="AB114" s="343" t="s">
        <v>349</v>
      </c>
      <c r="AC114" s="344" t="s">
        <v>352</v>
      </c>
      <c r="AD114" s="343" t="s">
        <v>355</v>
      </c>
      <c r="AE114" s="336" t="s">
        <v>358</v>
      </c>
      <c r="AF114" s="336" t="s">
        <v>362</v>
      </c>
      <c r="AG114" s="336" t="s">
        <v>365</v>
      </c>
      <c r="AH114" s="336" t="s">
        <v>375</v>
      </c>
      <c r="AI114" s="336" t="s">
        <v>378</v>
      </c>
      <c r="AJ114" s="336" t="s">
        <v>380</v>
      </c>
      <c r="AK114" s="336" t="s">
        <v>382</v>
      </c>
      <c r="AL114" s="147" t="s">
        <v>371</v>
      </c>
      <c r="AM114" s="114" t="s">
        <v>248</v>
      </c>
      <c r="AN114" s="114" t="s">
        <v>252</v>
      </c>
      <c r="AO114" s="114" t="s">
        <v>258</v>
      </c>
      <c r="AP114" s="114" t="s">
        <v>266</v>
      </c>
      <c r="AQ114" s="114" t="s">
        <v>273</v>
      </c>
      <c r="AR114" s="146" t="s">
        <v>278</v>
      </c>
      <c r="AS114" s="114" t="s">
        <v>286</v>
      </c>
      <c r="AT114" s="114" t="s">
        <v>374</v>
      </c>
      <c r="AU114" s="114" t="s">
        <v>377</v>
      </c>
      <c r="AV114" s="147"/>
      <c r="AW114" s="147"/>
      <c r="AY114" s="147"/>
      <c r="AZ114" s="147"/>
      <c r="BA114" s="147"/>
      <c r="BB114" s="147"/>
      <c r="BF114" s="147"/>
      <c r="BG114" s="147"/>
      <c r="BH114" s="147"/>
    </row>
    <row r="115" s="249" customFormat="true" ht="15" hidden="false" customHeight="true" outlineLevel="0" collapsed="false">
      <c r="A115" s="146" t="s">
        <v>495</v>
      </c>
      <c r="B115" s="370" t="n">
        <v>1</v>
      </c>
      <c r="C115" s="2" t="s">
        <v>496</v>
      </c>
      <c r="D115" s="156"/>
      <c r="E115" s="156"/>
      <c r="F115" s="156"/>
      <c r="G115" s="156"/>
      <c r="H115" s="156"/>
      <c r="I115" s="335" t="n">
        <v>-10</v>
      </c>
      <c r="J115" s="336" t="n">
        <v>13.27</v>
      </c>
      <c r="K115" s="336" t="n">
        <v>7.04</v>
      </c>
      <c r="L115" s="336" t="n">
        <v>4.61</v>
      </c>
      <c r="M115" s="336" t="n">
        <v>10.87</v>
      </c>
      <c r="N115" s="336" t="n">
        <v>4.72</v>
      </c>
      <c r="O115" s="336" t="n">
        <v>4.72</v>
      </c>
      <c r="P115" s="336" t="n">
        <v>4.72</v>
      </c>
      <c r="Q115" s="336" t="n">
        <v>6.3</v>
      </c>
      <c r="R115" s="147" t="n">
        <v>6.3</v>
      </c>
      <c r="S115" s="336" t="n">
        <v>6.3</v>
      </c>
      <c r="T115" s="336" t="n">
        <v>9.35</v>
      </c>
      <c r="U115" s="336" t="n">
        <v>9.35</v>
      </c>
      <c r="V115" s="336" t="n">
        <v>9.35</v>
      </c>
      <c r="W115" s="336" t="n">
        <v>9.35</v>
      </c>
      <c r="X115" s="336" t="n">
        <v>11.63</v>
      </c>
      <c r="Y115" s="336" t="n">
        <v>11.63</v>
      </c>
      <c r="Z115" s="336" t="n">
        <v>11.63</v>
      </c>
      <c r="AA115" s="336" t="n">
        <v>11.63</v>
      </c>
      <c r="AB115" s="343" t="n">
        <v>15.14</v>
      </c>
      <c r="AC115" s="344" t="n">
        <v>17.12</v>
      </c>
      <c r="AD115" s="343" t="n">
        <v>4.1</v>
      </c>
      <c r="AE115" s="343" t="n">
        <v>6.6</v>
      </c>
      <c r="AF115" s="343" t="n">
        <v>9</v>
      </c>
      <c r="AG115" s="343" t="n">
        <v>12.9</v>
      </c>
      <c r="AH115" s="336" t="n">
        <v>13</v>
      </c>
      <c r="AI115" s="336" t="n">
        <v>22</v>
      </c>
      <c r="AJ115" s="336" t="n">
        <v>43</v>
      </c>
      <c r="AK115" s="336" t="n">
        <v>64</v>
      </c>
      <c r="AL115" s="147" t="n">
        <v>9</v>
      </c>
      <c r="AM115" s="360" t="n">
        <v>3.6</v>
      </c>
      <c r="AN115" s="114" t="n">
        <v>5.4</v>
      </c>
      <c r="AO115" s="114" t="n">
        <v>6.6</v>
      </c>
      <c r="AP115" s="114" t="n">
        <v>7.35</v>
      </c>
      <c r="AQ115" s="114" t="n">
        <v>10.2</v>
      </c>
      <c r="AR115" s="146" t="n">
        <v>11.7</v>
      </c>
      <c r="AS115" s="114" t="n">
        <v>12.8</v>
      </c>
      <c r="AT115" s="346" t="n">
        <v>8</v>
      </c>
      <c r="AU115" s="346" t="n">
        <v>14.5</v>
      </c>
      <c r="AV115" s="335" t="n">
        <v>-10</v>
      </c>
      <c r="AW115" s="147"/>
      <c r="AY115" s="147"/>
      <c r="AZ115" s="147"/>
      <c r="BA115" s="147"/>
      <c r="BB115" s="147"/>
      <c r="BF115" s="147"/>
      <c r="BG115" s="147"/>
      <c r="BH115" s="147"/>
    </row>
    <row r="116" s="249" customFormat="true" ht="15" hidden="false" customHeight="true" outlineLevel="0" collapsed="false">
      <c r="A116" s="367" t="s">
        <v>497</v>
      </c>
      <c r="B116" s="371" t="n">
        <f aca="false">ROUNDUP(((B113+B114)/100),0)</f>
        <v>1</v>
      </c>
      <c r="C116" s="95" t="s">
        <v>492</v>
      </c>
      <c r="D116" s="156"/>
      <c r="E116" s="156"/>
      <c r="F116" s="156"/>
      <c r="G116" s="156"/>
      <c r="H116" s="156"/>
      <c r="I116" s="335" t="n">
        <v>-7</v>
      </c>
      <c r="J116" s="336" t="n">
        <v>14.71</v>
      </c>
      <c r="K116" s="336" t="n">
        <v>6.91</v>
      </c>
      <c r="L116" s="336" t="n">
        <v>4.88</v>
      </c>
      <c r="M116" s="336" t="n">
        <v>10.94</v>
      </c>
      <c r="N116" s="336" t="n">
        <v>5</v>
      </c>
      <c r="O116" s="336" t="n">
        <v>5</v>
      </c>
      <c r="P116" s="336" t="n">
        <v>5</v>
      </c>
      <c r="Q116" s="336" t="n">
        <v>6.67</v>
      </c>
      <c r="R116" s="147" t="n">
        <v>6.67</v>
      </c>
      <c r="S116" s="336" t="n">
        <v>6.67</v>
      </c>
      <c r="T116" s="336" t="n">
        <v>10</v>
      </c>
      <c r="U116" s="336" t="n">
        <v>10</v>
      </c>
      <c r="V116" s="336" t="n">
        <v>10</v>
      </c>
      <c r="W116" s="336" t="n">
        <v>10</v>
      </c>
      <c r="X116" s="336" t="n">
        <v>12.5</v>
      </c>
      <c r="Y116" s="336" t="n">
        <v>12.5</v>
      </c>
      <c r="Z116" s="336" t="n">
        <v>12.5</v>
      </c>
      <c r="AA116" s="336" t="n">
        <v>12.5</v>
      </c>
      <c r="AB116" s="343" t="n">
        <v>16.6</v>
      </c>
      <c r="AC116" s="344" t="n">
        <v>18.5</v>
      </c>
      <c r="AD116" s="343" t="n">
        <v>4.5</v>
      </c>
      <c r="AE116" s="343" t="n">
        <v>7.5</v>
      </c>
      <c r="AF116" s="343" t="n">
        <v>9</v>
      </c>
      <c r="AG116" s="343" t="n">
        <v>14</v>
      </c>
      <c r="AH116" s="336" t="n">
        <v>13</v>
      </c>
      <c r="AI116" s="336" t="n">
        <v>22</v>
      </c>
      <c r="AJ116" s="336" t="n">
        <v>43</v>
      </c>
      <c r="AK116" s="336" t="n">
        <v>64</v>
      </c>
      <c r="AL116" s="147" t="n">
        <v>9</v>
      </c>
      <c r="AM116" s="360" t="n">
        <v>4.2</v>
      </c>
      <c r="AN116" s="147" t="n">
        <v>5.4</v>
      </c>
      <c r="AO116" s="147" t="n">
        <v>6.6</v>
      </c>
      <c r="AP116" s="147" t="n">
        <v>7.35</v>
      </c>
      <c r="AQ116" s="147" t="n">
        <v>10.2</v>
      </c>
      <c r="AR116" s="147" t="n">
        <v>11.7</v>
      </c>
      <c r="AS116" s="147" t="n">
        <v>12.8</v>
      </c>
      <c r="AT116" s="346" t="n">
        <v>8</v>
      </c>
      <c r="AU116" s="346" t="n">
        <v>14.5</v>
      </c>
      <c r="AV116" s="335" t="n">
        <v>-7</v>
      </c>
      <c r="AW116" s="147"/>
      <c r="AY116" s="147"/>
      <c r="AZ116" s="147"/>
      <c r="BA116" s="147"/>
      <c r="BB116" s="147"/>
      <c r="BF116" s="147"/>
      <c r="BG116" s="147"/>
      <c r="BH116" s="147"/>
    </row>
    <row r="117" s="249" customFormat="true" ht="15" hidden="false" customHeight="true" outlineLevel="0" collapsed="false">
      <c r="D117" s="156"/>
      <c r="E117" s="156"/>
      <c r="F117" s="156"/>
      <c r="G117" s="156"/>
      <c r="H117" s="156"/>
      <c r="I117" s="335" t="n">
        <v>-2</v>
      </c>
      <c r="J117" s="336" t="n">
        <v>12.93</v>
      </c>
      <c r="K117" s="336" t="n">
        <v>6.71</v>
      </c>
      <c r="L117" s="336" t="n">
        <v>4.58</v>
      </c>
      <c r="M117" s="336" t="n">
        <v>10.98</v>
      </c>
      <c r="N117" s="336" t="n">
        <v>5.22</v>
      </c>
      <c r="O117" s="336" t="n">
        <v>5.22</v>
      </c>
      <c r="P117" s="336" t="n">
        <v>5.22</v>
      </c>
      <c r="Q117" s="336" t="n">
        <v>7.24</v>
      </c>
      <c r="R117" s="147" t="n">
        <v>7.24</v>
      </c>
      <c r="S117" s="336" t="n">
        <v>7.24</v>
      </c>
      <c r="T117" s="336" t="n">
        <v>10.6</v>
      </c>
      <c r="U117" s="336" t="n">
        <v>10.6</v>
      </c>
      <c r="V117" s="336" t="n">
        <v>10.6</v>
      </c>
      <c r="W117" s="336" t="n">
        <v>10.6</v>
      </c>
      <c r="X117" s="336" t="n">
        <v>13.56</v>
      </c>
      <c r="Y117" s="336" t="n">
        <v>13.56</v>
      </c>
      <c r="Z117" s="336" t="n">
        <v>13.56</v>
      </c>
      <c r="AA117" s="336" t="n">
        <v>13.56</v>
      </c>
      <c r="AB117" s="343" t="n">
        <v>17.66</v>
      </c>
      <c r="AC117" s="344" t="n">
        <v>19.89</v>
      </c>
      <c r="AD117" s="343" t="n">
        <v>4.75</v>
      </c>
      <c r="AE117" s="343" t="n">
        <v>8</v>
      </c>
      <c r="AF117" s="343" t="n">
        <v>10.1</v>
      </c>
      <c r="AG117" s="343" t="n">
        <v>14</v>
      </c>
      <c r="AH117" s="336" t="n">
        <v>13</v>
      </c>
      <c r="AI117" s="336" t="n">
        <v>22</v>
      </c>
      <c r="AJ117" s="336" t="n">
        <v>43</v>
      </c>
      <c r="AK117" s="336" t="n">
        <v>64</v>
      </c>
      <c r="AL117" s="147" t="n">
        <v>9</v>
      </c>
      <c r="AM117" s="360" t="n">
        <v>4.4</v>
      </c>
      <c r="AN117" s="114" t="n">
        <v>5.8</v>
      </c>
      <c r="AO117" s="114" t="n">
        <v>7.4</v>
      </c>
      <c r="AP117" s="114" t="n">
        <v>7.85</v>
      </c>
      <c r="AQ117" s="114" t="n">
        <v>10.6</v>
      </c>
      <c r="AR117" s="146" t="n">
        <v>11.5</v>
      </c>
      <c r="AS117" s="114" t="n">
        <v>12.7</v>
      </c>
      <c r="AT117" s="346" t="n">
        <v>9.5</v>
      </c>
      <c r="AU117" s="346" t="n">
        <f aca="false">0.96*16</f>
        <v>15.36</v>
      </c>
      <c r="AV117" s="335" t="n">
        <v>-2</v>
      </c>
      <c r="AW117" s="147"/>
      <c r="AY117" s="147"/>
      <c r="AZ117" s="147"/>
      <c r="BA117" s="147"/>
      <c r="BB117" s="147"/>
      <c r="BF117" s="147"/>
      <c r="BG117" s="147"/>
      <c r="BH117" s="147"/>
    </row>
    <row r="118" s="249" customFormat="true" ht="15" hidden="false" customHeight="true" outlineLevel="0" collapsed="false">
      <c r="A118" s="372" t="s">
        <v>498</v>
      </c>
      <c r="B118" s="372"/>
      <c r="C118" s="156"/>
      <c r="D118" s="156"/>
      <c r="E118" s="156"/>
      <c r="F118" s="156"/>
      <c r="G118" s="156"/>
      <c r="H118" s="156"/>
      <c r="I118" s="335" t="n">
        <v>0</v>
      </c>
      <c r="J118" s="336" t="n">
        <f aca="false">(J119+J117)/2</f>
        <v>12.035</v>
      </c>
      <c r="K118" s="336" t="n">
        <f aca="false">(K119+K117)/2</f>
        <v>6.605</v>
      </c>
      <c r="L118" s="336" t="n">
        <f aca="false">(L119+L117)/2</f>
        <v>4.425</v>
      </c>
      <c r="M118" s="336" t="n">
        <f aca="false">(M119+M117)/2</f>
        <v>11</v>
      </c>
      <c r="N118" s="336" t="n">
        <f aca="false">AVERAGE(N117,N119)</f>
        <v>5.31</v>
      </c>
      <c r="O118" s="336" t="n">
        <f aca="false">AVERAGE(O117,O119)</f>
        <v>5.31</v>
      </c>
      <c r="P118" s="336" t="n">
        <f aca="false">AVERAGE(P117,P119)</f>
        <v>5.31</v>
      </c>
      <c r="Q118" s="336" t="n">
        <f aca="false">AVERAGE(Q117,Q119)</f>
        <v>7.47</v>
      </c>
      <c r="R118" s="147" t="n">
        <f aca="false">AVERAGE(R117,R119)</f>
        <v>7.47</v>
      </c>
      <c r="S118" s="336" t="n">
        <f aca="false">AVERAGE(S117,S119)</f>
        <v>7.47</v>
      </c>
      <c r="T118" s="336" t="n">
        <v>11.05</v>
      </c>
      <c r="U118" s="336" t="n">
        <v>11.05</v>
      </c>
      <c r="V118" s="336" t="n">
        <v>11.05</v>
      </c>
      <c r="W118" s="336" t="n">
        <v>11.05</v>
      </c>
      <c r="X118" s="336" t="n">
        <v>14.02</v>
      </c>
      <c r="Y118" s="336" t="n">
        <v>14.02</v>
      </c>
      <c r="Z118" s="336" t="n">
        <v>14.02</v>
      </c>
      <c r="AA118" s="336" t="n">
        <v>14.02</v>
      </c>
      <c r="AB118" s="343" t="n">
        <v>18.08</v>
      </c>
      <c r="AC118" s="344" t="n">
        <v>20.445</v>
      </c>
      <c r="AD118" s="343" t="n">
        <v>4.875</v>
      </c>
      <c r="AE118" s="343" t="n">
        <v>8.25</v>
      </c>
      <c r="AF118" s="343" t="n">
        <v>10.65</v>
      </c>
      <c r="AG118" s="343" t="n">
        <v>14</v>
      </c>
      <c r="AH118" s="336" t="n">
        <v>13</v>
      </c>
      <c r="AI118" s="336" t="n">
        <v>22</v>
      </c>
      <c r="AJ118" s="336" t="n">
        <v>43</v>
      </c>
      <c r="AK118" s="336" t="n">
        <v>64</v>
      </c>
      <c r="AL118" s="147" t="n">
        <v>9</v>
      </c>
      <c r="AM118" s="360" t="n">
        <v>4.7</v>
      </c>
      <c r="AN118" s="114" t="n">
        <v>5.8</v>
      </c>
      <c r="AO118" s="114" t="n">
        <v>7.4</v>
      </c>
      <c r="AP118" s="114" t="n">
        <v>7.85</v>
      </c>
      <c r="AQ118" s="114" t="n">
        <v>10.6</v>
      </c>
      <c r="AR118" s="146" t="n">
        <v>11.5</v>
      </c>
      <c r="AS118" s="114" t="n">
        <v>12.7</v>
      </c>
      <c r="AT118" s="346" t="n">
        <v>9.5</v>
      </c>
      <c r="AU118" s="346" t="n">
        <f aca="false">0.96*16</f>
        <v>15.36</v>
      </c>
      <c r="AV118" s="335" t="n">
        <v>0</v>
      </c>
      <c r="AW118" s="147"/>
      <c r="AY118" s="147"/>
      <c r="AZ118" s="147"/>
      <c r="BA118" s="147"/>
      <c r="BB118" s="147"/>
      <c r="BF118" s="147"/>
      <c r="BG118" s="147"/>
      <c r="BH118" s="147"/>
    </row>
    <row r="119" s="249" customFormat="true" ht="15" hidden="false" customHeight="true" outlineLevel="0" collapsed="false">
      <c r="A119" s="373" t="s">
        <v>499</v>
      </c>
      <c r="B119" s="374" t="s">
        <v>500</v>
      </c>
      <c r="C119" s="156"/>
      <c r="D119" s="156"/>
      <c r="E119" s="156"/>
      <c r="F119" s="156"/>
      <c r="G119" s="156"/>
      <c r="H119" s="156"/>
      <c r="I119" s="335" t="n">
        <v>2</v>
      </c>
      <c r="J119" s="336" t="n">
        <v>11.14</v>
      </c>
      <c r="K119" s="336" t="n">
        <v>6.5</v>
      </c>
      <c r="L119" s="336" t="n">
        <v>4.27</v>
      </c>
      <c r="M119" s="336" t="n">
        <v>11.02</v>
      </c>
      <c r="N119" s="336" t="n">
        <v>5.4</v>
      </c>
      <c r="O119" s="336" t="n">
        <v>5.4</v>
      </c>
      <c r="P119" s="336" t="n">
        <v>5.4</v>
      </c>
      <c r="Q119" s="336" t="n">
        <v>7.7</v>
      </c>
      <c r="R119" s="147" t="n">
        <v>7.7</v>
      </c>
      <c r="S119" s="336" t="n">
        <v>7.7</v>
      </c>
      <c r="T119" s="336" t="n">
        <v>11.5</v>
      </c>
      <c r="U119" s="336" t="n">
        <v>11.5</v>
      </c>
      <c r="V119" s="336" t="n">
        <v>11.5</v>
      </c>
      <c r="W119" s="336" t="n">
        <v>11.5</v>
      </c>
      <c r="X119" s="336" t="n">
        <v>14.48</v>
      </c>
      <c r="Y119" s="336" t="n">
        <v>14.48</v>
      </c>
      <c r="Z119" s="336" t="n">
        <v>14.48</v>
      </c>
      <c r="AA119" s="336" t="n">
        <v>14.48</v>
      </c>
      <c r="AB119" s="343" t="n">
        <v>18.5</v>
      </c>
      <c r="AC119" s="344" t="n">
        <v>21</v>
      </c>
      <c r="AD119" s="343" t="n">
        <v>5</v>
      </c>
      <c r="AE119" s="343" t="n">
        <v>8.5</v>
      </c>
      <c r="AF119" s="343" t="n">
        <v>11.2</v>
      </c>
      <c r="AG119" s="343" t="n">
        <v>14</v>
      </c>
      <c r="AH119" s="336" t="n">
        <v>13</v>
      </c>
      <c r="AI119" s="336" t="n">
        <v>22</v>
      </c>
      <c r="AJ119" s="336" t="n">
        <v>43</v>
      </c>
      <c r="AK119" s="336" t="n">
        <v>64</v>
      </c>
      <c r="AL119" s="147" t="n">
        <v>9</v>
      </c>
      <c r="AM119" s="360" t="n">
        <v>5.1</v>
      </c>
      <c r="AN119" s="147" t="n">
        <v>5.8</v>
      </c>
      <c r="AO119" s="147" t="n">
        <v>7.4</v>
      </c>
      <c r="AP119" s="147" t="n">
        <v>7.85</v>
      </c>
      <c r="AQ119" s="147" t="n">
        <v>10.6</v>
      </c>
      <c r="AR119" s="147" t="n">
        <v>11.5</v>
      </c>
      <c r="AS119" s="147" t="n">
        <v>12.7</v>
      </c>
      <c r="AT119" s="346" t="n">
        <v>9.5</v>
      </c>
      <c r="AU119" s="346" t="n">
        <f aca="false">0.96*16</f>
        <v>15.36</v>
      </c>
      <c r="AV119" s="335" t="n">
        <v>2</v>
      </c>
      <c r="AW119" s="147"/>
      <c r="AY119" s="147"/>
      <c r="AZ119" s="147"/>
      <c r="BA119" s="147"/>
      <c r="BB119" s="147"/>
      <c r="BF119" s="147"/>
      <c r="BG119" s="147"/>
      <c r="BH119" s="147"/>
    </row>
    <row r="120" s="249" customFormat="true" ht="15" hidden="false" customHeight="true" outlineLevel="0" collapsed="false">
      <c r="A120" s="375" t="n">
        <v>-10</v>
      </c>
      <c r="B120" s="376" t="n">
        <f aca="false">((21-A120)*(($B$9-21)/(21-$E$7)))+21</f>
        <v>51.1214574898786</v>
      </c>
      <c r="C120" s="156"/>
      <c r="D120" s="156"/>
      <c r="E120" s="156"/>
      <c r="F120" s="156"/>
      <c r="G120" s="156"/>
      <c r="H120" s="156"/>
      <c r="I120" s="335" t="n">
        <v>7</v>
      </c>
      <c r="J120" s="336" t="n">
        <v>14.7</v>
      </c>
      <c r="K120" s="336" t="n">
        <v>8.1</v>
      </c>
      <c r="L120" s="336" t="n">
        <v>4.8</v>
      </c>
      <c r="M120" s="336" t="n">
        <v>11.4</v>
      </c>
      <c r="N120" s="336" t="n">
        <v>6.3</v>
      </c>
      <c r="O120" s="336" t="n">
        <v>6.3</v>
      </c>
      <c r="P120" s="336" t="n">
        <v>6.3</v>
      </c>
      <c r="Q120" s="336" t="n">
        <v>9.3</v>
      </c>
      <c r="R120" s="147" t="n">
        <v>9.3</v>
      </c>
      <c r="S120" s="336" t="n">
        <v>9.3</v>
      </c>
      <c r="T120" s="336" t="n">
        <v>14.1</v>
      </c>
      <c r="U120" s="336" t="n">
        <v>14.1</v>
      </c>
      <c r="V120" s="336" t="n">
        <v>14.1</v>
      </c>
      <c r="W120" s="336" t="n">
        <v>14.1</v>
      </c>
      <c r="X120" s="336" t="n">
        <v>17.3</v>
      </c>
      <c r="Y120" s="336" t="n">
        <v>17.3</v>
      </c>
      <c r="Z120" s="336" t="n">
        <v>17.3</v>
      </c>
      <c r="AA120" s="336" t="n">
        <v>17.3</v>
      </c>
      <c r="AB120" s="343" t="n">
        <v>25</v>
      </c>
      <c r="AC120" s="344" t="n">
        <v>32</v>
      </c>
      <c r="AD120" s="343" t="n">
        <v>5</v>
      </c>
      <c r="AE120" s="343" t="n">
        <v>9</v>
      </c>
      <c r="AF120" s="343" t="n">
        <v>11.2</v>
      </c>
      <c r="AG120" s="343" t="n">
        <v>14</v>
      </c>
      <c r="AH120" s="336" t="n">
        <v>13</v>
      </c>
      <c r="AI120" s="336" t="n">
        <v>22</v>
      </c>
      <c r="AJ120" s="336" t="n">
        <v>43</v>
      </c>
      <c r="AK120" s="336" t="n">
        <v>64</v>
      </c>
      <c r="AL120" s="147" t="n">
        <v>9</v>
      </c>
      <c r="AM120" s="360" t="n">
        <v>5.9</v>
      </c>
      <c r="AN120" s="147" t="n">
        <v>6.3</v>
      </c>
      <c r="AO120" s="147" t="n">
        <v>8.1</v>
      </c>
      <c r="AP120" s="147" t="n">
        <v>10</v>
      </c>
      <c r="AQ120" s="147" t="n">
        <v>12.3</v>
      </c>
      <c r="AR120" s="147" t="n">
        <v>14.1</v>
      </c>
      <c r="AS120" s="147" t="n">
        <v>16</v>
      </c>
      <c r="AT120" s="346" t="n">
        <v>10</v>
      </c>
      <c r="AU120" s="346" t="n">
        <v>16</v>
      </c>
      <c r="AV120" s="335" t="n">
        <v>7</v>
      </c>
      <c r="AW120" s="147"/>
      <c r="AY120" s="147"/>
      <c r="AZ120" s="147"/>
      <c r="BA120" s="147"/>
      <c r="BB120" s="147"/>
      <c r="BF120" s="147"/>
      <c r="BG120" s="147"/>
      <c r="BH120" s="147"/>
    </row>
    <row r="121" s="249" customFormat="true" ht="15" hidden="false" customHeight="true" outlineLevel="0" collapsed="false">
      <c r="A121" s="377" t="n">
        <v>-9</v>
      </c>
      <c r="B121" s="378" t="n">
        <f aca="false">((21-A121)*(($B$9-21)/(21-$E$7)))+21</f>
        <v>50.1497975708502</v>
      </c>
      <c r="C121" s="156"/>
      <c r="D121" s="156"/>
      <c r="E121" s="156"/>
      <c r="F121" s="156"/>
      <c r="G121" s="156"/>
      <c r="H121" s="156"/>
      <c r="I121" s="335" t="n">
        <v>15</v>
      </c>
      <c r="J121" s="336" t="n">
        <v>18.27</v>
      </c>
      <c r="K121" s="336" t="n">
        <v>10.66</v>
      </c>
      <c r="L121" s="336" t="n">
        <v>6.03</v>
      </c>
      <c r="M121" s="336" t="n">
        <v>14.43</v>
      </c>
      <c r="N121" s="336" t="n">
        <v>7.23</v>
      </c>
      <c r="O121" s="336" t="n">
        <v>7.23</v>
      </c>
      <c r="P121" s="336" t="n">
        <v>7.23</v>
      </c>
      <c r="Q121" s="336" t="n">
        <v>10.21</v>
      </c>
      <c r="R121" s="147" t="n">
        <v>10.21</v>
      </c>
      <c r="S121" s="336" t="n">
        <v>10.21</v>
      </c>
      <c r="T121" s="336" t="n">
        <v>16.02</v>
      </c>
      <c r="U121" s="336" t="n">
        <v>16.02</v>
      </c>
      <c r="V121" s="336" t="n">
        <v>16.02</v>
      </c>
      <c r="W121" s="336" t="n">
        <v>16.02</v>
      </c>
      <c r="X121" s="336" t="n">
        <v>18</v>
      </c>
      <c r="Y121" s="336" t="n">
        <v>18</v>
      </c>
      <c r="Z121" s="336" t="n">
        <v>18</v>
      </c>
      <c r="AA121" s="336" t="n">
        <v>18</v>
      </c>
      <c r="AB121" s="343" t="n">
        <v>26.5</v>
      </c>
      <c r="AC121" s="344" t="n">
        <v>33.2</v>
      </c>
      <c r="AD121" s="343" t="n">
        <v>5.1</v>
      </c>
      <c r="AE121" s="343" t="n">
        <v>9</v>
      </c>
      <c r="AF121" s="343" t="n">
        <v>11.2</v>
      </c>
      <c r="AG121" s="343" t="n">
        <v>14</v>
      </c>
      <c r="AH121" s="336" t="n">
        <v>13</v>
      </c>
      <c r="AI121" s="336" t="n">
        <v>22</v>
      </c>
      <c r="AJ121" s="336" t="n">
        <v>43</v>
      </c>
      <c r="AK121" s="336" t="n">
        <v>64</v>
      </c>
      <c r="AL121" s="147" t="n">
        <v>9</v>
      </c>
      <c r="AM121" s="360" t="n">
        <v>6.1</v>
      </c>
      <c r="AN121" s="114" t="n">
        <v>6.3</v>
      </c>
      <c r="AO121" s="114" t="n">
        <v>8.1</v>
      </c>
      <c r="AP121" s="114" t="n">
        <v>10</v>
      </c>
      <c r="AQ121" s="114" t="n">
        <v>12.3</v>
      </c>
      <c r="AR121" s="146" t="n">
        <v>14.1</v>
      </c>
      <c r="AS121" s="114" t="n">
        <v>16</v>
      </c>
      <c r="AT121" s="346" t="n">
        <v>10</v>
      </c>
      <c r="AU121" s="346" t="n">
        <v>16</v>
      </c>
      <c r="AV121" s="335" t="n">
        <v>15</v>
      </c>
      <c r="AW121" s="311"/>
      <c r="AY121" s="311"/>
      <c r="AZ121" s="311"/>
      <c r="BA121" s="311"/>
      <c r="BB121" s="311"/>
      <c r="BC121" s="313"/>
      <c r="BD121" s="313"/>
      <c r="BE121" s="313"/>
    </row>
    <row r="122" s="249" customFormat="true" ht="15" hidden="false" customHeight="true" outlineLevel="0" collapsed="false">
      <c r="A122" s="377" t="n">
        <v>-8</v>
      </c>
      <c r="B122" s="378" t="n">
        <f aca="false">((21-A122)*(($B$9-21)/(21-$E$7)))+21</f>
        <v>49.1781376518219</v>
      </c>
      <c r="C122" s="156"/>
      <c r="D122" s="156"/>
      <c r="E122" s="156"/>
      <c r="F122" s="156"/>
      <c r="G122" s="156"/>
      <c r="H122" s="156"/>
      <c r="I122" s="379" t="s">
        <v>485</v>
      </c>
      <c r="J122" s="311" t="n">
        <f aca="false">(J117/$J$16)</f>
        <v>1.95909090909091</v>
      </c>
      <c r="K122" s="311" t="n">
        <f aca="false">(L117/$J$16)</f>
        <v>0.693939393939394</v>
      </c>
      <c r="L122" s="311" t="n">
        <f aca="false">(K117/$J$16)</f>
        <v>1.01666666666667</v>
      </c>
      <c r="M122" s="311" t="n">
        <f aca="false">(M117/$J$16)</f>
        <v>1.66363636363636</v>
      </c>
      <c r="N122" s="311" t="n">
        <f aca="false">(N117/$J$16)</f>
        <v>0.790909090909091</v>
      </c>
      <c r="O122" s="311" t="n">
        <f aca="false">(O117/$J$16)</f>
        <v>0.790909090909091</v>
      </c>
      <c r="P122" s="311" t="n">
        <f aca="false">(P117/$J$16)</f>
        <v>0.790909090909091</v>
      </c>
      <c r="Q122" s="311" t="n">
        <f aca="false">(Q117/$J$16)</f>
        <v>1.0969696969697</v>
      </c>
      <c r="R122" s="311" t="n">
        <f aca="false">(R117/$J$16)</f>
        <v>1.0969696969697</v>
      </c>
      <c r="S122" s="311" t="n">
        <f aca="false">(S117/$J$16)</f>
        <v>1.0969696969697</v>
      </c>
      <c r="T122" s="311" t="n">
        <f aca="false">(T117/$J$16)</f>
        <v>1.60606060606061</v>
      </c>
      <c r="U122" s="311" t="n">
        <f aca="false">(U117/$J$16)</f>
        <v>1.60606060606061</v>
      </c>
      <c r="V122" s="311" t="n">
        <f aca="false">(V117/$J$16)</f>
        <v>1.60606060606061</v>
      </c>
      <c r="W122" s="352" t="n">
        <f aca="false">(W117/$J$16)</f>
        <v>1.60606060606061</v>
      </c>
      <c r="X122" s="311" t="n">
        <f aca="false">(X117/$J$16)</f>
        <v>2.05454545454545</v>
      </c>
      <c r="Y122" s="311" t="n">
        <f aca="false">(Y117/$J$16)</f>
        <v>2.05454545454545</v>
      </c>
      <c r="Z122" s="311" t="n">
        <f aca="false">(Z117/$J$16)</f>
        <v>2.05454545454545</v>
      </c>
      <c r="AA122" s="311" t="n">
        <f aca="false">(AA117/$J$16)</f>
        <v>2.05454545454545</v>
      </c>
      <c r="AB122" s="311" t="n">
        <f aca="false">(AB117/$J$16)</f>
        <v>2.67575757575758</v>
      </c>
      <c r="AC122" s="380" t="n">
        <f aca="false">(AC117/$J$16)</f>
        <v>3.01363636363636</v>
      </c>
      <c r="AD122" s="311" t="n">
        <f aca="false">(AD117/$J$16)</f>
        <v>0.71969696969697</v>
      </c>
      <c r="AE122" s="311" t="n">
        <f aca="false">(AE117/$J$16)</f>
        <v>1.21212121212121</v>
      </c>
      <c r="AF122" s="311" t="n">
        <f aca="false">(AF117/$J$16)</f>
        <v>1.53030303030303</v>
      </c>
      <c r="AG122" s="311" t="n">
        <f aca="false">(AG117/$J$16)</f>
        <v>2.12121212121212</v>
      </c>
      <c r="AH122" s="311" t="n">
        <f aca="false">(AH117/$J$16)</f>
        <v>1.96969696969697</v>
      </c>
      <c r="AI122" s="311" t="n">
        <f aca="false">(AI117/$J$16)</f>
        <v>3.33333333333333</v>
      </c>
      <c r="AJ122" s="311" t="n">
        <f aca="false">(AJ117/$J$16)</f>
        <v>6.51515151515152</v>
      </c>
      <c r="AK122" s="311" t="n">
        <f aca="false">(AK117/$J$16)</f>
        <v>9.6969696969697</v>
      </c>
      <c r="AL122" s="311" t="n">
        <f aca="false">(AL117/$J$16)</f>
        <v>1.36363636363636</v>
      </c>
      <c r="AM122" s="381" t="n">
        <f aca="false">(AM117/$J$16)</f>
        <v>0.666666666666667</v>
      </c>
      <c r="AN122" s="381" t="n">
        <f aca="false">(AN117/$J$16)</f>
        <v>0.878787878787879</v>
      </c>
      <c r="AO122" s="381" t="n">
        <f aca="false">(AO117/$J$16)</f>
        <v>1.12121212121212</v>
      </c>
      <c r="AP122" s="381" t="n">
        <f aca="false">(AP117/$J$16)</f>
        <v>1.18939393939394</v>
      </c>
      <c r="AQ122" s="381" t="n">
        <f aca="false">(AQ117/$J$16)</f>
        <v>1.60606060606061</v>
      </c>
      <c r="AR122" s="382" t="n">
        <f aca="false">(AR117/$J$16)</f>
        <v>1.74242424242424</v>
      </c>
      <c r="AS122" s="381" t="n">
        <f aca="false">(AS117/$J$16)</f>
        <v>1.92424242424242</v>
      </c>
      <c r="AT122" s="381" t="n">
        <f aca="false">(AT117/$J$16)</f>
        <v>1.43939393939394</v>
      </c>
      <c r="AU122" s="381" t="n">
        <f aca="false">(AU117/$J$16)</f>
        <v>2.32727272727273</v>
      </c>
      <c r="AV122" s="311"/>
      <c r="AW122" s="147"/>
      <c r="AY122" s="147"/>
      <c r="AZ122" s="147"/>
      <c r="BA122" s="147"/>
      <c r="BF122" s="147"/>
      <c r="BG122" s="147"/>
      <c r="BH122" s="147"/>
    </row>
    <row r="123" s="249" customFormat="true" ht="15" hidden="false" customHeight="true" outlineLevel="0" collapsed="false">
      <c r="A123" s="377" t="n">
        <v>-7</v>
      </c>
      <c r="B123" s="378" t="n">
        <f aca="false">((21-A123)*(($B$9-21)/(21-$E$7)))+21</f>
        <v>48.2064777327935</v>
      </c>
      <c r="C123" s="156"/>
      <c r="D123" s="156"/>
      <c r="E123" s="156"/>
      <c r="F123" s="156"/>
      <c r="G123" s="156"/>
      <c r="H123" s="156"/>
      <c r="I123" s="292" t="s">
        <v>501</v>
      </c>
      <c r="J123" s="292" t="s">
        <v>501</v>
      </c>
      <c r="K123" s="292" t="s">
        <v>501</v>
      </c>
      <c r="L123" s="292" t="s">
        <v>501</v>
      </c>
      <c r="M123" s="292" t="s">
        <v>501</v>
      </c>
      <c r="N123" s="292" t="s">
        <v>501</v>
      </c>
      <c r="O123" s="292" t="s">
        <v>501</v>
      </c>
      <c r="P123" s="292" t="s">
        <v>501</v>
      </c>
      <c r="Q123" s="292" t="s">
        <v>501</v>
      </c>
      <c r="R123" s="292" t="s">
        <v>501</v>
      </c>
      <c r="S123" s="292" t="s">
        <v>501</v>
      </c>
      <c r="T123" s="292" t="s">
        <v>501</v>
      </c>
      <c r="U123" s="292" t="s">
        <v>501</v>
      </c>
      <c r="V123" s="292" t="s">
        <v>501</v>
      </c>
      <c r="W123" s="292" t="s">
        <v>501</v>
      </c>
      <c r="X123" s="292" t="s">
        <v>501</v>
      </c>
      <c r="Y123" s="292" t="s">
        <v>501</v>
      </c>
      <c r="Z123" s="292" t="s">
        <v>501</v>
      </c>
      <c r="AA123" s="292" t="s">
        <v>501</v>
      </c>
      <c r="AB123" s="292" t="s">
        <v>501</v>
      </c>
      <c r="AC123" s="331" t="s">
        <v>501</v>
      </c>
      <c r="AD123" s="292" t="s">
        <v>501</v>
      </c>
      <c r="AE123" s="292" t="s">
        <v>501</v>
      </c>
      <c r="AF123" s="292" t="s">
        <v>501</v>
      </c>
      <c r="AG123" s="292" t="s">
        <v>501</v>
      </c>
      <c r="AH123" s="292" t="s">
        <v>501</v>
      </c>
      <c r="AI123" s="292" t="s">
        <v>501</v>
      </c>
      <c r="AJ123" s="292" t="s">
        <v>501</v>
      </c>
      <c r="AK123" s="292" t="s">
        <v>501</v>
      </c>
      <c r="AL123" s="292" t="s">
        <v>501</v>
      </c>
      <c r="AM123" s="333" t="s">
        <v>501</v>
      </c>
      <c r="AN123" s="333" t="s">
        <v>501</v>
      </c>
      <c r="AO123" s="333" t="s">
        <v>501</v>
      </c>
      <c r="AP123" s="333" t="s">
        <v>501</v>
      </c>
      <c r="AQ123" s="333" t="s">
        <v>501</v>
      </c>
      <c r="AR123" s="333" t="s">
        <v>501</v>
      </c>
      <c r="AS123" s="333" t="s">
        <v>501</v>
      </c>
      <c r="AT123" s="333" t="s">
        <v>501</v>
      </c>
      <c r="AU123" s="333" t="s">
        <v>501</v>
      </c>
      <c r="AV123" s="147"/>
      <c r="AW123" s="147"/>
      <c r="AY123" s="147"/>
      <c r="AZ123" s="147"/>
      <c r="BA123" s="147"/>
      <c r="BB123" s="147"/>
      <c r="BF123" s="147"/>
      <c r="BG123" s="147"/>
      <c r="BH123" s="147"/>
    </row>
    <row r="124" s="249" customFormat="true" ht="15" hidden="false" customHeight="true" outlineLevel="0" collapsed="false">
      <c r="A124" s="377" t="n">
        <v>-6</v>
      </c>
      <c r="B124" s="378" t="n">
        <f aca="false">((21-A124)*(($B$9-21)/(21-$E$7)))+21</f>
        <v>47.2348178137652</v>
      </c>
      <c r="C124" s="156"/>
      <c r="D124" s="156"/>
      <c r="E124" s="156"/>
      <c r="F124" s="156"/>
      <c r="G124" s="156"/>
      <c r="H124" s="156"/>
      <c r="I124" s="335" t="s">
        <v>478</v>
      </c>
      <c r="J124" s="336" t="s">
        <v>274</v>
      </c>
      <c r="K124" s="336" t="s">
        <v>259</v>
      </c>
      <c r="L124" s="336" t="s">
        <v>253</v>
      </c>
      <c r="M124" s="336" t="s">
        <v>267</v>
      </c>
      <c r="N124" s="336" t="s">
        <v>279</v>
      </c>
      <c r="O124" s="336" t="s">
        <v>287</v>
      </c>
      <c r="P124" s="336" t="s">
        <v>294</v>
      </c>
      <c r="Q124" s="336" t="s">
        <v>306</v>
      </c>
      <c r="R124" s="147" t="s">
        <v>300</v>
      </c>
      <c r="S124" s="336" t="s">
        <v>311</v>
      </c>
      <c r="T124" s="336" t="s">
        <v>316</v>
      </c>
      <c r="U124" s="336" t="s">
        <v>322</v>
      </c>
      <c r="V124" s="336" t="s">
        <v>327</v>
      </c>
      <c r="W124" s="336" t="s">
        <v>332</v>
      </c>
      <c r="X124" s="336" t="s">
        <v>337</v>
      </c>
      <c r="Y124" s="343" t="s">
        <v>331</v>
      </c>
      <c r="Z124" s="343" t="s">
        <v>342</v>
      </c>
      <c r="AA124" s="147" t="s">
        <v>345</v>
      </c>
      <c r="AB124" s="343" t="s">
        <v>349</v>
      </c>
      <c r="AC124" s="344" t="s">
        <v>352</v>
      </c>
      <c r="AD124" s="343" t="s">
        <v>355</v>
      </c>
      <c r="AE124" s="336" t="s">
        <v>358</v>
      </c>
      <c r="AF124" s="336" t="s">
        <v>362</v>
      </c>
      <c r="AG124" s="336" t="s">
        <v>365</v>
      </c>
      <c r="AH124" s="336" t="s">
        <v>375</v>
      </c>
      <c r="AI124" s="336" t="s">
        <v>378</v>
      </c>
      <c r="AJ124" s="336" t="s">
        <v>380</v>
      </c>
      <c r="AK124" s="339" t="s">
        <v>382</v>
      </c>
      <c r="AL124" s="147" t="s">
        <v>371</v>
      </c>
      <c r="AM124" s="114" t="s">
        <v>248</v>
      </c>
      <c r="AN124" s="114" t="s">
        <v>252</v>
      </c>
      <c r="AO124" s="114" t="s">
        <v>258</v>
      </c>
      <c r="AP124" s="114" t="s">
        <v>266</v>
      </c>
      <c r="AQ124" s="114" t="s">
        <v>273</v>
      </c>
      <c r="AR124" s="146" t="s">
        <v>278</v>
      </c>
      <c r="AS124" s="114" t="s">
        <v>286</v>
      </c>
      <c r="AT124" s="114" t="s">
        <v>374</v>
      </c>
      <c r="AU124" s="114" t="s">
        <v>377</v>
      </c>
      <c r="AV124" s="147"/>
      <c r="AW124" s="147"/>
      <c r="AY124" s="147"/>
      <c r="AZ124" s="147"/>
      <c r="BA124" s="147"/>
      <c r="BB124" s="147"/>
      <c r="BF124" s="147"/>
      <c r="BG124" s="147"/>
      <c r="BH124" s="147"/>
    </row>
    <row r="125" s="249" customFormat="true" ht="15" hidden="false" customHeight="true" outlineLevel="0" collapsed="false">
      <c r="A125" s="377" t="n">
        <v>-5</v>
      </c>
      <c r="B125" s="378" t="n">
        <f aca="false">((21-A125)*(($B$9-21)/(21-$E$7)))+21</f>
        <v>46.2631578947368</v>
      </c>
      <c r="C125" s="156"/>
      <c r="D125" s="156"/>
      <c r="E125" s="156"/>
      <c r="F125" s="156"/>
      <c r="G125" s="156"/>
      <c r="H125" s="156"/>
      <c r="I125" s="335" t="n">
        <v>-10</v>
      </c>
      <c r="J125" s="336" t="n">
        <v>12.87</v>
      </c>
      <c r="K125" s="336" t="n">
        <v>6.83</v>
      </c>
      <c r="L125" s="336" t="n">
        <v>4.47</v>
      </c>
      <c r="M125" s="336" t="n">
        <v>10.54</v>
      </c>
      <c r="N125" s="336" t="n">
        <v>4.36</v>
      </c>
      <c r="O125" s="336" t="n">
        <v>4.36</v>
      </c>
      <c r="P125" s="336" t="n">
        <v>4.36</v>
      </c>
      <c r="Q125" s="336" t="n">
        <v>5.8</v>
      </c>
      <c r="R125" s="147" t="n">
        <v>5.8</v>
      </c>
      <c r="S125" s="336" t="n">
        <v>5.8</v>
      </c>
      <c r="T125" s="336" t="n">
        <v>7.79</v>
      </c>
      <c r="U125" s="336" t="n">
        <v>7.79</v>
      </c>
      <c r="V125" s="336" t="n">
        <v>7.79</v>
      </c>
      <c r="W125" s="336" t="n">
        <v>12.39</v>
      </c>
      <c r="X125" s="343" t="n">
        <v>10.77</v>
      </c>
      <c r="Y125" s="343" t="n">
        <v>10.77</v>
      </c>
      <c r="Z125" s="343" t="n">
        <v>10.77</v>
      </c>
      <c r="AA125" s="343" t="n">
        <v>16.01</v>
      </c>
      <c r="AB125" s="343" t="n">
        <v>13.65</v>
      </c>
      <c r="AC125" s="344" t="n">
        <v>16.37</v>
      </c>
      <c r="AD125" s="343" t="n">
        <v>4.2</v>
      </c>
      <c r="AE125" s="343" t="n">
        <v>7.6</v>
      </c>
      <c r="AF125" s="343" t="n">
        <v>9.9</v>
      </c>
      <c r="AG125" s="336" t="n">
        <v>12.9</v>
      </c>
      <c r="AH125" s="336" t="n">
        <v>13</v>
      </c>
      <c r="AI125" s="336" t="n">
        <v>22</v>
      </c>
      <c r="AJ125" s="336" t="n">
        <v>43</v>
      </c>
      <c r="AK125" s="339" t="n">
        <v>64</v>
      </c>
      <c r="AL125" s="147" t="n">
        <v>9</v>
      </c>
      <c r="AM125" s="360" t="n">
        <v>3.28</v>
      </c>
      <c r="AN125" s="114" t="n">
        <f aca="false">(AN115+AN135)/2</f>
        <v>5.275</v>
      </c>
      <c r="AO125" s="114" t="n">
        <f aca="false">(AO115+AO135)/2</f>
        <v>6.375</v>
      </c>
      <c r="AP125" s="114" t="n">
        <f aca="false">(AP115+AP135)/2</f>
        <v>7.1</v>
      </c>
      <c r="AQ125" s="114" t="n">
        <f aca="false">(AQ115+AQ135)/2</f>
        <v>10</v>
      </c>
      <c r="AR125" s="146" t="n">
        <f aca="false">(AR115+AR135)/2</f>
        <v>11.35</v>
      </c>
      <c r="AS125" s="114" t="n">
        <f aca="false">(AS115+AS135)/2</f>
        <v>12.65</v>
      </c>
      <c r="AT125" s="346" t="n">
        <v>8</v>
      </c>
      <c r="AU125" s="346" t="n">
        <v>14.5</v>
      </c>
      <c r="AV125" s="335" t="n">
        <v>-10</v>
      </c>
      <c r="AW125" s="147"/>
      <c r="AY125" s="147"/>
      <c r="AZ125" s="147"/>
      <c r="BA125" s="147"/>
      <c r="BB125" s="147"/>
      <c r="BF125" s="147"/>
      <c r="BG125" s="147"/>
      <c r="BH125" s="147"/>
    </row>
    <row r="126" s="249" customFormat="true" ht="15" hidden="false" customHeight="true" outlineLevel="0" collapsed="false">
      <c r="A126" s="377" t="n">
        <v>-4</v>
      </c>
      <c r="B126" s="378" t="n">
        <f aca="false">((21-A126)*(($B$9-21)/(21-$E$7)))+21</f>
        <v>45.2914979757085</v>
      </c>
      <c r="C126" s="156"/>
      <c r="D126" s="156"/>
      <c r="E126" s="156"/>
      <c r="F126" s="156"/>
      <c r="G126" s="156"/>
      <c r="H126" s="156"/>
      <c r="I126" s="335" t="n">
        <v>-7</v>
      </c>
      <c r="J126" s="336" t="n">
        <v>13.79</v>
      </c>
      <c r="K126" s="336" t="n">
        <v>6.31</v>
      </c>
      <c r="L126" s="336" t="n">
        <v>4.78</v>
      </c>
      <c r="M126" s="336" t="n">
        <v>10.41</v>
      </c>
      <c r="N126" s="336" t="n">
        <v>4.6</v>
      </c>
      <c r="O126" s="336" t="n">
        <v>4.6</v>
      </c>
      <c r="P126" s="336" t="n">
        <v>4.6</v>
      </c>
      <c r="Q126" s="336" t="n">
        <v>6.05</v>
      </c>
      <c r="R126" s="147" t="n">
        <v>6.05</v>
      </c>
      <c r="S126" s="336" t="n">
        <v>6.05</v>
      </c>
      <c r="T126" s="336" t="n">
        <v>9.87</v>
      </c>
      <c r="U126" s="336" t="n">
        <v>9.87</v>
      </c>
      <c r="V126" s="336" t="n">
        <v>9.87</v>
      </c>
      <c r="W126" s="336" t="n">
        <v>12.5</v>
      </c>
      <c r="X126" s="343" t="n">
        <v>11.83</v>
      </c>
      <c r="Y126" s="343" t="n">
        <v>11.83</v>
      </c>
      <c r="Z126" s="343" t="n">
        <v>11.83</v>
      </c>
      <c r="AA126" s="343" t="n">
        <v>16.15</v>
      </c>
      <c r="AB126" s="343" t="n">
        <v>15.7</v>
      </c>
      <c r="AC126" s="344" t="n">
        <v>18.36</v>
      </c>
      <c r="AD126" s="343" t="n">
        <v>4.5</v>
      </c>
      <c r="AE126" s="343" t="n">
        <v>8</v>
      </c>
      <c r="AF126" s="343" t="n">
        <v>10.9</v>
      </c>
      <c r="AG126" s="336" t="n">
        <v>14</v>
      </c>
      <c r="AH126" s="336" t="n">
        <v>13</v>
      </c>
      <c r="AI126" s="336" t="n">
        <v>22</v>
      </c>
      <c r="AJ126" s="336" t="n">
        <v>43</v>
      </c>
      <c r="AK126" s="339" t="n">
        <v>64</v>
      </c>
      <c r="AL126" s="147" t="n">
        <v>9</v>
      </c>
      <c r="AM126" s="360" t="n">
        <v>3.93</v>
      </c>
      <c r="AN126" s="114" t="n">
        <f aca="false">(AN116+AN136)/2</f>
        <v>5.275</v>
      </c>
      <c r="AO126" s="114" t="n">
        <f aca="false">(AO116+AO136)/2</f>
        <v>6.375</v>
      </c>
      <c r="AP126" s="114" t="n">
        <f aca="false">(AP116+AP136)/2</f>
        <v>7.1</v>
      </c>
      <c r="AQ126" s="114" t="n">
        <f aca="false">(AQ116+AQ136)/2</f>
        <v>10</v>
      </c>
      <c r="AR126" s="146" t="n">
        <f aca="false">(AR116+AR136)/2</f>
        <v>11.35</v>
      </c>
      <c r="AS126" s="114" t="n">
        <f aca="false">(AS116+AS136)/2</f>
        <v>12.65</v>
      </c>
      <c r="AT126" s="346" t="n">
        <v>8</v>
      </c>
      <c r="AU126" s="346" t="n">
        <v>14.5</v>
      </c>
      <c r="AV126" s="335" t="n">
        <v>-7</v>
      </c>
      <c r="AW126" s="147"/>
      <c r="AY126" s="147"/>
      <c r="AZ126" s="147"/>
      <c r="BA126" s="147"/>
      <c r="BB126" s="147"/>
      <c r="BF126" s="147"/>
      <c r="BG126" s="147"/>
      <c r="BH126" s="147"/>
    </row>
    <row r="127" s="249" customFormat="true" ht="15" hidden="false" customHeight="true" outlineLevel="0" collapsed="false">
      <c r="A127" s="377" t="n">
        <v>-3</v>
      </c>
      <c r="B127" s="378" t="n">
        <f aca="false">((21-A127)*(($B$9-21)/(21-$E$7)))+21</f>
        <v>44.3198380566802</v>
      </c>
      <c r="C127" s="156"/>
      <c r="D127" s="156"/>
      <c r="E127" s="156"/>
      <c r="F127" s="156"/>
      <c r="G127" s="156"/>
      <c r="H127" s="156"/>
      <c r="I127" s="335" t="n">
        <v>-2</v>
      </c>
      <c r="J127" s="336" t="n">
        <v>12.28</v>
      </c>
      <c r="K127" s="336" t="n">
        <v>6.37</v>
      </c>
      <c r="L127" s="336" t="n">
        <v>4.35</v>
      </c>
      <c r="M127" s="336" t="n">
        <v>10.43</v>
      </c>
      <c r="N127" s="336" t="n">
        <v>4.85</v>
      </c>
      <c r="O127" s="336" t="n">
        <v>4.85</v>
      </c>
      <c r="P127" s="336" t="n">
        <v>4.85</v>
      </c>
      <c r="Q127" s="336" t="n">
        <v>6.83</v>
      </c>
      <c r="R127" s="147" t="n">
        <v>6.83</v>
      </c>
      <c r="S127" s="336" t="n">
        <v>6.83</v>
      </c>
      <c r="T127" s="336" t="n">
        <v>10</v>
      </c>
      <c r="U127" s="336" t="n">
        <v>10</v>
      </c>
      <c r="V127" s="336" t="n">
        <v>10</v>
      </c>
      <c r="W127" s="336" t="n">
        <v>12.98</v>
      </c>
      <c r="X127" s="343" t="n">
        <v>12.98</v>
      </c>
      <c r="Y127" s="343" t="n">
        <v>12.98</v>
      </c>
      <c r="Z127" s="343" t="n">
        <v>12.98</v>
      </c>
      <c r="AA127" s="343" t="n">
        <v>16.37</v>
      </c>
      <c r="AB127" s="343" t="n">
        <v>16.75</v>
      </c>
      <c r="AC127" s="344" t="n">
        <v>18.97</v>
      </c>
      <c r="AD127" s="343" t="n">
        <v>4.75</v>
      </c>
      <c r="AE127" s="343" t="n">
        <v>8.25</v>
      </c>
      <c r="AF127" s="343" t="n">
        <v>11.05</v>
      </c>
      <c r="AG127" s="336" t="n">
        <v>14</v>
      </c>
      <c r="AH127" s="336" t="n">
        <v>13</v>
      </c>
      <c r="AI127" s="336" t="n">
        <v>22</v>
      </c>
      <c r="AJ127" s="336" t="n">
        <v>43</v>
      </c>
      <c r="AK127" s="339" t="n">
        <v>64</v>
      </c>
      <c r="AL127" s="147" t="n">
        <v>9</v>
      </c>
      <c r="AM127" s="360" t="n">
        <v>4.2</v>
      </c>
      <c r="AN127" s="114" t="n">
        <f aca="false">(AN117+AN137)/2</f>
        <v>5.725</v>
      </c>
      <c r="AO127" s="114" t="n">
        <f aca="false">(AO117+AO137)/2</f>
        <v>7.25</v>
      </c>
      <c r="AP127" s="114" t="n">
        <f aca="false">(AP117+AP137)/2</f>
        <v>7.975</v>
      </c>
      <c r="AQ127" s="114" t="n">
        <f aca="false">(AQ117+AQ137)/2</f>
        <v>10.95</v>
      </c>
      <c r="AR127" s="146" t="n">
        <f aca="false">(AR117+AR137)/2</f>
        <v>11.95</v>
      </c>
      <c r="AS127" s="114" t="n">
        <f aca="false">(AS117+AS137)/2</f>
        <v>13</v>
      </c>
      <c r="AT127" s="346" t="n">
        <v>9.5</v>
      </c>
      <c r="AU127" s="346" t="n">
        <f aca="false">0.96*16</f>
        <v>15.36</v>
      </c>
      <c r="AV127" s="335" t="n">
        <v>-2</v>
      </c>
      <c r="AW127" s="147"/>
      <c r="AY127" s="147"/>
      <c r="AZ127" s="147"/>
      <c r="BA127" s="147"/>
      <c r="BB127" s="147"/>
      <c r="BF127" s="147"/>
      <c r="BG127" s="147"/>
      <c r="BH127" s="147"/>
    </row>
    <row r="128" s="249" customFormat="true" ht="15" hidden="false" customHeight="true" outlineLevel="0" collapsed="false">
      <c r="A128" s="377" t="n">
        <v>-2</v>
      </c>
      <c r="B128" s="378" t="n">
        <f aca="false">((21-A128)*(($B$9-21)/(21-$E$7)))+21</f>
        <v>43.3481781376518</v>
      </c>
      <c r="C128" s="156"/>
      <c r="D128" s="156"/>
      <c r="E128" s="156"/>
      <c r="F128" s="156"/>
      <c r="G128" s="156"/>
      <c r="H128" s="156"/>
      <c r="I128" s="335" t="n">
        <v>0</v>
      </c>
      <c r="J128" s="336" t="n">
        <f aca="false">((J$127-J$129)/4)+J129</f>
        <v>11.005</v>
      </c>
      <c r="K128" s="336" t="n">
        <f aca="false">((K$127-K$129)/4)+K129</f>
        <v>6.2275</v>
      </c>
      <c r="L128" s="336" t="n">
        <f aca="false">((L$127-L$129)/4)+L129</f>
        <v>4.1325</v>
      </c>
      <c r="M128" s="336" t="n">
        <f aca="false">((M$127-M$129)/4)+M129</f>
        <v>10.46</v>
      </c>
      <c r="N128" s="336" t="n">
        <f aca="false">AVERAGE(N127,N129)</f>
        <v>4.95</v>
      </c>
      <c r="O128" s="336" t="n">
        <f aca="false">AVERAGE(O127,O129)</f>
        <v>4.95</v>
      </c>
      <c r="P128" s="336" t="n">
        <f aca="false">AVERAGE(P127,P129)</f>
        <v>4.95</v>
      </c>
      <c r="Q128" s="336" t="n">
        <f aca="false">AVERAGE(Q127,Q129)</f>
        <v>7.135</v>
      </c>
      <c r="R128" s="147" t="n">
        <f aca="false">AVERAGE(R127,R129)</f>
        <v>7.135</v>
      </c>
      <c r="S128" s="336" t="n">
        <f aca="false">AVERAGE(S127,S129)</f>
        <v>7.135</v>
      </c>
      <c r="T128" s="336" t="n">
        <v>10.45</v>
      </c>
      <c r="U128" s="336" t="n">
        <v>10.45</v>
      </c>
      <c r="V128" s="336" t="n">
        <v>10.45</v>
      </c>
      <c r="W128" s="336" t="n">
        <v>13.32</v>
      </c>
      <c r="X128" s="343" t="n">
        <v>13.44</v>
      </c>
      <c r="Y128" s="343" t="n">
        <v>13.44</v>
      </c>
      <c r="Z128" s="343" t="n">
        <v>13.44</v>
      </c>
      <c r="AA128" s="343" t="n">
        <v>16.455</v>
      </c>
      <c r="AB128" s="343" t="n">
        <v>17.165</v>
      </c>
      <c r="AC128" s="344" t="n">
        <v>18.715</v>
      </c>
      <c r="AD128" s="343" t="n">
        <v>4.875</v>
      </c>
      <c r="AE128" s="343" t="n">
        <v>8.375</v>
      </c>
      <c r="AF128" s="343" t="n">
        <v>11.125</v>
      </c>
      <c r="AG128" s="336" t="n">
        <v>14</v>
      </c>
      <c r="AH128" s="336" t="n">
        <v>13</v>
      </c>
      <c r="AI128" s="336" t="n">
        <v>22</v>
      </c>
      <c r="AJ128" s="336" t="n">
        <v>43</v>
      </c>
      <c r="AK128" s="339" t="n">
        <v>64</v>
      </c>
      <c r="AL128" s="147" t="n">
        <v>9</v>
      </c>
      <c r="AM128" s="360" t="n">
        <v>4.4</v>
      </c>
      <c r="AN128" s="114" t="n">
        <f aca="false">(AN118+AN138)/2</f>
        <v>5.725</v>
      </c>
      <c r="AO128" s="114" t="n">
        <f aca="false">(AO118+AO138)/2</f>
        <v>7.25</v>
      </c>
      <c r="AP128" s="114" t="n">
        <f aca="false">(AP118+AP138)/2</f>
        <v>7.975</v>
      </c>
      <c r="AQ128" s="114" t="n">
        <f aca="false">(AQ118+AQ138)/2</f>
        <v>10.95</v>
      </c>
      <c r="AR128" s="146" t="n">
        <f aca="false">(AR118+AR138)/2</f>
        <v>11.95</v>
      </c>
      <c r="AS128" s="114" t="n">
        <f aca="false">(AS118+AS138)/2</f>
        <v>13</v>
      </c>
      <c r="AT128" s="346" t="n">
        <v>9.5</v>
      </c>
      <c r="AU128" s="346" t="n">
        <f aca="false">0.96*16</f>
        <v>15.36</v>
      </c>
      <c r="AV128" s="335" t="n">
        <v>0</v>
      </c>
      <c r="AW128" s="147"/>
      <c r="AY128" s="147"/>
      <c r="AZ128" s="147"/>
      <c r="BA128" s="147"/>
      <c r="BB128" s="147"/>
      <c r="BF128" s="147"/>
      <c r="BG128" s="147"/>
      <c r="BH128" s="147"/>
    </row>
    <row r="129" s="249" customFormat="true" ht="15" hidden="false" customHeight="true" outlineLevel="0" collapsed="false">
      <c r="A129" s="377" t="n">
        <v>-1</v>
      </c>
      <c r="B129" s="378" t="n">
        <f aca="false">((21-A129)*(($B$9-21)/(21-$E$7)))+21</f>
        <v>42.3765182186235</v>
      </c>
      <c r="C129" s="156"/>
      <c r="D129" s="156"/>
      <c r="E129" s="156"/>
      <c r="F129" s="156"/>
      <c r="G129" s="156"/>
      <c r="H129" s="156"/>
      <c r="I129" s="335" t="n">
        <v>2</v>
      </c>
      <c r="J129" s="336" t="n">
        <v>10.58</v>
      </c>
      <c r="K129" s="336" t="n">
        <v>6.18</v>
      </c>
      <c r="L129" s="336" t="n">
        <v>4.06</v>
      </c>
      <c r="M129" s="336" t="n">
        <v>10.47</v>
      </c>
      <c r="N129" s="336" t="n">
        <v>5.05</v>
      </c>
      <c r="O129" s="336" t="n">
        <v>5.05</v>
      </c>
      <c r="P129" s="336" t="n">
        <v>5.05</v>
      </c>
      <c r="Q129" s="336" t="n">
        <v>7.44</v>
      </c>
      <c r="R129" s="147" t="n">
        <v>7.44</v>
      </c>
      <c r="S129" s="336" t="n">
        <v>7.44</v>
      </c>
      <c r="T129" s="336" t="n">
        <v>10.9</v>
      </c>
      <c r="U129" s="336" t="n">
        <v>10.9</v>
      </c>
      <c r="V129" s="336" t="n">
        <v>10.9</v>
      </c>
      <c r="W129" s="336" t="n">
        <v>13.66</v>
      </c>
      <c r="X129" s="343" t="n">
        <v>13.9</v>
      </c>
      <c r="Y129" s="343" t="n">
        <v>13.9</v>
      </c>
      <c r="Z129" s="343" t="n">
        <v>13.9</v>
      </c>
      <c r="AA129" s="343" t="n">
        <v>16.54</v>
      </c>
      <c r="AB129" s="343" t="n">
        <v>17.58</v>
      </c>
      <c r="AC129" s="344" t="n">
        <v>18.46</v>
      </c>
      <c r="AD129" s="343" t="n">
        <v>5</v>
      </c>
      <c r="AE129" s="343" t="n">
        <v>8.5</v>
      </c>
      <c r="AF129" s="343" t="n">
        <v>11.2</v>
      </c>
      <c r="AG129" s="336" t="n">
        <v>14</v>
      </c>
      <c r="AH129" s="336" t="n">
        <v>13</v>
      </c>
      <c r="AI129" s="336" t="n">
        <v>22</v>
      </c>
      <c r="AJ129" s="336" t="n">
        <v>43</v>
      </c>
      <c r="AK129" s="339" t="n">
        <v>64</v>
      </c>
      <c r="AL129" s="147" t="n">
        <v>9</v>
      </c>
      <c r="AM129" s="360" t="n">
        <v>4.6</v>
      </c>
      <c r="AN129" s="114" t="n">
        <f aca="false">(AN119+AN139)/2</f>
        <v>5.725</v>
      </c>
      <c r="AO129" s="114" t="n">
        <f aca="false">(AO119+AO139)/2</f>
        <v>7.25</v>
      </c>
      <c r="AP129" s="114" t="n">
        <f aca="false">(AP119+AP139)/2</f>
        <v>7.975</v>
      </c>
      <c r="AQ129" s="114" t="n">
        <f aca="false">(AQ119+AQ139)/2</f>
        <v>10.95</v>
      </c>
      <c r="AR129" s="146" t="n">
        <f aca="false">(AR119+AR139)/2</f>
        <v>11.95</v>
      </c>
      <c r="AS129" s="114" t="n">
        <f aca="false">(AS119+AS139)/2</f>
        <v>13</v>
      </c>
      <c r="AT129" s="346" t="n">
        <v>9.5</v>
      </c>
      <c r="AU129" s="346" t="n">
        <f aca="false">0.96*16</f>
        <v>15.36</v>
      </c>
      <c r="AV129" s="335" t="n">
        <v>2</v>
      </c>
      <c r="AW129" s="147"/>
      <c r="AY129" s="147"/>
      <c r="AZ129" s="147"/>
      <c r="BA129" s="147"/>
      <c r="BB129" s="147"/>
      <c r="BF129" s="147"/>
      <c r="BG129" s="147"/>
      <c r="BH129" s="147"/>
    </row>
    <row r="130" s="249" customFormat="true" ht="15" hidden="false" customHeight="true" outlineLevel="0" collapsed="false">
      <c r="A130" s="377" t="n">
        <v>0</v>
      </c>
      <c r="B130" s="378" t="n">
        <f aca="false">((21-A130)*(($B$9-21)/(21-$E$7)))+21</f>
        <v>41.4048582995951</v>
      </c>
      <c r="C130" s="156"/>
      <c r="D130" s="156"/>
      <c r="E130" s="156"/>
      <c r="F130" s="156"/>
      <c r="G130" s="156"/>
      <c r="H130" s="156"/>
      <c r="I130" s="335" t="n">
        <v>7</v>
      </c>
      <c r="J130" s="336" t="n">
        <v>14.6</v>
      </c>
      <c r="K130" s="336" t="n">
        <v>8.05</v>
      </c>
      <c r="L130" s="336" t="n">
        <v>4.55</v>
      </c>
      <c r="M130" s="336" t="n">
        <v>10.95</v>
      </c>
      <c r="N130" s="336" t="n">
        <v>6.1</v>
      </c>
      <c r="O130" s="336" t="n">
        <v>6.1</v>
      </c>
      <c r="P130" s="336" t="n">
        <v>6.1</v>
      </c>
      <c r="Q130" s="336" t="n">
        <v>9.15</v>
      </c>
      <c r="R130" s="147" t="n">
        <v>9.15</v>
      </c>
      <c r="S130" s="336" t="n">
        <v>9.15</v>
      </c>
      <c r="T130" s="336" t="n">
        <v>13.88</v>
      </c>
      <c r="U130" s="336" t="n">
        <v>13.88</v>
      </c>
      <c r="V130" s="336" t="n">
        <v>13.88</v>
      </c>
      <c r="W130" s="336" t="n">
        <v>14.5</v>
      </c>
      <c r="X130" s="343" t="n">
        <v>17.1</v>
      </c>
      <c r="Y130" s="343" t="n">
        <v>17.1</v>
      </c>
      <c r="Z130" s="343" t="n">
        <v>17.1</v>
      </c>
      <c r="AA130" s="343" t="n">
        <v>17.97</v>
      </c>
      <c r="AB130" s="343" t="n">
        <v>24.01</v>
      </c>
      <c r="AC130" s="344" t="n">
        <v>28.05</v>
      </c>
      <c r="AD130" s="343" t="n">
        <v>5</v>
      </c>
      <c r="AE130" s="343" t="n">
        <v>9</v>
      </c>
      <c r="AF130" s="343" t="n">
        <v>11.2</v>
      </c>
      <c r="AG130" s="336" t="n">
        <v>14</v>
      </c>
      <c r="AH130" s="336" t="n">
        <v>13</v>
      </c>
      <c r="AI130" s="336" t="n">
        <v>22</v>
      </c>
      <c r="AJ130" s="336" t="n">
        <v>43</v>
      </c>
      <c r="AK130" s="339" t="n">
        <v>64</v>
      </c>
      <c r="AL130" s="147" t="n">
        <v>9</v>
      </c>
      <c r="AM130" s="360" t="n">
        <v>5.2</v>
      </c>
      <c r="AN130" s="114" t="n">
        <f aca="false">(AN120+AN140)/2</f>
        <v>6.15</v>
      </c>
      <c r="AO130" s="114" t="n">
        <f aca="false">(AO120+AO140)/2</f>
        <v>7.8</v>
      </c>
      <c r="AP130" s="114" t="n">
        <f aca="false">(AP120+AP140)/2</f>
        <v>9.75</v>
      </c>
      <c r="AQ130" s="114" t="n">
        <f aca="false">(AQ120+AQ140)/2</f>
        <v>12.1</v>
      </c>
      <c r="AR130" s="146" t="n">
        <f aca="false">(AR120+AR140)/2</f>
        <v>13.95</v>
      </c>
      <c r="AS130" s="114" t="n">
        <f aca="false">(AS120+AS140)/2</f>
        <v>16</v>
      </c>
      <c r="AT130" s="346" t="n">
        <v>10</v>
      </c>
      <c r="AU130" s="346" t="n">
        <v>16</v>
      </c>
      <c r="AV130" s="335" t="n">
        <v>7</v>
      </c>
      <c r="AW130" s="147"/>
      <c r="AY130" s="147"/>
      <c r="AZ130" s="147"/>
      <c r="BA130" s="147"/>
      <c r="BB130" s="147"/>
      <c r="BF130" s="147"/>
      <c r="BG130" s="147"/>
      <c r="BH130" s="147"/>
    </row>
    <row r="131" s="249" customFormat="true" ht="15" hidden="false" customHeight="true" outlineLevel="0" collapsed="false">
      <c r="A131" s="377" t="n">
        <v>1</v>
      </c>
      <c r="B131" s="378" t="n">
        <f aca="false">((21-A131)*(($B$9-21)/(21-$E$7)))+21</f>
        <v>40.4331983805668</v>
      </c>
      <c r="C131" s="156"/>
      <c r="D131" s="156"/>
      <c r="E131" s="156"/>
      <c r="F131" s="156"/>
      <c r="G131" s="156"/>
      <c r="H131" s="156"/>
      <c r="I131" s="335" t="n">
        <v>15</v>
      </c>
      <c r="J131" s="336" t="n">
        <v>17.36</v>
      </c>
      <c r="K131" s="336" t="n">
        <v>10.13</v>
      </c>
      <c r="L131" s="336" t="n">
        <v>5.73</v>
      </c>
      <c r="M131" s="336" t="n">
        <v>13.71</v>
      </c>
      <c r="N131" s="336" t="n">
        <v>6.85</v>
      </c>
      <c r="O131" s="336" t="n">
        <v>6.85</v>
      </c>
      <c r="P131" s="336" t="n">
        <v>6.85</v>
      </c>
      <c r="Q131" s="336" t="n">
        <v>10.03</v>
      </c>
      <c r="R131" s="147" t="n">
        <v>10.03</v>
      </c>
      <c r="S131" s="336" t="n">
        <v>10.03</v>
      </c>
      <c r="T131" s="336" t="n">
        <v>15.39</v>
      </c>
      <c r="U131" s="336" t="n">
        <v>15.39</v>
      </c>
      <c r="V131" s="336" t="n">
        <v>15.39</v>
      </c>
      <c r="W131" s="336" t="n">
        <v>15.62</v>
      </c>
      <c r="X131" s="343" t="n">
        <v>17.5</v>
      </c>
      <c r="Y131" s="343" t="n">
        <v>17.5</v>
      </c>
      <c r="Z131" s="343" t="n">
        <v>17.5</v>
      </c>
      <c r="AA131" s="343" t="n">
        <v>19.43</v>
      </c>
      <c r="AB131" s="343" t="n">
        <v>25.5</v>
      </c>
      <c r="AC131" s="344" t="n">
        <v>29</v>
      </c>
      <c r="AD131" s="343" t="n">
        <v>5.2</v>
      </c>
      <c r="AE131" s="343" t="n">
        <v>9.4</v>
      </c>
      <c r="AF131" s="343" t="n">
        <v>11.2</v>
      </c>
      <c r="AG131" s="336" t="n">
        <v>14</v>
      </c>
      <c r="AH131" s="336" t="n">
        <v>13</v>
      </c>
      <c r="AI131" s="336" t="n">
        <v>22</v>
      </c>
      <c r="AJ131" s="336" t="n">
        <v>43</v>
      </c>
      <c r="AK131" s="339" t="n">
        <v>64</v>
      </c>
      <c r="AL131" s="147" t="n">
        <v>9</v>
      </c>
      <c r="AM131" s="360" t="n">
        <v>5.4</v>
      </c>
      <c r="AN131" s="114" t="n">
        <f aca="false">(AN121+AN141)/2</f>
        <v>6.15</v>
      </c>
      <c r="AO131" s="114" t="n">
        <f aca="false">(AO121+AO141)/2</f>
        <v>7.8</v>
      </c>
      <c r="AP131" s="114" t="n">
        <f aca="false">(AP121+AP141)/2</f>
        <v>9.75</v>
      </c>
      <c r="AQ131" s="114" t="n">
        <f aca="false">(AQ121+AQ141)/2</f>
        <v>12.1</v>
      </c>
      <c r="AR131" s="146" t="n">
        <f aca="false">(AR121+AR141)/2</f>
        <v>13.95</v>
      </c>
      <c r="AS131" s="114" t="n">
        <f aca="false">(AS121+AS141)/2</f>
        <v>16</v>
      </c>
      <c r="AT131" s="346" t="n">
        <v>10</v>
      </c>
      <c r="AU131" s="346" t="n">
        <v>16</v>
      </c>
      <c r="AV131" s="335" t="n">
        <v>15</v>
      </c>
      <c r="AW131" s="311"/>
      <c r="AY131" s="311"/>
      <c r="AZ131" s="311"/>
      <c r="BA131" s="311"/>
      <c r="BB131" s="311"/>
      <c r="BC131" s="313"/>
      <c r="BD131" s="313"/>
      <c r="BE131" s="313"/>
    </row>
    <row r="132" s="249" customFormat="true" ht="15" hidden="false" customHeight="true" outlineLevel="0" collapsed="false">
      <c r="A132" s="377" t="n">
        <v>2</v>
      </c>
      <c r="B132" s="378" t="n">
        <f aca="false">((21-A132)*(($B$9-21)/(21-$E$7)))+21</f>
        <v>39.4615384615385</v>
      </c>
      <c r="C132" s="156"/>
      <c r="D132" s="156"/>
      <c r="E132" s="156"/>
      <c r="F132" s="156"/>
      <c r="G132" s="156"/>
      <c r="H132" s="156"/>
      <c r="I132" s="379" t="s">
        <v>485</v>
      </c>
      <c r="J132" s="311" t="n">
        <f aca="false">(J127/$J$16)</f>
        <v>1.86060606060606</v>
      </c>
      <c r="K132" s="311" t="n">
        <f aca="false">(L127/$J$16)</f>
        <v>0.659090909090909</v>
      </c>
      <c r="L132" s="311" t="n">
        <f aca="false">(K127/$J$16)</f>
        <v>0.965151515151515</v>
      </c>
      <c r="M132" s="311" t="n">
        <f aca="false">(M127/$J$16)</f>
        <v>1.58030303030303</v>
      </c>
      <c r="N132" s="311" t="n">
        <f aca="false">(N127/$J$16)</f>
        <v>0.734848484848485</v>
      </c>
      <c r="O132" s="311" t="n">
        <f aca="false">(O127/$J$16)</f>
        <v>0.734848484848485</v>
      </c>
      <c r="P132" s="311" t="n">
        <f aca="false">(P127/$J$16)</f>
        <v>0.734848484848485</v>
      </c>
      <c r="Q132" s="311" t="n">
        <f aca="false">(Q127/$J$16)</f>
        <v>1.03484848484849</v>
      </c>
      <c r="R132" s="311" t="n">
        <f aca="false">(R127/$J$16)</f>
        <v>1.03484848484849</v>
      </c>
      <c r="S132" s="311" t="n">
        <f aca="false">(S127/$J$16)</f>
        <v>1.03484848484849</v>
      </c>
      <c r="T132" s="311" t="n">
        <f aca="false">(T127/$J$16)</f>
        <v>1.51515151515152</v>
      </c>
      <c r="U132" s="311" t="n">
        <f aca="false">(U127/$J$16)</f>
        <v>1.51515151515152</v>
      </c>
      <c r="V132" s="311" t="n">
        <f aca="false">(V127/$J$16)</f>
        <v>1.51515151515152</v>
      </c>
      <c r="W132" s="311" t="n">
        <f aca="false">(W127/$J$16)</f>
        <v>1.96666666666667</v>
      </c>
      <c r="X132" s="311" t="n">
        <f aca="false">(X127/$J$16)</f>
        <v>1.96666666666667</v>
      </c>
      <c r="Y132" s="311" t="n">
        <f aca="false">(Y127/$J$16)</f>
        <v>1.96666666666667</v>
      </c>
      <c r="Z132" s="311" t="n">
        <f aca="false">(Z127/$J$16)</f>
        <v>1.96666666666667</v>
      </c>
      <c r="AA132" s="311" t="n">
        <f aca="false">(AA127/$J$16)</f>
        <v>2.48030303030303</v>
      </c>
      <c r="AB132" s="311" t="n">
        <f aca="false">(AB127/$J$16)</f>
        <v>2.53787878787879</v>
      </c>
      <c r="AC132" s="380" t="n">
        <f aca="false">(AC127/$J$16)</f>
        <v>2.87424242424242</v>
      </c>
      <c r="AD132" s="311" t="n">
        <f aca="false">(AD127/$J$16)</f>
        <v>0.71969696969697</v>
      </c>
      <c r="AE132" s="311" t="n">
        <f aca="false">(AE127/$J$16)</f>
        <v>1.25</v>
      </c>
      <c r="AF132" s="311" t="n">
        <f aca="false">(AF127/$J$16)</f>
        <v>1.67424242424242</v>
      </c>
      <c r="AG132" s="311" t="n">
        <f aca="false">(AG127/$J$16)</f>
        <v>2.12121212121212</v>
      </c>
      <c r="AH132" s="311" t="n">
        <f aca="false">(AH127/$J$16)</f>
        <v>1.96969696969697</v>
      </c>
      <c r="AI132" s="311" t="n">
        <f aca="false">(AI127/$J$16)</f>
        <v>3.33333333333333</v>
      </c>
      <c r="AJ132" s="311" t="n">
        <f aca="false">(AJ127/$J$16)</f>
        <v>6.51515151515152</v>
      </c>
      <c r="AK132" s="364" t="n">
        <f aca="false">(AK127/$J$16)</f>
        <v>9.6969696969697</v>
      </c>
      <c r="AL132" s="364" t="n">
        <f aca="false">(AL127/$J$16)</f>
        <v>1.36363636363636</v>
      </c>
      <c r="AM132" s="381"/>
      <c r="AN132" s="381"/>
      <c r="AO132" s="381"/>
      <c r="AP132" s="381"/>
      <c r="AQ132" s="381"/>
      <c r="AR132" s="382"/>
      <c r="AS132" s="381"/>
      <c r="AT132" s="381"/>
      <c r="AU132" s="381"/>
      <c r="AV132" s="311"/>
      <c r="AW132" s="147"/>
    </row>
    <row r="133" s="249" customFormat="true" ht="15" hidden="false" customHeight="true" outlineLevel="0" collapsed="false">
      <c r="A133" s="377" t="n">
        <v>3</v>
      </c>
      <c r="B133" s="378" t="n">
        <f aca="false">((21-A133)*(($B$9-21)/(21-$E$7)))+21</f>
        <v>38.4898785425101</v>
      </c>
      <c r="C133" s="156"/>
      <c r="D133" s="156"/>
      <c r="E133" s="156"/>
      <c r="F133" s="156"/>
      <c r="G133" s="156"/>
      <c r="H133" s="156"/>
      <c r="I133" s="292" t="s">
        <v>502</v>
      </c>
      <c r="J133" s="292" t="s">
        <v>502</v>
      </c>
      <c r="K133" s="292" t="s">
        <v>502</v>
      </c>
      <c r="L133" s="292" t="s">
        <v>502</v>
      </c>
      <c r="M133" s="292" t="s">
        <v>502</v>
      </c>
      <c r="N133" s="292" t="s">
        <v>502</v>
      </c>
      <c r="O133" s="292" t="s">
        <v>502</v>
      </c>
      <c r="P133" s="292" t="s">
        <v>502</v>
      </c>
      <c r="Q133" s="292" t="s">
        <v>502</v>
      </c>
      <c r="R133" s="292" t="s">
        <v>502</v>
      </c>
      <c r="S133" s="292" t="s">
        <v>502</v>
      </c>
      <c r="T133" s="292" t="s">
        <v>502</v>
      </c>
      <c r="U133" s="292" t="s">
        <v>502</v>
      </c>
      <c r="V133" s="292" t="s">
        <v>502</v>
      </c>
      <c r="W133" s="292" t="s">
        <v>502</v>
      </c>
      <c r="X133" s="292" t="s">
        <v>502</v>
      </c>
      <c r="Y133" s="292" t="s">
        <v>502</v>
      </c>
      <c r="Z133" s="292" t="s">
        <v>502</v>
      </c>
      <c r="AA133" s="292" t="s">
        <v>502</v>
      </c>
      <c r="AB133" s="292" t="s">
        <v>502</v>
      </c>
      <c r="AC133" s="331" t="s">
        <v>502</v>
      </c>
      <c r="AD133" s="292" t="s">
        <v>502</v>
      </c>
      <c r="AE133" s="292" t="s">
        <v>502</v>
      </c>
      <c r="AF133" s="292" t="s">
        <v>502</v>
      </c>
      <c r="AG133" s="292" t="s">
        <v>502</v>
      </c>
      <c r="AH133" s="292" t="s">
        <v>502</v>
      </c>
      <c r="AI133" s="292" t="s">
        <v>502</v>
      </c>
      <c r="AJ133" s="292" t="s">
        <v>502</v>
      </c>
      <c r="AK133" s="292" t="s">
        <v>502</v>
      </c>
      <c r="AL133" s="292" t="s">
        <v>502</v>
      </c>
      <c r="AM133" s="333" t="s">
        <v>502</v>
      </c>
      <c r="AN133" s="333" t="s">
        <v>502</v>
      </c>
      <c r="AO133" s="333" t="s">
        <v>502</v>
      </c>
      <c r="AP133" s="333" t="s">
        <v>502</v>
      </c>
      <c r="AQ133" s="333" t="s">
        <v>502</v>
      </c>
      <c r="AR133" s="333" t="s">
        <v>502</v>
      </c>
      <c r="AS133" s="333" t="s">
        <v>502</v>
      </c>
      <c r="AT133" s="333" t="s">
        <v>502</v>
      </c>
      <c r="AU133" s="333" t="s">
        <v>502</v>
      </c>
      <c r="AV133" s="147"/>
      <c r="AW133" s="147"/>
      <c r="AY133" s="147"/>
    </row>
    <row r="134" s="249" customFormat="true" ht="15" hidden="false" customHeight="true" outlineLevel="0" collapsed="false">
      <c r="A134" s="377" t="n">
        <v>4</v>
      </c>
      <c r="B134" s="378" t="n">
        <f aca="false">((21-A134)*(($B$9-21)/(21-$E$7)))+21</f>
        <v>37.5182186234818</v>
      </c>
      <c r="C134" s="156"/>
      <c r="D134" s="156"/>
      <c r="E134" s="156"/>
      <c r="F134" s="156"/>
      <c r="G134" s="156"/>
      <c r="H134" s="156"/>
      <c r="I134" s="335" t="s">
        <v>478</v>
      </c>
      <c r="J134" s="336" t="s">
        <v>274</v>
      </c>
      <c r="K134" s="336" t="s">
        <v>259</v>
      </c>
      <c r="L134" s="336" t="s">
        <v>253</v>
      </c>
      <c r="M134" s="336" t="s">
        <v>267</v>
      </c>
      <c r="N134" s="336" t="s">
        <v>279</v>
      </c>
      <c r="O134" s="336" t="s">
        <v>287</v>
      </c>
      <c r="P134" s="336" t="s">
        <v>294</v>
      </c>
      <c r="Q134" s="336" t="s">
        <v>306</v>
      </c>
      <c r="R134" s="147" t="s">
        <v>300</v>
      </c>
      <c r="S134" s="336" t="s">
        <v>311</v>
      </c>
      <c r="T134" s="336" t="s">
        <v>316</v>
      </c>
      <c r="U134" s="336" t="s">
        <v>322</v>
      </c>
      <c r="V134" s="336" t="s">
        <v>327</v>
      </c>
      <c r="W134" s="336" t="s">
        <v>332</v>
      </c>
      <c r="X134" s="336" t="s">
        <v>337</v>
      </c>
      <c r="Y134" s="343" t="s">
        <v>331</v>
      </c>
      <c r="Z134" s="343" t="s">
        <v>342</v>
      </c>
      <c r="AA134" s="336" t="s">
        <v>345</v>
      </c>
      <c r="AB134" s="343" t="s">
        <v>349</v>
      </c>
      <c r="AC134" s="344" t="s">
        <v>352</v>
      </c>
      <c r="AD134" s="343" t="s">
        <v>355</v>
      </c>
      <c r="AE134" s="336" t="s">
        <v>358</v>
      </c>
      <c r="AF134" s="336" t="s">
        <v>362</v>
      </c>
      <c r="AG134" s="336" t="s">
        <v>365</v>
      </c>
      <c r="AH134" s="336" t="s">
        <v>375</v>
      </c>
      <c r="AI134" s="336" t="s">
        <v>378</v>
      </c>
      <c r="AJ134" s="336" t="s">
        <v>380</v>
      </c>
      <c r="AK134" s="339" t="s">
        <v>382</v>
      </c>
      <c r="AL134" s="147" t="s">
        <v>371</v>
      </c>
      <c r="AM134" s="114" t="s">
        <v>248</v>
      </c>
      <c r="AN134" s="114" t="s">
        <v>252</v>
      </c>
      <c r="AO134" s="114" t="s">
        <v>258</v>
      </c>
      <c r="AP134" s="114" t="s">
        <v>266</v>
      </c>
      <c r="AQ134" s="114" t="s">
        <v>273</v>
      </c>
      <c r="AR134" s="146" t="s">
        <v>278</v>
      </c>
      <c r="AS134" s="114" t="s">
        <v>286</v>
      </c>
      <c r="AT134" s="114" t="s">
        <v>374</v>
      </c>
      <c r="AU134" s="114" t="s">
        <v>377</v>
      </c>
      <c r="AW134" s="147"/>
      <c r="AY134" s="147"/>
    </row>
    <row r="135" s="249" customFormat="true" ht="15" hidden="false" customHeight="true" outlineLevel="0" collapsed="false">
      <c r="A135" s="377" t="n">
        <v>5</v>
      </c>
      <c r="B135" s="378" t="n">
        <f aca="false">((21-A135)*(($B$9-21)/(21-$E$7)))+21</f>
        <v>36.5465587044534</v>
      </c>
      <c r="C135" s="156"/>
      <c r="D135" s="156"/>
      <c r="E135" s="156"/>
      <c r="F135" s="156"/>
      <c r="G135" s="156"/>
      <c r="H135" s="156"/>
      <c r="I135" s="335" t="n">
        <v>-10</v>
      </c>
      <c r="J135" s="336" t="n">
        <v>11.94</v>
      </c>
      <c r="K135" s="336" t="n">
        <v>6.33</v>
      </c>
      <c r="L135" s="336" t="n">
        <v>4.15</v>
      </c>
      <c r="M135" s="336" t="n">
        <v>9.78</v>
      </c>
      <c r="N135" s="336" t="n">
        <v>4</v>
      </c>
      <c r="O135" s="336" t="n">
        <v>4</v>
      </c>
      <c r="P135" s="336" t="n">
        <v>4</v>
      </c>
      <c r="Q135" s="336" t="n">
        <v>5.3</v>
      </c>
      <c r="R135" s="147" t="n">
        <v>5.3</v>
      </c>
      <c r="S135" s="336" t="n">
        <v>5.3</v>
      </c>
      <c r="T135" s="336" t="n">
        <v>0</v>
      </c>
      <c r="U135" s="336" t="n">
        <v>0</v>
      </c>
      <c r="V135" s="336" t="n">
        <v>0</v>
      </c>
      <c r="W135" s="336" t="n">
        <v>12.22</v>
      </c>
      <c r="X135" s="147" t="n">
        <v>0</v>
      </c>
      <c r="Y135" s="147" t="n">
        <v>0</v>
      </c>
      <c r="Z135" s="147" t="n">
        <v>0</v>
      </c>
      <c r="AA135" s="336" t="n">
        <v>15.87</v>
      </c>
      <c r="AB135" s="336" t="n">
        <v>0</v>
      </c>
      <c r="AC135" s="383" t="n">
        <v>0</v>
      </c>
      <c r="AD135" s="336" t="n">
        <v>0</v>
      </c>
      <c r="AE135" s="336" t="n">
        <v>0</v>
      </c>
      <c r="AF135" s="336" t="n">
        <v>0</v>
      </c>
      <c r="AG135" s="336" t="n">
        <v>0</v>
      </c>
      <c r="AH135" s="336" t="n">
        <v>0</v>
      </c>
      <c r="AI135" s="336" t="n">
        <v>0</v>
      </c>
      <c r="AJ135" s="336" t="n">
        <v>0</v>
      </c>
      <c r="AK135" s="336" t="n">
        <v>0</v>
      </c>
      <c r="AL135" s="147" t="n">
        <v>0</v>
      </c>
      <c r="AM135" s="360" t="n">
        <v>2.6</v>
      </c>
      <c r="AN135" s="114" t="n">
        <v>5.15</v>
      </c>
      <c r="AO135" s="114" t="n">
        <v>6.15</v>
      </c>
      <c r="AP135" s="114" t="n">
        <v>6.85</v>
      </c>
      <c r="AQ135" s="114" t="n">
        <v>9.8</v>
      </c>
      <c r="AR135" s="146" t="n">
        <v>11</v>
      </c>
      <c r="AS135" s="114" t="n">
        <v>12.5</v>
      </c>
      <c r="AT135" s="346" t="n">
        <v>8</v>
      </c>
      <c r="AU135" s="346" t="n">
        <v>14.5</v>
      </c>
      <c r="AV135" s="335" t="n">
        <v>-10</v>
      </c>
      <c r="AW135" s="147"/>
      <c r="AY135" s="147"/>
    </row>
    <row r="136" s="249" customFormat="true" ht="15" hidden="false" customHeight="true" outlineLevel="0" collapsed="false">
      <c r="A136" s="377" t="n">
        <v>6</v>
      </c>
      <c r="B136" s="378" t="n">
        <f aca="false">((21-A136)*(($B$9-21)/(21-$E$7)))+21</f>
        <v>35.5748987854251</v>
      </c>
      <c r="C136" s="156"/>
      <c r="D136" s="156"/>
      <c r="E136" s="156"/>
      <c r="F136" s="156"/>
      <c r="G136" s="156"/>
      <c r="H136" s="156"/>
      <c r="I136" s="335" t="n">
        <v>-7</v>
      </c>
      <c r="J136" s="336" t="n">
        <v>12.86</v>
      </c>
      <c r="K136" s="336" t="n">
        <v>5.71</v>
      </c>
      <c r="L136" s="336" t="n">
        <v>4.67</v>
      </c>
      <c r="M136" s="336" t="n">
        <v>9.87</v>
      </c>
      <c r="N136" s="336" t="n">
        <v>4.2</v>
      </c>
      <c r="O136" s="336" t="n">
        <v>4.2</v>
      </c>
      <c r="P136" s="336" t="n">
        <v>4.2</v>
      </c>
      <c r="Q136" s="336" t="n">
        <v>5.5</v>
      </c>
      <c r="R136" s="147" t="n">
        <v>5.5</v>
      </c>
      <c r="S136" s="336" t="n">
        <v>5.5</v>
      </c>
      <c r="T136" s="336" t="n">
        <v>0</v>
      </c>
      <c r="U136" s="336" t="n">
        <v>0</v>
      </c>
      <c r="V136" s="336" t="n">
        <v>0</v>
      </c>
      <c r="W136" s="336" t="n">
        <v>12.5</v>
      </c>
      <c r="X136" s="147" t="n">
        <v>0</v>
      </c>
      <c r="Y136" s="147" t="n">
        <v>0</v>
      </c>
      <c r="Z136" s="147" t="n">
        <v>0</v>
      </c>
      <c r="AA136" s="336" t="n">
        <v>16.1</v>
      </c>
      <c r="AB136" s="336" t="n">
        <v>0</v>
      </c>
      <c r="AC136" s="383" t="n">
        <v>0</v>
      </c>
      <c r="AD136" s="336" t="n">
        <v>0</v>
      </c>
      <c r="AE136" s="336" t="n">
        <v>0</v>
      </c>
      <c r="AF136" s="336" t="n">
        <v>0</v>
      </c>
      <c r="AG136" s="336" t="n">
        <v>0</v>
      </c>
      <c r="AH136" s="336" t="n">
        <v>0</v>
      </c>
      <c r="AI136" s="336" t="n">
        <v>0</v>
      </c>
      <c r="AJ136" s="336" t="n">
        <v>0</v>
      </c>
      <c r="AK136" s="336" t="n">
        <v>0</v>
      </c>
      <c r="AL136" s="147" t="n">
        <v>0</v>
      </c>
      <c r="AM136" s="360" t="n">
        <v>3.3</v>
      </c>
      <c r="AN136" s="147" t="n">
        <v>5.15</v>
      </c>
      <c r="AO136" s="147" t="n">
        <v>6.15</v>
      </c>
      <c r="AP136" s="147" t="n">
        <v>6.85</v>
      </c>
      <c r="AQ136" s="147" t="n">
        <v>9.8</v>
      </c>
      <c r="AR136" s="147" t="n">
        <v>11</v>
      </c>
      <c r="AS136" s="147" t="n">
        <v>12.5</v>
      </c>
      <c r="AT136" s="346" t="n">
        <v>8</v>
      </c>
      <c r="AU136" s="346" t="n">
        <v>14.5</v>
      </c>
      <c r="AV136" s="335" t="n">
        <v>-7</v>
      </c>
      <c r="AW136" s="147"/>
      <c r="AY136" s="147"/>
    </row>
    <row r="137" s="249" customFormat="true" ht="15" hidden="false" customHeight="true" outlineLevel="0" collapsed="false">
      <c r="A137" s="377" t="n">
        <v>7</v>
      </c>
      <c r="B137" s="378" t="n">
        <f aca="false">((21-A137)*(($B$9-21)/(21-$E$7)))+21</f>
        <v>34.6032388663968</v>
      </c>
      <c r="C137" s="156"/>
      <c r="D137" s="156"/>
      <c r="E137" s="156"/>
      <c r="F137" s="156"/>
      <c r="G137" s="156"/>
      <c r="H137" s="156"/>
      <c r="I137" s="335" t="n">
        <v>-2</v>
      </c>
      <c r="J137" s="336" t="n">
        <v>11.63</v>
      </c>
      <c r="K137" s="336" t="n">
        <v>6.03</v>
      </c>
      <c r="L137" s="336" t="n">
        <v>4.12</v>
      </c>
      <c r="M137" s="336" t="n">
        <v>9.88</v>
      </c>
      <c r="N137" s="336" t="n">
        <v>4.48</v>
      </c>
      <c r="O137" s="336" t="n">
        <v>4.48</v>
      </c>
      <c r="P137" s="336" t="n">
        <v>4.48</v>
      </c>
      <c r="Q137" s="336" t="n">
        <v>6.42</v>
      </c>
      <c r="R137" s="147" t="n">
        <v>6.42</v>
      </c>
      <c r="S137" s="336" t="n">
        <v>6.42</v>
      </c>
      <c r="T137" s="336" t="n">
        <v>0</v>
      </c>
      <c r="U137" s="336" t="n">
        <v>0</v>
      </c>
      <c r="V137" s="336" t="n">
        <v>0</v>
      </c>
      <c r="W137" s="336" t="n">
        <v>13.06</v>
      </c>
      <c r="X137" s="147" t="n">
        <v>0</v>
      </c>
      <c r="Y137" s="147" t="n">
        <v>0</v>
      </c>
      <c r="Z137" s="147" t="n">
        <v>0</v>
      </c>
      <c r="AA137" s="336" t="n">
        <v>16.21</v>
      </c>
      <c r="AB137" s="336" t="n">
        <v>0</v>
      </c>
      <c r="AC137" s="383" t="n">
        <v>0</v>
      </c>
      <c r="AD137" s="336" t="n">
        <v>0</v>
      </c>
      <c r="AE137" s="336" t="n">
        <v>0</v>
      </c>
      <c r="AF137" s="336" t="n">
        <v>0</v>
      </c>
      <c r="AG137" s="336" t="n">
        <v>0</v>
      </c>
      <c r="AH137" s="336" t="n">
        <v>0</v>
      </c>
      <c r="AI137" s="336" t="n">
        <v>0</v>
      </c>
      <c r="AJ137" s="336" t="n">
        <v>0</v>
      </c>
      <c r="AK137" s="336" t="n">
        <v>0</v>
      </c>
      <c r="AL137" s="147" t="n">
        <v>0</v>
      </c>
      <c r="AM137" s="360" t="n">
        <v>3.7</v>
      </c>
      <c r="AN137" s="114" t="n">
        <v>5.65</v>
      </c>
      <c r="AO137" s="114" t="n">
        <v>7.1</v>
      </c>
      <c r="AP137" s="114" t="n">
        <v>8.1</v>
      </c>
      <c r="AQ137" s="114" t="n">
        <v>11.3</v>
      </c>
      <c r="AR137" s="146" t="n">
        <v>12.4</v>
      </c>
      <c r="AS137" s="114" t="n">
        <v>13.3</v>
      </c>
      <c r="AT137" s="346" t="n">
        <v>9.5</v>
      </c>
      <c r="AU137" s="346" t="n">
        <f aca="false">0.96*16</f>
        <v>15.36</v>
      </c>
      <c r="AV137" s="335" t="n">
        <v>-2</v>
      </c>
      <c r="AW137" s="147"/>
      <c r="AY137" s="147"/>
    </row>
    <row r="138" s="249" customFormat="true" ht="15" hidden="false" customHeight="true" outlineLevel="0" collapsed="false">
      <c r="A138" s="377" t="n">
        <v>8</v>
      </c>
      <c r="B138" s="378" t="n">
        <f aca="false">((21-A138)*(($B$9-21)/(21-$E$7)))+21</f>
        <v>33.6315789473684</v>
      </c>
      <c r="C138" s="156"/>
      <c r="D138" s="156"/>
      <c r="E138" s="156"/>
      <c r="F138" s="156"/>
      <c r="G138" s="156"/>
      <c r="H138" s="156"/>
      <c r="I138" s="335" t="n">
        <v>0</v>
      </c>
      <c r="J138" s="336" t="n">
        <f aca="false">(J139+J137)/2</f>
        <v>10.83</v>
      </c>
      <c r="K138" s="336" t="n">
        <f aca="false">(K139+K137)/2</f>
        <v>5.94</v>
      </c>
      <c r="L138" s="336" t="n">
        <f aca="false">(L139+L137)/2</f>
        <v>3.98</v>
      </c>
      <c r="M138" s="336" t="n">
        <f aca="false">(M139+M137)/2</f>
        <v>9.9</v>
      </c>
      <c r="N138" s="336" t="n">
        <f aca="false">AVERAGE(N137,N139)</f>
        <v>4.59</v>
      </c>
      <c r="O138" s="336" t="n">
        <f aca="false">AVERAGE(O137,O139)</f>
        <v>4.59</v>
      </c>
      <c r="P138" s="336" t="n">
        <f aca="false">AVERAGE(P137,P139)</f>
        <v>4.59</v>
      </c>
      <c r="Q138" s="336" t="n">
        <f aca="false">AVERAGE(Q137,Q139)</f>
        <v>6.785</v>
      </c>
      <c r="R138" s="147" t="n">
        <f aca="false">AVERAGE(R137,R139)</f>
        <v>6.785</v>
      </c>
      <c r="S138" s="336" t="n">
        <f aca="false">AVERAGE(S137,S139)</f>
        <v>6.785</v>
      </c>
      <c r="T138" s="336" t="n">
        <v>0</v>
      </c>
      <c r="U138" s="336" t="n">
        <v>0</v>
      </c>
      <c r="V138" s="336" t="n">
        <v>0</v>
      </c>
      <c r="W138" s="336" t="n">
        <v>13.35</v>
      </c>
      <c r="X138" s="147" t="n">
        <v>0</v>
      </c>
      <c r="Y138" s="147" t="n">
        <v>0</v>
      </c>
      <c r="Z138" s="147" t="n">
        <v>0</v>
      </c>
      <c r="AA138" s="336" t="n">
        <v>16.255</v>
      </c>
      <c r="AB138" s="336" t="n">
        <v>0</v>
      </c>
      <c r="AC138" s="383" t="n">
        <v>0</v>
      </c>
      <c r="AD138" s="336" t="n">
        <v>0</v>
      </c>
      <c r="AE138" s="336" t="n">
        <v>0</v>
      </c>
      <c r="AF138" s="336" t="n">
        <v>0</v>
      </c>
      <c r="AG138" s="336" t="n">
        <v>0</v>
      </c>
      <c r="AH138" s="336" t="n">
        <v>0</v>
      </c>
      <c r="AI138" s="336" t="n">
        <v>0</v>
      </c>
      <c r="AJ138" s="336" t="n">
        <v>0</v>
      </c>
      <c r="AK138" s="336" t="n">
        <v>0</v>
      </c>
      <c r="AL138" s="147" t="n">
        <v>0</v>
      </c>
      <c r="AM138" s="360" t="n">
        <v>4.1</v>
      </c>
      <c r="AN138" s="114" t="n">
        <v>5.65</v>
      </c>
      <c r="AO138" s="114" t="n">
        <v>7.1</v>
      </c>
      <c r="AP138" s="114" t="n">
        <v>8.1</v>
      </c>
      <c r="AQ138" s="114" t="n">
        <v>11.3</v>
      </c>
      <c r="AR138" s="146" t="n">
        <v>12.4</v>
      </c>
      <c r="AS138" s="114" t="n">
        <v>13.3</v>
      </c>
      <c r="AT138" s="346" t="n">
        <v>9.5</v>
      </c>
      <c r="AU138" s="346" t="n">
        <f aca="false">0.96*16</f>
        <v>15.36</v>
      </c>
      <c r="AV138" s="335" t="n">
        <v>0</v>
      </c>
      <c r="AW138" s="147"/>
      <c r="AY138" s="147"/>
    </row>
    <row r="139" s="249" customFormat="true" ht="15" hidden="false" customHeight="true" outlineLevel="0" collapsed="false">
      <c r="A139" s="377" t="n">
        <v>9</v>
      </c>
      <c r="B139" s="378" t="n">
        <f aca="false">((21-A139)*(($B$9-21)/(21-$E$7)))+21</f>
        <v>32.6599190283401</v>
      </c>
      <c r="C139" s="156"/>
      <c r="D139" s="156"/>
      <c r="E139" s="156"/>
      <c r="F139" s="156"/>
      <c r="G139" s="156"/>
      <c r="H139" s="156"/>
      <c r="I139" s="335" t="n">
        <v>2</v>
      </c>
      <c r="J139" s="336" t="n">
        <v>10.03</v>
      </c>
      <c r="K139" s="336" t="n">
        <v>5.85</v>
      </c>
      <c r="L139" s="336" t="n">
        <v>3.84</v>
      </c>
      <c r="M139" s="336" t="n">
        <v>9.92</v>
      </c>
      <c r="N139" s="336" t="n">
        <v>4.7</v>
      </c>
      <c r="O139" s="336" t="n">
        <v>4.7</v>
      </c>
      <c r="P139" s="336" t="n">
        <v>4.7</v>
      </c>
      <c r="Q139" s="336" t="n">
        <v>7.15</v>
      </c>
      <c r="R139" s="147" t="n">
        <v>7.15</v>
      </c>
      <c r="S139" s="336" t="n">
        <v>7.15</v>
      </c>
      <c r="T139" s="336" t="n">
        <v>0</v>
      </c>
      <c r="U139" s="336" t="n">
        <v>0</v>
      </c>
      <c r="V139" s="336" t="n">
        <v>0</v>
      </c>
      <c r="W139" s="336" t="n">
        <v>13.64</v>
      </c>
      <c r="X139" s="147" t="n">
        <v>0</v>
      </c>
      <c r="Y139" s="147" t="n">
        <v>0</v>
      </c>
      <c r="Z139" s="147" t="n">
        <v>0</v>
      </c>
      <c r="AA139" s="336" t="n">
        <v>16.3</v>
      </c>
      <c r="AB139" s="336" t="n">
        <v>0</v>
      </c>
      <c r="AC139" s="383" t="n">
        <v>0</v>
      </c>
      <c r="AD139" s="336" t="n">
        <v>0</v>
      </c>
      <c r="AE139" s="336" t="n">
        <v>0</v>
      </c>
      <c r="AF139" s="336" t="n">
        <v>0</v>
      </c>
      <c r="AG139" s="336" t="n">
        <v>0</v>
      </c>
      <c r="AH139" s="336" t="n">
        <v>0</v>
      </c>
      <c r="AI139" s="336" t="n">
        <v>0</v>
      </c>
      <c r="AJ139" s="336" t="n">
        <v>0</v>
      </c>
      <c r="AK139" s="336" t="n">
        <v>0</v>
      </c>
      <c r="AL139" s="147" t="n">
        <v>0</v>
      </c>
      <c r="AM139" s="360" t="n">
        <v>4.2</v>
      </c>
      <c r="AN139" s="147" t="n">
        <v>5.65</v>
      </c>
      <c r="AO139" s="147" t="n">
        <v>7.1</v>
      </c>
      <c r="AP139" s="147" t="n">
        <v>8.1</v>
      </c>
      <c r="AQ139" s="147" t="n">
        <v>11.3</v>
      </c>
      <c r="AR139" s="147" t="n">
        <v>12.4</v>
      </c>
      <c r="AS139" s="147" t="n">
        <v>13.3</v>
      </c>
      <c r="AT139" s="339" t="n">
        <v>9.5</v>
      </c>
      <c r="AU139" s="346" t="n">
        <f aca="false">0.96*16</f>
        <v>15.36</v>
      </c>
      <c r="AV139" s="335" t="n">
        <v>2</v>
      </c>
      <c r="AW139" s="147"/>
      <c r="AY139" s="147"/>
    </row>
    <row r="140" s="249" customFormat="true" ht="15" hidden="false" customHeight="true" outlineLevel="0" collapsed="false">
      <c r="A140" s="377" t="n">
        <v>10</v>
      </c>
      <c r="B140" s="378" t="n">
        <f aca="false">((21-A140)*(($B$9-21)/(21-$E$7)))+21</f>
        <v>31.6882591093117</v>
      </c>
      <c r="C140" s="156"/>
      <c r="D140" s="156"/>
      <c r="E140" s="156"/>
      <c r="F140" s="156"/>
      <c r="G140" s="156"/>
      <c r="H140" s="156"/>
      <c r="I140" s="335" t="n">
        <v>7</v>
      </c>
      <c r="J140" s="336" t="n">
        <v>14.5</v>
      </c>
      <c r="K140" s="336" t="n">
        <v>8</v>
      </c>
      <c r="L140" s="336" t="n">
        <v>4.3</v>
      </c>
      <c r="M140" s="336" t="n">
        <v>10.5</v>
      </c>
      <c r="N140" s="336" t="n">
        <v>6</v>
      </c>
      <c r="O140" s="336" t="n">
        <v>6</v>
      </c>
      <c r="P140" s="336" t="n">
        <v>6</v>
      </c>
      <c r="Q140" s="336" t="n">
        <v>9</v>
      </c>
      <c r="R140" s="147" t="n">
        <v>9</v>
      </c>
      <c r="S140" s="336" t="n">
        <v>9</v>
      </c>
      <c r="T140" s="336" t="n">
        <v>0</v>
      </c>
      <c r="U140" s="336" t="n">
        <v>0</v>
      </c>
      <c r="V140" s="336" t="n">
        <v>0</v>
      </c>
      <c r="W140" s="336" t="n">
        <v>14.49</v>
      </c>
      <c r="X140" s="147" t="n">
        <v>0</v>
      </c>
      <c r="Y140" s="147" t="n">
        <v>0</v>
      </c>
      <c r="Z140" s="147" t="n">
        <v>0</v>
      </c>
      <c r="AA140" s="336" t="n">
        <v>17.92</v>
      </c>
      <c r="AB140" s="336" t="n">
        <v>0</v>
      </c>
      <c r="AC140" s="383" t="n">
        <v>0</v>
      </c>
      <c r="AD140" s="336" t="n">
        <v>0</v>
      </c>
      <c r="AE140" s="336" t="n">
        <v>0</v>
      </c>
      <c r="AF140" s="336" t="n">
        <v>0</v>
      </c>
      <c r="AG140" s="336" t="n">
        <v>0</v>
      </c>
      <c r="AH140" s="336" t="n">
        <v>0</v>
      </c>
      <c r="AI140" s="336" t="n">
        <v>0</v>
      </c>
      <c r="AJ140" s="336" t="n">
        <v>0</v>
      </c>
      <c r="AK140" s="336" t="n">
        <v>0</v>
      </c>
      <c r="AL140" s="147" t="n">
        <v>0</v>
      </c>
      <c r="AM140" s="360" t="n">
        <v>5.7</v>
      </c>
      <c r="AN140" s="147" t="n">
        <v>6</v>
      </c>
      <c r="AO140" s="147" t="n">
        <v>7.5</v>
      </c>
      <c r="AP140" s="147" t="n">
        <v>9.5</v>
      </c>
      <c r="AQ140" s="147" t="n">
        <v>11.9</v>
      </c>
      <c r="AR140" s="147" t="n">
        <v>13.8</v>
      </c>
      <c r="AS140" s="147" t="n">
        <v>16</v>
      </c>
      <c r="AT140" s="339" t="n">
        <v>10</v>
      </c>
      <c r="AU140" s="346" t="n">
        <v>16</v>
      </c>
      <c r="AV140" s="335" t="n">
        <v>7</v>
      </c>
      <c r="AW140" s="147"/>
      <c r="AY140" s="147"/>
    </row>
    <row r="141" s="249" customFormat="true" ht="15" hidden="false" customHeight="true" outlineLevel="0" collapsed="false">
      <c r="A141" s="377" t="n">
        <v>11</v>
      </c>
      <c r="B141" s="378" t="n">
        <f aca="false">((21-A141)*(($B$9-21)/(21-$E$7)))+21</f>
        <v>30.7165991902834</v>
      </c>
      <c r="C141" s="156"/>
      <c r="D141" s="156"/>
      <c r="E141" s="156"/>
      <c r="F141" s="156"/>
      <c r="G141" s="156"/>
      <c r="H141" s="156"/>
      <c r="I141" s="335" t="n">
        <v>15</v>
      </c>
      <c r="J141" s="336" t="n">
        <v>16.44</v>
      </c>
      <c r="K141" s="336" t="n">
        <v>9.59</v>
      </c>
      <c r="L141" s="336" t="n">
        <v>5.43</v>
      </c>
      <c r="M141" s="336" t="n">
        <v>12.98</v>
      </c>
      <c r="N141" s="336" t="n">
        <v>6.46</v>
      </c>
      <c r="O141" s="336" t="n">
        <v>6.46</v>
      </c>
      <c r="P141" s="336" t="n">
        <v>6.46</v>
      </c>
      <c r="Q141" s="336" t="n">
        <v>9.85</v>
      </c>
      <c r="R141" s="147" t="n">
        <v>9.85</v>
      </c>
      <c r="S141" s="336" t="n">
        <v>9.85</v>
      </c>
      <c r="T141" s="336" t="n">
        <v>0</v>
      </c>
      <c r="U141" s="336" t="n">
        <v>0</v>
      </c>
      <c r="V141" s="336" t="n">
        <v>0</v>
      </c>
      <c r="W141" s="336" t="n">
        <v>15.3</v>
      </c>
      <c r="X141" s="147" t="n">
        <v>0</v>
      </c>
      <c r="Y141" s="147" t="n">
        <v>0</v>
      </c>
      <c r="Z141" s="147" t="n">
        <v>0</v>
      </c>
      <c r="AA141" s="336" t="n">
        <v>19.65</v>
      </c>
      <c r="AB141" s="336" t="n">
        <v>0</v>
      </c>
      <c r="AC141" s="383" t="n">
        <v>0</v>
      </c>
      <c r="AD141" s="336" t="n">
        <v>0</v>
      </c>
      <c r="AE141" s="336" t="n">
        <v>0</v>
      </c>
      <c r="AF141" s="336" t="n">
        <v>0</v>
      </c>
      <c r="AG141" s="336" t="n">
        <v>0</v>
      </c>
      <c r="AH141" s="336" t="n">
        <v>0</v>
      </c>
      <c r="AI141" s="336" t="n">
        <v>0</v>
      </c>
      <c r="AJ141" s="336" t="n">
        <v>0</v>
      </c>
      <c r="AK141" s="336" t="n">
        <v>0</v>
      </c>
      <c r="AL141" s="147" t="n">
        <v>0</v>
      </c>
      <c r="AM141" s="360" t="n">
        <v>5.8</v>
      </c>
      <c r="AN141" s="114" t="n">
        <v>6</v>
      </c>
      <c r="AO141" s="114" t="n">
        <v>7.5</v>
      </c>
      <c r="AP141" s="114" t="n">
        <v>9.5</v>
      </c>
      <c r="AQ141" s="114" t="n">
        <v>11.9</v>
      </c>
      <c r="AR141" s="146" t="n">
        <v>13.8</v>
      </c>
      <c r="AS141" s="114" t="n">
        <v>16</v>
      </c>
      <c r="AT141" s="346" t="n">
        <v>10</v>
      </c>
      <c r="AU141" s="346" t="n">
        <v>16</v>
      </c>
      <c r="AV141" s="335" t="n">
        <v>15</v>
      </c>
      <c r="AW141" s="147"/>
      <c r="AX141" s="147"/>
      <c r="AY141" s="147"/>
    </row>
    <row r="142" s="249" customFormat="true" ht="15" hidden="false" customHeight="true" outlineLevel="0" collapsed="false">
      <c r="A142" s="377" t="n">
        <v>12</v>
      </c>
      <c r="B142" s="378" t="n">
        <f aca="false">((21-A142)*(($B$9-21)/(21-$E$7)))+21</f>
        <v>29.7449392712551</v>
      </c>
      <c r="C142" s="156"/>
      <c r="D142" s="156"/>
      <c r="E142" s="156"/>
      <c r="F142" s="156"/>
      <c r="G142" s="156"/>
      <c r="H142" s="156"/>
      <c r="I142" s="351" t="s">
        <v>485</v>
      </c>
      <c r="J142" s="352" t="n">
        <f aca="false">(J137/$J$16)</f>
        <v>1.76212121212121</v>
      </c>
      <c r="K142" s="352" t="n">
        <f aca="false">(K137/$J$16)</f>
        <v>0.913636363636364</v>
      </c>
      <c r="L142" s="352" t="n">
        <f aca="false">(L137/$J$16)</f>
        <v>0.624242424242424</v>
      </c>
      <c r="M142" s="352" t="n">
        <f aca="false">(M137/$J$16)</f>
        <v>1.4969696969697</v>
      </c>
      <c r="N142" s="352" t="n">
        <f aca="false">(N137/$J$16)</f>
        <v>0.678787878787879</v>
      </c>
      <c r="O142" s="352" t="n">
        <f aca="false">(O137/$J$16)</f>
        <v>0.678787878787879</v>
      </c>
      <c r="P142" s="352" t="n">
        <f aca="false">(P137/$J$16)</f>
        <v>0.678787878787879</v>
      </c>
      <c r="Q142" s="352" t="n">
        <f aca="false">(Q137/$J$16)</f>
        <v>0.972727272727273</v>
      </c>
      <c r="R142" s="352" t="n">
        <f aca="false">(R137/$J$16)</f>
        <v>0.972727272727273</v>
      </c>
      <c r="S142" s="352" t="n">
        <f aca="false">(S137/$J$16)</f>
        <v>0.972727272727273</v>
      </c>
      <c r="T142" s="352" t="n">
        <f aca="false">(T137/$J$16)</f>
        <v>0</v>
      </c>
      <c r="U142" s="352" t="n">
        <f aca="false">(U137/$J$16)</f>
        <v>0</v>
      </c>
      <c r="V142" s="352" t="n">
        <f aca="false">(V137/$J$16)</f>
        <v>0</v>
      </c>
      <c r="W142" s="352" t="n">
        <f aca="false">(W137/$J$16)</f>
        <v>1.97878787878788</v>
      </c>
      <c r="X142" s="352" t="n">
        <f aca="false">(X137/$J$16)</f>
        <v>0</v>
      </c>
      <c r="Y142" s="352" t="n">
        <f aca="false">(Y137/$J$16)</f>
        <v>0</v>
      </c>
      <c r="Z142" s="352" t="n">
        <f aca="false">(Z137/$J$16)</f>
        <v>0</v>
      </c>
      <c r="AA142" s="352" t="n">
        <f aca="false">(AA137/$J$16)</f>
        <v>2.45606060606061</v>
      </c>
      <c r="AB142" s="352" t="n">
        <f aca="false">(AB137/$J$16)</f>
        <v>0</v>
      </c>
      <c r="AC142" s="363" t="n">
        <f aca="false">(AC137/$J$16)</f>
        <v>0</v>
      </c>
      <c r="AD142" s="352" t="n">
        <f aca="false">(AD137/$J$16)</f>
        <v>0</v>
      </c>
      <c r="AE142" s="352" t="n">
        <f aca="false">(AE137/$J$16)</f>
        <v>0</v>
      </c>
      <c r="AF142" s="352" t="n">
        <f aca="false">(AF137/$J$16)</f>
        <v>0</v>
      </c>
      <c r="AG142" s="352" t="n">
        <f aca="false">(AG137/$J$16)</f>
        <v>0</v>
      </c>
      <c r="AH142" s="352" t="n">
        <f aca="false">(AH137/$J$16)</f>
        <v>0</v>
      </c>
      <c r="AI142" s="352" t="n">
        <f aca="false">(AI137/$J$16)</f>
        <v>0</v>
      </c>
      <c r="AJ142" s="352" t="n">
        <f aca="false">(AJ137/$J$16)</f>
        <v>0</v>
      </c>
      <c r="AK142" s="352" t="n">
        <f aca="false">(AK137/$J$16)</f>
        <v>0</v>
      </c>
      <c r="AL142" s="352" t="n">
        <f aca="false">(AL137/$J$16)</f>
        <v>0</v>
      </c>
      <c r="AO142" s="147"/>
      <c r="AP142" s="147"/>
      <c r="AQ142" s="147"/>
      <c r="AR142" s="147"/>
      <c r="AS142" s="147"/>
      <c r="AT142" s="352" t="n">
        <f aca="false">(AT137/$J$16)</f>
        <v>1.43939393939394</v>
      </c>
      <c r="AU142" s="352" t="n">
        <f aca="false">(AU137/$J$16)</f>
        <v>2.32727272727273</v>
      </c>
      <c r="AV142" s="147"/>
      <c r="AW142" s="147"/>
      <c r="AX142" s="147"/>
      <c r="AY142" s="147"/>
      <c r="AZ142" s="147"/>
      <c r="BA142" s="147"/>
      <c r="BB142" s="147"/>
      <c r="BC142" s="147"/>
    </row>
    <row r="143" s="249" customFormat="true" ht="15" hidden="false" customHeight="true" outlineLevel="0" collapsed="false">
      <c r="A143" s="377" t="n">
        <v>13</v>
      </c>
      <c r="B143" s="378" t="n">
        <f aca="false">((21-A143)*(($B$9-21)/(21-$E$7)))+21</f>
        <v>28.7732793522267</v>
      </c>
      <c r="C143" s="156"/>
      <c r="D143" s="156"/>
      <c r="E143" s="156"/>
      <c r="F143" s="156"/>
      <c r="G143" s="156"/>
      <c r="H143" s="156"/>
      <c r="I143" s="384" t="s">
        <v>503</v>
      </c>
      <c r="J143" s="384" t="s">
        <v>503</v>
      </c>
      <c r="K143" s="384" t="s">
        <v>503</v>
      </c>
      <c r="L143" s="384" t="s">
        <v>503</v>
      </c>
      <c r="M143" s="384" t="s">
        <v>503</v>
      </c>
      <c r="N143" s="384" t="s">
        <v>503</v>
      </c>
      <c r="O143" s="384" t="s">
        <v>503</v>
      </c>
      <c r="P143" s="384" t="s">
        <v>503</v>
      </c>
      <c r="Q143" s="384" t="s">
        <v>503</v>
      </c>
      <c r="R143" s="384" t="s">
        <v>503</v>
      </c>
      <c r="S143" s="384" t="s">
        <v>503</v>
      </c>
      <c r="T143" s="384" t="s">
        <v>503</v>
      </c>
      <c r="U143" s="384" t="s">
        <v>503</v>
      </c>
      <c r="V143" s="384" t="s">
        <v>503</v>
      </c>
      <c r="W143" s="384" t="s">
        <v>503</v>
      </c>
      <c r="X143" s="384" t="s">
        <v>503</v>
      </c>
      <c r="Y143" s="384" t="s">
        <v>503</v>
      </c>
      <c r="Z143" s="384" t="s">
        <v>503</v>
      </c>
      <c r="AA143" s="384" t="s">
        <v>503</v>
      </c>
      <c r="AB143" s="384" t="s">
        <v>503</v>
      </c>
      <c r="AC143" s="385" t="s">
        <v>503</v>
      </c>
      <c r="AD143" s="384" t="s">
        <v>503</v>
      </c>
      <c r="AE143" s="384" t="s">
        <v>503</v>
      </c>
      <c r="AF143" s="384" t="s">
        <v>503</v>
      </c>
      <c r="AG143" s="384" t="s">
        <v>503</v>
      </c>
      <c r="AH143" s="384" t="s">
        <v>503</v>
      </c>
      <c r="AI143" s="384" t="s">
        <v>503</v>
      </c>
      <c r="AJ143" s="384" t="s">
        <v>503</v>
      </c>
      <c r="AK143" s="384" t="s">
        <v>503</v>
      </c>
      <c r="AL143" s="384"/>
      <c r="AM143" s="386"/>
      <c r="AN143" s="147"/>
      <c r="AO143" s="147"/>
      <c r="AP143" s="147"/>
      <c r="AQ143" s="147"/>
      <c r="AR143" s="147"/>
      <c r="AS143" s="147"/>
      <c r="AT143" s="147"/>
      <c r="AU143" s="147"/>
      <c r="AV143" s="147"/>
      <c r="AX143" s="147"/>
      <c r="AY143" s="147"/>
      <c r="AZ143" s="147"/>
      <c r="BA143" s="147"/>
      <c r="BB143" s="147"/>
    </row>
    <row r="144" s="249" customFormat="true" ht="15" hidden="false" customHeight="true" outlineLevel="0" collapsed="false">
      <c r="A144" s="377" t="n">
        <v>14</v>
      </c>
      <c r="B144" s="378" t="n">
        <f aca="false">((21-A144)*(($B$9-21)/(21-$E$7)))+21</f>
        <v>27.8016194331984</v>
      </c>
      <c r="C144" s="156"/>
      <c r="D144" s="156"/>
      <c r="E144" s="156"/>
      <c r="F144" s="156"/>
      <c r="G144" s="156"/>
      <c r="H144" s="156"/>
      <c r="I144" s="386" t="s">
        <v>478</v>
      </c>
      <c r="J144" s="337" t="s">
        <v>274</v>
      </c>
      <c r="K144" s="337" t="s">
        <v>259</v>
      </c>
      <c r="L144" s="336" t="s">
        <v>253</v>
      </c>
      <c r="M144" s="337" t="s">
        <v>267</v>
      </c>
      <c r="N144" s="337" t="s">
        <v>279</v>
      </c>
      <c r="O144" s="337" t="s">
        <v>287</v>
      </c>
      <c r="P144" s="337" t="s">
        <v>294</v>
      </c>
      <c r="Q144" s="337" t="s">
        <v>306</v>
      </c>
      <c r="R144" s="147" t="s">
        <v>300</v>
      </c>
      <c r="S144" s="337" t="s">
        <v>311</v>
      </c>
      <c r="T144" s="336" t="s">
        <v>327</v>
      </c>
      <c r="U144" s="336" t="s">
        <v>332</v>
      </c>
      <c r="V144" s="336" t="s">
        <v>337</v>
      </c>
      <c r="W144" s="343" t="s">
        <v>331</v>
      </c>
      <c r="X144" s="343" t="s">
        <v>342</v>
      </c>
      <c r="Y144" s="339" t="s">
        <v>345</v>
      </c>
      <c r="Z144" s="343" t="s">
        <v>349</v>
      </c>
      <c r="AA144" s="344" t="s">
        <v>352</v>
      </c>
      <c r="AB144" s="343" t="s">
        <v>355</v>
      </c>
      <c r="AC144" s="336" t="s">
        <v>358</v>
      </c>
      <c r="AD144" s="336" t="s">
        <v>362</v>
      </c>
      <c r="AE144" s="336" t="s">
        <v>365</v>
      </c>
      <c r="AF144" s="336" t="s">
        <v>375</v>
      </c>
      <c r="AG144" s="336" t="s">
        <v>378</v>
      </c>
      <c r="AH144" s="336" t="s">
        <v>380</v>
      </c>
      <c r="AI144" s="339" t="s">
        <v>382</v>
      </c>
      <c r="AJ144" s="114" t="s">
        <v>374</v>
      </c>
      <c r="AK144" s="114" t="s">
        <v>377</v>
      </c>
      <c r="AL144" s="387"/>
      <c r="AM144" s="339"/>
      <c r="AN144" s="147"/>
      <c r="AO144" s="147"/>
      <c r="AP144" s="147"/>
      <c r="AQ144" s="147"/>
      <c r="AR144" s="147"/>
      <c r="AS144" s="147"/>
      <c r="AT144" s="147"/>
      <c r="AU144" s="147"/>
      <c r="AV144" s="147"/>
      <c r="AX144" s="147"/>
      <c r="AY144" s="147"/>
      <c r="AZ144" s="147"/>
      <c r="BA144" s="147"/>
      <c r="BB144" s="147"/>
    </row>
    <row r="145" s="249" customFormat="true" ht="15" hidden="false" customHeight="true" outlineLevel="0" collapsed="false">
      <c r="A145" s="377" t="n">
        <v>15</v>
      </c>
      <c r="B145" s="378" t="n">
        <f aca="false">((21-A145)*(($B$9-21)/(21-$E$7)))+21</f>
        <v>26.82995951417</v>
      </c>
      <c r="C145" s="156"/>
      <c r="D145" s="156"/>
      <c r="E145" s="156"/>
      <c r="F145" s="156"/>
      <c r="G145" s="156"/>
      <c r="H145" s="156"/>
      <c r="I145" s="386" t="n">
        <v>-10</v>
      </c>
      <c r="J145" s="337" t="n">
        <v>0</v>
      </c>
      <c r="K145" s="337" t="n">
        <v>0</v>
      </c>
      <c r="L145" s="337" t="n">
        <v>0</v>
      </c>
      <c r="M145" s="337" t="n">
        <v>0</v>
      </c>
      <c r="N145" s="337" t="n">
        <v>0</v>
      </c>
      <c r="O145" s="337" t="n">
        <v>0</v>
      </c>
      <c r="P145" s="337" t="n">
        <v>0</v>
      </c>
      <c r="Q145" s="337" t="n">
        <v>0</v>
      </c>
      <c r="R145" s="343" t="n">
        <v>0</v>
      </c>
      <c r="S145" s="337" t="n">
        <v>0</v>
      </c>
      <c r="T145" s="337" t="n">
        <v>0</v>
      </c>
      <c r="U145" s="337" t="n">
        <v>12.16</v>
      </c>
      <c r="V145" s="147" t="n">
        <v>0</v>
      </c>
      <c r="W145" s="147" t="n">
        <v>0</v>
      </c>
      <c r="X145" s="147" t="n">
        <v>0</v>
      </c>
      <c r="Y145" s="388" t="n">
        <v>15.58</v>
      </c>
      <c r="Z145" s="336" t="n">
        <v>0</v>
      </c>
      <c r="AA145" s="383" t="n">
        <v>0</v>
      </c>
      <c r="AB145" s="336" t="n">
        <v>0</v>
      </c>
      <c r="AC145" s="336" t="n">
        <v>0</v>
      </c>
      <c r="AD145" s="336" t="n">
        <v>0</v>
      </c>
      <c r="AE145" s="336" t="n">
        <v>0</v>
      </c>
      <c r="AF145" s="336" t="n">
        <v>0</v>
      </c>
      <c r="AG145" s="336" t="n">
        <v>0</v>
      </c>
      <c r="AH145" s="336" t="n">
        <v>0</v>
      </c>
      <c r="AI145" s="336" t="n">
        <v>0</v>
      </c>
      <c r="AJ145" s="346" t="n">
        <v>8</v>
      </c>
      <c r="AK145" s="346" t="n">
        <v>14.5</v>
      </c>
      <c r="AL145" s="335" t="n">
        <v>-10</v>
      </c>
      <c r="AM145" s="339"/>
      <c r="AN145" s="147"/>
      <c r="AO145" s="147"/>
      <c r="AP145" s="147"/>
      <c r="AQ145" s="147"/>
      <c r="AR145" s="147"/>
      <c r="AS145" s="147"/>
      <c r="AT145" s="147"/>
      <c r="AU145" s="147"/>
      <c r="AV145" s="147"/>
      <c r="AX145" s="147"/>
      <c r="AY145" s="147"/>
      <c r="AZ145" s="147"/>
      <c r="BA145" s="147"/>
      <c r="BB145" s="147"/>
    </row>
    <row r="146" s="249" customFormat="true" ht="15" hidden="false" customHeight="true" outlineLevel="0" collapsed="false">
      <c r="A146" s="156"/>
      <c r="B146" s="156"/>
      <c r="C146" s="156"/>
      <c r="D146" s="156"/>
      <c r="E146" s="156"/>
      <c r="F146" s="156"/>
      <c r="G146" s="156"/>
      <c r="H146" s="156"/>
      <c r="I146" s="389" t="n">
        <v>-7</v>
      </c>
      <c r="J146" s="337" t="n">
        <v>0</v>
      </c>
      <c r="K146" s="337" t="n">
        <v>0</v>
      </c>
      <c r="L146" s="337" t="n">
        <v>0</v>
      </c>
      <c r="M146" s="337" t="n">
        <v>0</v>
      </c>
      <c r="N146" s="337" t="n">
        <v>0</v>
      </c>
      <c r="O146" s="337" t="n">
        <v>0</v>
      </c>
      <c r="P146" s="337" t="n">
        <v>0</v>
      </c>
      <c r="Q146" s="337" t="n">
        <v>0</v>
      </c>
      <c r="R146" s="343" t="n">
        <v>0</v>
      </c>
      <c r="S146" s="337" t="n">
        <v>0</v>
      </c>
      <c r="T146" s="337" t="n">
        <v>0</v>
      </c>
      <c r="U146" s="390" t="n">
        <v>12.5</v>
      </c>
      <c r="V146" s="147" t="n">
        <v>0</v>
      </c>
      <c r="W146" s="147" t="n">
        <v>0</v>
      </c>
      <c r="X146" s="147" t="n">
        <v>0</v>
      </c>
      <c r="Y146" s="390" t="n">
        <v>16.05</v>
      </c>
      <c r="Z146" s="336" t="n">
        <v>0</v>
      </c>
      <c r="AA146" s="383" t="n">
        <v>0</v>
      </c>
      <c r="AB146" s="336" t="n">
        <v>0</v>
      </c>
      <c r="AC146" s="336" t="n">
        <v>0</v>
      </c>
      <c r="AD146" s="336" t="n">
        <v>0</v>
      </c>
      <c r="AE146" s="336" t="n">
        <v>0</v>
      </c>
      <c r="AF146" s="336" t="n">
        <v>0</v>
      </c>
      <c r="AG146" s="336" t="n">
        <v>0</v>
      </c>
      <c r="AH146" s="336" t="n">
        <v>0</v>
      </c>
      <c r="AI146" s="336" t="n">
        <v>0</v>
      </c>
      <c r="AJ146" s="346" t="n">
        <v>8</v>
      </c>
      <c r="AK146" s="346" t="n">
        <v>14.5</v>
      </c>
      <c r="AL146" s="335" t="n">
        <v>-7</v>
      </c>
      <c r="AM146" s="339"/>
      <c r="AN146" s="147"/>
      <c r="AO146" s="147"/>
      <c r="AP146" s="147"/>
      <c r="AQ146" s="147"/>
      <c r="AR146" s="147"/>
      <c r="AS146" s="147"/>
      <c r="AT146" s="147"/>
      <c r="AU146" s="147"/>
      <c r="AV146" s="147"/>
      <c r="AX146" s="147"/>
      <c r="AY146" s="147"/>
      <c r="AZ146" s="147"/>
      <c r="BA146" s="147"/>
      <c r="BB146" s="147"/>
    </row>
    <row r="147" s="249" customFormat="true" ht="15" hidden="false" customHeight="true" outlineLevel="0" collapsed="false">
      <c r="A147" s="156"/>
      <c r="B147" s="156"/>
      <c r="C147" s="156"/>
      <c r="D147" s="156"/>
      <c r="E147" s="156"/>
      <c r="F147" s="156"/>
      <c r="G147" s="156"/>
      <c r="H147" s="156"/>
      <c r="I147" s="389" t="n">
        <v>-2</v>
      </c>
      <c r="J147" s="337" t="n">
        <v>0</v>
      </c>
      <c r="K147" s="337" t="n">
        <v>0</v>
      </c>
      <c r="L147" s="337" t="n">
        <v>0</v>
      </c>
      <c r="M147" s="337" t="n">
        <v>0</v>
      </c>
      <c r="N147" s="337" t="n">
        <v>0</v>
      </c>
      <c r="O147" s="337" t="n">
        <v>0</v>
      </c>
      <c r="P147" s="337" t="n">
        <v>0</v>
      </c>
      <c r="Q147" s="337" t="n">
        <v>0</v>
      </c>
      <c r="R147" s="343" t="n">
        <v>0</v>
      </c>
      <c r="S147" s="337" t="n">
        <v>0</v>
      </c>
      <c r="T147" s="337" t="n">
        <v>0</v>
      </c>
      <c r="U147" s="390" t="n">
        <v>12.9</v>
      </c>
      <c r="V147" s="147" t="n">
        <v>0</v>
      </c>
      <c r="W147" s="147" t="n">
        <v>0</v>
      </c>
      <c r="X147" s="147" t="n">
        <v>0</v>
      </c>
      <c r="Y147" s="390" t="n">
        <v>16.38</v>
      </c>
      <c r="Z147" s="336" t="n">
        <v>0</v>
      </c>
      <c r="AA147" s="383" t="n">
        <v>0</v>
      </c>
      <c r="AB147" s="336" t="n">
        <v>0</v>
      </c>
      <c r="AC147" s="336" t="n">
        <v>0</v>
      </c>
      <c r="AD147" s="336" t="n">
        <v>0</v>
      </c>
      <c r="AE147" s="336" t="n">
        <v>0</v>
      </c>
      <c r="AF147" s="336" t="n">
        <v>0</v>
      </c>
      <c r="AG147" s="336" t="n">
        <v>0</v>
      </c>
      <c r="AH147" s="336" t="n">
        <v>0</v>
      </c>
      <c r="AI147" s="336" t="n">
        <v>0</v>
      </c>
      <c r="AJ147" s="346" t="n">
        <v>9.5</v>
      </c>
      <c r="AK147" s="346" t="n">
        <f aca="false">0.96*16</f>
        <v>15.36</v>
      </c>
      <c r="AL147" s="335" t="n">
        <v>-2</v>
      </c>
      <c r="AM147" s="339"/>
      <c r="AN147" s="147"/>
      <c r="AO147" s="147"/>
      <c r="AP147" s="147"/>
      <c r="AQ147" s="147"/>
      <c r="AR147" s="147"/>
      <c r="AS147" s="147"/>
      <c r="AT147" s="147"/>
      <c r="AU147" s="147"/>
      <c r="AV147" s="147"/>
      <c r="AX147" s="147"/>
      <c r="AY147" s="147"/>
      <c r="AZ147" s="147"/>
      <c r="BA147" s="147"/>
      <c r="BB147" s="147"/>
    </row>
    <row r="148" s="249" customFormat="true" ht="15" hidden="false" customHeight="true" outlineLevel="0" collapsed="false">
      <c r="F148" s="156"/>
      <c r="G148" s="156"/>
      <c r="H148" s="156"/>
      <c r="I148" s="386" t="n">
        <v>0</v>
      </c>
      <c r="J148" s="337" t="n">
        <v>0</v>
      </c>
      <c r="K148" s="337" t="n">
        <v>0</v>
      </c>
      <c r="L148" s="337" t="n">
        <v>0</v>
      </c>
      <c r="M148" s="337" t="n">
        <v>0</v>
      </c>
      <c r="N148" s="337" t="n">
        <v>0</v>
      </c>
      <c r="O148" s="337" t="n">
        <v>0</v>
      </c>
      <c r="P148" s="337" t="n">
        <v>0</v>
      </c>
      <c r="Q148" s="337" t="n">
        <v>0</v>
      </c>
      <c r="R148" s="343" t="n">
        <v>0</v>
      </c>
      <c r="S148" s="337" t="n">
        <v>0</v>
      </c>
      <c r="T148" s="337" t="n">
        <v>0</v>
      </c>
      <c r="U148" s="337" t="n">
        <v>13.06</v>
      </c>
      <c r="V148" s="147" t="n">
        <v>0</v>
      </c>
      <c r="W148" s="147" t="n">
        <v>0</v>
      </c>
      <c r="X148" s="147" t="n">
        <v>0</v>
      </c>
      <c r="Y148" s="337" t="n">
        <v>16.515</v>
      </c>
      <c r="Z148" s="336" t="n">
        <v>0</v>
      </c>
      <c r="AA148" s="383" t="n">
        <v>0</v>
      </c>
      <c r="AB148" s="336" t="n">
        <v>0</v>
      </c>
      <c r="AC148" s="336" t="n">
        <v>0</v>
      </c>
      <c r="AD148" s="336" t="n">
        <v>0</v>
      </c>
      <c r="AE148" s="336" t="n">
        <v>0</v>
      </c>
      <c r="AF148" s="336" t="n">
        <v>0</v>
      </c>
      <c r="AG148" s="336" t="n">
        <v>0</v>
      </c>
      <c r="AH148" s="336" t="n">
        <v>0</v>
      </c>
      <c r="AI148" s="336" t="n">
        <v>0</v>
      </c>
      <c r="AJ148" s="346" t="n">
        <v>9.5</v>
      </c>
      <c r="AK148" s="346" t="n">
        <f aca="false">0.96*16</f>
        <v>15.36</v>
      </c>
      <c r="AL148" s="335" t="n">
        <v>0</v>
      </c>
      <c r="AM148" s="339"/>
      <c r="AN148" s="147"/>
      <c r="AO148" s="147"/>
      <c r="AP148" s="147"/>
      <c r="AQ148" s="147"/>
      <c r="AR148" s="147"/>
      <c r="AS148" s="147"/>
      <c r="AT148" s="147"/>
      <c r="AU148" s="147"/>
      <c r="AV148" s="147"/>
      <c r="AX148" s="147"/>
      <c r="AY148" s="147"/>
      <c r="AZ148" s="147"/>
      <c r="BA148" s="147"/>
      <c r="BB148" s="147"/>
    </row>
    <row r="149" s="249" customFormat="true" ht="15" hidden="false" customHeight="true" outlineLevel="0" collapsed="false">
      <c r="F149" s="156"/>
      <c r="G149" s="156"/>
      <c r="H149" s="156"/>
      <c r="I149" s="386" t="n">
        <v>2</v>
      </c>
      <c r="J149" s="337" t="n">
        <v>0</v>
      </c>
      <c r="K149" s="337" t="n">
        <v>0</v>
      </c>
      <c r="L149" s="337" t="n">
        <v>0</v>
      </c>
      <c r="M149" s="337" t="n">
        <v>0</v>
      </c>
      <c r="N149" s="337" t="n">
        <v>0</v>
      </c>
      <c r="O149" s="337" t="n">
        <v>0</v>
      </c>
      <c r="P149" s="337" t="n">
        <v>0</v>
      </c>
      <c r="Q149" s="337" t="n">
        <v>0</v>
      </c>
      <c r="R149" s="343" t="n">
        <v>0</v>
      </c>
      <c r="S149" s="337" t="n">
        <v>0</v>
      </c>
      <c r="T149" s="337" t="n">
        <v>0</v>
      </c>
      <c r="U149" s="337" t="n">
        <v>13.22</v>
      </c>
      <c r="V149" s="147" t="n">
        <v>0</v>
      </c>
      <c r="W149" s="147" t="n">
        <v>0</v>
      </c>
      <c r="X149" s="147" t="n">
        <v>0</v>
      </c>
      <c r="Y149" s="337" t="n">
        <v>16.65</v>
      </c>
      <c r="Z149" s="336" t="n">
        <v>0</v>
      </c>
      <c r="AA149" s="383" t="n">
        <v>0</v>
      </c>
      <c r="AB149" s="336" t="n">
        <v>0</v>
      </c>
      <c r="AC149" s="336" t="n">
        <v>0</v>
      </c>
      <c r="AD149" s="336" t="n">
        <v>0</v>
      </c>
      <c r="AE149" s="336" t="n">
        <v>0</v>
      </c>
      <c r="AF149" s="336" t="n">
        <v>0</v>
      </c>
      <c r="AG149" s="336" t="n">
        <v>0</v>
      </c>
      <c r="AH149" s="336" t="n">
        <v>0</v>
      </c>
      <c r="AI149" s="336" t="n">
        <v>0</v>
      </c>
      <c r="AJ149" s="346" t="n">
        <v>9.5</v>
      </c>
      <c r="AK149" s="346" t="n">
        <f aca="false">0.96*16</f>
        <v>15.36</v>
      </c>
      <c r="AL149" s="335" t="n">
        <v>2</v>
      </c>
      <c r="AM149" s="339"/>
      <c r="AN149" s="147"/>
      <c r="AO149" s="147"/>
      <c r="AP149" s="147"/>
      <c r="AQ149" s="147"/>
      <c r="AR149" s="147"/>
      <c r="AS149" s="147"/>
      <c r="AT149" s="147"/>
      <c r="AU149" s="147"/>
      <c r="AV149" s="147"/>
      <c r="AX149" s="147"/>
      <c r="AY149" s="147"/>
      <c r="AZ149" s="147"/>
      <c r="BA149" s="147"/>
      <c r="BB149" s="147"/>
    </row>
    <row r="150" s="249" customFormat="true" ht="15" hidden="false" customHeight="true" outlineLevel="0" collapsed="false">
      <c r="F150" s="156"/>
      <c r="G150" s="156"/>
      <c r="H150" s="156"/>
      <c r="I150" s="386" t="n">
        <v>7</v>
      </c>
      <c r="J150" s="337" t="n">
        <v>0</v>
      </c>
      <c r="K150" s="337" t="n">
        <v>0</v>
      </c>
      <c r="L150" s="337" t="n">
        <v>0</v>
      </c>
      <c r="M150" s="337" t="n">
        <v>0</v>
      </c>
      <c r="N150" s="337" t="n">
        <v>0</v>
      </c>
      <c r="O150" s="337" t="n">
        <v>0</v>
      </c>
      <c r="P150" s="337" t="n">
        <v>0</v>
      </c>
      <c r="Q150" s="337" t="n">
        <v>0</v>
      </c>
      <c r="R150" s="343" t="n">
        <v>0</v>
      </c>
      <c r="S150" s="337" t="n">
        <v>0</v>
      </c>
      <c r="T150" s="337" t="n">
        <v>0</v>
      </c>
      <c r="U150" s="337" t="n">
        <v>14.49</v>
      </c>
      <c r="V150" s="147" t="n">
        <v>0</v>
      </c>
      <c r="W150" s="147" t="n">
        <v>0</v>
      </c>
      <c r="X150" s="147" t="n">
        <v>0</v>
      </c>
      <c r="Y150" s="337" t="n">
        <v>17.92</v>
      </c>
      <c r="Z150" s="336" t="n">
        <v>0</v>
      </c>
      <c r="AA150" s="383" t="n">
        <v>0</v>
      </c>
      <c r="AB150" s="336" t="n">
        <v>0</v>
      </c>
      <c r="AC150" s="336" t="n">
        <v>0</v>
      </c>
      <c r="AD150" s="336" t="n">
        <v>0</v>
      </c>
      <c r="AE150" s="336" t="n">
        <v>0</v>
      </c>
      <c r="AF150" s="336" t="n">
        <v>0</v>
      </c>
      <c r="AG150" s="336" t="n">
        <v>0</v>
      </c>
      <c r="AH150" s="336" t="n">
        <v>0</v>
      </c>
      <c r="AI150" s="336" t="n">
        <v>0</v>
      </c>
      <c r="AJ150" s="346" t="n">
        <v>10</v>
      </c>
      <c r="AK150" s="346" t="n">
        <v>16</v>
      </c>
      <c r="AL150" s="335" t="n">
        <v>7</v>
      </c>
      <c r="AM150" s="339"/>
      <c r="AN150" s="147"/>
      <c r="AO150" s="147"/>
      <c r="AP150" s="147"/>
      <c r="AQ150" s="147"/>
      <c r="AR150" s="147"/>
      <c r="AS150" s="147"/>
      <c r="AT150" s="147"/>
      <c r="AU150" s="147"/>
      <c r="AV150" s="147"/>
      <c r="AW150" s="147"/>
      <c r="AX150" s="147"/>
      <c r="AY150" s="147"/>
      <c r="AZ150" s="147"/>
      <c r="BA150" s="147"/>
      <c r="BB150" s="147"/>
    </row>
    <row r="151" s="249" customFormat="true" ht="15" hidden="false" customHeight="true" outlineLevel="0" collapsed="false">
      <c r="F151" s="156"/>
      <c r="G151" s="156"/>
      <c r="H151" s="156"/>
      <c r="I151" s="386" t="n">
        <v>15</v>
      </c>
      <c r="J151" s="337" t="n">
        <v>0</v>
      </c>
      <c r="K151" s="337" t="n">
        <v>0</v>
      </c>
      <c r="L151" s="337" t="n">
        <v>0</v>
      </c>
      <c r="M151" s="337" t="n">
        <v>0</v>
      </c>
      <c r="N151" s="337" t="n">
        <v>0</v>
      </c>
      <c r="O151" s="337" t="n">
        <v>0</v>
      </c>
      <c r="P151" s="337" t="n">
        <v>0</v>
      </c>
      <c r="Q151" s="337" t="n">
        <v>0</v>
      </c>
      <c r="R151" s="343" t="n">
        <v>0</v>
      </c>
      <c r="S151" s="337" t="n">
        <v>0</v>
      </c>
      <c r="T151" s="337" t="n">
        <v>0</v>
      </c>
      <c r="U151" s="337" t="n">
        <v>15.31</v>
      </c>
      <c r="V151" s="147" t="n">
        <v>0</v>
      </c>
      <c r="W151" s="147" t="n">
        <v>0</v>
      </c>
      <c r="X151" s="147" t="n">
        <v>0</v>
      </c>
      <c r="Y151" s="337" t="n">
        <v>19.09</v>
      </c>
      <c r="Z151" s="336" t="n">
        <v>0</v>
      </c>
      <c r="AA151" s="383" t="n">
        <v>0</v>
      </c>
      <c r="AB151" s="336" t="n">
        <v>0</v>
      </c>
      <c r="AC151" s="336" t="n">
        <v>0</v>
      </c>
      <c r="AD151" s="336" t="n">
        <v>0</v>
      </c>
      <c r="AE151" s="336" t="n">
        <v>0</v>
      </c>
      <c r="AF151" s="336" t="n">
        <v>0</v>
      </c>
      <c r="AG151" s="336" t="n">
        <v>0</v>
      </c>
      <c r="AH151" s="336" t="n">
        <v>0</v>
      </c>
      <c r="AI151" s="336" t="n">
        <v>0</v>
      </c>
      <c r="AJ151" s="346" t="n">
        <v>10</v>
      </c>
      <c r="AK151" s="346" t="n">
        <v>16</v>
      </c>
      <c r="AL151" s="335" t="n">
        <v>15</v>
      </c>
      <c r="AM151" s="339"/>
      <c r="AN151" s="147"/>
      <c r="AO151" s="147"/>
      <c r="AP151" s="147"/>
      <c r="AQ151" s="147"/>
      <c r="AR151" s="147"/>
      <c r="AS151" s="147"/>
      <c r="AT151" s="147"/>
      <c r="AU151" s="147"/>
      <c r="AV151" s="147"/>
      <c r="AW151" s="147"/>
      <c r="AX151" s="147"/>
      <c r="AY151" s="147"/>
      <c r="AZ151" s="147"/>
      <c r="BA151" s="147"/>
      <c r="BB151" s="147"/>
    </row>
    <row r="152" s="249" customFormat="true" ht="15" hidden="false" customHeight="true" outlineLevel="0" collapsed="false">
      <c r="F152" s="156"/>
      <c r="G152" s="156"/>
      <c r="H152" s="156"/>
      <c r="I152" s="351" t="s">
        <v>485</v>
      </c>
      <c r="J152" s="352" t="n">
        <f aca="false">(J147/$J$16)</f>
        <v>0</v>
      </c>
      <c r="K152" s="352" t="n">
        <f aca="false">(K147/$J$16)</f>
        <v>0</v>
      </c>
      <c r="L152" s="352" t="n">
        <f aca="false">(L147/$J$16)</f>
        <v>0</v>
      </c>
      <c r="M152" s="352" t="n">
        <f aca="false">(M147/$J$16)</f>
        <v>0</v>
      </c>
      <c r="N152" s="352" t="n">
        <f aca="false">(N147/$J$16)</f>
        <v>0</v>
      </c>
      <c r="O152" s="352" t="n">
        <f aca="false">(O147/$J$16)</f>
        <v>0</v>
      </c>
      <c r="P152" s="352" t="n">
        <f aca="false">(P147/$J$16)</f>
        <v>0</v>
      </c>
      <c r="Q152" s="352" t="n">
        <f aca="false">(Q147/$J$16)</f>
        <v>0</v>
      </c>
      <c r="R152" s="352" t="n">
        <f aca="false">(R147/$J$16)</f>
        <v>0</v>
      </c>
      <c r="S152" s="352" t="n">
        <f aca="false">(S147/$J$16)</f>
        <v>0</v>
      </c>
      <c r="T152" s="352" t="n">
        <f aca="false">(Z147/$J$16)</f>
        <v>0</v>
      </c>
      <c r="U152" s="352" t="n">
        <f aca="false">(AA147/$J$16)</f>
        <v>0</v>
      </c>
      <c r="V152" s="352" t="n">
        <f aca="false">(AB147/$J$16)</f>
        <v>0</v>
      </c>
      <c r="W152" s="352" t="n">
        <f aca="false">(AC147/$J$16)</f>
        <v>0</v>
      </c>
      <c r="X152" s="352" t="n">
        <f aca="false">(AD147/$J$16)</f>
        <v>0</v>
      </c>
      <c r="Y152" s="352" t="n">
        <f aca="false">(AE147/$J$16)</f>
        <v>0</v>
      </c>
      <c r="Z152" s="352" t="n">
        <f aca="false">(AF147/$J$16)</f>
        <v>0</v>
      </c>
      <c r="AA152" s="363" t="n">
        <f aca="false">(AG147/$J$16)</f>
        <v>0</v>
      </c>
      <c r="AB152" s="352" t="n">
        <f aca="false">(AH147/$J$16)</f>
        <v>0</v>
      </c>
      <c r="AC152" s="352" t="n">
        <f aca="false">(AI147/$J$16)</f>
        <v>0</v>
      </c>
      <c r="AD152" s="352" t="n">
        <f aca="false">(AJ147/$J$16)</f>
        <v>1.43939393939394</v>
      </c>
      <c r="AE152" s="352" t="n">
        <f aca="false">(AK147/$J$16)</f>
        <v>2.32727272727273</v>
      </c>
      <c r="AF152" s="352" t="e">
        <f aca="false">(#REF!/$J$16)</f>
        <v>#REF!</v>
      </c>
      <c r="AG152" s="352" t="n">
        <f aca="false">(AM147/$J$16)</f>
        <v>0</v>
      </c>
      <c r="AH152" s="352" t="n">
        <f aca="false">(AN147/$J$16)</f>
        <v>0</v>
      </c>
      <c r="AI152" s="352" t="n">
        <f aca="false">(AO147/$J$16)</f>
        <v>0</v>
      </c>
      <c r="AJ152" s="391" t="n">
        <f aca="false">(AP147/$J$16)</f>
        <v>0</v>
      </c>
      <c r="AK152" s="391" t="n">
        <f aca="false">(AQ147/$J$16)</f>
        <v>0</v>
      </c>
      <c r="AL152" s="352"/>
      <c r="AM152" s="352"/>
      <c r="AN152" s="147"/>
      <c r="AO152" s="147"/>
      <c r="AP152" s="147"/>
      <c r="AQ152" s="147"/>
      <c r="AR152" s="147"/>
      <c r="AS152" s="147"/>
      <c r="AT152" s="147"/>
      <c r="AU152" s="147"/>
      <c r="AV152" s="147"/>
      <c r="AW152" s="147"/>
      <c r="AX152" s="147"/>
      <c r="AY152" s="147"/>
      <c r="AZ152" s="147"/>
      <c r="BA152" s="147"/>
      <c r="BB152" s="147"/>
      <c r="BC152" s="147"/>
    </row>
    <row r="153" s="249" customFormat="true" ht="15" hidden="false" customHeight="true" outlineLevel="0" collapsed="false">
      <c r="F153" s="156"/>
      <c r="G153" s="156"/>
      <c r="H153" s="156"/>
      <c r="I153" s="392" t="s">
        <v>504</v>
      </c>
      <c r="J153" s="392" t="s">
        <v>504</v>
      </c>
      <c r="K153" s="392" t="s">
        <v>504</v>
      </c>
      <c r="L153" s="392" t="s">
        <v>504</v>
      </c>
      <c r="M153" s="392" t="s">
        <v>504</v>
      </c>
      <c r="N153" s="249" t="n">
        <v>8.12</v>
      </c>
      <c r="O153" s="249" t="n">
        <v>8.12</v>
      </c>
      <c r="P153" s="249" t="n">
        <v>15.31</v>
      </c>
      <c r="Q153" s="249" t="n">
        <v>9.05</v>
      </c>
      <c r="R153" s="249" t="n">
        <v>12.25</v>
      </c>
      <c r="S153" s="249" t="n">
        <v>15.52</v>
      </c>
      <c r="AB153" s="393"/>
      <c r="AK153" s="147"/>
      <c r="AL153" s="147"/>
      <c r="AM153" s="147"/>
      <c r="AN153" s="147"/>
      <c r="AO153" s="147"/>
      <c r="AP153" s="147"/>
      <c r="AQ153" s="147"/>
      <c r="AR153" s="147"/>
      <c r="AS153" s="147"/>
      <c r="AT153" s="147"/>
      <c r="AU153" s="147"/>
      <c r="AV153" s="147"/>
      <c r="AW153" s="147"/>
      <c r="AX153" s="147"/>
      <c r="AY153" s="147"/>
      <c r="AZ153" s="147"/>
      <c r="BA153" s="147"/>
      <c r="BB153" s="147"/>
    </row>
    <row r="154" s="249" customFormat="true" ht="15" hidden="false" customHeight="true" outlineLevel="0" collapsed="false">
      <c r="F154" s="156"/>
      <c r="I154" s="335" t="s">
        <v>478</v>
      </c>
      <c r="J154" s="336" t="s">
        <v>332</v>
      </c>
      <c r="K154" s="339" t="s">
        <v>345</v>
      </c>
      <c r="L154" s="147" t="s">
        <v>374</v>
      </c>
      <c r="M154" s="147" t="s">
        <v>377</v>
      </c>
      <c r="AB154" s="393"/>
      <c r="AK154" s="147"/>
      <c r="AL154" s="147"/>
      <c r="AM154" s="147"/>
      <c r="AN154" s="147"/>
      <c r="AO154" s="147"/>
      <c r="AP154" s="147"/>
      <c r="AQ154" s="147"/>
      <c r="AR154" s="147"/>
      <c r="AS154" s="147"/>
      <c r="AT154" s="147"/>
      <c r="AU154" s="147"/>
      <c r="AV154" s="147"/>
      <c r="AW154" s="147"/>
      <c r="AX154" s="147"/>
      <c r="AY154" s="147"/>
      <c r="AZ154" s="147"/>
      <c r="BA154" s="147"/>
      <c r="BB154" s="147"/>
    </row>
    <row r="155" s="249" customFormat="true" ht="15" hidden="false" customHeight="true" outlineLevel="0" collapsed="false">
      <c r="I155" s="335" t="n">
        <v>-10</v>
      </c>
      <c r="J155" s="336" t="n">
        <v>12.1</v>
      </c>
      <c r="K155" s="339" t="n">
        <v>15.3</v>
      </c>
      <c r="L155" s="346" t="n">
        <v>8</v>
      </c>
      <c r="M155" s="346" t="n">
        <v>14.5</v>
      </c>
      <c r="Q155" s="343"/>
      <c r="R155" s="343"/>
      <c r="S155" s="343"/>
      <c r="T155" s="343"/>
      <c r="U155" s="343"/>
      <c r="V155" s="343"/>
      <c r="W155" s="343"/>
      <c r="X155" s="343"/>
      <c r="Y155" s="343"/>
      <c r="Z155" s="343"/>
      <c r="AA155" s="343"/>
      <c r="AB155" s="344"/>
      <c r="AC155" s="343"/>
      <c r="AK155" s="147"/>
      <c r="AL155" s="147"/>
      <c r="AM155" s="147"/>
      <c r="AN155" s="147"/>
      <c r="AO155" s="147"/>
      <c r="AP155" s="147"/>
      <c r="AQ155" s="147"/>
      <c r="AR155" s="147"/>
      <c r="AS155" s="147"/>
      <c r="AT155" s="147"/>
      <c r="AU155" s="147"/>
      <c r="AV155" s="147"/>
      <c r="AW155" s="147"/>
      <c r="AX155" s="147"/>
      <c r="AY155" s="147"/>
      <c r="AZ155" s="147"/>
      <c r="BA155" s="147"/>
      <c r="BB155" s="147"/>
    </row>
    <row r="156" s="249" customFormat="true" ht="15" hidden="false" customHeight="true" outlineLevel="0" collapsed="false">
      <c r="I156" s="335" t="n">
        <v>-7</v>
      </c>
      <c r="J156" s="336" t="n">
        <v>12.5</v>
      </c>
      <c r="K156" s="339" t="n">
        <v>16</v>
      </c>
      <c r="L156" s="346" t="n">
        <v>8</v>
      </c>
      <c r="M156" s="346" t="n">
        <v>14.5</v>
      </c>
      <c r="Q156" s="343"/>
      <c r="R156" s="343"/>
      <c r="S156" s="343"/>
      <c r="T156" s="343"/>
      <c r="U156" s="343"/>
      <c r="V156" s="343"/>
      <c r="W156" s="343"/>
      <c r="X156" s="343"/>
      <c r="Y156" s="343"/>
      <c r="Z156" s="343"/>
      <c r="AA156" s="343"/>
      <c r="AB156" s="344"/>
      <c r="AC156" s="343"/>
      <c r="AK156" s="147"/>
      <c r="AL156" s="147"/>
      <c r="AM156" s="147"/>
      <c r="AN156" s="147"/>
      <c r="AO156" s="147"/>
      <c r="AP156" s="147"/>
      <c r="AQ156" s="147"/>
      <c r="AR156" s="147"/>
      <c r="AS156" s="147"/>
      <c r="AT156" s="147"/>
      <c r="AU156" s="147"/>
      <c r="AV156" s="147"/>
      <c r="AW156" s="147"/>
      <c r="AX156" s="147"/>
      <c r="AY156" s="147"/>
      <c r="AZ156" s="147"/>
      <c r="BA156" s="147"/>
      <c r="BB156" s="147"/>
    </row>
    <row r="157" s="249" customFormat="true" ht="15" hidden="false" customHeight="true" outlineLevel="0" collapsed="false">
      <c r="I157" s="335" t="n">
        <v>-2</v>
      </c>
      <c r="J157" s="336" t="n">
        <v>12.74</v>
      </c>
      <c r="K157" s="339" t="n">
        <v>16.56</v>
      </c>
      <c r="L157" s="346" t="n">
        <v>9.5</v>
      </c>
      <c r="M157" s="346" t="n">
        <f aca="false">0.96*16</f>
        <v>15.36</v>
      </c>
      <c r="Q157" s="343"/>
      <c r="R157" s="343"/>
      <c r="S157" s="343"/>
      <c r="T157" s="343"/>
      <c r="U157" s="343"/>
      <c r="V157" s="343"/>
      <c r="W157" s="343"/>
      <c r="X157" s="343"/>
      <c r="Y157" s="343"/>
      <c r="Z157" s="343"/>
      <c r="AA157" s="343"/>
      <c r="AB157" s="344"/>
      <c r="AC157" s="343"/>
      <c r="AK157" s="147"/>
      <c r="AL157" s="147"/>
      <c r="AM157" s="147"/>
      <c r="AN157" s="147"/>
      <c r="AO157" s="147"/>
      <c r="AP157" s="147"/>
      <c r="AQ157" s="147"/>
      <c r="AR157" s="147"/>
      <c r="AS157" s="147"/>
      <c r="AT157" s="147"/>
      <c r="AU157" s="147"/>
      <c r="AV157" s="147"/>
      <c r="AW157" s="147"/>
      <c r="AX157" s="147"/>
      <c r="AY157" s="147"/>
      <c r="AZ157" s="147"/>
      <c r="BA157" s="147"/>
      <c r="BB157" s="147"/>
    </row>
    <row r="158" s="249" customFormat="true" ht="15" hidden="false" customHeight="true" outlineLevel="0" collapsed="false">
      <c r="I158" s="335" t="n">
        <v>0</v>
      </c>
      <c r="J158" s="336" t="n">
        <v>12.84</v>
      </c>
      <c r="K158" s="339" t="n">
        <v>16.78</v>
      </c>
      <c r="L158" s="346" t="n">
        <v>9.5</v>
      </c>
      <c r="M158" s="346" t="n">
        <f aca="false">0.96*16</f>
        <v>15.36</v>
      </c>
      <c r="Q158" s="343"/>
      <c r="R158" s="343"/>
      <c r="S158" s="343"/>
      <c r="T158" s="343"/>
      <c r="U158" s="343"/>
      <c r="V158" s="343"/>
      <c r="W158" s="343"/>
      <c r="X158" s="343"/>
      <c r="Y158" s="343"/>
      <c r="Z158" s="343"/>
      <c r="AA158" s="343"/>
      <c r="AB158" s="344"/>
      <c r="AC158" s="343"/>
      <c r="AK158" s="147"/>
      <c r="AL158" s="147"/>
      <c r="AM158" s="147"/>
      <c r="AN158" s="147"/>
      <c r="AO158" s="147"/>
      <c r="AP158" s="147"/>
      <c r="AQ158" s="147"/>
      <c r="AR158" s="147"/>
      <c r="AS158" s="147"/>
      <c r="AT158" s="147"/>
      <c r="AU158" s="147"/>
      <c r="AV158" s="147"/>
      <c r="AW158" s="147"/>
      <c r="AX158" s="147"/>
      <c r="AY158" s="147"/>
      <c r="AZ158" s="147"/>
      <c r="BA158" s="147"/>
      <c r="BB158" s="147"/>
    </row>
    <row r="159" s="249" customFormat="true" ht="15" hidden="false" customHeight="true" outlineLevel="0" collapsed="false">
      <c r="I159" s="335" t="n">
        <v>2</v>
      </c>
      <c r="J159" s="336" t="n">
        <v>12.94</v>
      </c>
      <c r="K159" s="339" t="n">
        <v>17</v>
      </c>
      <c r="L159" s="346" t="n">
        <v>9.5</v>
      </c>
      <c r="M159" s="346" t="n">
        <f aca="false">0.96*16</f>
        <v>15.36</v>
      </c>
      <c r="Q159" s="343"/>
      <c r="R159" s="343"/>
      <c r="S159" s="343"/>
      <c r="T159" s="343"/>
      <c r="U159" s="343"/>
      <c r="V159" s="343"/>
      <c r="W159" s="343"/>
      <c r="X159" s="343"/>
      <c r="Y159" s="343"/>
      <c r="Z159" s="343"/>
      <c r="AA159" s="343"/>
      <c r="AB159" s="344"/>
      <c r="AC159" s="343"/>
      <c r="AK159" s="147"/>
      <c r="AL159" s="147"/>
      <c r="AM159" s="147"/>
      <c r="AN159" s="147"/>
      <c r="AO159" s="147"/>
      <c r="AP159" s="147"/>
      <c r="AQ159" s="147"/>
      <c r="AR159" s="147"/>
      <c r="AS159" s="147"/>
      <c r="AT159" s="147"/>
      <c r="AU159" s="147"/>
      <c r="AV159" s="147"/>
      <c r="AW159" s="147"/>
      <c r="AX159" s="147"/>
      <c r="AY159" s="147"/>
      <c r="AZ159" s="147"/>
      <c r="BA159" s="147"/>
      <c r="BB159" s="147"/>
    </row>
    <row r="160" s="249" customFormat="true" ht="15" hidden="false" customHeight="true" outlineLevel="0" collapsed="false">
      <c r="I160" s="335" t="n">
        <v>7</v>
      </c>
      <c r="J160" s="336" t="n">
        <v>14.49</v>
      </c>
      <c r="K160" s="339" t="n">
        <v>17.92</v>
      </c>
      <c r="L160" s="346" t="n">
        <v>10</v>
      </c>
      <c r="M160" s="346" t="n">
        <v>16</v>
      </c>
      <c r="N160" s="147"/>
      <c r="O160" s="147"/>
      <c r="P160" s="147"/>
      <c r="Q160" s="343"/>
      <c r="R160" s="343"/>
      <c r="S160" s="343"/>
      <c r="T160" s="343"/>
      <c r="U160" s="343"/>
      <c r="V160" s="343"/>
      <c r="W160" s="343"/>
      <c r="X160" s="343"/>
      <c r="Y160" s="343"/>
      <c r="Z160" s="343"/>
      <c r="AA160" s="343"/>
      <c r="AB160" s="344"/>
      <c r="AC160" s="343"/>
      <c r="AD160" s="147"/>
      <c r="AE160" s="147"/>
      <c r="AF160" s="147"/>
      <c r="AG160" s="147"/>
      <c r="AH160" s="147"/>
      <c r="AI160" s="147"/>
      <c r="AJ160" s="147"/>
      <c r="AK160" s="147"/>
      <c r="AL160" s="147"/>
      <c r="AM160" s="147"/>
      <c r="AN160" s="147"/>
      <c r="AO160" s="147"/>
      <c r="AP160" s="147"/>
      <c r="AQ160" s="147"/>
      <c r="AR160" s="147"/>
      <c r="AS160" s="147"/>
      <c r="AT160" s="147"/>
      <c r="AU160" s="147"/>
      <c r="AV160" s="147"/>
      <c r="AW160" s="147"/>
      <c r="AX160" s="147"/>
      <c r="AY160" s="147"/>
      <c r="AZ160" s="147"/>
      <c r="BA160" s="147"/>
      <c r="BB160" s="147"/>
    </row>
    <row r="161" s="249" customFormat="true" ht="15" hidden="false" customHeight="true" outlineLevel="0" collapsed="false">
      <c r="I161" s="335" t="n">
        <v>15</v>
      </c>
      <c r="J161" s="336" t="n">
        <v>15.31</v>
      </c>
      <c r="K161" s="339" t="n">
        <v>18.53</v>
      </c>
      <c r="L161" s="346" t="n">
        <v>10</v>
      </c>
      <c r="M161" s="346" t="n">
        <v>16</v>
      </c>
      <c r="N161" s="147"/>
      <c r="O161" s="147"/>
      <c r="P161" s="147"/>
      <c r="Q161" s="343"/>
      <c r="R161" s="343"/>
      <c r="S161" s="343"/>
      <c r="T161" s="343"/>
      <c r="U161" s="343"/>
      <c r="V161" s="343"/>
      <c r="W161" s="343"/>
      <c r="X161" s="343"/>
      <c r="Y161" s="343"/>
      <c r="Z161" s="343"/>
      <c r="AA161" s="343"/>
      <c r="AB161" s="344"/>
      <c r="AC161" s="343"/>
      <c r="AD161" s="147"/>
      <c r="AE161" s="147"/>
      <c r="AF161" s="147"/>
      <c r="AG161" s="147"/>
      <c r="AH161" s="147"/>
      <c r="AI161" s="147"/>
      <c r="AJ161" s="147"/>
      <c r="AK161" s="147"/>
      <c r="AL161" s="147"/>
      <c r="AM161" s="147"/>
      <c r="AN161" s="147"/>
      <c r="AO161" s="147"/>
      <c r="AP161" s="147"/>
      <c r="AQ161" s="147"/>
      <c r="AR161" s="147"/>
      <c r="AS161" s="147"/>
      <c r="AT161" s="147"/>
      <c r="AU161" s="147"/>
      <c r="AV161" s="147"/>
      <c r="AW161" s="147"/>
      <c r="AX161" s="147"/>
      <c r="AY161" s="147"/>
      <c r="AZ161" s="147"/>
      <c r="BA161" s="147"/>
      <c r="BB161" s="147"/>
    </row>
    <row r="162" s="249" customFormat="true" ht="15" hidden="false" customHeight="true" outlineLevel="0" collapsed="false">
      <c r="I162" s="351" t="s">
        <v>485</v>
      </c>
      <c r="J162" s="352" t="n">
        <f aca="false">(J157/$J$16)</f>
        <v>1.93030303030303</v>
      </c>
      <c r="K162" s="352" t="n">
        <f aca="false">(K157/$J$16)</f>
        <v>2.50909090909091</v>
      </c>
      <c r="L162" s="391" t="n">
        <f aca="false">(L157/$J$16)</f>
        <v>1.43939393939394</v>
      </c>
      <c r="M162" s="391" t="n">
        <f aca="false">(M157/$J$16)</f>
        <v>2.32727272727273</v>
      </c>
      <c r="N162" s="147"/>
      <c r="O162" s="147"/>
      <c r="P162" s="147"/>
      <c r="Q162" s="343"/>
      <c r="R162" s="343"/>
      <c r="S162" s="343"/>
      <c r="T162" s="343"/>
      <c r="U162" s="343"/>
      <c r="V162" s="343"/>
      <c r="W162" s="343"/>
      <c r="X162" s="343"/>
      <c r="Y162" s="343"/>
      <c r="Z162" s="343"/>
      <c r="AA162" s="343"/>
      <c r="AB162" s="344"/>
      <c r="AC162" s="343"/>
      <c r="AD162" s="147"/>
      <c r="AE162" s="147"/>
      <c r="AF162" s="147"/>
      <c r="AG162" s="147"/>
      <c r="AH162" s="147"/>
      <c r="AI162" s="147"/>
      <c r="AJ162" s="147"/>
      <c r="AK162" s="147"/>
      <c r="AL162" s="147"/>
      <c r="AM162" s="147"/>
      <c r="AN162" s="147"/>
      <c r="AO162" s="147"/>
      <c r="AP162" s="147"/>
      <c r="AQ162" s="147"/>
      <c r="AR162" s="147"/>
      <c r="AS162" s="147"/>
      <c r="AT162" s="147"/>
      <c r="AU162" s="147"/>
      <c r="AV162" s="147"/>
      <c r="AW162" s="147"/>
      <c r="AX162" s="147"/>
      <c r="AY162" s="147"/>
      <c r="AZ162" s="147"/>
      <c r="BA162" s="147"/>
      <c r="BB162" s="147"/>
    </row>
    <row r="163" s="249" customFormat="true" ht="15" hidden="false" customHeight="true" outlineLevel="0" collapsed="false">
      <c r="I163" s="392" t="s">
        <v>505</v>
      </c>
      <c r="J163" s="392" t="s">
        <v>505</v>
      </c>
      <c r="K163" s="392" t="s">
        <v>505</v>
      </c>
      <c r="L163" s="147"/>
      <c r="M163" s="147"/>
      <c r="N163" s="147"/>
      <c r="O163" s="147"/>
      <c r="P163" s="147"/>
      <c r="Q163" s="343"/>
      <c r="R163" s="343"/>
      <c r="S163" s="343"/>
      <c r="T163" s="343"/>
      <c r="U163" s="343"/>
      <c r="V163" s="343"/>
      <c r="W163" s="343"/>
      <c r="X163" s="343"/>
      <c r="Y163" s="343"/>
      <c r="Z163" s="343"/>
      <c r="AA163" s="343"/>
      <c r="AB163" s="344"/>
      <c r="AC163" s="343"/>
      <c r="AD163" s="147"/>
      <c r="AE163" s="147"/>
      <c r="AF163" s="147"/>
      <c r="AG163" s="147"/>
      <c r="AH163" s="147"/>
      <c r="AI163" s="147"/>
      <c r="AJ163" s="147"/>
      <c r="AK163" s="147"/>
      <c r="AL163" s="147"/>
      <c r="AM163" s="147"/>
      <c r="AN163" s="147"/>
      <c r="AO163" s="147"/>
      <c r="AP163" s="147"/>
      <c r="AQ163" s="147"/>
      <c r="AR163" s="147"/>
      <c r="AS163" s="147"/>
      <c r="AT163" s="147"/>
      <c r="AU163" s="147"/>
      <c r="AV163" s="147"/>
      <c r="AW163" s="147"/>
      <c r="AX163" s="147"/>
      <c r="AY163" s="147"/>
      <c r="AZ163" s="147"/>
      <c r="BA163" s="147"/>
      <c r="BB163" s="147"/>
    </row>
    <row r="164" s="249" customFormat="true" ht="15" hidden="false" customHeight="true" outlineLevel="0" collapsed="false">
      <c r="I164" s="335" t="s">
        <v>478</v>
      </c>
      <c r="J164" s="336" t="s">
        <v>332</v>
      </c>
      <c r="K164" s="339" t="s">
        <v>345</v>
      </c>
      <c r="Q164" s="343"/>
      <c r="R164" s="343"/>
      <c r="S164" s="343"/>
      <c r="T164" s="343"/>
      <c r="U164" s="343"/>
      <c r="V164" s="343"/>
      <c r="W164" s="343"/>
      <c r="X164" s="343"/>
      <c r="Y164" s="343"/>
      <c r="Z164" s="343"/>
      <c r="AA164" s="343"/>
      <c r="AB164" s="344"/>
      <c r="AC164" s="343"/>
      <c r="AK164" s="147"/>
      <c r="AL164" s="147"/>
      <c r="AM164" s="147"/>
      <c r="AN164" s="147"/>
      <c r="AO164" s="147"/>
      <c r="AP164" s="147"/>
      <c r="AQ164" s="147"/>
      <c r="AR164" s="147"/>
      <c r="AS164" s="147"/>
      <c r="AT164" s="147"/>
      <c r="AU164" s="147"/>
      <c r="AV164" s="147"/>
      <c r="AW164" s="147"/>
      <c r="AX164" s="147"/>
      <c r="AY164" s="147"/>
      <c r="AZ164" s="147"/>
      <c r="BA164" s="147"/>
      <c r="BB164" s="147"/>
    </row>
    <row r="165" s="249" customFormat="true" ht="15" hidden="false" customHeight="true" outlineLevel="0" collapsed="false">
      <c r="I165" s="335" t="n">
        <v>-10</v>
      </c>
      <c r="J165" s="336" t="n">
        <v>11.81</v>
      </c>
      <c r="K165" s="339" t="n">
        <v>15.17</v>
      </c>
      <c r="Q165" s="343"/>
      <c r="R165" s="343"/>
      <c r="S165" s="343"/>
      <c r="T165" s="343"/>
      <c r="U165" s="343"/>
      <c r="V165" s="343"/>
      <c r="W165" s="343"/>
      <c r="X165" s="343"/>
      <c r="Y165" s="343"/>
      <c r="Z165" s="343"/>
      <c r="AA165" s="343"/>
      <c r="AB165" s="344"/>
      <c r="AC165" s="343"/>
      <c r="AK165" s="147"/>
      <c r="AL165" s="147"/>
      <c r="AM165" s="147"/>
      <c r="AN165" s="147"/>
      <c r="AO165" s="147"/>
      <c r="AP165" s="147"/>
      <c r="AQ165" s="147"/>
      <c r="AR165" s="147"/>
      <c r="AS165" s="147"/>
      <c r="AT165" s="147"/>
      <c r="AU165" s="147"/>
      <c r="AV165" s="147"/>
      <c r="AW165" s="147"/>
      <c r="AX165" s="147"/>
      <c r="AY165" s="147"/>
      <c r="AZ165" s="147"/>
      <c r="BA165" s="147"/>
      <c r="BB165" s="147"/>
    </row>
    <row r="166" s="249" customFormat="true" ht="15" hidden="false" customHeight="true" outlineLevel="0" collapsed="false">
      <c r="I166" s="335" t="n">
        <v>-7</v>
      </c>
      <c r="J166" s="336" t="n">
        <v>12.37</v>
      </c>
      <c r="K166" s="339" t="n">
        <v>15.44</v>
      </c>
      <c r="Q166" s="343"/>
      <c r="R166" s="343"/>
      <c r="S166" s="343"/>
      <c r="T166" s="343"/>
      <c r="U166" s="343"/>
      <c r="V166" s="343"/>
      <c r="W166" s="343"/>
      <c r="X166" s="343"/>
      <c r="Y166" s="343"/>
      <c r="Z166" s="343"/>
      <c r="AA166" s="343"/>
      <c r="AB166" s="344"/>
      <c r="AC166" s="343"/>
      <c r="AK166" s="147"/>
      <c r="AL166" s="147"/>
      <c r="AM166" s="147"/>
      <c r="AN166" s="147"/>
      <c r="AO166" s="147"/>
      <c r="AP166" s="147"/>
      <c r="AQ166" s="147"/>
      <c r="AR166" s="147"/>
      <c r="AS166" s="147"/>
      <c r="AT166" s="147"/>
      <c r="AU166" s="147"/>
      <c r="AV166" s="147"/>
      <c r="AW166" s="147"/>
      <c r="AX166" s="147"/>
      <c r="AY166" s="147"/>
      <c r="AZ166" s="147"/>
      <c r="BA166" s="147"/>
      <c r="BB166" s="147"/>
    </row>
    <row r="167" s="249" customFormat="true" ht="15" hidden="false" customHeight="true" outlineLevel="0" collapsed="false">
      <c r="I167" s="335" t="n">
        <v>-2</v>
      </c>
      <c r="J167" s="336" t="n">
        <v>12.54</v>
      </c>
      <c r="K167" s="339" t="n">
        <v>15.94</v>
      </c>
      <c r="AB167" s="393"/>
      <c r="AK167" s="147"/>
      <c r="AL167" s="147"/>
      <c r="AM167" s="147"/>
      <c r="AN167" s="147"/>
      <c r="AO167" s="147"/>
      <c r="AP167" s="147"/>
      <c r="AQ167" s="147"/>
      <c r="AR167" s="147"/>
      <c r="AS167" s="147"/>
      <c r="AT167" s="147"/>
      <c r="AU167" s="147"/>
      <c r="AV167" s="147"/>
      <c r="AW167" s="147"/>
      <c r="AX167" s="147"/>
      <c r="AY167" s="147"/>
      <c r="AZ167" s="147"/>
      <c r="BA167" s="147"/>
      <c r="BB167" s="147"/>
    </row>
    <row r="168" s="249" customFormat="true" ht="15" hidden="false" customHeight="true" outlineLevel="0" collapsed="false">
      <c r="I168" s="335" t="n">
        <v>0</v>
      </c>
      <c r="J168" s="336" t="n">
        <v>12.61</v>
      </c>
      <c r="K168" s="339" t="n">
        <v>16.135</v>
      </c>
      <c r="AB168" s="393"/>
      <c r="AK168" s="147"/>
      <c r="AL168" s="147"/>
      <c r="AM168" s="147"/>
      <c r="AN168" s="147"/>
      <c r="AO168" s="147"/>
      <c r="AP168" s="147"/>
      <c r="AQ168" s="147"/>
      <c r="AR168" s="147"/>
      <c r="AS168" s="147"/>
      <c r="AT168" s="147"/>
      <c r="AU168" s="147"/>
      <c r="AV168" s="147"/>
      <c r="AW168" s="147"/>
      <c r="AX168" s="147"/>
      <c r="AY168" s="147"/>
      <c r="AZ168" s="147"/>
      <c r="BA168" s="147"/>
      <c r="BB168" s="147"/>
    </row>
    <row r="169" s="249" customFormat="true" ht="15" hidden="false" customHeight="true" outlineLevel="0" collapsed="false">
      <c r="I169" s="335" t="n">
        <v>2</v>
      </c>
      <c r="J169" s="336" t="n">
        <v>12.68</v>
      </c>
      <c r="K169" s="339" t="n">
        <v>16.33</v>
      </c>
      <c r="AB169" s="393"/>
      <c r="AK169" s="147"/>
      <c r="AL169" s="147"/>
      <c r="AM169" s="147"/>
      <c r="AN169" s="147"/>
      <c r="AO169" s="147"/>
      <c r="AP169" s="147"/>
      <c r="AQ169" s="147"/>
      <c r="AR169" s="147"/>
      <c r="AS169" s="147"/>
      <c r="AT169" s="147"/>
      <c r="AU169" s="147"/>
      <c r="AV169" s="147"/>
      <c r="AW169" s="147"/>
      <c r="AX169" s="147"/>
      <c r="AY169" s="147"/>
      <c r="AZ169" s="147"/>
      <c r="BA169" s="147"/>
      <c r="BB169" s="147"/>
    </row>
    <row r="170" s="249" customFormat="true" ht="15" hidden="false" customHeight="true" outlineLevel="0" collapsed="false">
      <c r="I170" s="335" t="n">
        <v>7</v>
      </c>
      <c r="J170" s="336" t="n">
        <v>14.27</v>
      </c>
      <c r="K170" s="339" t="n">
        <v>17.5</v>
      </c>
      <c r="AB170" s="393"/>
      <c r="AK170" s="147"/>
      <c r="AL170" s="147"/>
      <c r="AM170" s="147"/>
      <c r="AN170" s="147"/>
      <c r="AO170" s="147"/>
      <c r="AP170" s="147"/>
      <c r="AQ170" s="147"/>
      <c r="AR170" s="147"/>
      <c r="AS170" s="147"/>
      <c r="AT170" s="147"/>
      <c r="AU170" s="147"/>
      <c r="AV170" s="147"/>
      <c r="AW170" s="147"/>
      <c r="AX170" s="147"/>
      <c r="AY170" s="147"/>
      <c r="AZ170" s="147"/>
      <c r="BA170" s="147"/>
      <c r="BB170" s="147"/>
    </row>
    <row r="171" s="249" customFormat="true" ht="13.8" hidden="false" customHeight="false" outlineLevel="0" collapsed="false">
      <c r="I171" s="335" t="n">
        <v>15</v>
      </c>
      <c r="J171" s="336" t="n">
        <v>15.26</v>
      </c>
      <c r="K171" s="339" t="n">
        <v>18.5</v>
      </c>
      <c r="AB171" s="393"/>
      <c r="AK171" s="147"/>
      <c r="AL171" s="147"/>
      <c r="AM171" s="147"/>
      <c r="AN171" s="147"/>
      <c r="AO171" s="147"/>
      <c r="AP171" s="147"/>
      <c r="AQ171" s="147"/>
      <c r="AR171" s="147"/>
      <c r="AS171" s="147"/>
      <c r="AT171" s="147"/>
      <c r="AU171" s="147"/>
      <c r="AV171" s="147"/>
      <c r="AW171" s="147"/>
      <c r="AX171" s="147"/>
      <c r="AY171" s="147"/>
      <c r="AZ171" s="147"/>
      <c r="BA171" s="147"/>
      <c r="BB171" s="147"/>
    </row>
    <row r="172" s="249" customFormat="true" ht="13.8" hidden="false" customHeight="false" outlineLevel="0" collapsed="false">
      <c r="I172" s="351" t="s">
        <v>485</v>
      </c>
      <c r="J172" s="352" t="n">
        <f aca="false">(J167/$J$16)</f>
        <v>1.9</v>
      </c>
      <c r="K172" s="352" t="n">
        <f aca="false">(K167/$J$16)</f>
        <v>2.41515151515151</v>
      </c>
      <c r="AB172" s="393"/>
      <c r="AK172" s="147"/>
      <c r="AL172" s="147"/>
      <c r="AM172" s="147"/>
      <c r="AN172" s="147"/>
      <c r="AO172" s="147"/>
      <c r="AP172" s="147"/>
      <c r="AQ172" s="147"/>
      <c r="AR172" s="147"/>
      <c r="AS172" s="147"/>
      <c r="AT172" s="147"/>
      <c r="AU172" s="147"/>
      <c r="AV172" s="147"/>
      <c r="AW172" s="147"/>
      <c r="AX172" s="147"/>
      <c r="AY172" s="147"/>
      <c r="AZ172" s="147"/>
      <c r="BA172" s="147"/>
      <c r="BB172" s="147"/>
    </row>
    <row r="173" s="249" customFormat="true" ht="13.8" hidden="false" customHeight="false" outlineLevel="0" collapsed="false">
      <c r="I173" s="392" t="s">
        <v>506</v>
      </c>
      <c r="J173" s="392" t="s">
        <v>506</v>
      </c>
      <c r="K173" s="392" t="s">
        <v>506</v>
      </c>
      <c r="AB173" s="393"/>
      <c r="AK173" s="147"/>
      <c r="AL173" s="147"/>
      <c r="AM173" s="147"/>
      <c r="AN173" s="147"/>
      <c r="AO173" s="147"/>
      <c r="AP173" s="147"/>
      <c r="AQ173" s="147"/>
      <c r="AR173" s="147"/>
      <c r="AS173" s="147"/>
      <c r="AT173" s="147"/>
      <c r="AU173" s="147"/>
      <c r="AV173" s="147"/>
      <c r="AW173" s="147"/>
      <c r="AX173" s="147"/>
      <c r="AY173" s="147"/>
      <c r="AZ173" s="147"/>
      <c r="BA173" s="147"/>
      <c r="BB173" s="147"/>
    </row>
    <row r="174" s="249" customFormat="true" ht="13.8" hidden="false" customHeight="false" outlineLevel="0" collapsed="false">
      <c r="I174" s="335" t="s">
        <v>478</v>
      </c>
      <c r="J174" s="336" t="s">
        <v>332</v>
      </c>
      <c r="K174" s="339" t="s">
        <v>345</v>
      </c>
      <c r="AB174" s="393"/>
      <c r="AK174" s="147"/>
      <c r="AL174" s="147"/>
      <c r="AM174" s="147"/>
      <c r="AN174" s="147"/>
      <c r="AO174" s="147"/>
      <c r="AP174" s="147"/>
      <c r="AQ174" s="147"/>
      <c r="AR174" s="147"/>
      <c r="AS174" s="147"/>
      <c r="AT174" s="147"/>
      <c r="AU174" s="147"/>
      <c r="AV174" s="147"/>
      <c r="AW174" s="147"/>
      <c r="AX174" s="147"/>
      <c r="AY174" s="147"/>
      <c r="AZ174" s="147"/>
      <c r="BA174" s="147"/>
      <c r="BB174" s="147"/>
    </row>
    <row r="175" s="249" customFormat="true" ht="13.8" hidden="false" customHeight="false" outlineLevel="0" collapsed="false">
      <c r="I175" s="335" t="n">
        <v>-10</v>
      </c>
      <c r="J175" s="336" t="n">
        <v>11.23</v>
      </c>
      <c r="K175" s="339" t="n">
        <v>14.9</v>
      </c>
      <c r="L175" s="147"/>
      <c r="M175" s="147"/>
      <c r="N175" s="147"/>
      <c r="O175" s="147"/>
      <c r="P175" s="147"/>
      <c r="Q175" s="147"/>
      <c r="R175" s="147"/>
      <c r="S175" s="147"/>
      <c r="T175" s="147"/>
      <c r="U175" s="147"/>
      <c r="V175" s="147"/>
      <c r="W175" s="147"/>
      <c r="X175" s="147"/>
      <c r="Y175" s="147"/>
      <c r="Z175" s="147"/>
      <c r="AA175" s="147"/>
      <c r="AB175" s="149"/>
      <c r="AC175" s="147"/>
      <c r="AD175" s="147"/>
      <c r="AE175" s="147"/>
      <c r="AF175" s="147"/>
      <c r="AG175" s="147"/>
      <c r="AH175" s="147"/>
      <c r="AI175" s="147"/>
      <c r="AJ175" s="147"/>
      <c r="AK175" s="147"/>
      <c r="AL175" s="147"/>
      <c r="AM175" s="147"/>
      <c r="AN175" s="147"/>
      <c r="AO175" s="147"/>
      <c r="AP175" s="147"/>
      <c r="AQ175" s="147"/>
      <c r="AR175" s="147"/>
      <c r="AS175" s="147"/>
      <c r="AT175" s="147"/>
      <c r="AU175" s="147"/>
      <c r="AV175" s="147"/>
      <c r="AW175" s="147"/>
      <c r="AX175" s="147"/>
      <c r="AY175" s="147"/>
      <c r="AZ175" s="147"/>
      <c r="BA175" s="147"/>
      <c r="BB175" s="147"/>
    </row>
    <row r="176" s="249" customFormat="true" ht="13.8" hidden="false" customHeight="false" outlineLevel="0" collapsed="false">
      <c r="I176" s="335" t="n">
        <v>-7</v>
      </c>
      <c r="J176" s="336" t="n">
        <v>12.1</v>
      </c>
      <c r="K176" s="339" t="n">
        <v>14.33</v>
      </c>
      <c r="L176" s="147"/>
      <c r="M176" s="147"/>
      <c r="N176" s="147"/>
      <c r="O176" s="147"/>
      <c r="P176" s="147"/>
      <c r="Q176" s="147"/>
      <c r="R176" s="147"/>
      <c r="S176" s="147"/>
      <c r="T176" s="147"/>
      <c r="U176" s="147"/>
      <c r="V176" s="147"/>
      <c r="W176" s="147"/>
      <c r="X176" s="147"/>
      <c r="Y176" s="147"/>
      <c r="Z176" s="147"/>
      <c r="AA176" s="147"/>
      <c r="AB176" s="149"/>
      <c r="AC176" s="147"/>
      <c r="AD176" s="147"/>
      <c r="AE176" s="147"/>
      <c r="AF176" s="147"/>
      <c r="AG176" s="147"/>
      <c r="AH176" s="147"/>
      <c r="AI176" s="147"/>
      <c r="AJ176" s="147"/>
      <c r="AK176" s="147"/>
      <c r="AL176" s="147"/>
      <c r="AM176" s="147"/>
      <c r="AN176" s="147"/>
      <c r="AO176" s="147"/>
      <c r="AP176" s="147"/>
      <c r="AQ176" s="147"/>
      <c r="AR176" s="147"/>
      <c r="AS176" s="147"/>
      <c r="AT176" s="147"/>
      <c r="AU176" s="147"/>
      <c r="AV176" s="147"/>
      <c r="AW176" s="147"/>
      <c r="AX176" s="147"/>
      <c r="AY176" s="147"/>
      <c r="AZ176" s="147"/>
      <c r="BA176" s="147"/>
      <c r="BB176" s="147"/>
    </row>
    <row r="177" s="249" customFormat="true" ht="13.8" hidden="false" customHeight="false" outlineLevel="0" collapsed="false">
      <c r="I177" s="335" t="n">
        <v>-2</v>
      </c>
      <c r="J177" s="336" t="n">
        <v>12.14</v>
      </c>
      <c r="K177" s="339" t="n">
        <v>14.7</v>
      </c>
      <c r="L177" s="147"/>
      <c r="M177" s="147"/>
      <c r="N177" s="147"/>
      <c r="O177" s="147"/>
      <c r="P177" s="147"/>
      <c r="Q177" s="147"/>
      <c r="R177" s="147"/>
      <c r="S177" s="147"/>
      <c r="T177" s="147"/>
      <c r="U177" s="147"/>
      <c r="V177" s="147"/>
      <c r="W177" s="147"/>
      <c r="X177" s="147"/>
      <c r="Y177" s="147"/>
      <c r="Z177" s="147"/>
      <c r="AA177" s="147"/>
      <c r="AB177" s="149"/>
      <c r="AC177" s="147"/>
      <c r="AD177" s="147"/>
      <c r="AE177" s="147"/>
      <c r="AF177" s="147"/>
      <c r="AG177" s="147"/>
      <c r="AH177" s="147"/>
      <c r="AI177" s="147"/>
      <c r="AJ177" s="147"/>
      <c r="AK177" s="147"/>
      <c r="AL177" s="147"/>
      <c r="AM177" s="147"/>
      <c r="AN177" s="147"/>
      <c r="AO177" s="147"/>
      <c r="AP177" s="147"/>
      <c r="AQ177" s="147"/>
      <c r="AR177" s="147"/>
      <c r="AS177" s="147"/>
      <c r="AT177" s="147"/>
      <c r="AU177" s="147"/>
      <c r="AV177" s="147"/>
      <c r="AW177" s="147"/>
      <c r="AX177" s="147"/>
      <c r="AY177" s="147"/>
      <c r="AZ177" s="147"/>
      <c r="BA177" s="147"/>
      <c r="BB177" s="147"/>
    </row>
    <row r="178" s="249" customFormat="true" ht="13.8" hidden="false" customHeight="false" outlineLevel="0" collapsed="false">
      <c r="I178" s="335" t="n">
        <v>0</v>
      </c>
      <c r="J178" s="336" t="n">
        <v>12.155</v>
      </c>
      <c r="K178" s="339" t="n">
        <v>14.85</v>
      </c>
      <c r="AB178" s="393"/>
      <c r="AD178" s="147"/>
      <c r="AE178" s="147"/>
      <c r="AF178" s="147"/>
      <c r="AG178" s="147"/>
      <c r="AH178" s="147"/>
      <c r="AI178" s="147"/>
      <c r="AJ178" s="147"/>
      <c r="AK178" s="147"/>
      <c r="AL178" s="147"/>
      <c r="AM178" s="147"/>
      <c r="AN178" s="147"/>
      <c r="AO178" s="147"/>
      <c r="AP178" s="147"/>
      <c r="AQ178" s="147"/>
      <c r="AR178" s="147"/>
      <c r="AS178" s="147"/>
      <c r="AT178" s="147"/>
      <c r="AU178" s="147"/>
      <c r="AV178" s="147"/>
      <c r="AW178" s="147"/>
      <c r="AX178" s="147"/>
      <c r="AY178" s="147"/>
      <c r="AZ178" s="147"/>
      <c r="BA178" s="147"/>
      <c r="BB178" s="147"/>
    </row>
    <row r="179" s="249" customFormat="true" ht="13.8" hidden="false" customHeight="false" outlineLevel="0" collapsed="false">
      <c r="I179" s="335" t="n">
        <v>2</v>
      </c>
      <c r="J179" s="336" t="n">
        <v>12.17</v>
      </c>
      <c r="K179" s="339" t="n">
        <v>15</v>
      </c>
      <c r="AB179" s="393"/>
      <c r="AD179" s="147"/>
      <c r="AE179" s="147"/>
      <c r="AF179" s="147"/>
      <c r="AG179" s="147"/>
      <c r="AH179" s="147"/>
      <c r="AI179" s="147"/>
      <c r="AJ179" s="147"/>
      <c r="AK179" s="147"/>
      <c r="AL179" s="147"/>
      <c r="AM179" s="147"/>
      <c r="AN179" s="147"/>
      <c r="AO179" s="147"/>
      <c r="AP179" s="147"/>
      <c r="AQ179" s="147"/>
      <c r="AR179" s="147"/>
      <c r="AS179" s="147"/>
      <c r="AT179" s="147"/>
      <c r="AU179" s="147"/>
      <c r="AV179" s="147"/>
      <c r="AW179" s="147"/>
      <c r="AX179" s="147"/>
      <c r="AY179" s="147"/>
      <c r="AZ179" s="147"/>
      <c r="BA179" s="147"/>
      <c r="BB179" s="147"/>
    </row>
    <row r="180" s="249" customFormat="true" ht="13.8" hidden="false" customHeight="false" outlineLevel="0" collapsed="false">
      <c r="I180" s="335" t="n">
        <v>7</v>
      </c>
      <c r="J180" s="336" t="n">
        <v>13.83</v>
      </c>
      <c r="K180" s="339" t="n">
        <v>16.64</v>
      </c>
      <c r="AB180" s="393"/>
      <c r="AD180" s="147"/>
      <c r="AE180" s="147"/>
      <c r="AF180" s="147"/>
      <c r="AG180" s="147"/>
      <c r="AH180" s="147"/>
      <c r="AI180" s="147"/>
      <c r="AJ180" s="147"/>
      <c r="AK180" s="147"/>
      <c r="AL180" s="147"/>
      <c r="AM180" s="147"/>
      <c r="AN180" s="147"/>
      <c r="AO180" s="147"/>
      <c r="AP180" s="147"/>
      <c r="AQ180" s="147"/>
      <c r="AR180" s="147"/>
      <c r="AS180" s="147"/>
      <c r="AT180" s="147"/>
      <c r="AU180" s="147"/>
      <c r="AV180" s="147"/>
      <c r="AW180" s="147"/>
      <c r="AX180" s="147"/>
      <c r="AY180" s="147"/>
      <c r="AZ180" s="147"/>
      <c r="BA180" s="147"/>
      <c r="BB180" s="147"/>
    </row>
    <row r="181" s="249" customFormat="true" ht="13.8" hidden="false" customHeight="false" outlineLevel="0" collapsed="false">
      <c r="I181" s="335" t="n">
        <v>15</v>
      </c>
      <c r="J181" s="336" t="n">
        <v>15.17</v>
      </c>
      <c r="K181" s="339" t="n">
        <v>18.44</v>
      </c>
      <c r="AB181" s="393"/>
      <c r="AD181" s="147"/>
      <c r="AE181" s="147"/>
      <c r="AF181" s="147"/>
      <c r="AG181" s="147"/>
      <c r="AH181" s="147"/>
      <c r="AI181" s="147"/>
      <c r="AJ181" s="147"/>
      <c r="AK181" s="147"/>
      <c r="AL181" s="147"/>
      <c r="AM181" s="147"/>
      <c r="AN181" s="147"/>
      <c r="AO181" s="147"/>
      <c r="AP181" s="147"/>
      <c r="AQ181" s="147"/>
      <c r="AR181" s="147"/>
      <c r="AS181" s="147"/>
      <c r="AT181" s="147"/>
      <c r="AU181" s="147"/>
      <c r="AV181" s="147"/>
      <c r="AW181" s="147"/>
      <c r="AX181" s="147"/>
      <c r="AY181" s="147"/>
      <c r="AZ181" s="147"/>
      <c r="BA181" s="147"/>
      <c r="BB181" s="147"/>
    </row>
    <row r="182" s="249" customFormat="true" ht="13.8" hidden="false" customHeight="false" outlineLevel="0" collapsed="false">
      <c r="I182" s="351" t="s">
        <v>485</v>
      </c>
      <c r="J182" s="352" t="n">
        <f aca="false">(J177/$J$16)</f>
        <v>1.83939393939394</v>
      </c>
      <c r="K182" s="352" t="n">
        <f aca="false">(K177/$J$16)</f>
        <v>2.22727272727273</v>
      </c>
      <c r="AB182" s="393"/>
      <c r="AD182" s="147"/>
      <c r="AE182" s="147"/>
      <c r="AF182" s="147"/>
      <c r="AG182" s="147"/>
      <c r="AH182" s="147"/>
      <c r="AI182" s="147"/>
      <c r="AJ182" s="147"/>
      <c r="AK182" s="147"/>
      <c r="AL182" s="147"/>
      <c r="AM182" s="147"/>
      <c r="AN182" s="147"/>
      <c r="AO182" s="147"/>
      <c r="AP182" s="147"/>
      <c r="AQ182" s="147"/>
      <c r="AR182" s="147"/>
      <c r="AS182" s="147"/>
      <c r="AT182" s="147"/>
      <c r="AU182" s="147"/>
      <c r="AV182" s="147"/>
      <c r="AW182" s="147"/>
      <c r="AX182" s="147"/>
      <c r="AY182" s="147"/>
      <c r="AZ182" s="147"/>
      <c r="BA182" s="147"/>
      <c r="BB182" s="147"/>
    </row>
    <row r="183" s="249" customFormat="true" ht="13.8" hidden="false" customHeight="false" outlineLevel="0" collapsed="false">
      <c r="I183" s="392" t="s">
        <v>507</v>
      </c>
      <c r="J183" s="392" t="s">
        <v>507</v>
      </c>
      <c r="K183" s="392" t="s">
        <v>507</v>
      </c>
      <c r="AB183" s="393"/>
      <c r="AD183" s="147"/>
      <c r="AE183" s="147"/>
      <c r="AF183" s="147"/>
      <c r="AG183" s="147"/>
      <c r="AH183" s="147"/>
      <c r="AI183" s="147"/>
      <c r="AJ183" s="147"/>
      <c r="AK183" s="147"/>
      <c r="AL183" s="147"/>
      <c r="AM183" s="147"/>
      <c r="AN183" s="147"/>
      <c r="AO183" s="147"/>
      <c r="AP183" s="147"/>
      <c r="AQ183" s="147"/>
      <c r="AR183" s="147"/>
      <c r="AS183" s="147"/>
      <c r="AT183" s="147"/>
      <c r="AU183" s="147"/>
      <c r="AV183" s="147"/>
      <c r="AW183" s="147"/>
      <c r="AX183" s="147"/>
      <c r="AY183" s="147"/>
      <c r="AZ183" s="147"/>
      <c r="BA183" s="147"/>
      <c r="BB183" s="147"/>
    </row>
    <row r="184" s="249" customFormat="true" ht="13.8" hidden="false" customHeight="false" outlineLevel="0" collapsed="false">
      <c r="I184" s="335" t="s">
        <v>478</v>
      </c>
      <c r="J184" s="336" t="s">
        <v>332</v>
      </c>
      <c r="K184" s="339" t="s">
        <v>345</v>
      </c>
      <c r="AB184" s="393"/>
      <c r="AD184" s="147"/>
      <c r="AE184" s="147"/>
      <c r="AF184" s="147"/>
      <c r="AG184" s="147"/>
      <c r="AH184" s="147"/>
      <c r="AI184" s="147"/>
      <c r="AJ184" s="147"/>
      <c r="AK184" s="147"/>
      <c r="AL184" s="147"/>
      <c r="AM184" s="147"/>
      <c r="AN184" s="147"/>
      <c r="AO184" s="147"/>
      <c r="AP184" s="147"/>
      <c r="AQ184" s="147"/>
      <c r="AR184" s="147"/>
      <c r="AS184" s="147"/>
      <c r="AT184" s="147"/>
      <c r="AU184" s="147"/>
      <c r="AV184" s="147"/>
      <c r="AW184" s="147"/>
      <c r="AX184" s="147"/>
      <c r="AY184" s="147"/>
      <c r="AZ184" s="147"/>
      <c r="BA184" s="147"/>
      <c r="BB184" s="147"/>
    </row>
    <row r="185" s="249" customFormat="true" ht="13.8" hidden="false" customHeight="false" outlineLevel="0" collapsed="false">
      <c r="I185" s="335" t="n">
        <v>-10</v>
      </c>
      <c r="J185" s="336" t="n">
        <v>10.8</v>
      </c>
      <c r="K185" s="339" t="n">
        <v>14.7</v>
      </c>
      <c r="AB185" s="393"/>
      <c r="AD185" s="147"/>
      <c r="AE185" s="147"/>
      <c r="AF185" s="147"/>
      <c r="AG185" s="147"/>
      <c r="AH185" s="147"/>
      <c r="AI185" s="147"/>
      <c r="AJ185" s="147"/>
      <c r="AK185" s="147"/>
      <c r="AL185" s="147"/>
      <c r="AM185" s="147"/>
      <c r="AN185" s="147"/>
      <c r="AO185" s="147"/>
      <c r="AP185" s="147"/>
      <c r="AQ185" s="147"/>
      <c r="AR185" s="147"/>
      <c r="AS185" s="147"/>
      <c r="AT185" s="147"/>
      <c r="AU185" s="147"/>
      <c r="AV185" s="147"/>
      <c r="AW185" s="147"/>
      <c r="AX185" s="147"/>
      <c r="AY185" s="147"/>
      <c r="AZ185" s="147"/>
      <c r="BA185" s="147"/>
      <c r="BB185" s="147"/>
    </row>
    <row r="186" s="249" customFormat="true" ht="13.8" hidden="false" customHeight="false" outlineLevel="0" collapsed="false">
      <c r="I186" s="335" t="n">
        <v>-7</v>
      </c>
      <c r="J186" s="336" t="n">
        <v>11.9</v>
      </c>
      <c r="K186" s="339" t="n">
        <v>13.5</v>
      </c>
      <c r="AB186" s="393"/>
      <c r="AD186" s="147"/>
      <c r="AE186" s="147"/>
      <c r="AF186" s="147"/>
      <c r="AG186" s="147"/>
      <c r="AH186" s="147"/>
      <c r="AI186" s="147"/>
      <c r="AJ186" s="147"/>
      <c r="AK186" s="147"/>
      <c r="AL186" s="147"/>
      <c r="AM186" s="147"/>
      <c r="AN186" s="147"/>
      <c r="AO186" s="147"/>
      <c r="AP186" s="147"/>
      <c r="AQ186" s="147"/>
      <c r="AR186" s="147"/>
      <c r="AS186" s="147"/>
      <c r="AT186" s="147"/>
      <c r="AU186" s="147"/>
      <c r="AV186" s="147"/>
      <c r="AW186" s="147"/>
      <c r="AX186" s="147"/>
      <c r="AY186" s="147"/>
      <c r="AZ186" s="147"/>
      <c r="BA186" s="147"/>
      <c r="BB186" s="147"/>
    </row>
    <row r="187" s="249" customFormat="true" ht="13.8" hidden="false" customHeight="false" outlineLevel="0" collapsed="false">
      <c r="I187" s="335" t="n">
        <v>-2</v>
      </c>
      <c r="J187" s="336" t="n">
        <v>11.84</v>
      </c>
      <c r="K187" s="339" t="n">
        <v>13.78</v>
      </c>
      <c r="AB187" s="393"/>
      <c r="AD187" s="147"/>
      <c r="AE187" s="147"/>
      <c r="AF187" s="147"/>
      <c r="AG187" s="147"/>
      <c r="AH187" s="147"/>
      <c r="AI187" s="147"/>
      <c r="AJ187" s="147"/>
      <c r="AK187" s="147"/>
      <c r="AL187" s="147"/>
      <c r="AM187" s="147"/>
      <c r="AN187" s="147"/>
      <c r="AO187" s="147"/>
      <c r="AP187" s="147"/>
      <c r="AQ187" s="147"/>
      <c r="AR187" s="147"/>
      <c r="AS187" s="147"/>
      <c r="AT187" s="147"/>
      <c r="AU187" s="147"/>
      <c r="AV187" s="147"/>
      <c r="AW187" s="147"/>
      <c r="AX187" s="147"/>
      <c r="AY187" s="147"/>
      <c r="AZ187" s="147"/>
      <c r="BA187" s="147"/>
      <c r="BB187" s="147"/>
    </row>
    <row r="188" s="249" customFormat="true" ht="13.8" hidden="false" customHeight="false" outlineLevel="0" collapsed="false">
      <c r="I188" s="335" t="n">
        <v>0</v>
      </c>
      <c r="J188" s="336" t="n">
        <v>11.815</v>
      </c>
      <c r="K188" s="339" t="n">
        <v>13.89</v>
      </c>
      <c r="L188" s="147"/>
      <c r="M188" s="147"/>
      <c r="N188" s="147"/>
      <c r="O188" s="147"/>
      <c r="P188" s="147"/>
      <c r="Q188" s="147"/>
      <c r="R188" s="147"/>
      <c r="S188" s="147"/>
      <c r="T188" s="147"/>
      <c r="U188" s="147"/>
      <c r="V188" s="147"/>
      <c r="W188" s="147"/>
      <c r="X188" s="147"/>
      <c r="Y188" s="147"/>
      <c r="Z188" s="147"/>
      <c r="AA188" s="147"/>
      <c r="AB188" s="149"/>
      <c r="AC188" s="147"/>
      <c r="AD188" s="147"/>
      <c r="AE188" s="147"/>
      <c r="AF188" s="147"/>
      <c r="AG188" s="147"/>
      <c r="AH188" s="147"/>
      <c r="AI188" s="147"/>
      <c r="AJ188" s="147"/>
      <c r="AK188" s="147"/>
      <c r="AL188" s="147"/>
      <c r="AM188" s="147"/>
      <c r="AN188" s="147"/>
      <c r="AO188" s="147"/>
      <c r="AP188" s="147"/>
      <c r="AQ188" s="147"/>
      <c r="AR188" s="147"/>
      <c r="AS188" s="147"/>
      <c r="AT188" s="147"/>
      <c r="AU188" s="147"/>
      <c r="AV188" s="147"/>
      <c r="AW188" s="147"/>
      <c r="AX188" s="147"/>
      <c r="AY188" s="147"/>
      <c r="AZ188" s="147"/>
      <c r="BA188" s="147"/>
      <c r="BB188" s="147"/>
    </row>
    <row r="189" s="249" customFormat="true" ht="13.8" hidden="false" customHeight="false" outlineLevel="0" collapsed="false">
      <c r="I189" s="335" t="n">
        <v>2</v>
      </c>
      <c r="J189" s="336" t="n">
        <v>11.79</v>
      </c>
      <c r="K189" s="339" t="n">
        <v>14</v>
      </c>
      <c r="L189" s="147"/>
      <c r="M189" s="147"/>
      <c r="N189" s="147"/>
      <c r="O189" s="147"/>
      <c r="P189" s="147"/>
      <c r="Q189" s="147"/>
      <c r="R189" s="147"/>
      <c r="S189" s="147"/>
      <c r="T189" s="147"/>
      <c r="U189" s="147"/>
      <c r="V189" s="147"/>
      <c r="W189" s="147"/>
      <c r="X189" s="147"/>
      <c r="Y189" s="147"/>
      <c r="Z189" s="147"/>
      <c r="AA189" s="147"/>
      <c r="AB189" s="149"/>
      <c r="AC189" s="147"/>
      <c r="AD189" s="147"/>
      <c r="AE189" s="147"/>
      <c r="AF189" s="147"/>
      <c r="AG189" s="147"/>
      <c r="AH189" s="147"/>
      <c r="AI189" s="147"/>
      <c r="AJ189" s="147"/>
      <c r="AK189" s="147"/>
      <c r="AL189" s="147"/>
      <c r="AM189" s="147"/>
      <c r="AN189" s="147"/>
      <c r="AO189" s="147"/>
      <c r="AP189" s="147"/>
      <c r="AQ189" s="147"/>
      <c r="AR189" s="147"/>
      <c r="AS189" s="147"/>
      <c r="AT189" s="147"/>
      <c r="AU189" s="147"/>
      <c r="AV189" s="147"/>
      <c r="AW189" s="147"/>
      <c r="AX189" s="147"/>
      <c r="AY189" s="147"/>
      <c r="AZ189" s="147"/>
      <c r="BA189" s="147"/>
      <c r="BB189" s="147"/>
    </row>
    <row r="190" s="249" customFormat="true" ht="13.8" hidden="false" customHeight="false" outlineLevel="0" collapsed="false">
      <c r="I190" s="335" t="n">
        <v>7</v>
      </c>
      <c r="J190" s="336" t="n">
        <v>13.5</v>
      </c>
      <c r="K190" s="339" t="n">
        <v>16</v>
      </c>
      <c r="L190" s="147"/>
      <c r="M190" s="147"/>
      <c r="N190" s="147"/>
      <c r="O190" s="147"/>
      <c r="P190" s="147"/>
      <c r="Q190" s="147"/>
      <c r="R190" s="147"/>
      <c r="S190" s="147"/>
      <c r="T190" s="147"/>
      <c r="U190" s="147"/>
      <c r="V190" s="147"/>
      <c r="W190" s="147"/>
      <c r="X190" s="147"/>
      <c r="Y190" s="147"/>
      <c r="Z190" s="147"/>
      <c r="AA190" s="147"/>
      <c r="AB190" s="149"/>
      <c r="AC190" s="147"/>
      <c r="AD190" s="147"/>
      <c r="AE190" s="147"/>
      <c r="AF190" s="147"/>
      <c r="AG190" s="147"/>
      <c r="AH190" s="147"/>
      <c r="AI190" s="147"/>
      <c r="AJ190" s="147"/>
      <c r="AK190" s="147"/>
      <c r="AL190" s="147"/>
      <c r="AM190" s="147"/>
      <c r="AN190" s="147"/>
      <c r="AO190" s="147"/>
      <c r="AP190" s="147"/>
      <c r="AQ190" s="147"/>
      <c r="AR190" s="147"/>
      <c r="AS190" s="147"/>
      <c r="AT190" s="147"/>
      <c r="AU190" s="147"/>
      <c r="AV190" s="147"/>
      <c r="AW190" s="147"/>
      <c r="AX190" s="147"/>
      <c r="AY190" s="147"/>
      <c r="AZ190" s="147"/>
      <c r="BA190" s="147"/>
      <c r="BB190" s="147"/>
    </row>
    <row r="191" s="249" customFormat="true" ht="13.8" hidden="false" customHeight="false" outlineLevel="0" collapsed="false">
      <c r="I191" s="335" t="n">
        <v>15</v>
      </c>
      <c r="J191" s="336" t="n">
        <v>15.1</v>
      </c>
      <c r="K191" s="339" t="n">
        <v>18.4</v>
      </c>
      <c r="L191" s="147"/>
      <c r="M191" s="147"/>
      <c r="N191" s="147"/>
      <c r="O191" s="147"/>
      <c r="P191" s="147"/>
      <c r="Q191" s="147"/>
      <c r="R191" s="147"/>
      <c r="S191" s="147"/>
      <c r="T191" s="147"/>
      <c r="U191" s="147"/>
      <c r="V191" s="147"/>
      <c r="W191" s="147"/>
      <c r="X191" s="147"/>
      <c r="Y191" s="147"/>
      <c r="Z191" s="147"/>
      <c r="AA191" s="147"/>
      <c r="AB191" s="149"/>
      <c r="AC191" s="147"/>
      <c r="AD191" s="147"/>
      <c r="AE191" s="147"/>
      <c r="AF191" s="147"/>
      <c r="AG191" s="147"/>
      <c r="AH191" s="147"/>
      <c r="AI191" s="147"/>
      <c r="AJ191" s="147"/>
      <c r="AK191" s="147"/>
      <c r="AL191" s="147"/>
      <c r="AM191" s="147"/>
      <c r="AN191" s="147"/>
      <c r="AO191" s="147"/>
      <c r="AP191" s="147"/>
      <c r="AQ191" s="147"/>
      <c r="AR191" s="147"/>
      <c r="AS191" s="147"/>
      <c r="AT191" s="147"/>
      <c r="AU191" s="147"/>
      <c r="AV191" s="147"/>
      <c r="AW191" s="147"/>
      <c r="AX191" s="147"/>
      <c r="AY191" s="147"/>
      <c r="AZ191" s="147"/>
      <c r="BA191" s="147"/>
      <c r="BB191" s="147"/>
    </row>
    <row r="192" s="249" customFormat="true" ht="13.8" hidden="false" customHeight="false" outlineLevel="0" collapsed="false">
      <c r="I192" s="351" t="s">
        <v>485</v>
      </c>
      <c r="J192" s="352" t="n">
        <f aca="false">(J187/$J$16)</f>
        <v>1.79393939393939</v>
      </c>
      <c r="K192" s="352" t="n">
        <f aca="false">(K187/$J$16)</f>
        <v>2.08787878787879</v>
      </c>
      <c r="L192" s="147"/>
      <c r="M192" s="147"/>
      <c r="N192" s="147"/>
      <c r="O192" s="147"/>
      <c r="P192" s="147"/>
      <c r="Q192" s="147"/>
      <c r="R192" s="147"/>
      <c r="S192" s="147"/>
      <c r="T192" s="147"/>
      <c r="U192" s="147"/>
      <c r="V192" s="147"/>
      <c r="W192" s="147"/>
      <c r="X192" s="147"/>
      <c r="Y192" s="147"/>
      <c r="Z192" s="147"/>
      <c r="AA192" s="147"/>
      <c r="AB192" s="149"/>
      <c r="AC192" s="147"/>
      <c r="AD192" s="147"/>
      <c r="AE192" s="147"/>
      <c r="AF192" s="147"/>
      <c r="AG192" s="147"/>
      <c r="AH192" s="147"/>
      <c r="AI192" s="147"/>
      <c r="AJ192" s="147"/>
      <c r="AK192" s="147"/>
      <c r="AL192" s="147"/>
      <c r="AM192" s="147"/>
      <c r="AN192" s="147"/>
      <c r="AO192" s="147"/>
      <c r="AP192" s="147"/>
      <c r="AQ192" s="147"/>
      <c r="AR192" s="147"/>
      <c r="AS192" s="147"/>
      <c r="AT192" s="147"/>
      <c r="AU192" s="147"/>
      <c r="AV192" s="147"/>
      <c r="AW192" s="147"/>
      <c r="AX192" s="147"/>
      <c r="AY192" s="147"/>
      <c r="AZ192" s="147"/>
      <c r="BA192" s="147"/>
      <c r="BB192" s="147"/>
    </row>
    <row r="193" s="249" customFormat="true" ht="13.8" hidden="false" customHeight="false" outlineLevel="0" collapsed="false">
      <c r="Q193" s="147"/>
      <c r="R193" s="147"/>
      <c r="S193" s="147"/>
      <c r="T193" s="147"/>
      <c r="U193" s="147"/>
      <c r="V193" s="147"/>
      <c r="W193" s="147"/>
      <c r="X193" s="147"/>
      <c r="Y193" s="147"/>
      <c r="Z193" s="147"/>
      <c r="AA193" s="147"/>
      <c r="AB193" s="149"/>
      <c r="AC193" s="147"/>
      <c r="AD193" s="147"/>
      <c r="AE193" s="147"/>
      <c r="AF193" s="147"/>
      <c r="AG193" s="147"/>
      <c r="AH193" s="147"/>
      <c r="AI193" s="147"/>
      <c r="AJ193" s="147"/>
      <c r="AK193" s="147"/>
      <c r="AL193" s="147"/>
      <c r="AM193" s="147"/>
      <c r="AN193" s="147"/>
      <c r="AO193" s="147"/>
      <c r="AP193" s="147"/>
      <c r="AQ193" s="147"/>
      <c r="AR193" s="147"/>
      <c r="AS193" s="147"/>
      <c r="AT193" s="147"/>
      <c r="AU193" s="147"/>
      <c r="AV193" s="147"/>
      <c r="AW193" s="147"/>
      <c r="AX193" s="147"/>
      <c r="AY193" s="147"/>
      <c r="AZ193" s="147"/>
      <c r="BA193" s="147"/>
      <c r="BB193" s="147"/>
    </row>
    <row r="194" s="249" customFormat="true" ht="13.8" hidden="false" customHeight="false" outlineLevel="0" collapsed="false">
      <c r="Q194" s="147"/>
      <c r="R194" s="147"/>
      <c r="S194" s="147"/>
      <c r="T194" s="147"/>
      <c r="U194" s="147"/>
      <c r="V194" s="147"/>
      <c r="W194" s="147"/>
      <c r="X194" s="147"/>
      <c r="Y194" s="147"/>
      <c r="Z194" s="147"/>
      <c r="AA194" s="147"/>
      <c r="AB194" s="149"/>
      <c r="AC194" s="147"/>
      <c r="AD194" s="147"/>
      <c r="AE194" s="147"/>
      <c r="AF194" s="147"/>
      <c r="AG194" s="147"/>
      <c r="AH194" s="147"/>
      <c r="AI194" s="147"/>
      <c r="AJ194" s="147"/>
      <c r="AK194" s="147"/>
      <c r="AL194" s="147"/>
      <c r="AM194" s="147"/>
      <c r="AN194" s="147"/>
      <c r="AO194" s="147"/>
      <c r="AP194" s="147"/>
      <c r="AQ194" s="147"/>
      <c r="AR194" s="147"/>
      <c r="AS194" s="147"/>
      <c r="AT194" s="147"/>
      <c r="AU194" s="147"/>
      <c r="AV194" s="147"/>
      <c r="AW194" s="147"/>
      <c r="AX194" s="147"/>
      <c r="AY194" s="147"/>
      <c r="AZ194" s="147"/>
      <c r="BA194" s="147"/>
      <c r="BB194" s="147"/>
    </row>
    <row r="195" s="249" customFormat="true" ht="13.8" hidden="false" customHeight="false" outlineLevel="0" collapsed="false">
      <c r="Q195" s="147"/>
      <c r="R195" s="147"/>
      <c r="S195" s="147"/>
      <c r="T195" s="147"/>
      <c r="U195" s="147"/>
      <c r="V195" s="147"/>
      <c r="W195" s="147"/>
      <c r="X195" s="147"/>
      <c r="Y195" s="147"/>
      <c r="Z195" s="147"/>
      <c r="AA195" s="147"/>
      <c r="AB195" s="149"/>
      <c r="AC195" s="147"/>
      <c r="AD195" s="147"/>
      <c r="AE195" s="147"/>
      <c r="AF195" s="147"/>
      <c r="AG195" s="147"/>
      <c r="AH195" s="147"/>
      <c r="AI195" s="147"/>
      <c r="AJ195" s="147"/>
      <c r="AK195" s="147"/>
      <c r="AL195" s="147"/>
      <c r="AM195" s="147"/>
      <c r="AN195" s="147"/>
      <c r="AO195" s="147"/>
      <c r="AP195" s="147"/>
      <c r="AQ195" s="147"/>
      <c r="AR195" s="147"/>
      <c r="AS195" s="147"/>
      <c r="AT195" s="147"/>
      <c r="AU195" s="147"/>
      <c r="AV195" s="147"/>
      <c r="AW195" s="147"/>
      <c r="AX195" s="147"/>
      <c r="AY195" s="147"/>
      <c r="AZ195" s="147"/>
      <c r="BA195" s="147"/>
      <c r="BB195" s="147"/>
    </row>
    <row r="196" s="249" customFormat="true" ht="13.8" hidden="false" customHeight="false" outlineLevel="0" collapsed="false">
      <c r="T196" s="147"/>
      <c r="U196" s="147"/>
      <c r="V196" s="147"/>
      <c r="W196" s="147"/>
      <c r="X196" s="147"/>
      <c r="Y196" s="147"/>
      <c r="Z196" s="147"/>
      <c r="AA196" s="147"/>
      <c r="AB196" s="149"/>
      <c r="AC196" s="147"/>
      <c r="AD196" s="147"/>
      <c r="AE196" s="147"/>
      <c r="AF196" s="147"/>
      <c r="AG196" s="147"/>
      <c r="AH196" s="147"/>
      <c r="AI196" s="147"/>
      <c r="AJ196" s="147"/>
      <c r="AK196" s="147"/>
      <c r="AL196" s="147"/>
      <c r="AM196" s="147"/>
      <c r="AN196" s="147"/>
      <c r="AO196" s="147"/>
      <c r="AP196" s="147"/>
      <c r="AQ196" s="147"/>
      <c r="AR196" s="147"/>
      <c r="AS196" s="147"/>
      <c r="AT196" s="147"/>
      <c r="AU196" s="147"/>
    </row>
    <row r="197" s="249" customFormat="true" ht="13.8" hidden="false" customHeight="false" outlineLevel="0" collapsed="false">
      <c r="Q197" s="147"/>
      <c r="R197" s="147"/>
      <c r="S197" s="147"/>
      <c r="T197" s="147"/>
      <c r="U197" s="147"/>
      <c r="V197" s="147"/>
      <c r="W197" s="147"/>
      <c r="X197" s="147"/>
      <c r="Y197" s="147"/>
      <c r="Z197" s="147"/>
      <c r="AA197" s="147"/>
      <c r="AB197" s="149"/>
      <c r="AC197" s="147"/>
      <c r="AD197" s="147"/>
      <c r="AE197" s="147"/>
      <c r="AF197" s="147"/>
      <c r="AG197" s="147"/>
      <c r="AH197" s="147"/>
      <c r="AI197" s="147"/>
      <c r="AJ197" s="147"/>
      <c r="AK197" s="147"/>
      <c r="AL197" s="147"/>
      <c r="AM197" s="147"/>
      <c r="AN197" s="147"/>
      <c r="AO197" s="147"/>
      <c r="AP197" s="147"/>
      <c r="AQ197" s="147"/>
      <c r="AR197" s="147"/>
    </row>
    <row r="198" s="249" customFormat="true" ht="13.8" hidden="false" customHeight="false" outlineLevel="0" collapsed="false">
      <c r="Q198" s="147"/>
      <c r="R198" s="147"/>
      <c r="S198" s="147"/>
      <c r="T198" s="147"/>
      <c r="U198" s="147"/>
      <c r="V198" s="147"/>
      <c r="W198" s="147"/>
      <c r="X198" s="147"/>
      <c r="Y198" s="147"/>
      <c r="Z198" s="147"/>
      <c r="AA198" s="147"/>
      <c r="AB198" s="149"/>
      <c r="AC198" s="147"/>
      <c r="AD198" s="147"/>
      <c r="AE198" s="147"/>
      <c r="AF198" s="147"/>
      <c r="AG198" s="147"/>
      <c r="AH198" s="147"/>
      <c r="AI198" s="147"/>
      <c r="AJ198" s="147"/>
      <c r="AK198" s="147"/>
      <c r="AL198" s="147"/>
      <c r="AM198" s="147"/>
      <c r="AN198" s="147"/>
      <c r="AO198" s="147"/>
      <c r="AP198" s="147"/>
      <c r="AQ198" s="147"/>
      <c r="AR198" s="147"/>
    </row>
    <row r="199" s="249" customFormat="true" ht="13.8" hidden="false" customHeight="false" outlineLevel="0" collapsed="false">
      <c r="Q199" s="147"/>
      <c r="R199" s="147"/>
      <c r="S199" s="147"/>
      <c r="T199" s="147"/>
      <c r="U199" s="147"/>
      <c r="V199" s="147"/>
      <c r="W199" s="147"/>
      <c r="X199" s="147"/>
      <c r="Y199" s="147"/>
      <c r="Z199" s="147"/>
      <c r="AA199" s="147"/>
      <c r="AB199" s="149"/>
      <c r="AC199" s="147"/>
      <c r="AD199" s="147"/>
      <c r="AE199" s="147"/>
      <c r="AF199" s="147"/>
      <c r="AG199" s="147"/>
      <c r="AH199" s="147"/>
      <c r="AI199" s="147"/>
      <c r="AJ199" s="147"/>
      <c r="AK199" s="147"/>
      <c r="AL199" s="147"/>
      <c r="AM199" s="147"/>
      <c r="AN199" s="147"/>
      <c r="AO199" s="147"/>
      <c r="AP199" s="147"/>
      <c r="AQ199" s="147"/>
      <c r="AR199" s="147"/>
    </row>
    <row r="200" s="249" customFormat="true" ht="13.8" hidden="false" customHeight="false" outlineLevel="0" collapsed="false">
      <c r="Q200" s="147"/>
      <c r="R200" s="147"/>
      <c r="S200" s="147"/>
      <c r="T200" s="147"/>
      <c r="U200" s="147"/>
      <c r="V200" s="147"/>
      <c r="W200" s="147"/>
      <c r="X200" s="147"/>
      <c r="Y200" s="147"/>
      <c r="Z200" s="147"/>
      <c r="AA200" s="147"/>
      <c r="AB200" s="149"/>
      <c r="AC200" s="147"/>
      <c r="AD200" s="147"/>
      <c r="AE200" s="147"/>
      <c r="AF200" s="147"/>
      <c r="AG200" s="147"/>
      <c r="AH200" s="147"/>
      <c r="AI200" s="147"/>
      <c r="AJ200" s="147"/>
      <c r="AK200" s="147"/>
      <c r="AL200" s="147"/>
      <c r="AM200" s="147"/>
      <c r="AN200" s="147"/>
      <c r="AO200" s="147"/>
      <c r="AP200" s="147"/>
      <c r="AQ200" s="147"/>
      <c r="AR200" s="147"/>
    </row>
    <row r="201" s="249" customFormat="true" ht="13.8" hidden="false" customHeight="false" outlineLevel="0" collapsed="false">
      <c r="Q201" s="147"/>
      <c r="R201" s="147"/>
      <c r="S201" s="147"/>
      <c r="T201" s="147"/>
      <c r="U201" s="147"/>
      <c r="V201" s="147"/>
      <c r="W201" s="147"/>
      <c r="X201" s="147"/>
      <c r="Y201" s="147"/>
      <c r="Z201" s="147"/>
      <c r="AA201" s="147"/>
      <c r="AB201" s="149"/>
      <c r="AC201" s="147"/>
      <c r="AD201" s="147"/>
      <c r="AE201" s="147"/>
      <c r="AF201" s="147"/>
      <c r="AG201" s="147"/>
      <c r="AH201" s="147"/>
      <c r="AI201" s="147"/>
      <c r="AJ201" s="147"/>
      <c r="AK201" s="147"/>
      <c r="AL201" s="147"/>
      <c r="AM201" s="147"/>
      <c r="AN201" s="147"/>
      <c r="AO201" s="147"/>
      <c r="AP201" s="147"/>
      <c r="AQ201" s="147"/>
      <c r="AR201" s="147"/>
    </row>
    <row r="202" s="249" customFormat="true" ht="13.8" hidden="false" customHeight="false" outlineLevel="0" collapsed="false">
      <c r="Q202" s="147"/>
      <c r="R202" s="147"/>
      <c r="S202" s="147"/>
      <c r="T202" s="147"/>
      <c r="U202" s="147"/>
      <c r="V202" s="147"/>
      <c r="W202" s="147"/>
      <c r="X202" s="147"/>
      <c r="Y202" s="147"/>
      <c r="Z202" s="147"/>
      <c r="AA202" s="147"/>
      <c r="AB202" s="149"/>
      <c r="AC202" s="147"/>
      <c r="AD202" s="147"/>
      <c r="AE202" s="147"/>
      <c r="AF202" s="147"/>
      <c r="AG202" s="147"/>
      <c r="AH202" s="147"/>
      <c r="AI202" s="147"/>
      <c r="AJ202" s="147"/>
      <c r="AK202" s="147"/>
      <c r="AL202" s="147"/>
      <c r="AM202" s="147"/>
      <c r="AN202" s="147"/>
      <c r="AO202" s="147"/>
      <c r="AP202" s="147"/>
      <c r="AQ202" s="147"/>
      <c r="AR202" s="147"/>
    </row>
    <row r="203" s="249" customFormat="true" ht="13.8" hidden="false" customHeight="false" outlineLevel="0" collapsed="false">
      <c r="K203" s="147"/>
      <c r="L203" s="147"/>
      <c r="M203" s="147"/>
      <c r="N203" s="147"/>
      <c r="O203" s="147"/>
      <c r="P203" s="147"/>
      <c r="Q203" s="147"/>
      <c r="R203" s="147"/>
      <c r="S203" s="147"/>
      <c r="T203" s="147"/>
      <c r="U203" s="147"/>
      <c r="V203" s="147"/>
      <c r="W203" s="147"/>
      <c r="X203" s="147"/>
      <c r="Y203" s="147"/>
      <c r="Z203" s="147"/>
      <c r="AA203" s="147"/>
      <c r="AB203" s="149"/>
      <c r="AC203" s="147"/>
      <c r="AD203" s="147"/>
      <c r="AE203" s="147"/>
      <c r="AF203" s="147"/>
      <c r="AG203" s="147"/>
      <c r="AH203" s="147"/>
      <c r="AI203" s="147"/>
      <c r="AJ203" s="147"/>
      <c r="AK203" s="147"/>
      <c r="AL203" s="147"/>
      <c r="AM203" s="147"/>
      <c r="AN203" s="147"/>
      <c r="AO203" s="147"/>
      <c r="AP203" s="147"/>
      <c r="AQ203" s="147"/>
      <c r="AR203" s="147"/>
    </row>
    <row r="204" s="249" customFormat="true" ht="13.8" hidden="false" customHeight="false" outlineLevel="0" collapsed="false">
      <c r="K204" s="147"/>
      <c r="L204" s="147"/>
      <c r="M204" s="147"/>
      <c r="N204" s="147"/>
      <c r="O204" s="147"/>
      <c r="P204" s="147"/>
      <c r="Q204" s="147"/>
      <c r="R204" s="147"/>
      <c r="S204" s="147"/>
      <c r="T204" s="147"/>
      <c r="U204" s="147"/>
      <c r="V204" s="147"/>
      <c r="W204" s="147"/>
      <c r="X204" s="147"/>
      <c r="Y204" s="147"/>
      <c r="Z204" s="147"/>
      <c r="AA204" s="147"/>
      <c r="AB204" s="149"/>
      <c r="AC204" s="147"/>
      <c r="AD204" s="147"/>
      <c r="AE204" s="147"/>
      <c r="AF204" s="147"/>
      <c r="AG204" s="147"/>
      <c r="AH204" s="147"/>
      <c r="AI204" s="147"/>
      <c r="AJ204" s="147"/>
      <c r="AK204" s="147"/>
      <c r="AL204" s="147"/>
      <c r="AM204" s="147"/>
      <c r="AN204" s="147"/>
      <c r="AO204" s="147"/>
      <c r="AP204" s="147"/>
      <c r="AQ204" s="147"/>
      <c r="AR204" s="147"/>
    </row>
    <row r="205" s="249" customFormat="true" ht="13.8" hidden="false" customHeight="false" outlineLevel="0" collapsed="false">
      <c r="K205" s="147"/>
      <c r="L205" s="147"/>
      <c r="M205" s="147"/>
      <c r="N205" s="147"/>
      <c r="O205" s="147"/>
      <c r="P205" s="147"/>
      <c r="Q205" s="147"/>
      <c r="R205" s="147"/>
      <c r="S205" s="147"/>
      <c r="T205" s="147"/>
      <c r="U205" s="147"/>
      <c r="V205" s="147"/>
      <c r="W205" s="147"/>
      <c r="X205" s="147"/>
      <c r="Y205" s="147"/>
      <c r="Z205" s="147"/>
      <c r="AA205" s="147"/>
      <c r="AB205" s="149"/>
      <c r="AC205" s="147"/>
      <c r="AD205" s="147"/>
      <c r="AE205" s="147"/>
      <c r="AF205" s="147"/>
      <c r="AG205" s="147"/>
      <c r="AH205" s="147"/>
      <c r="AI205" s="147"/>
      <c r="AJ205" s="147"/>
      <c r="AK205" s="147"/>
      <c r="AL205" s="147"/>
      <c r="AM205" s="147"/>
      <c r="AN205" s="147"/>
      <c r="AO205" s="147"/>
      <c r="AP205" s="147"/>
      <c r="AQ205" s="147"/>
      <c r="AR205" s="147"/>
    </row>
    <row r="206" s="249" customFormat="true" ht="13.8" hidden="false" customHeight="false" outlineLevel="0" collapsed="false">
      <c r="K206" s="147"/>
      <c r="L206" s="147"/>
      <c r="M206" s="147"/>
      <c r="N206" s="147"/>
      <c r="O206" s="147"/>
      <c r="P206" s="147"/>
      <c r="Q206" s="147"/>
      <c r="R206" s="147"/>
      <c r="S206" s="147"/>
      <c r="T206" s="147"/>
      <c r="U206" s="147"/>
      <c r="V206" s="147"/>
      <c r="W206" s="147"/>
      <c r="X206" s="147"/>
      <c r="Y206" s="147"/>
      <c r="Z206" s="147"/>
      <c r="AA206" s="147"/>
      <c r="AB206" s="149"/>
      <c r="AC206" s="147"/>
      <c r="AD206" s="147"/>
      <c r="AE206" s="147"/>
      <c r="AF206" s="147"/>
      <c r="AG206" s="147"/>
      <c r="AH206" s="147"/>
      <c r="AI206" s="147"/>
      <c r="AJ206" s="147"/>
      <c r="AK206" s="147"/>
      <c r="AL206" s="147"/>
      <c r="AM206" s="147"/>
      <c r="AN206" s="147"/>
      <c r="AO206" s="147"/>
      <c r="AP206" s="147"/>
      <c r="AQ206" s="147"/>
      <c r="AR206" s="147"/>
    </row>
    <row r="207" s="249" customFormat="true" ht="13.8" hidden="false" customHeight="false" outlineLevel="0" collapsed="false">
      <c r="K207" s="147"/>
      <c r="L207" s="147"/>
      <c r="M207" s="147"/>
      <c r="N207" s="147"/>
      <c r="O207" s="147"/>
      <c r="P207" s="147"/>
      <c r="Q207" s="147"/>
      <c r="R207" s="147"/>
      <c r="S207" s="147"/>
      <c r="T207" s="147"/>
      <c r="U207" s="147"/>
      <c r="V207" s="147"/>
      <c r="W207" s="147"/>
      <c r="X207" s="147"/>
      <c r="Y207" s="147"/>
      <c r="Z207" s="147"/>
      <c r="AA207" s="147"/>
      <c r="AB207" s="149"/>
      <c r="AC207" s="147"/>
      <c r="AD207" s="147"/>
      <c r="AE207" s="147"/>
      <c r="AF207" s="147"/>
      <c r="AG207" s="147"/>
      <c r="AH207" s="147"/>
      <c r="AI207" s="147"/>
      <c r="AJ207" s="147"/>
      <c r="AK207" s="147"/>
      <c r="AL207" s="147"/>
      <c r="AM207" s="147"/>
      <c r="AN207" s="147"/>
      <c r="AO207" s="147"/>
      <c r="AP207" s="147"/>
      <c r="AQ207" s="147"/>
      <c r="AR207" s="147"/>
    </row>
    <row r="208" s="249" customFormat="true" ht="13.8" hidden="false" customHeight="false" outlineLevel="0" collapsed="false">
      <c r="K208" s="147"/>
      <c r="L208" s="147"/>
      <c r="M208" s="147"/>
      <c r="N208" s="147"/>
      <c r="O208" s="147"/>
      <c r="P208" s="147"/>
      <c r="Q208" s="147"/>
      <c r="R208" s="147"/>
      <c r="S208" s="147"/>
      <c r="T208" s="147"/>
      <c r="U208" s="147"/>
      <c r="V208" s="147"/>
      <c r="W208" s="147"/>
      <c r="X208" s="147"/>
      <c r="Y208" s="147"/>
      <c r="Z208" s="147"/>
      <c r="AA208" s="147"/>
      <c r="AB208" s="149"/>
      <c r="AC208" s="147"/>
      <c r="AD208" s="147"/>
      <c r="AE208" s="147"/>
      <c r="AF208" s="147"/>
      <c r="AG208" s="147"/>
      <c r="AH208" s="147"/>
      <c r="AI208" s="147"/>
      <c r="AJ208" s="147"/>
      <c r="AK208" s="147"/>
      <c r="AL208" s="147"/>
      <c r="AM208" s="147"/>
      <c r="AN208" s="147"/>
      <c r="AO208" s="147"/>
      <c r="AP208" s="147"/>
      <c r="AQ208" s="147"/>
      <c r="AR208" s="147"/>
    </row>
    <row r="209" s="249" customFormat="true" ht="13.8" hidden="false" customHeight="false" outlineLevel="0" collapsed="false">
      <c r="K209" s="147"/>
      <c r="L209" s="147"/>
      <c r="M209" s="147"/>
      <c r="N209" s="147"/>
      <c r="O209" s="147"/>
      <c r="P209" s="147"/>
      <c r="Q209" s="147"/>
      <c r="R209" s="147"/>
      <c r="S209" s="147"/>
      <c r="T209" s="147"/>
      <c r="U209" s="147"/>
      <c r="V209" s="147"/>
      <c r="W209" s="147"/>
      <c r="X209" s="147"/>
      <c r="Y209" s="147"/>
      <c r="Z209" s="147"/>
      <c r="AA209" s="147"/>
      <c r="AB209" s="149"/>
      <c r="AC209" s="147"/>
      <c r="AD209" s="147"/>
      <c r="AE209" s="147"/>
      <c r="AF209" s="147"/>
      <c r="AG209" s="147"/>
      <c r="AH209" s="147"/>
      <c r="AI209" s="147"/>
      <c r="AJ209" s="147"/>
      <c r="AK209" s="147"/>
      <c r="AL209" s="147"/>
      <c r="AM209" s="147"/>
      <c r="AN209" s="147"/>
      <c r="AO209" s="147"/>
      <c r="AP209" s="147"/>
      <c r="AQ209" s="147"/>
      <c r="AR209" s="147"/>
    </row>
    <row r="210" s="249" customFormat="true" ht="13.8" hidden="false" customHeight="false" outlineLevel="0" collapsed="false">
      <c r="I210" s="147"/>
      <c r="J210" s="147"/>
      <c r="K210" s="147"/>
      <c r="L210" s="147"/>
      <c r="M210" s="147"/>
      <c r="N210" s="147"/>
      <c r="O210" s="147"/>
      <c r="P210" s="147"/>
      <c r="Q210" s="147"/>
      <c r="R210" s="147"/>
      <c r="S210" s="147"/>
      <c r="T210" s="147"/>
      <c r="U210" s="147"/>
      <c r="V210" s="147"/>
      <c r="W210" s="147"/>
      <c r="X210" s="147"/>
      <c r="Y210" s="147"/>
      <c r="Z210" s="147"/>
      <c r="AA210" s="147"/>
      <c r="AB210" s="149"/>
      <c r="AC210" s="147"/>
      <c r="AD210" s="147"/>
      <c r="AE210" s="147"/>
      <c r="AF210" s="147"/>
      <c r="AG210" s="147"/>
      <c r="AH210" s="147"/>
      <c r="AI210" s="147"/>
      <c r="AJ210" s="147"/>
      <c r="AK210" s="147"/>
      <c r="AL210" s="147"/>
      <c r="AM210" s="147"/>
      <c r="AN210" s="147"/>
      <c r="AO210" s="147"/>
      <c r="AP210" s="147"/>
      <c r="AQ210" s="147"/>
      <c r="AR210" s="147"/>
    </row>
    <row r="211" s="249" customFormat="true" ht="13.8" hidden="false" customHeight="false" outlineLevel="0" collapsed="false">
      <c r="I211" s="147"/>
      <c r="J211" s="147"/>
      <c r="K211" s="147"/>
      <c r="L211" s="147"/>
      <c r="M211" s="147"/>
      <c r="N211" s="147"/>
      <c r="O211" s="147"/>
      <c r="P211" s="147"/>
      <c r="Q211" s="147"/>
      <c r="R211" s="147"/>
      <c r="S211" s="147"/>
      <c r="T211" s="147"/>
      <c r="U211" s="147"/>
      <c r="V211" s="147"/>
      <c r="W211" s="147"/>
      <c r="X211" s="147"/>
      <c r="Y211" s="147"/>
      <c r="Z211" s="147"/>
      <c r="AA211" s="147"/>
      <c r="AB211" s="149"/>
      <c r="AC211" s="147"/>
      <c r="AD211" s="147"/>
      <c r="AE211" s="147"/>
      <c r="AF211" s="147"/>
      <c r="AG211" s="147"/>
      <c r="AH211" s="147"/>
      <c r="AI211" s="147"/>
      <c r="AJ211" s="147"/>
      <c r="AK211" s="147"/>
      <c r="AL211" s="147"/>
      <c r="AM211" s="147"/>
      <c r="AN211" s="147"/>
      <c r="AO211" s="147"/>
      <c r="AP211" s="147"/>
      <c r="AQ211" s="147"/>
      <c r="AR211" s="147"/>
    </row>
    <row r="212" s="249" customFormat="true" ht="13.8" hidden="false" customHeight="false" outlineLevel="0" collapsed="false">
      <c r="I212" s="147"/>
      <c r="J212" s="147"/>
      <c r="K212" s="147"/>
      <c r="L212" s="147"/>
      <c r="M212" s="147"/>
      <c r="N212" s="147"/>
      <c r="O212" s="147"/>
      <c r="P212" s="147"/>
      <c r="Q212" s="147"/>
      <c r="R212" s="147"/>
      <c r="S212" s="147"/>
      <c r="T212" s="147"/>
      <c r="U212" s="147"/>
      <c r="V212" s="147"/>
      <c r="W212" s="147"/>
      <c r="X212" s="147"/>
      <c r="Y212" s="147"/>
      <c r="Z212" s="147"/>
      <c r="AA212" s="147"/>
      <c r="AB212" s="149"/>
      <c r="AC212" s="147"/>
      <c r="AD212" s="147"/>
      <c r="AE212" s="147"/>
      <c r="AF212" s="147"/>
      <c r="AG212" s="147"/>
      <c r="AH212" s="147"/>
      <c r="AI212" s="147"/>
      <c r="AJ212" s="147"/>
      <c r="AK212" s="147"/>
      <c r="AL212" s="147"/>
      <c r="AM212" s="147"/>
      <c r="AN212" s="147"/>
      <c r="AO212" s="147"/>
      <c r="AP212" s="147"/>
      <c r="AQ212" s="147"/>
      <c r="AR212" s="147"/>
    </row>
    <row r="213" s="249" customFormat="true" ht="13.8" hidden="false" customHeight="false" outlineLevel="0" collapsed="false">
      <c r="I213" s="147"/>
      <c r="J213" s="147"/>
      <c r="K213" s="147"/>
      <c r="L213" s="147"/>
      <c r="M213" s="147"/>
      <c r="N213" s="147"/>
      <c r="O213" s="147"/>
      <c r="P213" s="147"/>
      <c r="Q213" s="147"/>
      <c r="R213" s="147"/>
      <c r="S213" s="147"/>
      <c r="T213" s="147"/>
      <c r="U213" s="147"/>
      <c r="V213" s="147"/>
      <c r="W213" s="147"/>
      <c r="X213" s="147"/>
      <c r="Y213" s="147"/>
      <c r="Z213" s="147"/>
      <c r="AA213" s="147"/>
      <c r="AB213" s="149"/>
      <c r="AC213" s="147"/>
      <c r="AD213" s="147"/>
      <c r="AE213" s="147"/>
      <c r="AF213" s="147"/>
      <c r="AG213" s="147"/>
      <c r="AH213" s="147"/>
      <c r="AI213" s="147"/>
      <c r="AJ213" s="147"/>
      <c r="AK213" s="147"/>
      <c r="AL213" s="147"/>
      <c r="AM213" s="147"/>
      <c r="AN213" s="147"/>
      <c r="AO213" s="147"/>
      <c r="AP213" s="147"/>
      <c r="AQ213" s="147"/>
      <c r="AR213" s="147"/>
    </row>
    <row r="214" s="249" customFormat="true" ht="13.8" hidden="false" customHeight="false" outlineLevel="0" collapsed="false">
      <c r="I214" s="147"/>
      <c r="J214" s="147"/>
      <c r="K214" s="147"/>
      <c r="L214" s="147"/>
      <c r="M214" s="147"/>
      <c r="N214" s="147"/>
      <c r="O214" s="147"/>
      <c r="P214" s="147"/>
      <c r="Q214" s="147"/>
      <c r="R214" s="147"/>
      <c r="S214" s="147"/>
      <c r="T214" s="147"/>
      <c r="U214" s="147"/>
      <c r="V214" s="147"/>
      <c r="W214" s="147"/>
      <c r="X214" s="147"/>
      <c r="Y214" s="147"/>
      <c r="Z214" s="147"/>
      <c r="AA214" s="147"/>
      <c r="AB214" s="149"/>
      <c r="AC214" s="147"/>
      <c r="AD214" s="147"/>
      <c r="AE214" s="147"/>
      <c r="AF214" s="147"/>
      <c r="AG214" s="147"/>
      <c r="AH214" s="147"/>
      <c r="AI214" s="147"/>
      <c r="AJ214" s="147"/>
      <c r="AK214" s="147"/>
      <c r="AL214" s="147"/>
      <c r="AM214" s="147"/>
      <c r="AN214" s="147"/>
      <c r="AO214" s="147"/>
      <c r="AP214" s="147"/>
      <c r="AQ214" s="147"/>
      <c r="AR214" s="147"/>
    </row>
    <row r="215" s="249" customFormat="true" ht="13.8" hidden="false" customHeight="false" outlineLevel="0" collapsed="false">
      <c r="I215" s="147"/>
      <c r="J215" s="147"/>
      <c r="K215" s="147"/>
      <c r="L215" s="147"/>
      <c r="M215" s="147"/>
      <c r="N215" s="147"/>
      <c r="O215" s="147"/>
      <c r="P215" s="147"/>
      <c r="Q215" s="147"/>
      <c r="R215" s="147"/>
      <c r="S215" s="147"/>
      <c r="T215" s="147"/>
      <c r="U215" s="147"/>
      <c r="V215" s="147"/>
      <c r="W215" s="147"/>
      <c r="X215" s="147"/>
      <c r="Y215" s="147"/>
      <c r="Z215" s="147"/>
      <c r="AA215" s="147"/>
      <c r="AB215" s="149"/>
      <c r="AC215" s="147"/>
      <c r="AD215" s="147"/>
      <c r="AE215" s="147"/>
      <c r="AF215" s="147"/>
      <c r="AG215" s="147"/>
      <c r="AH215" s="147"/>
      <c r="AI215" s="147"/>
      <c r="AJ215" s="147"/>
      <c r="AK215" s="147"/>
      <c r="AL215" s="147"/>
      <c r="AM215" s="147"/>
      <c r="AN215" s="147"/>
      <c r="AO215" s="147"/>
      <c r="AP215" s="147"/>
      <c r="AQ215" s="147"/>
      <c r="AR215" s="147"/>
    </row>
    <row r="216" s="249" customFormat="true" ht="13.8" hidden="false" customHeight="false" outlineLevel="0" collapsed="false">
      <c r="I216" s="147"/>
      <c r="J216" s="147"/>
      <c r="K216" s="147"/>
      <c r="L216" s="147"/>
      <c r="M216" s="147"/>
      <c r="N216" s="147"/>
      <c r="O216" s="147"/>
      <c r="P216" s="147"/>
      <c r="Q216" s="147"/>
      <c r="R216" s="147"/>
      <c r="S216" s="147"/>
      <c r="T216" s="147"/>
      <c r="U216" s="147"/>
      <c r="V216" s="147"/>
      <c r="W216" s="147"/>
      <c r="X216" s="147"/>
      <c r="Y216" s="147"/>
      <c r="Z216" s="147"/>
      <c r="AA216" s="147"/>
      <c r="AB216" s="149"/>
      <c r="AC216" s="147"/>
      <c r="AD216" s="147"/>
      <c r="AE216" s="147"/>
      <c r="AF216" s="147"/>
      <c r="AG216" s="147"/>
      <c r="AH216" s="147"/>
      <c r="AI216" s="147"/>
      <c r="AJ216" s="147"/>
      <c r="AK216" s="147"/>
      <c r="AL216" s="147"/>
      <c r="AM216" s="147"/>
      <c r="AN216" s="147"/>
      <c r="AO216" s="147"/>
      <c r="AP216" s="147"/>
      <c r="AQ216" s="147"/>
      <c r="AR216" s="147"/>
    </row>
    <row r="217" s="249" customFormat="true" ht="13.8" hidden="false" customHeight="false" outlineLevel="0" collapsed="false">
      <c r="I217" s="147"/>
      <c r="J217" s="147"/>
      <c r="K217" s="147"/>
      <c r="L217" s="147"/>
      <c r="M217" s="147"/>
      <c r="N217" s="147"/>
      <c r="O217" s="147"/>
      <c r="P217" s="147"/>
      <c r="Q217" s="147"/>
      <c r="R217" s="147"/>
      <c r="S217" s="147"/>
      <c r="T217" s="147"/>
      <c r="U217" s="147"/>
      <c r="V217" s="147"/>
      <c r="W217" s="147"/>
      <c r="X217" s="147"/>
      <c r="Y217" s="147"/>
      <c r="Z217" s="147"/>
      <c r="AA217" s="147"/>
      <c r="AB217" s="149"/>
      <c r="AC217" s="147"/>
      <c r="AD217" s="147"/>
      <c r="AE217" s="147"/>
      <c r="AF217" s="147"/>
      <c r="AG217" s="147"/>
      <c r="AH217" s="147"/>
      <c r="AI217" s="147"/>
      <c r="AJ217" s="147"/>
      <c r="AK217" s="147"/>
      <c r="AL217" s="147"/>
      <c r="AM217" s="147"/>
      <c r="AN217" s="147"/>
      <c r="AO217" s="147"/>
      <c r="AP217" s="147"/>
      <c r="AQ217" s="147"/>
      <c r="AR217" s="147"/>
    </row>
    <row r="218" s="249" customFormat="true" ht="13.8" hidden="false" customHeight="false" outlineLevel="0" collapsed="false">
      <c r="I218" s="147"/>
      <c r="J218" s="147"/>
      <c r="K218" s="147"/>
      <c r="L218" s="147"/>
      <c r="M218" s="147"/>
      <c r="N218" s="147"/>
      <c r="O218" s="147"/>
      <c r="P218" s="147"/>
      <c r="Q218" s="147"/>
      <c r="R218" s="147"/>
      <c r="S218" s="147"/>
      <c r="T218" s="147"/>
      <c r="U218" s="147"/>
      <c r="V218" s="147"/>
      <c r="W218" s="147"/>
      <c r="X218" s="147"/>
      <c r="Y218" s="147"/>
      <c r="Z218" s="147"/>
      <c r="AA218" s="147"/>
      <c r="AB218" s="149"/>
      <c r="AC218" s="147"/>
      <c r="AD218" s="147"/>
      <c r="AE218" s="147"/>
      <c r="AF218" s="147"/>
      <c r="AG218" s="147"/>
      <c r="AH218" s="147"/>
      <c r="AI218" s="147"/>
      <c r="AJ218" s="147"/>
      <c r="AK218" s="147"/>
      <c r="AL218" s="147"/>
      <c r="AM218" s="147"/>
      <c r="AN218" s="147"/>
      <c r="AO218" s="147"/>
      <c r="AP218" s="147"/>
      <c r="AQ218" s="147"/>
      <c r="AR218" s="147"/>
    </row>
    <row r="219" s="249" customFormat="true" ht="13.8" hidden="false" customHeight="false" outlineLevel="0" collapsed="false">
      <c r="I219" s="147"/>
      <c r="J219" s="147"/>
      <c r="K219" s="147"/>
      <c r="L219" s="147"/>
      <c r="M219" s="147"/>
      <c r="N219" s="147"/>
      <c r="O219" s="147"/>
      <c r="P219" s="147"/>
      <c r="Q219" s="147"/>
      <c r="R219" s="147"/>
      <c r="S219" s="147"/>
      <c r="T219" s="147"/>
      <c r="U219" s="147"/>
      <c r="V219" s="147"/>
      <c r="W219" s="147"/>
      <c r="X219" s="147"/>
      <c r="Y219" s="147"/>
      <c r="Z219" s="147"/>
      <c r="AA219" s="147"/>
      <c r="AB219" s="149"/>
      <c r="AC219" s="147"/>
      <c r="AD219" s="147"/>
      <c r="AE219" s="147"/>
      <c r="AF219" s="147"/>
      <c r="AG219" s="147"/>
      <c r="AH219" s="147"/>
      <c r="AI219" s="147"/>
      <c r="AJ219" s="147"/>
      <c r="AK219" s="147"/>
      <c r="AL219" s="147"/>
      <c r="AM219" s="147"/>
      <c r="AN219" s="147"/>
      <c r="AO219" s="147"/>
      <c r="AP219" s="147"/>
      <c r="AQ219" s="147"/>
      <c r="AR219" s="147"/>
    </row>
    <row r="220" s="249" customFormat="true" ht="13.8" hidden="false" customHeight="false" outlineLevel="0" collapsed="false">
      <c r="I220" s="147"/>
      <c r="J220" s="147"/>
      <c r="K220" s="147"/>
      <c r="L220" s="147"/>
      <c r="M220" s="147"/>
      <c r="N220" s="147"/>
      <c r="O220" s="147"/>
      <c r="P220" s="147"/>
      <c r="Q220" s="147"/>
      <c r="R220" s="147"/>
      <c r="S220" s="147"/>
      <c r="T220" s="147"/>
      <c r="U220" s="147"/>
      <c r="V220" s="147"/>
      <c r="W220" s="147"/>
      <c r="X220" s="147"/>
      <c r="Y220" s="147"/>
      <c r="Z220" s="147"/>
      <c r="AA220" s="147"/>
      <c r="AB220" s="149"/>
      <c r="AC220" s="147"/>
      <c r="AD220" s="147"/>
      <c r="AE220" s="147"/>
      <c r="AF220" s="147"/>
      <c r="AG220" s="147"/>
      <c r="AH220" s="147"/>
      <c r="AI220" s="147"/>
      <c r="AJ220" s="147"/>
      <c r="AK220" s="147"/>
      <c r="AL220" s="147"/>
      <c r="AM220" s="147"/>
      <c r="AN220" s="147"/>
      <c r="AO220" s="147"/>
      <c r="AP220" s="147"/>
      <c r="AQ220" s="147"/>
      <c r="AR220" s="147"/>
    </row>
    <row r="221" s="249" customFormat="true" ht="13.8" hidden="false" customHeight="false" outlineLevel="0" collapsed="false">
      <c r="I221" s="147"/>
      <c r="J221" s="147"/>
      <c r="K221" s="147"/>
      <c r="L221" s="147"/>
      <c r="M221" s="147"/>
      <c r="N221" s="147"/>
      <c r="O221" s="147"/>
      <c r="P221" s="147"/>
      <c r="Q221" s="147"/>
      <c r="R221" s="147"/>
      <c r="S221" s="147"/>
      <c r="T221" s="147"/>
      <c r="U221" s="147"/>
      <c r="V221" s="147"/>
      <c r="W221" s="147"/>
      <c r="X221" s="147"/>
      <c r="Y221" s="147"/>
      <c r="Z221" s="147"/>
      <c r="AA221" s="147"/>
      <c r="AB221" s="149"/>
      <c r="AC221" s="147"/>
      <c r="AD221" s="147"/>
      <c r="AE221" s="147"/>
      <c r="AF221" s="147"/>
      <c r="AG221" s="147"/>
      <c r="AH221" s="147"/>
      <c r="AI221" s="147"/>
      <c r="AJ221" s="147"/>
      <c r="AK221" s="147"/>
      <c r="AL221" s="147"/>
      <c r="AM221" s="147"/>
      <c r="AN221" s="147"/>
      <c r="AO221" s="147"/>
      <c r="AP221" s="147"/>
      <c r="AQ221" s="147"/>
      <c r="AR221" s="147"/>
    </row>
    <row r="222" s="249" customFormat="true" ht="13.8" hidden="false" customHeight="false" outlineLevel="0" collapsed="false">
      <c r="I222" s="147"/>
      <c r="J222" s="147"/>
      <c r="K222" s="147"/>
      <c r="L222" s="147"/>
      <c r="M222" s="147"/>
      <c r="N222" s="147"/>
      <c r="O222" s="147"/>
      <c r="P222" s="147"/>
      <c r="Q222" s="147"/>
      <c r="R222" s="147"/>
      <c r="S222" s="147"/>
      <c r="T222" s="147"/>
      <c r="U222" s="147"/>
      <c r="V222" s="147"/>
      <c r="W222" s="147"/>
      <c r="X222" s="147"/>
      <c r="Y222" s="147"/>
      <c r="Z222" s="147"/>
      <c r="AA222" s="147"/>
      <c r="AB222" s="149"/>
      <c r="AC222" s="147"/>
      <c r="AD222" s="147"/>
      <c r="AE222" s="147"/>
      <c r="AF222" s="147"/>
      <c r="AG222" s="147"/>
      <c r="AH222" s="147"/>
      <c r="AI222" s="147"/>
      <c r="AJ222" s="147"/>
      <c r="AK222" s="147"/>
      <c r="AL222" s="147"/>
      <c r="AM222" s="147"/>
      <c r="AN222" s="147"/>
      <c r="AO222" s="147"/>
      <c r="AP222" s="147"/>
      <c r="AQ222" s="147"/>
      <c r="AR222" s="147"/>
    </row>
    <row r="223" s="249" customFormat="true" ht="13.8" hidden="false" customHeight="false" outlineLevel="0" collapsed="false">
      <c r="I223" s="147"/>
      <c r="J223" s="147"/>
      <c r="K223" s="147"/>
      <c r="L223" s="147"/>
      <c r="M223" s="147"/>
      <c r="N223" s="147"/>
      <c r="O223" s="147"/>
      <c r="P223" s="147"/>
      <c r="Q223" s="147"/>
      <c r="R223" s="147"/>
      <c r="S223" s="147"/>
      <c r="T223" s="147"/>
      <c r="U223" s="147"/>
      <c r="V223" s="147"/>
      <c r="W223" s="147"/>
      <c r="X223" s="147"/>
      <c r="Y223" s="147"/>
      <c r="Z223" s="147"/>
      <c r="AA223" s="147"/>
      <c r="AB223" s="149"/>
      <c r="AC223" s="147"/>
      <c r="AD223" s="147"/>
      <c r="AE223" s="147"/>
      <c r="AF223" s="147"/>
      <c r="AG223" s="147"/>
      <c r="AH223" s="147"/>
      <c r="AI223" s="147"/>
      <c r="AJ223" s="147"/>
      <c r="AK223" s="147"/>
      <c r="AL223" s="147"/>
      <c r="AM223" s="147"/>
      <c r="AN223" s="147"/>
      <c r="AO223" s="147"/>
      <c r="AP223" s="147"/>
      <c r="AQ223" s="147"/>
      <c r="AR223" s="147"/>
    </row>
    <row r="224" s="249" customFormat="true" ht="13.8" hidden="false" customHeight="false" outlineLevel="0" collapsed="false">
      <c r="I224" s="147"/>
      <c r="J224" s="147"/>
      <c r="K224" s="147"/>
      <c r="L224" s="147"/>
      <c r="M224" s="147"/>
      <c r="N224" s="147"/>
      <c r="O224" s="147"/>
      <c r="P224" s="147"/>
      <c r="Q224" s="147"/>
      <c r="R224" s="147"/>
      <c r="S224" s="147"/>
      <c r="T224" s="147"/>
      <c r="U224" s="147"/>
      <c r="V224" s="147"/>
      <c r="W224" s="147"/>
      <c r="X224" s="147"/>
      <c r="Y224" s="147"/>
      <c r="Z224" s="147"/>
      <c r="AA224" s="147"/>
      <c r="AB224" s="149"/>
      <c r="AC224" s="147"/>
      <c r="AD224" s="147"/>
      <c r="AE224" s="147"/>
      <c r="AF224" s="147"/>
      <c r="AG224" s="147"/>
      <c r="AH224" s="147"/>
      <c r="AI224" s="147"/>
      <c r="AJ224" s="147"/>
      <c r="AK224" s="147"/>
      <c r="AL224" s="147"/>
      <c r="AM224" s="147"/>
      <c r="AN224" s="147"/>
      <c r="AO224" s="147"/>
      <c r="AP224" s="147"/>
      <c r="AQ224" s="147"/>
      <c r="AR224" s="147"/>
    </row>
    <row r="225" s="249" customFormat="true" ht="13.8" hidden="false" customHeight="false" outlineLevel="0" collapsed="false">
      <c r="I225" s="147"/>
      <c r="J225" s="147"/>
      <c r="K225" s="147"/>
      <c r="L225" s="147"/>
      <c r="M225" s="147"/>
      <c r="N225" s="147"/>
      <c r="O225" s="147"/>
      <c r="P225" s="147"/>
      <c r="Q225" s="147"/>
      <c r="R225" s="147"/>
      <c r="S225" s="147"/>
      <c r="T225" s="147"/>
      <c r="U225" s="147"/>
      <c r="V225" s="147"/>
      <c r="W225" s="147"/>
      <c r="X225" s="147"/>
      <c r="Y225" s="147"/>
      <c r="Z225" s="147"/>
      <c r="AA225" s="147"/>
      <c r="AB225" s="149"/>
      <c r="AC225" s="147"/>
      <c r="AD225" s="147"/>
      <c r="AE225" s="147"/>
      <c r="AF225" s="147"/>
      <c r="AG225" s="147"/>
      <c r="AH225" s="147"/>
      <c r="AI225" s="147"/>
      <c r="AJ225" s="147"/>
      <c r="AK225" s="147"/>
      <c r="AL225" s="147"/>
      <c r="AM225" s="147"/>
      <c r="AN225" s="147"/>
      <c r="AO225" s="147"/>
      <c r="AP225" s="147"/>
      <c r="AQ225" s="147"/>
      <c r="AR225" s="147"/>
    </row>
    <row r="226" s="249" customFormat="true" ht="13.8" hidden="false" customHeight="false" outlineLevel="0" collapsed="false">
      <c r="I226" s="147"/>
      <c r="J226" s="147"/>
      <c r="K226" s="147"/>
      <c r="L226" s="147"/>
      <c r="M226" s="147"/>
      <c r="N226" s="147"/>
      <c r="O226" s="147"/>
      <c r="P226" s="147"/>
      <c r="Q226" s="147"/>
      <c r="R226" s="147"/>
      <c r="S226" s="147"/>
      <c r="T226" s="147"/>
      <c r="U226" s="147"/>
      <c r="V226" s="147"/>
      <c r="W226" s="147"/>
      <c r="X226" s="147"/>
      <c r="Y226" s="147"/>
      <c r="Z226" s="147"/>
      <c r="AA226" s="147"/>
      <c r="AB226" s="149"/>
      <c r="AC226" s="147"/>
      <c r="AD226" s="147"/>
      <c r="AE226" s="147"/>
      <c r="AF226" s="147"/>
      <c r="AG226" s="147"/>
      <c r="AH226" s="147"/>
      <c r="AI226" s="147"/>
      <c r="AJ226" s="147"/>
      <c r="AK226" s="147"/>
      <c r="AL226" s="147"/>
      <c r="AM226" s="147"/>
      <c r="AN226" s="147"/>
      <c r="AO226" s="147"/>
      <c r="AP226" s="147"/>
      <c r="AQ226" s="147"/>
      <c r="AR226" s="147"/>
    </row>
    <row r="227" s="249" customFormat="true" ht="13.8" hidden="false" customHeight="false" outlineLevel="0" collapsed="false">
      <c r="I227" s="147"/>
      <c r="J227" s="147"/>
      <c r="K227" s="147"/>
      <c r="L227" s="147"/>
      <c r="M227" s="147"/>
      <c r="N227" s="147"/>
      <c r="O227" s="147"/>
      <c r="P227" s="147"/>
      <c r="Q227" s="147"/>
      <c r="R227" s="147"/>
      <c r="S227" s="147"/>
      <c r="T227" s="147"/>
      <c r="U227" s="147"/>
      <c r="V227" s="147"/>
      <c r="W227" s="147"/>
      <c r="X227" s="147"/>
      <c r="Y227" s="147"/>
      <c r="Z227" s="147"/>
      <c r="AA227" s="147"/>
      <c r="AB227" s="149"/>
      <c r="AC227" s="147"/>
      <c r="AD227" s="147"/>
      <c r="AE227" s="147"/>
      <c r="AF227" s="147"/>
      <c r="AG227" s="147"/>
      <c r="AH227" s="147"/>
      <c r="AI227" s="147"/>
      <c r="AJ227" s="147"/>
      <c r="AK227" s="147"/>
      <c r="AL227" s="147"/>
      <c r="AM227" s="147"/>
      <c r="AN227" s="147"/>
      <c r="AO227" s="147"/>
      <c r="AP227" s="147"/>
      <c r="AQ227" s="147"/>
      <c r="AR227" s="147"/>
    </row>
    <row r="228" s="249" customFormat="true" ht="13.8" hidden="false" customHeight="false" outlineLevel="0" collapsed="false">
      <c r="I228" s="147"/>
      <c r="J228" s="147"/>
      <c r="K228" s="147"/>
      <c r="L228" s="147"/>
      <c r="M228" s="147"/>
      <c r="N228" s="147"/>
      <c r="O228" s="147"/>
      <c r="P228" s="147"/>
      <c r="Q228" s="147"/>
      <c r="R228" s="147"/>
      <c r="S228" s="147"/>
      <c r="T228" s="147"/>
      <c r="U228" s="147"/>
      <c r="V228" s="147"/>
      <c r="W228" s="147"/>
      <c r="X228" s="147"/>
      <c r="Y228" s="147"/>
      <c r="Z228" s="147"/>
      <c r="AA228" s="147"/>
      <c r="AB228" s="149"/>
      <c r="AC228" s="147"/>
      <c r="AD228" s="147"/>
      <c r="AE228" s="147"/>
      <c r="AF228" s="147"/>
      <c r="AG228" s="147"/>
      <c r="AH228" s="147"/>
      <c r="AI228" s="147"/>
      <c r="AJ228" s="147"/>
      <c r="AK228" s="147"/>
      <c r="AL228" s="147"/>
      <c r="AM228" s="147"/>
      <c r="AN228" s="147"/>
      <c r="AO228" s="147"/>
      <c r="AP228" s="147"/>
      <c r="AQ228" s="147"/>
      <c r="AR228" s="147"/>
    </row>
    <row r="229" s="249" customFormat="true" ht="13.8" hidden="false" customHeight="false" outlineLevel="0" collapsed="false">
      <c r="I229" s="147"/>
      <c r="J229" s="147"/>
      <c r="K229" s="147"/>
      <c r="L229" s="147"/>
      <c r="M229" s="147"/>
      <c r="N229" s="147"/>
      <c r="O229" s="147"/>
      <c r="P229" s="147"/>
      <c r="Q229" s="147"/>
      <c r="R229" s="147"/>
      <c r="S229" s="147"/>
      <c r="T229" s="147"/>
      <c r="U229" s="147"/>
      <c r="V229" s="147"/>
      <c r="W229" s="147"/>
      <c r="X229" s="147"/>
      <c r="Y229" s="147"/>
      <c r="Z229" s="147"/>
      <c r="AA229" s="147"/>
      <c r="AB229" s="149"/>
      <c r="AC229" s="147"/>
      <c r="AD229" s="147"/>
      <c r="AE229" s="147"/>
      <c r="AF229" s="147"/>
      <c r="AG229" s="147"/>
      <c r="AH229" s="147"/>
      <c r="AI229" s="147"/>
      <c r="AJ229" s="147"/>
      <c r="AK229" s="147"/>
      <c r="AL229" s="147"/>
      <c r="AM229" s="147"/>
      <c r="AN229" s="147"/>
      <c r="AO229" s="147"/>
      <c r="AP229" s="147"/>
      <c r="AQ229" s="147"/>
      <c r="AR229" s="147"/>
    </row>
    <row r="230" s="249" customFormat="true" ht="13.8" hidden="false" customHeight="false" outlineLevel="0" collapsed="false">
      <c r="I230" s="147"/>
      <c r="J230" s="147"/>
      <c r="K230" s="147"/>
      <c r="L230" s="147"/>
      <c r="M230" s="147"/>
      <c r="N230" s="147"/>
      <c r="O230" s="147"/>
      <c r="P230" s="147"/>
      <c r="Q230" s="147"/>
      <c r="R230" s="147"/>
      <c r="S230" s="147"/>
      <c r="T230" s="147"/>
      <c r="U230" s="147"/>
      <c r="V230" s="147"/>
      <c r="W230" s="147"/>
      <c r="X230" s="147"/>
      <c r="Y230" s="147"/>
      <c r="Z230" s="147"/>
      <c r="AA230" s="147"/>
      <c r="AB230" s="149"/>
      <c r="AC230" s="147"/>
      <c r="AD230" s="147"/>
      <c r="AE230" s="147"/>
      <c r="AF230" s="147"/>
      <c r="AG230" s="147"/>
      <c r="AH230" s="147"/>
      <c r="AI230" s="147"/>
      <c r="AJ230" s="147"/>
      <c r="AK230" s="147"/>
      <c r="AL230" s="147"/>
      <c r="AM230" s="147"/>
      <c r="AN230" s="147"/>
      <c r="AO230" s="147"/>
      <c r="AP230" s="147"/>
      <c r="AQ230" s="147"/>
      <c r="AR230" s="147"/>
    </row>
    <row r="231" s="249" customFormat="true" ht="13.8" hidden="false" customHeight="false" outlineLevel="0" collapsed="false">
      <c r="I231" s="147"/>
      <c r="J231" s="147"/>
      <c r="K231" s="147"/>
      <c r="L231" s="147"/>
      <c r="M231" s="147"/>
      <c r="N231" s="147"/>
      <c r="O231" s="147"/>
      <c r="P231" s="147"/>
      <c r="Q231" s="147"/>
      <c r="R231" s="147"/>
      <c r="S231" s="147"/>
      <c r="T231" s="147"/>
      <c r="U231" s="147"/>
      <c r="V231" s="147"/>
      <c r="W231" s="147"/>
      <c r="X231" s="147"/>
      <c r="Y231" s="147"/>
      <c r="Z231" s="147"/>
      <c r="AA231" s="147"/>
      <c r="AB231" s="149"/>
      <c r="AC231" s="147"/>
      <c r="AD231" s="147"/>
      <c r="AE231" s="147"/>
      <c r="AF231" s="147"/>
      <c r="AG231" s="147"/>
      <c r="AH231" s="147"/>
      <c r="AI231" s="147"/>
      <c r="AJ231" s="147"/>
      <c r="AK231" s="147"/>
      <c r="AL231" s="147"/>
      <c r="AM231" s="147"/>
      <c r="AN231" s="147"/>
      <c r="AO231" s="147"/>
      <c r="AP231" s="147"/>
      <c r="AQ231" s="147"/>
      <c r="AR231" s="147"/>
    </row>
    <row r="232" s="249" customFormat="true" ht="13.8" hidden="false" customHeight="false" outlineLevel="0" collapsed="false">
      <c r="I232" s="147"/>
      <c r="J232" s="147"/>
      <c r="K232" s="147"/>
      <c r="L232" s="147"/>
      <c r="M232" s="147"/>
      <c r="N232" s="147"/>
      <c r="O232" s="147"/>
      <c r="P232" s="147"/>
      <c r="Q232" s="147"/>
      <c r="R232" s="147"/>
      <c r="S232" s="147"/>
      <c r="T232" s="147"/>
      <c r="U232" s="147"/>
      <c r="V232" s="147"/>
      <c r="W232" s="147"/>
      <c r="X232" s="147"/>
      <c r="Y232" s="147"/>
      <c r="Z232" s="147"/>
      <c r="AA232" s="147"/>
      <c r="AB232" s="149"/>
      <c r="AC232" s="147"/>
      <c r="AD232" s="147"/>
      <c r="AE232" s="147"/>
      <c r="AF232" s="147"/>
      <c r="AG232" s="147"/>
      <c r="AH232" s="147"/>
      <c r="AI232" s="147"/>
      <c r="AJ232" s="147"/>
      <c r="AK232" s="147"/>
      <c r="AL232" s="147"/>
      <c r="AM232" s="147"/>
      <c r="AN232" s="147"/>
      <c r="AO232" s="147"/>
      <c r="AP232" s="147"/>
      <c r="AQ232" s="147"/>
      <c r="AR232" s="147"/>
    </row>
    <row r="233" s="249" customFormat="true" ht="13.8" hidden="false" customHeight="false" outlineLevel="0" collapsed="false">
      <c r="I233" s="147"/>
      <c r="J233" s="147"/>
      <c r="K233" s="147"/>
      <c r="L233" s="147"/>
      <c r="M233" s="147"/>
      <c r="N233" s="147"/>
      <c r="O233" s="147"/>
      <c r="P233" s="147"/>
      <c r="Q233" s="147"/>
      <c r="R233" s="147"/>
      <c r="S233" s="147"/>
      <c r="T233" s="147"/>
      <c r="U233" s="147"/>
      <c r="V233" s="147"/>
      <c r="W233" s="147"/>
      <c r="X233" s="147"/>
      <c r="Y233" s="147"/>
      <c r="Z233" s="147"/>
      <c r="AA233" s="147"/>
      <c r="AB233" s="149"/>
      <c r="AC233" s="147"/>
      <c r="AD233" s="147"/>
      <c r="AE233" s="147"/>
      <c r="AF233" s="147"/>
      <c r="AG233" s="147"/>
      <c r="AH233" s="147"/>
      <c r="AI233" s="147"/>
      <c r="AJ233" s="147"/>
      <c r="AK233" s="147"/>
      <c r="AL233" s="147"/>
      <c r="AM233" s="147"/>
      <c r="AN233" s="147"/>
      <c r="AO233" s="147"/>
      <c r="AP233" s="147"/>
      <c r="AQ233" s="147"/>
      <c r="AR233" s="147"/>
    </row>
    <row r="234" s="249" customFormat="true" ht="13.8" hidden="false" customHeight="false" outlineLevel="0" collapsed="false">
      <c r="I234" s="147"/>
      <c r="J234" s="147"/>
      <c r="K234" s="147"/>
      <c r="L234" s="147"/>
      <c r="M234" s="147"/>
      <c r="N234" s="147"/>
      <c r="O234" s="147"/>
      <c r="P234" s="147"/>
      <c r="Q234" s="147"/>
      <c r="R234" s="147"/>
      <c r="S234" s="147"/>
      <c r="T234" s="147"/>
      <c r="U234" s="147"/>
      <c r="V234" s="147"/>
      <c r="W234" s="147"/>
      <c r="X234" s="147"/>
      <c r="Y234" s="147"/>
      <c r="Z234" s="147"/>
      <c r="AA234" s="147"/>
      <c r="AB234" s="149"/>
      <c r="AC234" s="147"/>
      <c r="AD234" s="147"/>
      <c r="AE234" s="147"/>
      <c r="AF234" s="147"/>
      <c r="AG234" s="147"/>
      <c r="AH234" s="147"/>
      <c r="AI234" s="147"/>
      <c r="AJ234" s="147"/>
      <c r="AK234" s="147"/>
      <c r="AL234" s="147"/>
      <c r="AM234" s="147"/>
      <c r="AN234" s="147"/>
      <c r="AO234" s="147"/>
      <c r="AP234" s="147"/>
      <c r="AQ234" s="147"/>
      <c r="AR234" s="147"/>
    </row>
    <row r="235" s="249" customFormat="true" ht="13.8" hidden="false" customHeight="false" outlineLevel="0" collapsed="false">
      <c r="I235" s="147"/>
      <c r="J235" s="147"/>
      <c r="K235" s="147"/>
      <c r="L235" s="147"/>
      <c r="M235" s="147"/>
      <c r="N235" s="147"/>
      <c r="O235" s="147"/>
      <c r="P235" s="147"/>
      <c r="Q235" s="147"/>
      <c r="R235" s="147"/>
      <c r="S235" s="147"/>
      <c r="T235" s="147"/>
      <c r="U235" s="147"/>
      <c r="V235" s="147"/>
      <c r="W235" s="147"/>
      <c r="X235" s="147"/>
      <c r="Y235" s="147"/>
      <c r="Z235" s="147"/>
      <c r="AA235" s="147"/>
      <c r="AB235" s="149"/>
      <c r="AC235" s="147"/>
      <c r="AD235" s="147"/>
      <c r="AE235" s="147"/>
      <c r="AF235" s="147"/>
      <c r="AG235" s="147"/>
      <c r="AH235" s="147"/>
      <c r="AI235" s="147"/>
      <c r="AJ235" s="147"/>
      <c r="AK235" s="147"/>
      <c r="AL235" s="147"/>
      <c r="AM235" s="147"/>
      <c r="AN235" s="147"/>
      <c r="AO235" s="147"/>
      <c r="AP235" s="147"/>
      <c r="AQ235" s="147"/>
      <c r="AR235" s="147"/>
    </row>
    <row r="236" s="249" customFormat="true" ht="13.8" hidden="false" customHeight="false" outlineLevel="0" collapsed="false">
      <c r="I236" s="147"/>
      <c r="J236" s="147"/>
      <c r="K236" s="147"/>
      <c r="L236" s="147"/>
      <c r="M236" s="147"/>
      <c r="N236" s="147"/>
      <c r="O236" s="147"/>
      <c r="P236" s="147"/>
      <c r="Q236" s="147"/>
      <c r="R236" s="147"/>
      <c r="S236" s="147"/>
      <c r="T236" s="147"/>
      <c r="U236" s="147"/>
      <c r="V236" s="147"/>
      <c r="W236" s="147"/>
      <c r="X236" s="147"/>
      <c r="Y236" s="147"/>
      <c r="Z236" s="147"/>
      <c r="AA236" s="147"/>
      <c r="AB236" s="149"/>
      <c r="AC236" s="147"/>
      <c r="AD236" s="147"/>
      <c r="AE236" s="147"/>
      <c r="AF236" s="147"/>
      <c r="AG236" s="147"/>
      <c r="AH236" s="147"/>
      <c r="AI236" s="147"/>
      <c r="AJ236" s="147"/>
      <c r="AK236" s="147"/>
      <c r="AL236" s="147"/>
      <c r="AM236" s="147"/>
      <c r="AN236" s="147"/>
      <c r="AO236" s="147"/>
      <c r="AP236" s="147"/>
      <c r="AQ236" s="147"/>
      <c r="AR236" s="147"/>
    </row>
    <row r="237" s="249" customFormat="true" ht="13.8" hidden="false" customHeight="false" outlineLevel="0" collapsed="false">
      <c r="I237" s="147"/>
      <c r="J237" s="147"/>
      <c r="K237" s="147"/>
      <c r="L237" s="147"/>
      <c r="M237" s="147"/>
      <c r="N237" s="147"/>
      <c r="O237" s="147"/>
      <c r="P237" s="147"/>
      <c r="Q237" s="147"/>
      <c r="R237" s="147"/>
      <c r="S237" s="147"/>
      <c r="T237" s="147"/>
      <c r="U237" s="147"/>
      <c r="V237" s="147"/>
      <c r="W237" s="147"/>
      <c r="X237" s="147"/>
      <c r="Y237" s="147"/>
      <c r="Z237" s="147"/>
      <c r="AA237" s="147"/>
      <c r="AB237" s="149"/>
      <c r="AC237" s="147"/>
      <c r="AD237" s="147"/>
      <c r="AE237" s="147"/>
      <c r="AF237" s="147"/>
      <c r="AG237" s="147"/>
      <c r="AH237" s="147"/>
      <c r="AI237" s="147"/>
      <c r="AJ237" s="147"/>
      <c r="AK237" s="147"/>
      <c r="AL237" s="147"/>
      <c r="AM237" s="147"/>
      <c r="AN237" s="147"/>
      <c r="AO237" s="147"/>
      <c r="AP237" s="147"/>
      <c r="AQ237" s="147"/>
      <c r="AR237" s="147"/>
    </row>
    <row r="238" s="249" customFormat="true" ht="13.8" hidden="false" customHeight="false" outlineLevel="0" collapsed="false">
      <c r="I238" s="147"/>
      <c r="J238" s="147"/>
      <c r="K238" s="147"/>
      <c r="L238" s="147"/>
      <c r="M238" s="147"/>
      <c r="N238" s="147"/>
      <c r="O238" s="147"/>
      <c r="P238" s="147"/>
      <c r="Q238" s="147"/>
      <c r="R238" s="147"/>
      <c r="S238" s="147"/>
      <c r="T238" s="147"/>
      <c r="U238" s="147"/>
      <c r="V238" s="147"/>
      <c r="W238" s="147"/>
      <c r="X238" s="147"/>
      <c r="Y238" s="147"/>
      <c r="Z238" s="147"/>
      <c r="AA238" s="147"/>
      <c r="AB238" s="149"/>
      <c r="AC238" s="147"/>
      <c r="AD238" s="147"/>
      <c r="AE238" s="147"/>
      <c r="AF238" s="147"/>
      <c r="AG238" s="147"/>
      <c r="AH238" s="147"/>
      <c r="AI238" s="147"/>
      <c r="AJ238" s="147"/>
      <c r="AK238" s="147"/>
      <c r="AL238" s="147"/>
      <c r="AM238" s="147"/>
      <c r="AN238" s="147"/>
      <c r="AO238" s="147"/>
      <c r="AP238" s="147"/>
      <c r="AQ238" s="147"/>
      <c r="AR238" s="147"/>
    </row>
    <row r="239" s="249" customFormat="true" ht="13.8" hidden="false" customHeight="false" outlineLevel="0" collapsed="false">
      <c r="I239" s="147"/>
      <c r="J239" s="147"/>
      <c r="K239" s="147"/>
      <c r="L239" s="147"/>
      <c r="M239" s="147"/>
      <c r="N239" s="147"/>
      <c r="O239" s="147"/>
      <c r="P239" s="147"/>
      <c r="Q239" s="147"/>
      <c r="R239" s="147"/>
      <c r="S239" s="147"/>
      <c r="T239" s="147"/>
      <c r="U239" s="147"/>
      <c r="V239" s="147"/>
      <c r="W239" s="147"/>
      <c r="X239" s="147"/>
      <c r="Y239" s="147"/>
      <c r="Z239" s="147"/>
      <c r="AA239" s="147"/>
      <c r="AB239" s="149"/>
      <c r="AC239" s="147"/>
      <c r="AD239" s="147"/>
      <c r="AE239" s="147"/>
      <c r="AF239" s="147"/>
      <c r="AG239" s="147"/>
      <c r="AH239" s="147"/>
      <c r="AI239" s="147"/>
      <c r="AJ239" s="147"/>
      <c r="AK239" s="147"/>
      <c r="AL239" s="147"/>
      <c r="AM239" s="147"/>
      <c r="AN239" s="147"/>
      <c r="AO239" s="147"/>
      <c r="AP239" s="147"/>
      <c r="AQ239" s="147"/>
      <c r="AR239" s="147"/>
    </row>
    <row r="240" s="249" customFormat="true" ht="13.8" hidden="false" customHeight="false" outlineLevel="0" collapsed="false">
      <c r="I240" s="147"/>
      <c r="J240" s="147"/>
      <c r="K240" s="147"/>
      <c r="L240" s="147"/>
      <c r="M240" s="147"/>
      <c r="N240" s="147"/>
      <c r="O240" s="147"/>
      <c r="P240" s="147"/>
      <c r="Q240" s="147"/>
      <c r="R240" s="147"/>
      <c r="S240" s="147"/>
      <c r="T240" s="147"/>
      <c r="U240" s="147"/>
      <c r="V240" s="147"/>
      <c r="W240" s="147"/>
      <c r="X240" s="147"/>
      <c r="Y240" s="147"/>
      <c r="Z240" s="147"/>
      <c r="AA240" s="147"/>
      <c r="AB240" s="149"/>
      <c r="AC240" s="147"/>
      <c r="AD240" s="147"/>
      <c r="AE240" s="147"/>
      <c r="AF240" s="147"/>
      <c r="AG240" s="147"/>
      <c r="AH240" s="147"/>
      <c r="AI240" s="147"/>
      <c r="AJ240" s="147"/>
      <c r="AK240" s="147"/>
      <c r="AL240" s="147"/>
      <c r="AM240" s="147"/>
      <c r="AN240" s="147"/>
      <c r="AO240" s="147"/>
      <c r="AP240" s="147"/>
      <c r="AQ240" s="147"/>
      <c r="AR240" s="147"/>
    </row>
    <row r="241" s="249" customFormat="true" ht="13.8" hidden="false" customHeight="false" outlineLevel="0" collapsed="false">
      <c r="I241" s="147"/>
      <c r="J241" s="147"/>
      <c r="K241" s="147"/>
      <c r="L241" s="147"/>
      <c r="M241" s="147"/>
      <c r="N241" s="147"/>
      <c r="O241" s="147"/>
      <c r="P241" s="147"/>
      <c r="Q241" s="147"/>
      <c r="R241" s="147"/>
      <c r="S241" s="147"/>
      <c r="T241" s="147"/>
      <c r="U241" s="147"/>
      <c r="V241" s="147"/>
      <c r="W241" s="147"/>
      <c r="X241" s="147"/>
      <c r="Y241" s="147"/>
      <c r="Z241" s="147"/>
      <c r="AA241" s="147"/>
      <c r="AB241" s="149"/>
      <c r="AC241" s="147"/>
      <c r="AD241" s="147"/>
      <c r="AE241" s="147"/>
      <c r="AF241" s="147"/>
      <c r="AG241" s="147"/>
      <c r="AH241" s="147"/>
      <c r="AI241" s="147"/>
      <c r="AJ241" s="147"/>
      <c r="AK241" s="147"/>
      <c r="AL241" s="147"/>
      <c r="AM241" s="147"/>
      <c r="AN241" s="147"/>
      <c r="AO241" s="147"/>
      <c r="AP241" s="147"/>
      <c r="AQ241" s="147"/>
      <c r="AR241" s="147"/>
    </row>
    <row r="242" s="249" customFormat="true" ht="13.8" hidden="false" customHeight="false" outlineLevel="0" collapsed="false">
      <c r="I242" s="147"/>
      <c r="J242" s="147"/>
      <c r="K242" s="147"/>
      <c r="L242" s="147"/>
      <c r="M242" s="147"/>
      <c r="N242" s="147"/>
      <c r="O242" s="147"/>
      <c r="P242" s="147"/>
      <c r="Q242" s="147"/>
      <c r="R242" s="147"/>
      <c r="S242" s="147"/>
      <c r="T242" s="147"/>
      <c r="U242" s="147"/>
      <c r="V242" s="147"/>
      <c r="W242" s="147"/>
      <c r="X242" s="147"/>
      <c r="Y242" s="147"/>
      <c r="Z242" s="147"/>
      <c r="AA242" s="147"/>
      <c r="AB242" s="149"/>
      <c r="AC242" s="147"/>
      <c r="AD242" s="147"/>
      <c r="AE242" s="147"/>
      <c r="AF242" s="147"/>
      <c r="AG242" s="147"/>
      <c r="AH242" s="147"/>
      <c r="AI242" s="147"/>
      <c r="AJ242" s="147"/>
      <c r="AK242" s="147"/>
      <c r="AL242" s="147"/>
      <c r="AM242" s="147"/>
      <c r="AN242" s="147"/>
      <c r="AO242" s="147"/>
      <c r="AP242" s="147"/>
      <c r="AQ242" s="147"/>
      <c r="AR242" s="147"/>
    </row>
    <row r="243" s="249" customFormat="true" ht="13.8" hidden="false" customHeight="false" outlineLevel="0" collapsed="false">
      <c r="I243" s="147"/>
      <c r="J243" s="147"/>
      <c r="K243" s="147"/>
      <c r="L243" s="147"/>
      <c r="M243" s="147"/>
      <c r="N243" s="147"/>
      <c r="O243" s="147"/>
      <c r="P243" s="147"/>
      <c r="Q243" s="147"/>
      <c r="R243" s="147"/>
      <c r="S243" s="147"/>
      <c r="T243" s="147"/>
      <c r="U243" s="147"/>
      <c r="V243" s="147"/>
      <c r="W243" s="147"/>
      <c r="X243" s="147"/>
      <c r="Y243" s="147"/>
      <c r="Z243" s="147"/>
      <c r="AA243" s="147"/>
      <c r="AB243" s="149"/>
      <c r="AC243" s="147"/>
      <c r="AD243" s="147"/>
      <c r="AE243" s="147"/>
      <c r="AF243" s="147"/>
      <c r="AG243" s="147"/>
      <c r="AH243" s="147"/>
      <c r="AI243" s="147"/>
      <c r="AJ243" s="147"/>
      <c r="AK243" s="147"/>
      <c r="AL243" s="147"/>
      <c r="AM243" s="147"/>
      <c r="AN243" s="147"/>
      <c r="AO243" s="147"/>
      <c r="AP243" s="147"/>
      <c r="AQ243" s="147"/>
      <c r="AR243" s="147"/>
    </row>
    <row r="244" s="249" customFormat="true" ht="13.8" hidden="false" customHeight="false" outlineLevel="0" collapsed="false">
      <c r="I244" s="147"/>
      <c r="J244" s="147"/>
      <c r="K244" s="147"/>
      <c r="L244" s="147"/>
      <c r="M244" s="147"/>
      <c r="N244" s="147"/>
      <c r="O244" s="147"/>
      <c r="P244" s="147"/>
      <c r="Q244" s="147"/>
      <c r="R244" s="147"/>
      <c r="S244" s="147"/>
      <c r="T244" s="147"/>
      <c r="U244" s="147"/>
      <c r="V244" s="147"/>
      <c r="W244" s="147"/>
      <c r="X244" s="147"/>
      <c r="Y244" s="147"/>
      <c r="Z244" s="147"/>
      <c r="AA244" s="147"/>
      <c r="AB244" s="149"/>
      <c r="AC244" s="147"/>
      <c r="AD244" s="147"/>
      <c r="AE244" s="147"/>
      <c r="AF244" s="147"/>
      <c r="AG244" s="147"/>
      <c r="AH244" s="147"/>
      <c r="AI244" s="147"/>
      <c r="AJ244" s="147"/>
      <c r="AK244" s="147"/>
      <c r="AL244" s="147"/>
      <c r="AM244" s="147"/>
      <c r="AN244" s="147"/>
      <c r="AO244" s="147"/>
      <c r="AP244" s="147"/>
      <c r="AQ244" s="147"/>
      <c r="AR244" s="147"/>
    </row>
    <row r="245" s="249" customFormat="true" ht="13.8" hidden="false" customHeight="false" outlineLevel="0" collapsed="false">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9"/>
      <c r="AC245" s="147"/>
      <c r="AD245" s="147"/>
      <c r="AE245" s="147"/>
      <c r="AF245" s="147"/>
      <c r="AG245" s="147"/>
      <c r="AH245" s="147"/>
      <c r="AI245" s="147"/>
      <c r="AJ245" s="147"/>
      <c r="AK245" s="147"/>
      <c r="AL245" s="147"/>
      <c r="AM245" s="147"/>
      <c r="AN245" s="147"/>
      <c r="AO245" s="147"/>
      <c r="AP245" s="147"/>
      <c r="AQ245" s="147"/>
      <c r="AR245" s="147"/>
      <c r="AV245" s="147"/>
      <c r="AW245" s="147"/>
      <c r="AX245" s="147"/>
      <c r="AY245" s="147"/>
      <c r="AZ245" s="147"/>
      <c r="BA245" s="147"/>
      <c r="BB245" s="147"/>
    </row>
    <row r="246" s="249" customFormat="true" ht="13.8" hidden="false" customHeight="false" outlineLevel="0" collapsed="false">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9"/>
      <c r="AC246" s="147"/>
      <c r="AD246" s="147"/>
      <c r="AE246" s="147"/>
      <c r="AF246" s="147"/>
      <c r="AG246" s="147"/>
      <c r="AH246" s="147"/>
      <c r="AI246" s="147"/>
      <c r="AJ246" s="147"/>
      <c r="AK246" s="147"/>
      <c r="AL246" s="147"/>
      <c r="AM246" s="147"/>
      <c r="AN246" s="147"/>
      <c r="AO246" s="147"/>
      <c r="AP246" s="147"/>
      <c r="AQ246" s="147"/>
      <c r="AR246" s="147"/>
      <c r="AS246" s="147"/>
      <c r="AT246" s="147"/>
      <c r="AU246" s="147"/>
      <c r="AV246" s="147"/>
      <c r="AW246" s="147"/>
      <c r="AX246" s="147"/>
      <c r="AY246" s="147"/>
      <c r="AZ246" s="147"/>
      <c r="BA246" s="147"/>
      <c r="BB246" s="147"/>
    </row>
    <row r="247" s="249" customFormat="true" ht="13.8" hidden="false" customHeight="false" outlineLevel="0" collapsed="false">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9"/>
      <c r="AC247" s="147"/>
      <c r="AD247" s="147"/>
      <c r="AE247" s="147"/>
      <c r="AF247" s="147"/>
      <c r="AG247" s="147"/>
      <c r="AH247" s="147"/>
      <c r="AI247" s="147"/>
      <c r="AJ247" s="147"/>
      <c r="AK247" s="147"/>
      <c r="AL247" s="147"/>
      <c r="AM247" s="147"/>
      <c r="AN247" s="147"/>
      <c r="AO247" s="147"/>
      <c r="AP247" s="147"/>
      <c r="AQ247" s="147"/>
      <c r="AR247" s="147"/>
      <c r="AS247" s="147"/>
      <c r="AT247" s="147"/>
      <c r="AU247" s="147"/>
      <c r="AV247" s="147"/>
      <c r="AW247" s="147"/>
      <c r="AX247" s="147"/>
      <c r="AY247" s="147"/>
      <c r="AZ247" s="147"/>
      <c r="BA247" s="147"/>
      <c r="BB247" s="147"/>
    </row>
    <row r="248" s="249" customFormat="true" ht="13.8" hidden="false" customHeight="false" outlineLevel="0" collapsed="false">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9"/>
      <c r="AC248" s="147"/>
      <c r="AD248" s="147"/>
      <c r="AE248" s="147"/>
      <c r="AF248" s="147"/>
      <c r="AG248" s="147"/>
      <c r="AH248" s="147"/>
      <c r="AI248" s="147"/>
      <c r="AJ248" s="147"/>
      <c r="AK248" s="147"/>
      <c r="AL248" s="147"/>
      <c r="AM248" s="147"/>
      <c r="AN248" s="147"/>
      <c r="AO248" s="147"/>
      <c r="AP248" s="147"/>
      <c r="AQ248" s="147"/>
      <c r="AR248" s="147"/>
      <c r="AS248" s="147"/>
      <c r="AT248" s="147"/>
      <c r="AU248" s="147"/>
      <c r="AV248" s="147"/>
      <c r="AW248" s="147"/>
      <c r="AX248" s="147"/>
      <c r="AY248" s="147"/>
      <c r="AZ248" s="147"/>
      <c r="BA248" s="147"/>
      <c r="BB248" s="147"/>
    </row>
    <row r="249" s="249" customFormat="true" ht="13.8" hidden="false" customHeight="false" outlineLevel="0" collapsed="false">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9"/>
      <c r="AC249" s="147"/>
      <c r="AD249" s="147"/>
      <c r="AE249" s="147"/>
      <c r="AF249" s="147"/>
      <c r="AG249" s="147"/>
      <c r="AH249" s="147"/>
      <c r="AI249" s="147"/>
      <c r="AJ249" s="147"/>
      <c r="AK249" s="147"/>
      <c r="AL249" s="147"/>
      <c r="AM249" s="147"/>
      <c r="AN249" s="147"/>
      <c r="AO249" s="147"/>
      <c r="AP249" s="147"/>
      <c r="AQ249" s="147"/>
      <c r="AR249" s="147"/>
      <c r="AS249" s="147"/>
      <c r="AT249" s="147"/>
      <c r="AU249" s="147"/>
      <c r="AV249" s="147"/>
      <c r="AW249" s="147"/>
      <c r="AX249" s="147"/>
      <c r="AY249" s="147"/>
      <c r="AZ249" s="147"/>
      <c r="BA249" s="147"/>
      <c r="BB249" s="147"/>
    </row>
    <row r="250" s="249" customFormat="true" ht="13.8" hidden="false" customHeight="false" outlineLevel="0" collapsed="false">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9"/>
      <c r="AC250" s="147"/>
      <c r="AD250" s="147"/>
      <c r="AE250" s="147"/>
      <c r="AF250" s="147"/>
      <c r="AG250" s="147"/>
      <c r="AH250" s="147"/>
      <c r="AI250" s="147"/>
      <c r="AJ250" s="147"/>
      <c r="AK250" s="147"/>
      <c r="AL250" s="147"/>
      <c r="AM250" s="147"/>
      <c r="AN250" s="147"/>
      <c r="AO250" s="147"/>
      <c r="AP250" s="147"/>
      <c r="AQ250" s="147"/>
      <c r="AR250" s="147"/>
      <c r="AS250" s="147"/>
      <c r="AT250" s="147"/>
      <c r="AU250" s="147"/>
      <c r="AV250" s="147"/>
      <c r="AW250" s="147"/>
      <c r="AX250" s="147"/>
      <c r="AY250" s="147"/>
      <c r="AZ250" s="147"/>
      <c r="BA250" s="147"/>
      <c r="BB250" s="147"/>
    </row>
    <row r="251" s="249" customFormat="true" ht="13.8" hidden="false" customHeight="false" outlineLevel="0" collapsed="false">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9"/>
      <c r="AC251" s="147"/>
      <c r="AD251" s="147"/>
      <c r="AE251" s="147"/>
      <c r="AF251" s="147"/>
      <c r="AG251" s="147"/>
      <c r="AH251" s="147"/>
      <c r="AI251" s="147"/>
      <c r="AJ251" s="147"/>
      <c r="AK251" s="147"/>
      <c r="AL251" s="147"/>
      <c r="AM251" s="147"/>
      <c r="AN251" s="147"/>
      <c r="AO251" s="147"/>
      <c r="AP251" s="147"/>
      <c r="AQ251" s="147"/>
      <c r="AR251" s="147"/>
      <c r="AS251" s="147"/>
      <c r="AT251" s="147"/>
      <c r="AU251" s="147"/>
      <c r="AV251" s="147"/>
      <c r="AW251" s="147"/>
      <c r="AX251" s="147"/>
      <c r="AY251" s="147"/>
      <c r="AZ251" s="147"/>
      <c r="BA251" s="147"/>
      <c r="BB251" s="147"/>
    </row>
    <row r="252" s="249" customFormat="true" ht="13.8" hidden="false" customHeight="false" outlineLevel="0" collapsed="false">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9"/>
      <c r="AC252" s="147"/>
      <c r="AD252" s="147"/>
      <c r="AE252" s="147"/>
      <c r="AF252" s="147"/>
      <c r="AG252" s="147"/>
      <c r="AH252" s="147"/>
      <c r="AI252" s="147"/>
      <c r="AJ252" s="147"/>
      <c r="AK252" s="147"/>
      <c r="AL252" s="147"/>
      <c r="AM252" s="147"/>
      <c r="AN252" s="147"/>
      <c r="AO252" s="147"/>
      <c r="AP252" s="147"/>
      <c r="AQ252" s="147"/>
      <c r="AR252" s="147"/>
      <c r="AS252" s="147"/>
      <c r="AT252" s="147"/>
      <c r="AU252" s="147"/>
      <c r="AV252" s="147"/>
      <c r="AW252" s="147"/>
      <c r="AX252" s="147"/>
      <c r="AY252" s="147"/>
      <c r="AZ252" s="147"/>
      <c r="BA252" s="147"/>
      <c r="BB252" s="147"/>
    </row>
    <row r="253" s="249" customFormat="true" ht="13.8" hidden="false" customHeight="false" outlineLevel="0" collapsed="false">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9"/>
      <c r="AC253" s="147"/>
      <c r="AD253" s="147"/>
      <c r="AE253" s="147"/>
      <c r="AF253" s="147"/>
      <c r="AG253" s="147"/>
      <c r="AH253" s="147"/>
      <c r="AI253" s="147"/>
      <c r="AJ253" s="147"/>
      <c r="AK253" s="147"/>
      <c r="AL253" s="147"/>
      <c r="AM253" s="147"/>
      <c r="AN253" s="147"/>
      <c r="AO253" s="147"/>
      <c r="AP253" s="147"/>
      <c r="AQ253" s="147"/>
      <c r="AR253" s="147"/>
      <c r="AS253" s="147"/>
      <c r="AT253" s="147"/>
      <c r="AU253" s="147"/>
      <c r="AV253" s="147"/>
      <c r="AW253" s="147"/>
      <c r="AX253" s="147"/>
      <c r="AY253" s="147"/>
      <c r="AZ253" s="147"/>
      <c r="BA253" s="147"/>
      <c r="BB253" s="147"/>
    </row>
    <row r="254" s="249" customFormat="true" ht="13.8" hidden="false" customHeight="false" outlineLevel="0" collapsed="false">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9"/>
      <c r="AC254" s="147"/>
      <c r="AD254" s="147"/>
      <c r="AE254" s="147"/>
      <c r="AF254" s="147"/>
      <c r="AG254" s="147"/>
      <c r="AH254" s="147"/>
      <c r="AI254" s="147"/>
      <c r="AJ254" s="147"/>
      <c r="AK254" s="147"/>
      <c r="AL254" s="147"/>
      <c r="AM254" s="147"/>
      <c r="AN254" s="147"/>
      <c r="AO254" s="147"/>
      <c r="AP254" s="147"/>
      <c r="AQ254" s="147"/>
      <c r="AR254" s="147"/>
      <c r="AS254" s="147"/>
      <c r="AT254" s="147"/>
      <c r="AU254" s="147"/>
      <c r="AV254" s="147"/>
      <c r="AW254" s="147"/>
      <c r="AX254" s="147"/>
      <c r="AY254" s="147"/>
      <c r="AZ254" s="147"/>
      <c r="BA254" s="147"/>
      <c r="BB254" s="147"/>
    </row>
    <row r="255" s="249" customFormat="true" ht="13.8" hidden="false" customHeight="false" outlineLevel="0" collapsed="false">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9"/>
      <c r="AC255" s="147"/>
      <c r="AD255" s="147"/>
      <c r="AE255" s="147"/>
      <c r="AF255" s="147"/>
      <c r="AG255" s="147"/>
      <c r="AH255" s="147"/>
      <c r="AI255" s="147"/>
      <c r="AJ255" s="147"/>
      <c r="AK255" s="147"/>
      <c r="AL255" s="147"/>
      <c r="AM255" s="147"/>
      <c r="AN255" s="147"/>
      <c r="AO255" s="147"/>
      <c r="AP255" s="147"/>
      <c r="AQ255" s="147"/>
      <c r="AR255" s="147"/>
      <c r="AS255" s="147"/>
      <c r="AT255" s="147"/>
      <c r="AU255" s="147"/>
      <c r="AV255" s="147"/>
      <c r="AW255" s="147"/>
      <c r="AX255" s="147"/>
      <c r="AY255" s="147"/>
      <c r="AZ255" s="147"/>
      <c r="BA255" s="147"/>
      <c r="BB255" s="147"/>
    </row>
    <row r="256" s="249" customFormat="true" ht="13.8" hidden="false" customHeight="false" outlineLevel="0" collapsed="false">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9"/>
      <c r="AC256" s="147"/>
      <c r="AD256" s="147"/>
      <c r="AE256" s="147"/>
      <c r="AF256" s="147"/>
      <c r="AG256" s="147"/>
      <c r="AH256" s="147"/>
      <c r="AI256" s="147"/>
      <c r="AJ256" s="147"/>
      <c r="AK256" s="147"/>
      <c r="AL256" s="147"/>
      <c r="AM256" s="147"/>
      <c r="AN256" s="147"/>
      <c r="AO256" s="147"/>
      <c r="AP256" s="147"/>
      <c r="AQ256" s="147"/>
      <c r="AR256" s="147"/>
      <c r="AS256" s="147"/>
      <c r="AT256" s="147"/>
      <c r="AU256" s="147"/>
      <c r="AV256" s="147"/>
      <c r="AW256" s="147"/>
      <c r="AX256" s="147"/>
      <c r="AY256" s="147"/>
      <c r="AZ256" s="147"/>
      <c r="BA256" s="147"/>
      <c r="BB256" s="147"/>
    </row>
    <row r="257" s="249" customFormat="true" ht="13.8" hidden="false" customHeight="false" outlineLevel="0" collapsed="false">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9"/>
      <c r="AC257" s="147"/>
      <c r="AD257" s="147"/>
      <c r="AE257" s="147"/>
      <c r="AF257" s="147"/>
      <c r="AG257" s="147"/>
      <c r="AH257" s="147"/>
      <c r="AI257" s="147"/>
      <c r="AJ257" s="147"/>
      <c r="AK257" s="147"/>
      <c r="AL257" s="147"/>
      <c r="AM257" s="147"/>
      <c r="AN257" s="147"/>
      <c r="AO257" s="147"/>
      <c r="AP257" s="147"/>
      <c r="AQ257" s="147"/>
      <c r="AR257" s="147"/>
      <c r="AS257" s="147"/>
      <c r="AT257" s="147"/>
      <c r="AU257" s="147"/>
      <c r="AV257" s="147"/>
      <c r="AW257" s="147"/>
      <c r="AX257" s="147"/>
      <c r="AY257" s="147"/>
      <c r="AZ257" s="147"/>
      <c r="BA257" s="147"/>
      <c r="BB257" s="147"/>
    </row>
    <row r="258" s="249" customFormat="true" ht="13.8" hidden="false" customHeight="false" outlineLevel="0" collapsed="false">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9"/>
      <c r="AC258" s="147"/>
      <c r="AD258" s="147"/>
      <c r="AE258" s="147"/>
      <c r="AF258" s="147"/>
      <c r="AG258" s="147"/>
      <c r="AH258" s="147"/>
      <c r="AI258" s="147"/>
      <c r="AJ258" s="147"/>
      <c r="AK258" s="147"/>
      <c r="AL258" s="147"/>
      <c r="AM258" s="147"/>
      <c r="AN258" s="147"/>
      <c r="AO258" s="147"/>
      <c r="AP258" s="147"/>
      <c r="AQ258" s="147"/>
      <c r="AR258" s="147"/>
      <c r="AS258" s="147"/>
      <c r="AT258" s="147"/>
      <c r="AU258" s="147"/>
      <c r="AV258" s="147"/>
      <c r="AW258" s="147"/>
      <c r="AX258" s="147"/>
      <c r="AY258" s="147"/>
      <c r="AZ258" s="147"/>
      <c r="BA258" s="147"/>
      <c r="BB258" s="147"/>
    </row>
    <row r="259" s="249" customFormat="true" ht="13.8" hidden="false" customHeight="false" outlineLevel="0" collapsed="false">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9"/>
      <c r="AC259" s="147"/>
      <c r="AD259" s="147"/>
      <c r="AE259" s="147"/>
      <c r="AF259" s="147"/>
      <c r="AG259" s="147"/>
      <c r="AH259" s="147"/>
      <c r="AI259" s="147"/>
      <c r="AJ259" s="147"/>
      <c r="AK259" s="147"/>
      <c r="AL259" s="147"/>
      <c r="AM259" s="147"/>
      <c r="AN259" s="147"/>
      <c r="AO259" s="147"/>
      <c r="AP259" s="147"/>
      <c r="AQ259" s="147"/>
      <c r="AR259" s="147"/>
      <c r="AS259" s="147"/>
      <c r="AT259" s="147"/>
      <c r="AU259" s="147"/>
      <c r="AV259" s="147"/>
      <c r="AW259" s="147"/>
      <c r="AX259" s="147"/>
      <c r="AY259" s="147"/>
      <c r="AZ259" s="147"/>
      <c r="BA259" s="147"/>
      <c r="BB259" s="147"/>
    </row>
    <row r="260" s="249" customFormat="true" ht="13.8" hidden="false" customHeight="false" outlineLevel="0" collapsed="false">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9"/>
      <c r="AC260" s="147"/>
      <c r="AD260" s="147"/>
      <c r="AE260" s="147"/>
      <c r="AF260" s="147"/>
      <c r="AG260" s="147"/>
      <c r="AH260" s="147"/>
      <c r="AI260" s="147"/>
      <c r="AJ260" s="147"/>
      <c r="AK260" s="147"/>
      <c r="AL260" s="147"/>
      <c r="AM260" s="147"/>
      <c r="AN260" s="147"/>
      <c r="AO260" s="147"/>
      <c r="AP260" s="147"/>
      <c r="AQ260" s="147"/>
      <c r="AR260" s="147"/>
      <c r="AS260" s="147"/>
      <c r="AT260" s="147"/>
      <c r="AU260" s="147"/>
      <c r="AV260" s="147"/>
      <c r="AW260" s="147"/>
      <c r="AX260" s="147"/>
      <c r="AY260" s="147"/>
      <c r="AZ260" s="147"/>
      <c r="BA260" s="147"/>
      <c r="BB260" s="147"/>
    </row>
    <row r="261" s="249" customFormat="true" ht="13.8" hidden="false" customHeight="false" outlineLevel="0" collapsed="false">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9"/>
      <c r="AC261" s="147"/>
      <c r="AD261" s="147"/>
      <c r="AE261" s="147"/>
      <c r="AF261" s="147"/>
      <c r="AG261" s="147"/>
      <c r="AH261" s="147"/>
      <c r="AI261" s="147"/>
      <c r="AJ261" s="147"/>
      <c r="AK261" s="147"/>
      <c r="AL261" s="147"/>
      <c r="AM261" s="147"/>
      <c r="AN261" s="147"/>
      <c r="AO261" s="147"/>
      <c r="AP261" s="147"/>
      <c r="AQ261" s="147"/>
      <c r="AR261" s="147"/>
      <c r="AS261" s="147"/>
      <c r="AT261" s="147"/>
      <c r="AU261" s="147"/>
      <c r="AV261" s="147"/>
      <c r="AW261" s="147"/>
      <c r="AX261" s="147"/>
      <c r="AY261" s="147"/>
      <c r="AZ261" s="147"/>
      <c r="BA261" s="147"/>
      <c r="BB261" s="147"/>
    </row>
    <row r="262" s="249" customFormat="true" ht="13.8" hidden="false" customHeight="false" outlineLevel="0" collapsed="false">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9"/>
      <c r="AC262" s="147"/>
      <c r="AD262" s="147"/>
      <c r="AE262" s="147"/>
      <c r="AF262" s="147"/>
      <c r="AG262" s="147"/>
      <c r="AH262" s="147"/>
      <c r="AI262" s="147"/>
      <c r="AJ262" s="147"/>
      <c r="AK262" s="147"/>
      <c r="AL262" s="147"/>
      <c r="AM262" s="147"/>
      <c r="AN262" s="147"/>
      <c r="AO262" s="147"/>
      <c r="AP262" s="147"/>
      <c r="AQ262" s="147"/>
      <c r="AR262" s="147"/>
      <c r="AS262" s="147"/>
      <c r="AT262" s="147"/>
      <c r="AU262" s="147"/>
      <c r="AV262" s="147"/>
      <c r="AW262" s="147"/>
      <c r="AX262" s="147"/>
      <c r="AY262" s="147"/>
      <c r="AZ262" s="147"/>
      <c r="BA262" s="147"/>
      <c r="BB262" s="147"/>
    </row>
    <row r="263" s="249" customFormat="true" ht="13.8" hidden="false" customHeight="false" outlineLevel="0" collapsed="false">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c r="AA263" s="147"/>
      <c r="AB263" s="149"/>
      <c r="AC263" s="147"/>
      <c r="AD263" s="147"/>
      <c r="AE263" s="147"/>
      <c r="AF263" s="147"/>
      <c r="AG263" s="147"/>
      <c r="AH263" s="147"/>
      <c r="AI263" s="147"/>
      <c r="AJ263" s="147"/>
      <c r="AK263" s="147"/>
      <c r="AL263" s="147"/>
      <c r="AM263" s="147"/>
      <c r="AN263" s="147"/>
      <c r="AO263" s="147"/>
      <c r="AP263" s="147"/>
      <c r="AQ263" s="147"/>
      <c r="AR263" s="147"/>
      <c r="AS263" s="147"/>
      <c r="AT263" s="147"/>
      <c r="AU263" s="147"/>
      <c r="AV263" s="147"/>
      <c r="AW263" s="147"/>
      <c r="AX263" s="147"/>
      <c r="AY263" s="147"/>
      <c r="AZ263" s="147"/>
      <c r="BA263" s="147"/>
      <c r="BB263" s="147"/>
    </row>
    <row r="264" s="249" customFormat="true" ht="13.8" hidden="false" customHeight="false" outlineLevel="0" collapsed="false">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c r="AA264" s="147"/>
      <c r="AB264" s="149"/>
      <c r="AC264" s="147"/>
      <c r="AD264" s="147"/>
      <c r="AE264" s="147"/>
      <c r="AF264" s="147"/>
      <c r="AG264" s="147"/>
      <c r="AH264" s="147"/>
      <c r="AI264" s="147"/>
      <c r="AJ264" s="147"/>
      <c r="AK264" s="147"/>
      <c r="AL264" s="147"/>
      <c r="AM264" s="147"/>
      <c r="AN264" s="147"/>
      <c r="AO264" s="147"/>
      <c r="AP264" s="147"/>
      <c r="AQ264" s="147"/>
      <c r="AR264" s="147"/>
      <c r="AS264" s="147"/>
      <c r="AT264" s="147"/>
      <c r="AU264" s="147"/>
      <c r="AV264" s="147"/>
      <c r="AW264" s="147"/>
      <c r="AX264" s="147"/>
      <c r="AY264" s="147"/>
      <c r="AZ264" s="147"/>
      <c r="BA264" s="147"/>
      <c r="BB264" s="147"/>
    </row>
    <row r="265" s="249" customFormat="true" ht="13.8" hidden="false" customHeight="false" outlineLevel="0" collapsed="false">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9"/>
      <c r="AC265" s="147"/>
      <c r="AD265" s="147"/>
      <c r="AE265" s="147"/>
      <c r="AF265" s="147"/>
      <c r="AG265" s="147"/>
      <c r="AH265" s="147"/>
      <c r="AI265" s="147"/>
      <c r="AJ265" s="147"/>
      <c r="AK265" s="147"/>
      <c r="AL265" s="147"/>
      <c r="AM265" s="147"/>
      <c r="AN265" s="147"/>
      <c r="AO265" s="147"/>
      <c r="AP265" s="147"/>
      <c r="AQ265" s="147"/>
      <c r="AR265" s="147"/>
      <c r="AS265" s="147"/>
      <c r="AT265" s="147"/>
      <c r="AU265" s="147"/>
      <c r="AV265" s="147"/>
      <c r="AW265" s="147"/>
      <c r="AX265" s="147"/>
      <c r="AY265" s="147"/>
      <c r="AZ265" s="147"/>
      <c r="BA265" s="147"/>
      <c r="BB265" s="147"/>
    </row>
    <row r="266" s="249" customFormat="true" ht="13.8" hidden="false" customHeight="false" outlineLevel="0" collapsed="false">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9"/>
      <c r="AC266" s="147"/>
      <c r="AD266" s="147"/>
      <c r="AE266" s="147"/>
      <c r="AF266" s="147"/>
      <c r="AG266" s="147"/>
      <c r="AH266" s="147"/>
      <c r="AI266" s="147"/>
      <c r="AJ266" s="147"/>
      <c r="AK266" s="147"/>
      <c r="AL266" s="147"/>
      <c r="AM266" s="147"/>
      <c r="AN266" s="147"/>
      <c r="AO266" s="147"/>
      <c r="AP266" s="147"/>
      <c r="AQ266" s="147"/>
      <c r="AR266" s="147"/>
      <c r="AS266" s="147"/>
      <c r="AT266" s="147"/>
      <c r="AU266" s="147"/>
      <c r="AV266" s="147"/>
      <c r="AW266" s="147"/>
      <c r="AX266" s="147"/>
      <c r="AY266" s="147"/>
      <c r="AZ266" s="147"/>
      <c r="BA266" s="147"/>
      <c r="BB266" s="147"/>
    </row>
    <row r="267" s="249" customFormat="true" ht="13.8" hidden="false" customHeight="false" outlineLevel="0" collapsed="false">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9"/>
      <c r="AC267" s="147"/>
      <c r="AD267" s="147"/>
      <c r="AE267" s="147"/>
      <c r="AF267" s="147"/>
      <c r="AG267" s="147"/>
      <c r="AH267" s="147"/>
      <c r="AI267" s="147"/>
      <c r="AJ267" s="147"/>
      <c r="AK267" s="147"/>
      <c r="AL267" s="147"/>
      <c r="AM267" s="147"/>
      <c r="AN267" s="147"/>
      <c r="AO267" s="147"/>
      <c r="AP267" s="147"/>
      <c r="AQ267" s="147"/>
      <c r="AR267" s="147"/>
      <c r="AS267" s="147"/>
      <c r="AT267" s="147"/>
      <c r="AU267" s="147"/>
      <c r="AV267" s="147"/>
      <c r="AW267" s="147"/>
      <c r="AX267" s="147"/>
      <c r="AY267" s="147"/>
      <c r="AZ267" s="147"/>
      <c r="BA267" s="147"/>
      <c r="BB267" s="147"/>
    </row>
    <row r="268" s="249" customFormat="true" ht="13.8" hidden="false" customHeight="false" outlineLevel="0" collapsed="false">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9"/>
      <c r="AC268" s="147"/>
      <c r="AD268" s="147"/>
      <c r="AE268" s="147"/>
      <c r="AF268" s="147"/>
      <c r="AG268" s="147"/>
      <c r="AH268" s="147"/>
      <c r="AI268" s="147"/>
      <c r="AJ268" s="147"/>
      <c r="AK268" s="147"/>
      <c r="AL268" s="147"/>
      <c r="AM268" s="147"/>
      <c r="AN268" s="147"/>
      <c r="AO268" s="147"/>
      <c r="AP268" s="147"/>
      <c r="AQ268" s="147"/>
      <c r="AR268" s="147"/>
      <c r="AS268" s="147"/>
      <c r="AT268" s="147"/>
      <c r="AU268" s="147"/>
      <c r="AV268" s="147"/>
      <c r="AW268" s="147"/>
      <c r="AX268" s="147"/>
      <c r="AY268" s="147"/>
      <c r="AZ268" s="147"/>
      <c r="BA268" s="147"/>
      <c r="BB268" s="147"/>
    </row>
    <row r="269" s="249" customFormat="true" ht="13.8" hidden="false" customHeight="false" outlineLevel="0" collapsed="false">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9"/>
      <c r="AC269" s="147"/>
      <c r="AD269" s="147"/>
      <c r="AE269" s="147"/>
      <c r="AF269" s="147"/>
      <c r="AG269" s="147"/>
      <c r="AH269" s="147"/>
      <c r="AI269" s="147"/>
      <c r="AJ269" s="147"/>
      <c r="AK269" s="147"/>
      <c r="AL269" s="147"/>
      <c r="AM269" s="147"/>
      <c r="AN269" s="147"/>
      <c r="AO269" s="147"/>
      <c r="AP269" s="147"/>
      <c r="AQ269" s="147"/>
      <c r="AR269" s="147"/>
      <c r="AS269" s="147"/>
      <c r="AT269" s="147"/>
      <c r="AU269" s="147"/>
      <c r="AV269" s="147"/>
      <c r="AW269" s="147"/>
      <c r="AX269" s="147"/>
      <c r="AY269" s="147"/>
      <c r="AZ269" s="147"/>
      <c r="BA269" s="147"/>
      <c r="BB269" s="147"/>
    </row>
    <row r="270" s="249" customFormat="true" ht="13.8" hidden="false" customHeight="false" outlineLevel="0" collapsed="false">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9"/>
      <c r="AC270" s="147"/>
      <c r="AD270" s="147"/>
      <c r="AE270" s="147"/>
      <c r="AF270" s="147"/>
      <c r="AG270" s="147"/>
      <c r="AH270" s="147"/>
      <c r="AI270" s="147"/>
      <c r="AJ270" s="147"/>
      <c r="AK270" s="147"/>
      <c r="AL270" s="147"/>
      <c r="AM270" s="147"/>
      <c r="AN270" s="147"/>
      <c r="AO270" s="147"/>
      <c r="AP270" s="147"/>
      <c r="AQ270" s="147"/>
      <c r="AR270" s="147"/>
      <c r="AS270" s="147"/>
      <c r="AT270" s="147"/>
      <c r="AU270" s="147"/>
      <c r="AV270" s="147"/>
      <c r="AW270" s="147"/>
      <c r="AX270" s="147"/>
      <c r="AY270" s="147"/>
      <c r="AZ270" s="147"/>
      <c r="BA270" s="147"/>
      <c r="BB270" s="147"/>
    </row>
    <row r="271" s="249" customFormat="true" ht="13.8" hidden="false" customHeight="false" outlineLevel="0" collapsed="false">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9"/>
      <c r="AC271" s="147"/>
      <c r="AD271" s="147"/>
      <c r="AE271" s="147"/>
      <c r="AF271" s="147"/>
      <c r="AG271" s="147"/>
      <c r="AH271" s="147"/>
      <c r="AI271" s="147"/>
      <c r="AJ271" s="147"/>
      <c r="AK271" s="147"/>
      <c r="AL271" s="147"/>
      <c r="AM271" s="147"/>
      <c r="AN271" s="147"/>
      <c r="AO271" s="147"/>
      <c r="AP271" s="147"/>
      <c r="AQ271" s="147"/>
      <c r="AR271" s="147"/>
      <c r="AS271" s="147"/>
      <c r="AT271" s="147"/>
      <c r="AU271" s="147"/>
      <c r="AV271" s="147"/>
      <c r="AW271" s="147"/>
      <c r="AX271" s="147"/>
      <c r="AY271" s="147"/>
      <c r="AZ271" s="147"/>
      <c r="BA271" s="147"/>
      <c r="BB271" s="147"/>
    </row>
    <row r="272" s="249" customFormat="true" ht="13.8" hidden="false" customHeight="false" outlineLevel="0" collapsed="false">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9"/>
      <c r="AC272" s="147"/>
      <c r="AD272" s="147"/>
      <c r="AE272" s="147"/>
      <c r="AF272" s="147"/>
      <c r="AG272" s="147"/>
      <c r="AH272" s="147"/>
      <c r="AI272" s="147"/>
      <c r="AJ272" s="147"/>
      <c r="AK272" s="147"/>
      <c r="AL272" s="147"/>
      <c r="AM272" s="147"/>
      <c r="AN272" s="147"/>
      <c r="AO272" s="147"/>
      <c r="AP272" s="147"/>
      <c r="AQ272" s="147"/>
      <c r="AR272" s="147"/>
      <c r="AS272" s="147"/>
      <c r="AT272" s="147"/>
      <c r="AU272" s="147"/>
      <c r="AV272" s="147"/>
      <c r="AW272" s="147"/>
      <c r="AX272" s="147"/>
      <c r="AY272" s="147"/>
      <c r="AZ272" s="147"/>
      <c r="BA272" s="147"/>
      <c r="BB272" s="147"/>
    </row>
    <row r="273" s="249" customFormat="true" ht="13.8" hidden="false" customHeight="false" outlineLevel="0" collapsed="false">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9"/>
      <c r="AC273" s="147"/>
      <c r="AD273" s="147"/>
      <c r="AE273" s="147"/>
      <c r="AF273" s="147"/>
      <c r="AG273" s="147"/>
      <c r="AH273" s="147"/>
      <c r="AI273" s="147"/>
      <c r="AJ273" s="147"/>
      <c r="AK273" s="147"/>
      <c r="AL273" s="147"/>
      <c r="AM273" s="147"/>
      <c r="AN273" s="147"/>
      <c r="AO273" s="147"/>
      <c r="AP273" s="147"/>
      <c r="AQ273" s="147"/>
      <c r="AR273" s="147"/>
      <c r="AS273" s="147"/>
      <c r="AT273" s="147"/>
      <c r="AU273" s="147"/>
      <c r="AV273" s="147"/>
      <c r="AW273" s="147"/>
      <c r="AX273" s="147"/>
      <c r="AY273" s="147"/>
      <c r="AZ273" s="147"/>
      <c r="BA273" s="147"/>
      <c r="BB273" s="147"/>
    </row>
    <row r="274" s="249" customFormat="true" ht="13.8" hidden="false" customHeight="false" outlineLevel="0" collapsed="false">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9"/>
      <c r="AC274" s="147"/>
      <c r="AD274" s="147"/>
      <c r="AE274" s="147"/>
      <c r="AF274" s="147"/>
      <c r="AG274" s="147"/>
      <c r="AH274" s="147"/>
      <c r="AI274" s="147"/>
      <c r="AJ274" s="147"/>
      <c r="AK274" s="147"/>
      <c r="AL274" s="147"/>
      <c r="AM274" s="147"/>
      <c r="AN274" s="147"/>
      <c r="AO274" s="147"/>
      <c r="AP274" s="147"/>
      <c r="AQ274" s="147"/>
      <c r="AR274" s="147"/>
      <c r="AS274" s="147"/>
      <c r="AT274" s="147"/>
      <c r="AU274" s="147"/>
      <c r="AV274" s="147"/>
      <c r="AW274" s="147"/>
      <c r="AX274" s="147"/>
      <c r="AY274" s="147"/>
      <c r="AZ274" s="147"/>
      <c r="BA274" s="147"/>
      <c r="BB274" s="147"/>
    </row>
    <row r="275" s="249" customFormat="true" ht="13.8" hidden="false" customHeight="false" outlineLevel="0" collapsed="false">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9"/>
      <c r="AC275" s="147"/>
      <c r="AD275" s="147"/>
      <c r="AE275" s="147"/>
      <c r="AF275" s="147"/>
      <c r="AG275" s="147"/>
      <c r="AH275" s="147"/>
      <c r="AI275" s="147"/>
      <c r="AJ275" s="147"/>
      <c r="AK275" s="147"/>
      <c r="AL275" s="147"/>
      <c r="AM275" s="147"/>
      <c r="AN275" s="147"/>
      <c r="AO275" s="147"/>
      <c r="AP275" s="147"/>
      <c r="AQ275" s="147"/>
      <c r="AR275" s="147"/>
      <c r="AS275" s="147"/>
      <c r="AT275" s="147"/>
      <c r="AU275" s="147"/>
      <c r="AV275" s="147"/>
      <c r="AW275" s="147"/>
      <c r="AX275" s="147"/>
      <c r="AY275" s="147"/>
      <c r="AZ275" s="147"/>
      <c r="BA275" s="147"/>
      <c r="BB275" s="147"/>
    </row>
    <row r="276" s="249" customFormat="true" ht="13.8" hidden="false" customHeight="false" outlineLevel="0" collapsed="false">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9"/>
      <c r="AC276" s="147"/>
      <c r="AD276" s="147"/>
      <c r="AE276" s="147"/>
      <c r="AF276" s="147"/>
      <c r="AG276" s="147"/>
      <c r="AH276" s="147"/>
      <c r="AI276" s="147"/>
      <c r="AJ276" s="147"/>
      <c r="AK276" s="147"/>
      <c r="AL276" s="147"/>
      <c r="AM276" s="147"/>
      <c r="AN276" s="147"/>
      <c r="AO276" s="147"/>
      <c r="AP276" s="147"/>
      <c r="AQ276" s="147"/>
      <c r="AR276" s="147"/>
      <c r="AS276" s="147"/>
      <c r="AT276" s="147"/>
      <c r="AU276" s="147"/>
      <c r="AV276" s="147"/>
      <c r="AW276" s="147"/>
      <c r="AX276" s="147"/>
      <c r="AY276" s="147"/>
      <c r="AZ276" s="147"/>
      <c r="BA276" s="147"/>
      <c r="BB276" s="147"/>
    </row>
    <row r="277" s="249" customFormat="true" ht="13.8" hidden="false" customHeight="false" outlineLevel="0" collapsed="false">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9"/>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c r="BA277" s="147"/>
      <c r="BB277" s="147"/>
    </row>
    <row r="278" s="249" customFormat="true" ht="13.8" hidden="false" customHeight="false" outlineLevel="0" collapsed="false">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9"/>
      <c r="AC278" s="147"/>
      <c r="AD278" s="147"/>
      <c r="AE278" s="147"/>
      <c r="AF278" s="147"/>
      <c r="AG278" s="147"/>
      <c r="AH278" s="147"/>
      <c r="AI278" s="147"/>
      <c r="AJ278" s="147"/>
      <c r="AK278" s="147"/>
      <c r="AL278" s="147"/>
      <c r="AM278" s="147"/>
      <c r="AN278" s="147"/>
      <c r="AO278" s="147"/>
      <c r="AP278" s="147"/>
      <c r="AQ278" s="147"/>
      <c r="AR278" s="147"/>
      <c r="AS278" s="147"/>
      <c r="AT278" s="147"/>
      <c r="AU278" s="147"/>
      <c r="AV278" s="147"/>
      <c r="AW278" s="147"/>
      <c r="AX278" s="147"/>
      <c r="AY278" s="147"/>
      <c r="AZ278" s="147"/>
      <c r="BA278" s="147"/>
      <c r="BB278" s="147"/>
    </row>
    <row r="279" s="249" customFormat="true" ht="13.8" hidden="false" customHeight="false" outlineLevel="0" collapsed="false">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9"/>
      <c r="AC279" s="147"/>
      <c r="AD279" s="147"/>
      <c r="AE279" s="147"/>
      <c r="AF279" s="147"/>
      <c r="AG279" s="147"/>
      <c r="AH279" s="147"/>
      <c r="AI279" s="147"/>
      <c r="AJ279" s="147"/>
      <c r="AK279" s="147"/>
      <c r="AL279" s="147"/>
      <c r="AM279" s="147"/>
      <c r="AN279" s="147"/>
      <c r="AO279" s="147"/>
      <c r="AP279" s="147"/>
      <c r="AQ279" s="147"/>
      <c r="AR279" s="147"/>
      <c r="AS279" s="147"/>
      <c r="AT279" s="147"/>
      <c r="AU279" s="147"/>
      <c r="AV279" s="147"/>
      <c r="AW279" s="147"/>
      <c r="AX279" s="147"/>
      <c r="AY279" s="147"/>
      <c r="AZ279" s="147"/>
      <c r="BA279" s="147"/>
      <c r="BB279" s="147"/>
    </row>
    <row r="280" s="249" customFormat="true" ht="13.8" hidden="false" customHeight="false" outlineLevel="0" collapsed="false">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9"/>
      <c r="AC280" s="147"/>
      <c r="AD280" s="147"/>
      <c r="AE280" s="147"/>
      <c r="AF280" s="147"/>
      <c r="AG280" s="147"/>
      <c r="AH280" s="147"/>
      <c r="AI280" s="147"/>
      <c r="AJ280" s="147"/>
      <c r="AK280" s="147"/>
      <c r="AL280" s="147"/>
      <c r="AM280" s="147"/>
      <c r="AN280" s="147"/>
      <c r="AO280" s="147"/>
      <c r="AP280" s="147"/>
      <c r="AQ280" s="147"/>
      <c r="AR280" s="147"/>
      <c r="AS280" s="147"/>
      <c r="AT280" s="147"/>
      <c r="AU280" s="147"/>
      <c r="AV280" s="147"/>
      <c r="AW280" s="147"/>
      <c r="AX280" s="147"/>
      <c r="AY280" s="147"/>
      <c r="AZ280" s="147"/>
      <c r="BA280" s="147"/>
      <c r="BB280" s="147"/>
    </row>
    <row r="281" s="249" customFormat="true" ht="13.8" hidden="false" customHeight="false" outlineLevel="0" collapsed="false">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9"/>
      <c r="AC281" s="147"/>
      <c r="AD281" s="147"/>
      <c r="AE281" s="147"/>
      <c r="AF281" s="147"/>
      <c r="AG281" s="147"/>
      <c r="AH281" s="147"/>
      <c r="AI281" s="147"/>
      <c r="AJ281" s="147"/>
      <c r="AK281" s="147"/>
      <c r="AL281" s="147"/>
      <c r="AM281" s="147"/>
      <c r="AN281" s="147"/>
      <c r="AO281" s="147"/>
      <c r="AP281" s="147"/>
      <c r="AQ281" s="147"/>
      <c r="AR281" s="147"/>
      <c r="AS281" s="147"/>
      <c r="AT281" s="147"/>
      <c r="AU281" s="147"/>
      <c r="AV281" s="147"/>
      <c r="AW281" s="147"/>
      <c r="AX281" s="147"/>
      <c r="AY281" s="147"/>
      <c r="AZ281" s="147"/>
      <c r="BA281" s="147"/>
      <c r="BB281" s="147"/>
    </row>
    <row r="282" s="249" customFormat="true" ht="13.8" hidden="false" customHeight="false" outlineLevel="0" collapsed="false">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9"/>
      <c r="AC282" s="147"/>
      <c r="AD282" s="147"/>
      <c r="AE282" s="147"/>
      <c r="AF282" s="147"/>
      <c r="AG282" s="147"/>
      <c r="AH282" s="147"/>
      <c r="AI282" s="147"/>
      <c r="AJ282" s="147"/>
      <c r="AK282" s="147"/>
      <c r="AL282" s="147"/>
      <c r="AM282" s="147"/>
      <c r="AN282" s="147"/>
      <c r="AO282" s="147"/>
      <c r="AP282" s="147"/>
      <c r="AQ282" s="147"/>
      <c r="AR282" s="147"/>
      <c r="AS282" s="147"/>
      <c r="AT282" s="147"/>
      <c r="AU282" s="147"/>
      <c r="AV282" s="147"/>
      <c r="AW282" s="147"/>
      <c r="AX282" s="147"/>
      <c r="AY282" s="147"/>
      <c r="AZ282" s="147"/>
      <c r="BA282" s="147"/>
      <c r="BB282" s="147"/>
    </row>
    <row r="283" s="249" customFormat="true" ht="13.8" hidden="false" customHeight="false" outlineLevel="0" collapsed="false">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9"/>
      <c r="AC283" s="147"/>
      <c r="AD283" s="147"/>
      <c r="AE283" s="147"/>
      <c r="AF283" s="147"/>
      <c r="AG283" s="147"/>
      <c r="AH283" s="147"/>
      <c r="AI283" s="147"/>
      <c r="AJ283" s="147"/>
      <c r="AK283" s="147"/>
      <c r="AL283" s="147"/>
      <c r="AM283" s="147"/>
      <c r="AN283" s="147"/>
      <c r="AO283" s="147"/>
      <c r="AP283" s="147"/>
      <c r="AQ283" s="147"/>
      <c r="AR283" s="147"/>
      <c r="AS283" s="147"/>
      <c r="AT283" s="147"/>
      <c r="AU283" s="147"/>
      <c r="AV283" s="147"/>
      <c r="AW283" s="147"/>
      <c r="AX283" s="147"/>
      <c r="AY283" s="147"/>
      <c r="AZ283" s="147"/>
      <c r="BA283" s="147"/>
      <c r="BB283" s="147"/>
    </row>
    <row r="284" s="249" customFormat="true" ht="13.8" hidden="false" customHeight="false" outlineLevel="0" collapsed="false">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9"/>
      <c r="AC284" s="147"/>
      <c r="AD284" s="147"/>
      <c r="AE284" s="147"/>
      <c r="AF284" s="147"/>
      <c r="AG284" s="147"/>
      <c r="AH284" s="147"/>
      <c r="AI284" s="147"/>
      <c r="AJ284" s="147"/>
      <c r="AK284" s="147"/>
      <c r="AL284" s="147"/>
      <c r="AM284" s="147"/>
      <c r="AN284" s="147"/>
      <c r="AO284" s="147"/>
      <c r="AP284" s="147"/>
      <c r="AQ284" s="147"/>
      <c r="AR284" s="147"/>
      <c r="AS284" s="147"/>
      <c r="AT284" s="147"/>
      <c r="AU284" s="147"/>
      <c r="AV284" s="147"/>
      <c r="AW284" s="147"/>
      <c r="AX284" s="147"/>
      <c r="AY284" s="147"/>
      <c r="AZ284" s="147"/>
      <c r="BA284" s="147"/>
      <c r="BB284" s="147"/>
    </row>
    <row r="285" s="249" customFormat="true" ht="13.8" hidden="false" customHeight="false" outlineLevel="0" collapsed="false">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9"/>
      <c r="AC285" s="147"/>
      <c r="AD285" s="147"/>
      <c r="AE285" s="147"/>
      <c r="AF285" s="147"/>
      <c r="AG285" s="147"/>
      <c r="AH285" s="147"/>
      <c r="AI285" s="147"/>
      <c r="AJ285" s="147"/>
      <c r="AK285" s="147"/>
      <c r="AL285" s="147"/>
      <c r="AM285" s="147"/>
      <c r="AN285" s="147"/>
      <c r="AO285" s="147"/>
      <c r="AP285" s="147"/>
      <c r="AQ285" s="147"/>
      <c r="AR285" s="147"/>
      <c r="AS285" s="147"/>
      <c r="AT285" s="147"/>
      <c r="AU285" s="147"/>
      <c r="AV285" s="147"/>
      <c r="AW285" s="147"/>
      <c r="AX285" s="147"/>
      <c r="AY285" s="147"/>
      <c r="AZ285" s="147"/>
      <c r="BA285" s="147"/>
      <c r="BB285" s="147"/>
    </row>
    <row r="286" s="249" customFormat="true" ht="13.8" hidden="false" customHeight="false" outlineLevel="0" collapsed="false">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9"/>
      <c r="AC286" s="147"/>
      <c r="AD286" s="147"/>
      <c r="AE286" s="147"/>
      <c r="AF286" s="147"/>
      <c r="AG286" s="147"/>
      <c r="AH286" s="147"/>
      <c r="AI286" s="147"/>
      <c r="AJ286" s="147"/>
      <c r="AK286" s="147"/>
      <c r="AL286" s="147"/>
      <c r="AM286" s="147"/>
      <c r="AN286" s="147"/>
      <c r="AO286" s="147"/>
      <c r="AP286" s="147"/>
      <c r="AQ286" s="147"/>
      <c r="AR286" s="147"/>
      <c r="AS286" s="147"/>
      <c r="AT286" s="147"/>
      <c r="AU286" s="147"/>
      <c r="AV286" s="147"/>
      <c r="AW286" s="147"/>
      <c r="AX286" s="147"/>
      <c r="AY286" s="147"/>
      <c r="AZ286" s="147"/>
      <c r="BA286" s="147"/>
      <c r="BB286" s="147"/>
    </row>
    <row r="287" s="249" customFormat="true" ht="13.8" hidden="false" customHeight="false" outlineLevel="0" collapsed="false">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9"/>
      <c r="AC287" s="147"/>
      <c r="AD287" s="147"/>
      <c r="AE287" s="147"/>
      <c r="AF287" s="147"/>
      <c r="AG287" s="147"/>
      <c r="AH287" s="147"/>
      <c r="AI287" s="147"/>
      <c r="AJ287" s="147"/>
      <c r="AK287" s="147"/>
      <c r="AL287" s="147"/>
      <c r="AM287" s="147"/>
      <c r="AN287" s="147"/>
      <c r="AO287" s="147"/>
      <c r="AP287" s="147"/>
      <c r="AQ287" s="147"/>
      <c r="AR287" s="147"/>
      <c r="AS287" s="147"/>
      <c r="AT287" s="147"/>
      <c r="AU287" s="147"/>
      <c r="AV287" s="147"/>
      <c r="AW287" s="147"/>
      <c r="AX287" s="147"/>
      <c r="AY287" s="147"/>
      <c r="AZ287" s="147"/>
      <c r="BA287" s="147"/>
      <c r="BB287" s="147"/>
    </row>
    <row r="288" s="249" customFormat="true" ht="13.8" hidden="false" customHeight="false" outlineLevel="0" collapsed="false">
      <c r="A288" s="147"/>
      <c r="B288" s="147"/>
      <c r="C288" s="147"/>
      <c r="D288" s="147"/>
      <c r="E288" s="147"/>
      <c r="F288" s="147"/>
      <c r="G288" s="147"/>
      <c r="H288" s="147"/>
      <c r="I288" s="147"/>
      <c r="J288" s="147"/>
      <c r="K288" s="147"/>
      <c r="L288" s="147"/>
      <c r="M288" s="148"/>
      <c r="N288" s="147"/>
      <c r="O288" s="147"/>
      <c r="P288" s="147"/>
      <c r="Q288" s="147"/>
      <c r="R288" s="147"/>
      <c r="S288" s="147"/>
      <c r="T288" s="147"/>
      <c r="U288" s="147"/>
      <c r="V288" s="147"/>
      <c r="W288" s="147"/>
      <c r="X288" s="147"/>
      <c r="Y288" s="147"/>
      <c r="Z288" s="147"/>
      <c r="AA288" s="147"/>
      <c r="AB288" s="149"/>
      <c r="AC288" s="147"/>
      <c r="AD288" s="147"/>
      <c r="AE288" s="147"/>
      <c r="AF288" s="147"/>
      <c r="AG288" s="147"/>
      <c r="AH288" s="147"/>
      <c r="AI288" s="147"/>
      <c r="AJ288" s="147"/>
      <c r="AK288" s="147"/>
      <c r="AL288" s="147"/>
      <c r="AM288" s="147"/>
      <c r="AN288" s="147"/>
      <c r="AO288" s="147"/>
      <c r="AP288" s="147"/>
      <c r="AQ288" s="147"/>
      <c r="AR288" s="147"/>
      <c r="AS288" s="147"/>
      <c r="AT288" s="147"/>
      <c r="AU288" s="147"/>
      <c r="AV288" s="147"/>
      <c r="AW288" s="147"/>
      <c r="AX288" s="147"/>
      <c r="AY288" s="147"/>
      <c r="AZ288" s="147"/>
      <c r="BA288" s="147"/>
      <c r="BB288" s="147"/>
    </row>
    <row r="289" s="249" customFormat="true" ht="13.8" hidden="false" customHeight="false" outlineLevel="0" collapsed="false">
      <c r="A289" s="147"/>
      <c r="B289" s="147"/>
      <c r="C289" s="147"/>
      <c r="D289" s="147"/>
      <c r="E289" s="147"/>
      <c r="F289" s="147"/>
      <c r="G289" s="147"/>
      <c r="H289" s="147"/>
      <c r="I289" s="147"/>
      <c r="J289" s="147"/>
      <c r="K289" s="147"/>
      <c r="L289" s="147"/>
      <c r="M289" s="148"/>
      <c r="N289" s="147"/>
      <c r="O289" s="147"/>
      <c r="P289" s="147"/>
      <c r="Q289" s="147"/>
      <c r="R289" s="147"/>
      <c r="S289" s="147"/>
      <c r="T289" s="147"/>
      <c r="U289" s="147"/>
      <c r="V289" s="147"/>
      <c r="W289" s="147"/>
      <c r="X289" s="147"/>
      <c r="Y289" s="147"/>
      <c r="Z289" s="147"/>
      <c r="AA289" s="147"/>
      <c r="AB289" s="149"/>
      <c r="AC289" s="147"/>
      <c r="AD289" s="147"/>
      <c r="AE289" s="147"/>
      <c r="AF289" s="147"/>
      <c r="AG289" s="147"/>
      <c r="AH289" s="147"/>
      <c r="AI289" s="147"/>
      <c r="AJ289" s="147"/>
      <c r="AK289" s="147"/>
      <c r="AL289" s="147"/>
      <c r="AM289" s="147"/>
      <c r="AN289" s="147"/>
      <c r="AO289" s="147"/>
      <c r="AP289" s="147"/>
      <c r="AQ289" s="147"/>
      <c r="AR289" s="147"/>
      <c r="AS289" s="147"/>
      <c r="AT289" s="147"/>
      <c r="AU289" s="147"/>
      <c r="AV289" s="147"/>
      <c r="AW289" s="147"/>
      <c r="AX289" s="147"/>
      <c r="AY289" s="147"/>
      <c r="AZ289" s="147"/>
      <c r="BA289" s="147"/>
      <c r="BB289" s="147"/>
    </row>
    <row r="290" s="249" customFormat="true" ht="13.8" hidden="false" customHeight="false" outlineLevel="0" collapsed="false">
      <c r="A290" s="147"/>
      <c r="B290" s="147"/>
      <c r="C290" s="147"/>
      <c r="D290" s="147"/>
      <c r="E290" s="147"/>
      <c r="F290" s="147"/>
      <c r="G290" s="147"/>
      <c r="H290" s="147"/>
      <c r="I290" s="147"/>
      <c r="J290" s="147"/>
      <c r="K290" s="147"/>
      <c r="L290" s="147"/>
      <c r="M290" s="148"/>
      <c r="N290" s="147"/>
      <c r="O290" s="147"/>
      <c r="P290" s="147"/>
      <c r="Q290" s="147"/>
      <c r="R290" s="147"/>
      <c r="S290" s="147"/>
      <c r="T290" s="147"/>
      <c r="U290" s="147"/>
      <c r="V290" s="147"/>
      <c r="W290" s="147"/>
      <c r="X290" s="147"/>
      <c r="Y290" s="147"/>
      <c r="Z290" s="147"/>
      <c r="AA290" s="147"/>
      <c r="AB290" s="149"/>
      <c r="AC290" s="147"/>
      <c r="AD290" s="147"/>
      <c r="AE290" s="147"/>
      <c r="AF290" s="147"/>
      <c r="AG290" s="147"/>
      <c r="AH290" s="147"/>
      <c r="AI290" s="147"/>
      <c r="AJ290" s="147"/>
      <c r="AK290" s="147"/>
      <c r="AL290" s="147"/>
      <c r="AM290" s="147"/>
      <c r="AN290" s="147"/>
      <c r="AO290" s="147"/>
      <c r="AP290" s="147"/>
      <c r="AQ290" s="147"/>
      <c r="AR290" s="147"/>
      <c r="AS290" s="147"/>
      <c r="AT290" s="147"/>
      <c r="AU290" s="147"/>
      <c r="AV290" s="147"/>
      <c r="AW290" s="147"/>
      <c r="AX290" s="147"/>
      <c r="AY290" s="147"/>
      <c r="AZ290" s="147"/>
      <c r="BA290" s="147"/>
      <c r="BB290" s="147"/>
    </row>
    <row r="291" s="249" customFormat="true" ht="13.8" hidden="false" customHeight="false" outlineLevel="0" collapsed="false">
      <c r="A291" s="147"/>
      <c r="B291" s="147"/>
      <c r="C291" s="147"/>
      <c r="D291" s="147"/>
      <c r="E291" s="147"/>
      <c r="F291" s="147"/>
      <c r="G291" s="147"/>
      <c r="H291" s="147"/>
      <c r="I291" s="147"/>
      <c r="J291" s="147"/>
      <c r="K291" s="147"/>
      <c r="L291" s="147"/>
      <c r="M291" s="148"/>
      <c r="N291" s="147"/>
      <c r="O291" s="147"/>
      <c r="P291" s="147"/>
      <c r="Q291" s="147"/>
      <c r="R291" s="147"/>
      <c r="S291" s="147"/>
      <c r="T291" s="147"/>
      <c r="U291" s="147"/>
      <c r="V291" s="147"/>
      <c r="W291" s="147"/>
      <c r="X291" s="147"/>
      <c r="Y291" s="147"/>
      <c r="Z291" s="147"/>
      <c r="AA291" s="147"/>
      <c r="AB291" s="149"/>
      <c r="AC291" s="147"/>
      <c r="AD291" s="147"/>
      <c r="AE291" s="147"/>
      <c r="AF291" s="147"/>
      <c r="AG291" s="147"/>
      <c r="AH291" s="147"/>
      <c r="AI291" s="147"/>
      <c r="AJ291" s="147"/>
      <c r="AK291" s="147"/>
      <c r="AL291" s="147"/>
      <c r="AM291" s="147"/>
      <c r="AN291" s="147"/>
      <c r="AO291" s="147"/>
      <c r="AP291" s="147"/>
      <c r="AQ291" s="147"/>
      <c r="AR291" s="147"/>
      <c r="AS291" s="147"/>
      <c r="AT291" s="147"/>
      <c r="AU291" s="147"/>
      <c r="AV291" s="147"/>
      <c r="AW291" s="147"/>
      <c r="AX291" s="147"/>
      <c r="AY291" s="147"/>
      <c r="AZ291" s="147"/>
      <c r="BA291" s="147"/>
      <c r="BB291" s="147"/>
    </row>
    <row r="292" s="249" customFormat="true" ht="13.8" hidden="false" customHeight="false" outlineLevel="0" collapsed="false">
      <c r="A292" s="147"/>
      <c r="B292" s="147"/>
      <c r="C292" s="147"/>
      <c r="D292" s="147"/>
      <c r="E292" s="147"/>
      <c r="F292" s="147"/>
      <c r="G292" s="147"/>
      <c r="H292" s="147"/>
      <c r="I292" s="147"/>
      <c r="J292" s="147"/>
      <c r="K292" s="147"/>
      <c r="L292" s="147"/>
      <c r="M292" s="148"/>
      <c r="N292" s="147"/>
      <c r="O292" s="147"/>
      <c r="P292" s="147"/>
      <c r="Q292" s="147"/>
      <c r="R292" s="147"/>
      <c r="S292" s="147"/>
      <c r="T292" s="147"/>
      <c r="U292" s="147"/>
      <c r="V292" s="147"/>
      <c r="W292" s="147"/>
      <c r="X292" s="147"/>
      <c r="Y292" s="147"/>
      <c r="Z292" s="147"/>
      <c r="AA292" s="147"/>
      <c r="AB292" s="149"/>
      <c r="AC292" s="147"/>
      <c r="AD292" s="147"/>
      <c r="AE292" s="147"/>
      <c r="AF292" s="147"/>
      <c r="AG292" s="147"/>
      <c r="AH292" s="147"/>
      <c r="AI292" s="147"/>
      <c r="AJ292" s="147"/>
      <c r="AK292" s="147"/>
      <c r="AL292" s="147"/>
      <c r="AM292" s="147"/>
      <c r="AN292" s="147"/>
      <c r="AO292" s="147"/>
      <c r="AP292" s="147"/>
      <c r="AQ292" s="147"/>
      <c r="AR292" s="147"/>
      <c r="AS292" s="147"/>
      <c r="AT292" s="147"/>
      <c r="AU292" s="147"/>
      <c r="AV292" s="147"/>
      <c r="AW292" s="147"/>
      <c r="AX292" s="147"/>
      <c r="AY292" s="147"/>
      <c r="AZ292" s="147"/>
      <c r="BA292" s="147"/>
      <c r="BB292" s="147"/>
    </row>
    <row r="293" s="249" customFormat="true" ht="13.8" hidden="false" customHeight="false" outlineLevel="0" collapsed="false">
      <c r="A293" s="147"/>
      <c r="B293" s="147"/>
      <c r="C293" s="147"/>
      <c r="D293" s="147"/>
      <c r="E293" s="147"/>
      <c r="F293" s="147"/>
      <c r="G293" s="147"/>
      <c r="H293" s="147"/>
      <c r="I293" s="147"/>
      <c r="J293" s="147"/>
      <c r="K293" s="147"/>
      <c r="L293" s="147"/>
      <c r="M293" s="148"/>
      <c r="N293" s="147"/>
      <c r="O293" s="147"/>
      <c r="P293" s="147"/>
      <c r="Q293" s="147"/>
      <c r="R293" s="147"/>
      <c r="S293" s="147"/>
      <c r="T293" s="147"/>
      <c r="U293" s="147"/>
      <c r="V293" s="147"/>
      <c r="W293" s="147"/>
      <c r="X293" s="147"/>
      <c r="Y293" s="147"/>
      <c r="Z293" s="147"/>
      <c r="AA293" s="147"/>
      <c r="AB293" s="149"/>
      <c r="AC293" s="147"/>
      <c r="AD293" s="147"/>
      <c r="AE293" s="147"/>
      <c r="AF293" s="147"/>
      <c r="AG293" s="147"/>
      <c r="AH293" s="147"/>
      <c r="AI293" s="147"/>
      <c r="AJ293" s="147"/>
      <c r="AK293" s="147"/>
      <c r="AL293" s="147"/>
      <c r="AM293" s="147"/>
      <c r="AN293" s="147"/>
      <c r="AO293" s="147"/>
      <c r="AP293" s="147"/>
      <c r="AQ293" s="147"/>
      <c r="AR293" s="147"/>
      <c r="AS293" s="147"/>
      <c r="AT293" s="147"/>
      <c r="AU293" s="147"/>
      <c r="AV293" s="147"/>
      <c r="AW293" s="147"/>
      <c r="AX293" s="147"/>
      <c r="AY293" s="147"/>
      <c r="AZ293" s="147"/>
      <c r="BA293" s="147"/>
      <c r="BB293" s="147"/>
    </row>
    <row r="294" s="249" customFormat="true" ht="13.8" hidden="false" customHeight="false" outlineLevel="0" collapsed="false">
      <c r="A294" s="147"/>
      <c r="B294" s="147"/>
      <c r="C294" s="147"/>
      <c r="D294" s="147"/>
      <c r="E294" s="147"/>
      <c r="F294" s="147"/>
      <c r="G294" s="147"/>
      <c r="H294" s="147"/>
      <c r="I294" s="147"/>
      <c r="J294" s="147"/>
      <c r="K294" s="147"/>
      <c r="L294" s="147"/>
      <c r="M294" s="148"/>
      <c r="N294" s="147"/>
      <c r="O294" s="147"/>
      <c r="P294" s="147"/>
      <c r="Q294" s="147"/>
      <c r="R294" s="147"/>
      <c r="S294" s="147"/>
      <c r="T294" s="147"/>
      <c r="U294" s="147"/>
      <c r="V294" s="147"/>
      <c r="W294" s="147"/>
      <c r="X294" s="147"/>
      <c r="Y294" s="147"/>
      <c r="Z294" s="147"/>
      <c r="AA294" s="147"/>
      <c r="AB294" s="149"/>
      <c r="AC294" s="147"/>
      <c r="AD294" s="147"/>
      <c r="AE294" s="147"/>
      <c r="AF294" s="147"/>
      <c r="AG294" s="147"/>
      <c r="AH294" s="147"/>
      <c r="AI294" s="147"/>
      <c r="AJ294" s="147"/>
      <c r="AK294" s="147"/>
      <c r="AL294" s="147"/>
      <c r="AM294" s="147"/>
      <c r="AN294" s="147"/>
      <c r="AO294" s="147"/>
      <c r="AP294" s="147"/>
      <c r="AQ294" s="147"/>
      <c r="AR294" s="147"/>
      <c r="AS294" s="147"/>
      <c r="AT294" s="147"/>
      <c r="AU294" s="147"/>
      <c r="AV294" s="147"/>
      <c r="AW294" s="147"/>
      <c r="AX294" s="147"/>
      <c r="AY294" s="147"/>
      <c r="AZ294" s="147"/>
      <c r="BA294" s="147"/>
      <c r="BB294" s="147"/>
    </row>
    <row r="295" s="249" customFormat="true" ht="13.8" hidden="false" customHeight="false" outlineLevel="0" collapsed="false">
      <c r="A295" s="147"/>
      <c r="B295" s="147"/>
      <c r="C295" s="147"/>
      <c r="D295" s="147"/>
      <c r="E295" s="147"/>
      <c r="F295" s="147"/>
      <c r="G295" s="147"/>
      <c r="H295" s="147"/>
      <c r="I295" s="147"/>
      <c r="J295" s="147"/>
      <c r="K295" s="147"/>
      <c r="L295" s="147"/>
      <c r="M295" s="148"/>
      <c r="N295" s="147"/>
      <c r="O295" s="147"/>
      <c r="P295" s="147"/>
      <c r="Q295" s="147"/>
      <c r="R295" s="147"/>
      <c r="S295" s="147"/>
      <c r="T295" s="147"/>
      <c r="U295" s="147"/>
      <c r="V295" s="147"/>
      <c r="W295" s="147"/>
      <c r="X295" s="147"/>
      <c r="Y295" s="147"/>
      <c r="Z295" s="147"/>
      <c r="AA295" s="147"/>
      <c r="AB295" s="149"/>
      <c r="AC295" s="147"/>
      <c r="AD295" s="147"/>
      <c r="AE295" s="147"/>
      <c r="AF295" s="147"/>
      <c r="AG295" s="147"/>
      <c r="AH295" s="147"/>
      <c r="AI295" s="147"/>
      <c r="AJ295" s="147"/>
      <c r="AK295" s="147"/>
      <c r="AL295" s="147"/>
      <c r="AM295" s="147"/>
      <c r="AN295" s="147"/>
      <c r="AO295" s="147"/>
      <c r="AP295" s="147"/>
      <c r="AQ295" s="147"/>
      <c r="AR295" s="147"/>
      <c r="AS295" s="147"/>
      <c r="AT295" s="147"/>
      <c r="AU295" s="147"/>
      <c r="AV295" s="147"/>
      <c r="AW295" s="147"/>
      <c r="AX295" s="147"/>
      <c r="AY295" s="147"/>
      <c r="AZ295" s="147"/>
      <c r="BA295" s="147"/>
      <c r="BB295" s="147"/>
    </row>
    <row r="296" s="249" customFormat="true" ht="13.8" hidden="false" customHeight="false" outlineLevel="0" collapsed="false">
      <c r="A296" s="147"/>
      <c r="B296" s="147"/>
      <c r="C296" s="147"/>
      <c r="D296" s="147"/>
      <c r="E296" s="147"/>
      <c r="F296" s="147"/>
      <c r="G296" s="147"/>
      <c r="H296" s="147"/>
      <c r="I296" s="147"/>
      <c r="J296" s="147"/>
      <c r="K296" s="147"/>
      <c r="L296" s="147"/>
      <c r="M296" s="148"/>
      <c r="N296" s="147"/>
      <c r="O296" s="147"/>
      <c r="P296" s="147"/>
      <c r="Q296" s="147"/>
      <c r="R296" s="147"/>
      <c r="S296" s="147"/>
      <c r="T296" s="147"/>
      <c r="U296" s="147"/>
      <c r="V296" s="147"/>
      <c r="W296" s="147"/>
      <c r="X296" s="147"/>
      <c r="Y296" s="147"/>
      <c r="Z296" s="147"/>
      <c r="AA296" s="147"/>
      <c r="AB296" s="149"/>
      <c r="AC296" s="147"/>
      <c r="AD296" s="147"/>
      <c r="AE296" s="147"/>
      <c r="AF296" s="147"/>
      <c r="AG296" s="147"/>
      <c r="AH296" s="147"/>
      <c r="AI296" s="147"/>
      <c r="AJ296" s="147"/>
      <c r="AK296" s="147"/>
      <c r="AL296" s="147"/>
      <c r="AM296" s="147"/>
      <c r="AN296" s="147"/>
      <c r="AO296" s="147"/>
      <c r="AP296" s="147"/>
      <c r="AQ296" s="147"/>
      <c r="AR296" s="147"/>
      <c r="AS296" s="147"/>
      <c r="AT296" s="147"/>
      <c r="AU296" s="147"/>
      <c r="AV296" s="147"/>
      <c r="AW296" s="147"/>
      <c r="AX296" s="147"/>
      <c r="AY296" s="147"/>
      <c r="AZ296" s="147"/>
      <c r="BA296" s="147"/>
      <c r="BB296" s="147"/>
    </row>
    <row r="297" s="249" customFormat="true" ht="13.8" hidden="false" customHeight="false" outlineLevel="0" collapsed="false">
      <c r="A297" s="147"/>
      <c r="B297" s="147"/>
      <c r="C297" s="147"/>
      <c r="D297" s="147"/>
      <c r="E297" s="147"/>
      <c r="F297" s="147"/>
      <c r="G297" s="147"/>
      <c r="H297" s="147"/>
      <c r="I297" s="147"/>
      <c r="J297" s="147"/>
      <c r="K297" s="147"/>
      <c r="L297" s="147"/>
      <c r="M297" s="148"/>
      <c r="N297" s="147"/>
      <c r="O297" s="147"/>
      <c r="P297" s="147"/>
      <c r="Q297" s="147"/>
      <c r="R297" s="147"/>
      <c r="S297" s="147"/>
      <c r="T297" s="147"/>
      <c r="U297" s="147"/>
      <c r="V297" s="147"/>
      <c r="W297" s="147"/>
      <c r="X297" s="147"/>
      <c r="Y297" s="147"/>
      <c r="Z297" s="147"/>
      <c r="AA297" s="147"/>
      <c r="AB297" s="149"/>
      <c r="AC297" s="147"/>
      <c r="AD297" s="147"/>
      <c r="AE297" s="147"/>
      <c r="AF297" s="147"/>
      <c r="AG297" s="147"/>
      <c r="AH297" s="147"/>
      <c r="AI297" s="147"/>
      <c r="AJ297" s="147"/>
      <c r="AK297" s="147"/>
      <c r="AL297" s="147"/>
      <c r="AM297" s="147"/>
      <c r="AN297" s="147"/>
      <c r="AO297" s="147"/>
      <c r="AP297" s="147"/>
      <c r="AQ297" s="147"/>
      <c r="AR297" s="147"/>
      <c r="AS297" s="147"/>
      <c r="AT297" s="147"/>
      <c r="AU297" s="147"/>
      <c r="AV297" s="147"/>
      <c r="AW297" s="147"/>
      <c r="AX297" s="147"/>
      <c r="AY297" s="147"/>
      <c r="AZ297" s="147"/>
      <c r="BA297" s="147"/>
      <c r="BB297" s="147"/>
    </row>
    <row r="298" s="249" customFormat="true" ht="13.8" hidden="false" customHeight="false" outlineLevel="0" collapsed="false">
      <c r="A298" s="147"/>
      <c r="B298" s="147"/>
      <c r="C298" s="147"/>
      <c r="D298" s="147"/>
      <c r="E298" s="147"/>
      <c r="F298" s="147"/>
      <c r="G298" s="147"/>
      <c r="H298" s="147"/>
      <c r="I298" s="147"/>
      <c r="J298" s="147"/>
      <c r="K298" s="147"/>
      <c r="L298" s="147"/>
      <c r="M298" s="148"/>
      <c r="N298" s="147"/>
      <c r="O298" s="147"/>
      <c r="P298" s="147"/>
      <c r="Q298" s="147"/>
      <c r="R298" s="147"/>
      <c r="S298" s="147"/>
      <c r="T298" s="147"/>
      <c r="U298" s="147"/>
      <c r="V298" s="147"/>
      <c r="W298" s="147"/>
      <c r="X298" s="147"/>
      <c r="Y298" s="147"/>
      <c r="Z298" s="147"/>
      <c r="AA298" s="147"/>
      <c r="AB298" s="149"/>
      <c r="AC298" s="147"/>
      <c r="AD298" s="147"/>
      <c r="AE298" s="147"/>
      <c r="AF298" s="147"/>
      <c r="AG298" s="147"/>
      <c r="AH298" s="147"/>
      <c r="AI298" s="147"/>
      <c r="AJ298" s="147"/>
      <c r="AK298" s="147"/>
      <c r="AL298" s="147"/>
      <c r="AM298" s="147"/>
      <c r="AN298" s="147"/>
      <c r="AO298" s="147"/>
      <c r="AP298" s="147"/>
      <c r="AQ298" s="147"/>
      <c r="AR298" s="147"/>
      <c r="AS298" s="147"/>
      <c r="AT298" s="147"/>
      <c r="AU298" s="147"/>
      <c r="AV298" s="147"/>
      <c r="AW298" s="147"/>
      <c r="AX298" s="147"/>
      <c r="AY298" s="147"/>
      <c r="AZ298" s="147"/>
      <c r="BA298" s="147"/>
      <c r="BB298" s="147"/>
    </row>
    <row r="299" s="249" customFormat="true" ht="13.8" hidden="false" customHeight="false" outlineLevel="0" collapsed="false">
      <c r="A299" s="147"/>
      <c r="B299" s="147"/>
      <c r="C299" s="147"/>
      <c r="D299" s="147"/>
      <c r="E299" s="147"/>
      <c r="F299" s="147"/>
      <c r="G299" s="147"/>
      <c r="H299" s="147"/>
      <c r="I299" s="147"/>
      <c r="J299" s="147"/>
      <c r="K299" s="147"/>
      <c r="L299" s="147"/>
      <c r="M299" s="148"/>
      <c r="N299" s="147"/>
      <c r="O299" s="147"/>
      <c r="P299" s="147"/>
      <c r="Q299" s="147"/>
      <c r="R299" s="147"/>
      <c r="S299" s="147"/>
      <c r="T299" s="147"/>
      <c r="U299" s="147"/>
      <c r="V299" s="147"/>
      <c r="W299" s="147"/>
      <c r="X299" s="147"/>
      <c r="Y299" s="147"/>
      <c r="Z299" s="147"/>
      <c r="AA299" s="147"/>
      <c r="AB299" s="149"/>
      <c r="AC299" s="147"/>
      <c r="AD299" s="147"/>
      <c r="AE299" s="147"/>
      <c r="AF299" s="147"/>
      <c r="AG299" s="147"/>
      <c r="AH299" s="147"/>
      <c r="AI299" s="147"/>
      <c r="AJ299" s="147"/>
      <c r="AK299" s="147"/>
      <c r="AL299" s="147"/>
      <c r="AM299" s="147"/>
      <c r="AN299" s="147"/>
      <c r="AO299" s="147"/>
      <c r="AP299" s="147"/>
      <c r="AQ299" s="147"/>
      <c r="AR299" s="147"/>
      <c r="AS299" s="147"/>
      <c r="AT299" s="147"/>
      <c r="AU299" s="147"/>
      <c r="AV299" s="147"/>
      <c r="AW299" s="147"/>
      <c r="AX299" s="147"/>
      <c r="AY299" s="147"/>
      <c r="AZ299" s="147"/>
      <c r="BA299" s="147"/>
      <c r="BB299" s="147"/>
    </row>
    <row r="300" s="249" customFormat="true" ht="13.8" hidden="false" customHeight="false" outlineLevel="0" collapsed="false">
      <c r="A300" s="147"/>
      <c r="B300" s="147"/>
      <c r="C300" s="147"/>
      <c r="D300" s="147"/>
      <c r="E300" s="147"/>
      <c r="F300" s="147"/>
      <c r="G300" s="147"/>
      <c r="H300" s="147"/>
      <c r="I300" s="147"/>
      <c r="J300" s="147"/>
      <c r="K300" s="147"/>
      <c r="L300" s="147"/>
      <c r="M300" s="148"/>
      <c r="N300" s="147"/>
      <c r="O300" s="147"/>
      <c r="P300" s="147"/>
      <c r="Q300" s="147"/>
      <c r="R300" s="147"/>
      <c r="S300" s="147"/>
      <c r="T300" s="147"/>
      <c r="U300" s="147"/>
      <c r="V300" s="147"/>
      <c r="W300" s="147"/>
      <c r="X300" s="147"/>
      <c r="Y300" s="147"/>
      <c r="Z300" s="147"/>
      <c r="AA300" s="147"/>
      <c r="AB300" s="149"/>
      <c r="AC300" s="147"/>
      <c r="AD300" s="147"/>
      <c r="AE300" s="147"/>
      <c r="AF300" s="147"/>
      <c r="AG300" s="147"/>
      <c r="AH300" s="147"/>
      <c r="AI300" s="147"/>
      <c r="AJ300" s="147"/>
      <c r="AK300" s="147"/>
      <c r="AL300" s="147"/>
      <c r="AM300" s="147"/>
      <c r="AN300" s="147"/>
      <c r="AO300" s="147"/>
      <c r="AP300" s="147"/>
      <c r="AQ300" s="147"/>
      <c r="AR300" s="147"/>
      <c r="AS300" s="147"/>
      <c r="AT300" s="147"/>
      <c r="AU300" s="147"/>
      <c r="AV300" s="147"/>
      <c r="AW300" s="147"/>
      <c r="AX300" s="147"/>
      <c r="AY300" s="147"/>
      <c r="AZ300" s="147"/>
      <c r="BA300" s="147"/>
      <c r="BB300" s="147"/>
    </row>
    <row r="301" s="249" customFormat="true" ht="13.8" hidden="false" customHeight="false" outlineLevel="0" collapsed="false">
      <c r="A301" s="147"/>
      <c r="B301" s="147"/>
      <c r="C301" s="147"/>
      <c r="D301" s="147"/>
      <c r="E301" s="147"/>
      <c r="F301" s="147"/>
      <c r="G301" s="147"/>
      <c r="H301" s="147"/>
      <c r="I301" s="147"/>
      <c r="J301" s="147"/>
      <c r="K301" s="147"/>
      <c r="L301" s="147"/>
      <c r="M301" s="148"/>
      <c r="N301" s="147"/>
      <c r="O301" s="147"/>
      <c r="P301" s="147"/>
      <c r="Q301" s="147"/>
      <c r="R301" s="147"/>
      <c r="S301" s="147"/>
      <c r="T301" s="147"/>
      <c r="U301" s="147"/>
      <c r="V301" s="147"/>
      <c r="W301" s="147"/>
      <c r="X301" s="147"/>
      <c r="Y301" s="147"/>
      <c r="Z301" s="147"/>
      <c r="AA301" s="147"/>
      <c r="AB301" s="149"/>
      <c r="AC301" s="147"/>
      <c r="AD301" s="147"/>
      <c r="AE301" s="147"/>
      <c r="AF301" s="147"/>
      <c r="AG301" s="147"/>
      <c r="AH301" s="147"/>
      <c r="AI301" s="147"/>
      <c r="AJ301" s="147"/>
      <c r="AK301" s="147"/>
      <c r="AL301" s="147"/>
      <c r="AM301" s="147"/>
      <c r="AN301" s="147"/>
      <c r="AO301" s="147"/>
      <c r="AP301" s="147"/>
      <c r="AQ301" s="147"/>
      <c r="AR301" s="147"/>
      <c r="AS301" s="147"/>
      <c r="AT301" s="147"/>
      <c r="AU301" s="147"/>
      <c r="AV301" s="147"/>
      <c r="AW301" s="147"/>
      <c r="AX301" s="147"/>
      <c r="AY301" s="147"/>
      <c r="AZ301" s="147"/>
      <c r="BA301" s="147"/>
      <c r="BB301" s="147"/>
    </row>
    <row r="302" s="249" customFormat="true" ht="13.8" hidden="false" customHeight="false" outlineLevel="0" collapsed="false">
      <c r="A302" s="147"/>
      <c r="B302" s="147"/>
      <c r="C302" s="147"/>
      <c r="D302" s="147"/>
      <c r="E302" s="147"/>
      <c r="F302" s="147"/>
      <c r="G302" s="147"/>
      <c r="H302" s="147"/>
      <c r="I302" s="147"/>
      <c r="J302" s="147"/>
      <c r="K302" s="147"/>
      <c r="L302" s="147"/>
      <c r="M302" s="148"/>
      <c r="N302" s="147"/>
      <c r="O302" s="147"/>
      <c r="P302" s="147"/>
      <c r="Q302" s="147"/>
      <c r="R302" s="147"/>
      <c r="S302" s="147"/>
      <c r="T302" s="147"/>
      <c r="U302" s="147"/>
      <c r="V302" s="147"/>
      <c r="W302" s="147"/>
      <c r="X302" s="147"/>
      <c r="Y302" s="147"/>
      <c r="Z302" s="147"/>
      <c r="AA302" s="147"/>
      <c r="AB302" s="149"/>
      <c r="AC302" s="147"/>
      <c r="AD302" s="147"/>
      <c r="AE302" s="147"/>
      <c r="AF302" s="147"/>
      <c r="AG302" s="147"/>
      <c r="AH302" s="147"/>
      <c r="AI302" s="147"/>
      <c r="AJ302" s="147"/>
      <c r="AK302" s="147"/>
      <c r="AL302" s="147"/>
      <c r="AM302" s="147"/>
      <c r="AN302" s="147"/>
      <c r="AO302" s="147"/>
      <c r="AP302" s="147"/>
      <c r="AQ302" s="147"/>
      <c r="AR302" s="147"/>
      <c r="AS302" s="147"/>
      <c r="AT302" s="147"/>
      <c r="AU302" s="147"/>
      <c r="AV302" s="147"/>
      <c r="AW302" s="147"/>
      <c r="AX302" s="147"/>
      <c r="AY302" s="147"/>
      <c r="AZ302" s="147"/>
      <c r="BA302" s="147"/>
      <c r="BB302" s="147"/>
    </row>
    <row r="303" s="249" customFormat="true" ht="13.8" hidden="false" customHeight="false" outlineLevel="0" collapsed="false">
      <c r="A303" s="147"/>
      <c r="B303" s="147"/>
      <c r="C303" s="147"/>
      <c r="D303" s="147"/>
      <c r="E303" s="147"/>
      <c r="F303" s="147"/>
      <c r="G303" s="147"/>
      <c r="H303" s="147"/>
      <c r="I303" s="147"/>
      <c r="J303" s="147"/>
      <c r="K303" s="147"/>
      <c r="L303" s="147"/>
      <c r="M303" s="148"/>
      <c r="N303" s="147"/>
      <c r="O303" s="147"/>
      <c r="P303" s="147"/>
      <c r="Q303" s="147"/>
      <c r="R303" s="147"/>
      <c r="S303" s="147"/>
      <c r="T303" s="147"/>
      <c r="U303" s="147"/>
      <c r="V303" s="147"/>
      <c r="W303" s="147"/>
      <c r="X303" s="147"/>
      <c r="Y303" s="147"/>
      <c r="Z303" s="147"/>
      <c r="AA303" s="147"/>
      <c r="AB303" s="149"/>
      <c r="AC303" s="147"/>
      <c r="AD303" s="147"/>
      <c r="AE303" s="147"/>
      <c r="AF303" s="147"/>
      <c r="AG303" s="147"/>
      <c r="AH303" s="147"/>
      <c r="AI303" s="147"/>
      <c r="AJ303" s="147"/>
      <c r="AK303" s="147"/>
      <c r="AL303" s="147"/>
      <c r="AM303" s="147"/>
      <c r="AN303" s="147"/>
      <c r="AO303" s="147"/>
      <c r="AP303" s="147"/>
      <c r="AQ303" s="147"/>
      <c r="AR303" s="147"/>
      <c r="AS303" s="147"/>
      <c r="AT303" s="147"/>
      <c r="AU303" s="147"/>
      <c r="AV303" s="147"/>
      <c r="AW303" s="147"/>
      <c r="AX303" s="147"/>
      <c r="AY303" s="147"/>
      <c r="AZ303" s="147"/>
      <c r="BA303" s="147"/>
      <c r="BB303" s="147"/>
    </row>
    <row r="304" s="249" customFormat="true" ht="13.8" hidden="false" customHeight="false" outlineLevel="0" collapsed="false">
      <c r="A304" s="147"/>
      <c r="B304" s="147"/>
      <c r="C304" s="147"/>
      <c r="D304" s="147"/>
      <c r="E304" s="147"/>
      <c r="F304" s="147"/>
      <c r="G304" s="147"/>
      <c r="H304" s="147"/>
      <c r="I304" s="147"/>
      <c r="J304" s="147"/>
      <c r="K304" s="147"/>
      <c r="L304" s="147"/>
      <c r="M304" s="148"/>
      <c r="N304" s="147"/>
      <c r="O304" s="147"/>
      <c r="P304" s="147"/>
      <c r="Q304" s="147"/>
      <c r="R304" s="147"/>
      <c r="S304" s="147"/>
      <c r="T304" s="147"/>
      <c r="U304" s="147"/>
      <c r="V304" s="147"/>
      <c r="W304" s="147"/>
      <c r="X304" s="147"/>
      <c r="Y304" s="147"/>
      <c r="Z304" s="147"/>
      <c r="AA304" s="147"/>
      <c r="AB304" s="149"/>
      <c r="AC304" s="147"/>
      <c r="AD304" s="147"/>
      <c r="AE304" s="147"/>
      <c r="AF304" s="147"/>
      <c r="AG304" s="147"/>
      <c r="AH304" s="147"/>
      <c r="AI304" s="147"/>
      <c r="AJ304" s="147"/>
      <c r="AK304" s="147"/>
      <c r="AL304" s="147"/>
      <c r="AM304" s="147"/>
      <c r="AN304" s="147"/>
      <c r="AO304" s="147"/>
      <c r="AP304" s="147"/>
      <c r="AQ304" s="147"/>
      <c r="AR304" s="147"/>
      <c r="AS304" s="147"/>
      <c r="AT304" s="147"/>
      <c r="AU304" s="147"/>
      <c r="AV304" s="147"/>
      <c r="AW304" s="147"/>
      <c r="AX304" s="147"/>
      <c r="AY304" s="147"/>
      <c r="AZ304" s="147"/>
      <c r="BA304" s="147"/>
      <c r="BB304" s="147"/>
    </row>
    <row r="305" s="249" customFormat="true" ht="13.8" hidden="false" customHeight="false" outlineLevel="0" collapsed="false">
      <c r="A305" s="147"/>
      <c r="B305" s="147"/>
      <c r="C305" s="147"/>
      <c r="D305" s="147"/>
      <c r="E305" s="147"/>
      <c r="F305" s="147"/>
      <c r="G305" s="147"/>
      <c r="H305" s="147"/>
      <c r="I305" s="147"/>
      <c r="J305" s="147"/>
      <c r="K305" s="147"/>
      <c r="L305" s="147"/>
      <c r="M305" s="148"/>
      <c r="N305" s="147"/>
      <c r="O305" s="147"/>
      <c r="P305" s="147"/>
      <c r="Q305" s="147"/>
      <c r="R305" s="147"/>
      <c r="S305" s="147"/>
      <c r="T305" s="147"/>
      <c r="U305" s="147"/>
      <c r="V305" s="147"/>
      <c r="W305" s="147"/>
      <c r="X305" s="147"/>
      <c r="Y305" s="147"/>
      <c r="Z305" s="147"/>
      <c r="AA305" s="147"/>
      <c r="AB305" s="149"/>
      <c r="AC305" s="147"/>
      <c r="AD305" s="147"/>
      <c r="AE305" s="147"/>
      <c r="AF305" s="147"/>
      <c r="AG305" s="147"/>
      <c r="AH305" s="147"/>
      <c r="AI305" s="147"/>
      <c r="AJ305" s="147"/>
      <c r="AK305" s="147"/>
      <c r="AL305" s="147"/>
      <c r="AM305" s="147"/>
      <c r="AN305" s="147"/>
      <c r="AO305" s="147"/>
      <c r="AP305" s="147"/>
      <c r="AQ305" s="147"/>
      <c r="AR305" s="147"/>
      <c r="AS305" s="147"/>
      <c r="AT305" s="147"/>
      <c r="AU305" s="147"/>
      <c r="AV305" s="147"/>
      <c r="AW305" s="147"/>
      <c r="AX305" s="147"/>
      <c r="AY305" s="147"/>
      <c r="AZ305" s="147"/>
      <c r="BA305" s="147"/>
      <c r="BB305" s="147"/>
    </row>
    <row r="306" s="249" customFormat="true" ht="13.8" hidden="false" customHeight="false" outlineLevel="0" collapsed="false">
      <c r="A306" s="147"/>
      <c r="B306" s="147"/>
      <c r="C306" s="147"/>
      <c r="D306" s="147"/>
      <c r="E306" s="147"/>
      <c r="F306" s="147"/>
      <c r="G306" s="147"/>
      <c r="H306" s="147"/>
      <c r="I306" s="147"/>
      <c r="J306" s="147"/>
      <c r="K306" s="147"/>
      <c r="L306" s="147"/>
      <c r="M306" s="148"/>
      <c r="N306" s="147"/>
      <c r="O306" s="147"/>
      <c r="P306" s="147"/>
      <c r="Q306" s="147"/>
      <c r="R306" s="147"/>
      <c r="S306" s="147"/>
      <c r="T306" s="147"/>
      <c r="U306" s="147"/>
      <c r="V306" s="147"/>
      <c r="W306" s="147"/>
      <c r="X306" s="147"/>
      <c r="Y306" s="147"/>
      <c r="Z306" s="147"/>
      <c r="AA306" s="147"/>
      <c r="AB306" s="149"/>
      <c r="AC306" s="147"/>
      <c r="AD306" s="147"/>
      <c r="AE306" s="147"/>
      <c r="AF306" s="147"/>
      <c r="AG306" s="147"/>
      <c r="AH306" s="147"/>
      <c r="AI306" s="147"/>
      <c r="AJ306" s="147"/>
      <c r="AK306" s="147"/>
      <c r="AL306" s="147"/>
      <c r="AM306" s="147"/>
      <c r="AN306" s="147"/>
      <c r="AO306" s="147"/>
      <c r="AP306" s="147"/>
      <c r="AQ306" s="147"/>
      <c r="AR306" s="147"/>
      <c r="AS306" s="147"/>
      <c r="AT306" s="147"/>
      <c r="AU306" s="147"/>
      <c r="AV306" s="147"/>
      <c r="AW306" s="147"/>
      <c r="AX306" s="147"/>
      <c r="AY306" s="147"/>
      <c r="AZ306" s="147"/>
      <c r="BA306" s="147"/>
      <c r="BB306" s="147"/>
    </row>
    <row r="307" s="249" customFormat="true" ht="13.8" hidden="false" customHeight="false" outlineLevel="0" collapsed="false">
      <c r="A307" s="147"/>
      <c r="B307" s="147"/>
      <c r="C307" s="147"/>
      <c r="D307" s="147"/>
      <c r="E307" s="147"/>
      <c r="F307" s="147"/>
      <c r="G307" s="147"/>
      <c r="H307" s="147"/>
      <c r="I307" s="147"/>
      <c r="J307" s="147"/>
      <c r="K307" s="147"/>
      <c r="L307" s="147"/>
      <c r="M307" s="148"/>
      <c r="N307" s="147"/>
      <c r="O307" s="147"/>
      <c r="P307" s="147"/>
      <c r="Q307" s="147"/>
      <c r="R307" s="147"/>
      <c r="S307" s="147"/>
      <c r="T307" s="147"/>
      <c r="U307" s="147"/>
      <c r="V307" s="147"/>
      <c r="W307" s="147"/>
      <c r="X307" s="147"/>
      <c r="Y307" s="147"/>
      <c r="Z307" s="147"/>
      <c r="AA307" s="147"/>
      <c r="AB307" s="149"/>
      <c r="AC307" s="147"/>
      <c r="AD307" s="147"/>
      <c r="AE307" s="147"/>
      <c r="AF307" s="147"/>
      <c r="AG307" s="147"/>
      <c r="AH307" s="147"/>
      <c r="AI307" s="147"/>
      <c r="AJ307" s="147"/>
      <c r="AK307" s="147"/>
      <c r="AL307" s="147"/>
      <c r="AM307" s="147"/>
      <c r="AN307" s="147"/>
      <c r="AO307" s="147"/>
      <c r="AP307" s="147"/>
      <c r="AQ307" s="147"/>
      <c r="AR307" s="147"/>
      <c r="AS307" s="147"/>
      <c r="AT307" s="147"/>
      <c r="AU307" s="147"/>
      <c r="AV307" s="147"/>
      <c r="AW307" s="147"/>
      <c r="AX307" s="147"/>
      <c r="AY307" s="147"/>
      <c r="AZ307" s="147"/>
      <c r="BA307" s="147"/>
      <c r="BB307" s="147"/>
    </row>
    <row r="308" s="249" customFormat="true" ht="13.8" hidden="false" customHeight="false" outlineLevel="0" collapsed="false">
      <c r="A308" s="147"/>
      <c r="B308" s="147"/>
      <c r="C308" s="147"/>
      <c r="D308" s="147"/>
      <c r="E308" s="147"/>
      <c r="F308" s="147"/>
      <c r="G308" s="147"/>
      <c r="H308" s="147"/>
      <c r="I308" s="147"/>
      <c r="J308" s="147"/>
      <c r="K308" s="147"/>
      <c r="L308" s="147"/>
      <c r="M308" s="148"/>
      <c r="N308" s="147"/>
      <c r="O308" s="147"/>
      <c r="P308" s="147"/>
      <c r="Q308" s="147"/>
      <c r="R308" s="147"/>
      <c r="S308" s="147"/>
      <c r="T308" s="147"/>
      <c r="U308" s="147"/>
      <c r="V308" s="147"/>
      <c r="W308" s="147"/>
      <c r="X308" s="147"/>
      <c r="Y308" s="147"/>
      <c r="Z308" s="147"/>
      <c r="AA308" s="147"/>
      <c r="AB308" s="149"/>
      <c r="AC308" s="147"/>
      <c r="AD308" s="147"/>
      <c r="AE308" s="147"/>
      <c r="AF308" s="147"/>
      <c r="AG308" s="147"/>
      <c r="AH308" s="147"/>
      <c r="AI308" s="147"/>
      <c r="AJ308" s="147"/>
      <c r="AK308" s="147"/>
      <c r="AL308" s="147"/>
      <c r="AM308" s="147"/>
      <c r="AN308" s="147"/>
      <c r="AO308" s="147"/>
      <c r="AP308" s="147"/>
      <c r="AQ308" s="147"/>
      <c r="AR308" s="147"/>
      <c r="AS308" s="147"/>
      <c r="AT308" s="147"/>
      <c r="AU308" s="147"/>
      <c r="AV308" s="147"/>
      <c r="AW308" s="147"/>
      <c r="AX308" s="147"/>
      <c r="AY308" s="147"/>
      <c r="AZ308" s="147"/>
      <c r="BA308" s="147"/>
      <c r="BB308" s="147"/>
    </row>
    <row r="309" s="249" customFormat="true" ht="13.8" hidden="false" customHeight="false" outlineLevel="0" collapsed="false">
      <c r="A309" s="147"/>
      <c r="B309" s="147"/>
      <c r="C309" s="147"/>
      <c r="D309" s="147"/>
      <c r="E309" s="147"/>
      <c r="F309" s="147"/>
      <c r="G309" s="147"/>
      <c r="H309" s="147"/>
      <c r="I309" s="147"/>
      <c r="J309" s="147"/>
      <c r="K309" s="147"/>
      <c r="L309" s="147"/>
      <c r="M309" s="148"/>
      <c r="N309" s="147"/>
      <c r="O309" s="147"/>
      <c r="P309" s="147"/>
      <c r="Q309" s="147"/>
      <c r="R309" s="147"/>
      <c r="S309" s="147"/>
      <c r="T309" s="147"/>
      <c r="U309" s="147"/>
      <c r="V309" s="147"/>
      <c r="W309" s="147"/>
      <c r="X309" s="147"/>
      <c r="Y309" s="147"/>
      <c r="Z309" s="147"/>
      <c r="AA309" s="147"/>
      <c r="AB309" s="149"/>
      <c r="AC309" s="147"/>
      <c r="AD309" s="147"/>
      <c r="AE309" s="147"/>
      <c r="AF309" s="147"/>
      <c r="AG309" s="147"/>
      <c r="AH309" s="147"/>
      <c r="AI309" s="147"/>
      <c r="AJ309" s="147"/>
      <c r="AK309" s="147"/>
      <c r="AL309" s="147"/>
      <c r="AM309" s="147"/>
      <c r="AN309" s="147"/>
      <c r="AO309" s="147"/>
      <c r="AP309" s="147"/>
      <c r="AQ309" s="147"/>
      <c r="AR309" s="147"/>
      <c r="AS309" s="147"/>
      <c r="AT309" s="147"/>
      <c r="AU309" s="147"/>
      <c r="AV309" s="147"/>
      <c r="AW309" s="147"/>
      <c r="AX309" s="147"/>
      <c r="AY309" s="147"/>
      <c r="AZ309" s="147"/>
      <c r="BA309" s="147"/>
      <c r="BB309" s="147"/>
    </row>
    <row r="310" s="249" customFormat="true" ht="13.8" hidden="false" customHeight="false" outlineLevel="0" collapsed="false">
      <c r="A310" s="147"/>
      <c r="B310" s="147"/>
      <c r="C310" s="147"/>
      <c r="D310" s="147"/>
      <c r="E310" s="147"/>
      <c r="F310" s="147"/>
      <c r="G310" s="147"/>
      <c r="H310" s="147"/>
      <c r="I310" s="147"/>
      <c r="J310" s="147"/>
      <c r="K310" s="147"/>
      <c r="L310" s="147"/>
      <c r="M310" s="148"/>
      <c r="N310" s="147"/>
      <c r="O310" s="147"/>
      <c r="P310" s="147"/>
      <c r="Q310" s="147"/>
      <c r="R310" s="147"/>
      <c r="S310" s="147"/>
      <c r="T310" s="147"/>
      <c r="U310" s="147"/>
      <c r="V310" s="147"/>
      <c r="W310" s="147"/>
      <c r="X310" s="147"/>
      <c r="Y310" s="147"/>
      <c r="Z310" s="147"/>
      <c r="AA310" s="147"/>
      <c r="AB310" s="149"/>
      <c r="AC310" s="147"/>
      <c r="AD310" s="147"/>
      <c r="AE310" s="147"/>
      <c r="AF310" s="147"/>
      <c r="AG310" s="147"/>
      <c r="AH310" s="147"/>
      <c r="AI310" s="147"/>
      <c r="AJ310" s="147"/>
      <c r="AK310" s="147"/>
      <c r="AL310" s="147"/>
      <c r="AM310" s="147"/>
      <c r="AN310" s="147"/>
      <c r="AO310" s="147"/>
      <c r="AP310" s="147"/>
      <c r="AQ310" s="147"/>
      <c r="AR310" s="147"/>
      <c r="AS310" s="147"/>
      <c r="AT310" s="147"/>
      <c r="AU310" s="147"/>
      <c r="AV310" s="147"/>
      <c r="AW310" s="147"/>
      <c r="AX310" s="147"/>
      <c r="AY310" s="147"/>
      <c r="AZ310" s="147"/>
      <c r="BA310" s="147"/>
      <c r="BB310" s="147"/>
    </row>
    <row r="311" s="249" customFormat="true" ht="13.8" hidden="false" customHeight="false" outlineLevel="0" collapsed="false">
      <c r="A311" s="147"/>
      <c r="B311" s="147"/>
      <c r="C311" s="147"/>
      <c r="D311" s="147"/>
      <c r="E311" s="147"/>
      <c r="F311" s="147"/>
      <c r="G311" s="147"/>
      <c r="H311" s="147"/>
      <c r="I311" s="147"/>
      <c r="J311" s="147"/>
      <c r="K311" s="147"/>
      <c r="L311" s="147"/>
      <c r="M311" s="148"/>
      <c r="N311" s="147"/>
      <c r="O311" s="147"/>
      <c r="P311" s="147"/>
      <c r="Q311" s="147"/>
      <c r="R311" s="147"/>
      <c r="S311" s="147"/>
      <c r="T311" s="147"/>
      <c r="U311" s="147"/>
      <c r="V311" s="147"/>
      <c r="W311" s="147"/>
      <c r="X311" s="147"/>
      <c r="Y311" s="147"/>
      <c r="Z311" s="147"/>
      <c r="AA311" s="147"/>
      <c r="AB311" s="149"/>
      <c r="AC311" s="147"/>
      <c r="AD311" s="147"/>
      <c r="AE311" s="147"/>
      <c r="AF311" s="147"/>
      <c r="AG311" s="147"/>
      <c r="AH311" s="147"/>
      <c r="AI311" s="147"/>
      <c r="AJ311" s="147"/>
      <c r="AK311" s="147"/>
      <c r="AL311" s="147"/>
      <c r="AM311" s="147"/>
      <c r="AN311" s="147"/>
      <c r="AO311" s="147"/>
      <c r="AP311" s="147"/>
      <c r="AQ311" s="147"/>
      <c r="AR311" s="147"/>
      <c r="AS311" s="147"/>
      <c r="AT311" s="147"/>
      <c r="AU311" s="147"/>
      <c r="AV311" s="147"/>
      <c r="AW311" s="147"/>
      <c r="AX311" s="147"/>
      <c r="AY311" s="147"/>
      <c r="AZ311" s="147"/>
      <c r="BA311" s="147"/>
      <c r="BB311" s="147"/>
    </row>
    <row r="312" s="249" customFormat="true" ht="13.8" hidden="false" customHeight="false" outlineLevel="0" collapsed="false">
      <c r="A312" s="147"/>
      <c r="B312" s="147"/>
      <c r="C312" s="147"/>
      <c r="D312" s="147"/>
      <c r="E312" s="147"/>
      <c r="F312" s="147"/>
      <c r="G312" s="147"/>
      <c r="H312" s="147"/>
      <c r="I312" s="147"/>
      <c r="J312" s="147"/>
      <c r="K312" s="147"/>
      <c r="L312" s="147"/>
      <c r="M312" s="148"/>
      <c r="N312" s="147"/>
      <c r="O312" s="147"/>
      <c r="P312" s="147"/>
      <c r="Q312" s="147"/>
      <c r="R312" s="147"/>
      <c r="S312" s="147"/>
      <c r="T312" s="147"/>
      <c r="U312" s="147"/>
      <c r="V312" s="147"/>
      <c r="W312" s="147"/>
      <c r="X312" s="147"/>
      <c r="Y312" s="147"/>
      <c r="Z312" s="147"/>
      <c r="AA312" s="147"/>
      <c r="AB312" s="149"/>
      <c r="AC312" s="147"/>
      <c r="AD312" s="147"/>
      <c r="AE312" s="147"/>
      <c r="AF312" s="147"/>
      <c r="AG312" s="147"/>
      <c r="AH312" s="147"/>
      <c r="AI312" s="147"/>
      <c r="AJ312" s="147"/>
      <c r="AK312" s="147"/>
      <c r="AL312" s="147"/>
      <c r="AM312" s="147"/>
      <c r="AN312" s="147"/>
      <c r="AO312" s="147"/>
      <c r="AP312" s="147"/>
      <c r="AQ312" s="147"/>
      <c r="AR312" s="147"/>
      <c r="AS312" s="147"/>
      <c r="AT312" s="147"/>
      <c r="AU312" s="147"/>
      <c r="AV312" s="147"/>
      <c r="AW312" s="147"/>
      <c r="AX312" s="147"/>
      <c r="AY312" s="147"/>
      <c r="AZ312" s="147"/>
      <c r="BA312" s="147"/>
      <c r="BB312" s="147"/>
    </row>
    <row r="313" s="249" customFormat="true" ht="13.8" hidden="false" customHeight="false" outlineLevel="0" collapsed="false">
      <c r="A313" s="147"/>
      <c r="B313" s="147"/>
      <c r="C313" s="147"/>
      <c r="D313" s="147"/>
      <c r="E313" s="147"/>
      <c r="F313" s="147"/>
      <c r="G313" s="147"/>
      <c r="H313" s="147"/>
      <c r="I313" s="147"/>
      <c r="J313" s="147"/>
      <c r="K313" s="147"/>
      <c r="L313" s="147"/>
      <c r="M313" s="148"/>
      <c r="N313" s="147"/>
      <c r="O313" s="147"/>
      <c r="P313" s="147"/>
      <c r="Q313" s="147"/>
      <c r="R313" s="147"/>
      <c r="S313" s="147"/>
      <c r="T313" s="147"/>
      <c r="U313" s="147"/>
      <c r="V313" s="147"/>
      <c r="W313" s="147"/>
      <c r="X313" s="147"/>
      <c r="Y313" s="147"/>
      <c r="Z313" s="147"/>
      <c r="AA313" s="147"/>
      <c r="AB313" s="149"/>
      <c r="AC313" s="147"/>
      <c r="AD313" s="147"/>
      <c r="AE313" s="147"/>
      <c r="AF313" s="147"/>
      <c r="AG313" s="147"/>
      <c r="AH313" s="147"/>
      <c r="AI313" s="147"/>
      <c r="AJ313" s="147"/>
      <c r="AK313" s="147"/>
      <c r="AL313" s="147"/>
      <c r="AM313" s="147"/>
      <c r="AN313" s="147"/>
      <c r="AO313" s="147"/>
      <c r="AP313" s="147"/>
      <c r="AQ313" s="147"/>
      <c r="AR313" s="147"/>
      <c r="AS313" s="147"/>
      <c r="AT313" s="147"/>
      <c r="AU313" s="147"/>
      <c r="AV313" s="147"/>
      <c r="AW313" s="147"/>
      <c r="AX313" s="147"/>
      <c r="AY313" s="147"/>
      <c r="AZ313" s="147"/>
      <c r="BA313" s="147"/>
      <c r="BB313" s="147"/>
    </row>
    <row r="314" s="249" customFormat="true" ht="13.8" hidden="false" customHeight="false" outlineLevel="0" collapsed="false">
      <c r="A314" s="147"/>
      <c r="B314" s="147"/>
      <c r="C314" s="147"/>
      <c r="D314" s="147"/>
      <c r="E314" s="147"/>
      <c r="F314" s="147"/>
      <c r="G314" s="147"/>
      <c r="H314" s="147"/>
      <c r="I314" s="147"/>
      <c r="J314" s="147"/>
      <c r="K314" s="147"/>
      <c r="L314" s="147"/>
      <c r="M314" s="148"/>
      <c r="N314" s="147"/>
      <c r="O314" s="147"/>
      <c r="P314" s="147"/>
      <c r="Q314" s="147"/>
      <c r="R314" s="147"/>
      <c r="S314" s="147"/>
      <c r="T314" s="147"/>
      <c r="U314" s="147"/>
      <c r="V314" s="147"/>
      <c r="W314" s="147"/>
      <c r="X314" s="147"/>
      <c r="Y314" s="147"/>
      <c r="Z314" s="147"/>
      <c r="AA314" s="147"/>
      <c r="AB314" s="149"/>
      <c r="AC314" s="147"/>
      <c r="AD314" s="147"/>
      <c r="AE314" s="147"/>
      <c r="AF314" s="147"/>
      <c r="AG314" s="147"/>
      <c r="AH314" s="147"/>
      <c r="AI314" s="147"/>
      <c r="AJ314" s="147"/>
      <c r="AK314" s="147"/>
      <c r="AL314" s="147"/>
      <c r="AM314" s="147"/>
      <c r="AN314" s="147"/>
      <c r="AO314" s="147"/>
      <c r="AP314" s="147"/>
      <c r="AQ314" s="147"/>
      <c r="AR314" s="147"/>
      <c r="AS314" s="147"/>
      <c r="AT314" s="147"/>
      <c r="AU314" s="147"/>
      <c r="AV314" s="147"/>
      <c r="AW314" s="147"/>
      <c r="AX314" s="147"/>
      <c r="AY314" s="147"/>
      <c r="AZ314" s="147"/>
      <c r="BA314" s="147"/>
      <c r="BB314" s="147"/>
    </row>
    <row r="315" s="249" customFormat="true" ht="13.8" hidden="false" customHeight="false" outlineLevel="0" collapsed="false">
      <c r="A315" s="147"/>
      <c r="B315" s="147"/>
      <c r="C315" s="147"/>
      <c r="D315" s="147"/>
      <c r="E315" s="147"/>
      <c r="F315" s="147"/>
      <c r="G315" s="147"/>
      <c r="H315" s="147"/>
      <c r="I315" s="147"/>
      <c r="J315" s="147"/>
      <c r="K315" s="147"/>
      <c r="L315" s="147"/>
      <c r="M315" s="148"/>
      <c r="N315" s="147"/>
      <c r="O315" s="147"/>
      <c r="P315" s="147"/>
      <c r="Q315" s="147"/>
      <c r="R315" s="147"/>
      <c r="S315" s="147"/>
      <c r="T315" s="147"/>
      <c r="U315" s="147"/>
      <c r="V315" s="147"/>
      <c r="W315" s="147"/>
      <c r="X315" s="147"/>
      <c r="Y315" s="147"/>
      <c r="Z315" s="147"/>
      <c r="AA315" s="147"/>
      <c r="AB315" s="149"/>
      <c r="AC315" s="147"/>
      <c r="AD315" s="147"/>
      <c r="AE315" s="147"/>
      <c r="AF315" s="147"/>
      <c r="AG315" s="147"/>
      <c r="AH315" s="147"/>
      <c r="AI315" s="147"/>
      <c r="AJ315" s="147"/>
      <c r="AK315" s="147"/>
      <c r="AL315" s="147"/>
      <c r="AM315" s="147"/>
      <c r="AN315" s="147"/>
      <c r="AO315" s="147"/>
      <c r="AP315" s="147"/>
      <c r="AQ315" s="147"/>
      <c r="AR315" s="147"/>
      <c r="AS315" s="147"/>
      <c r="AT315" s="147"/>
      <c r="AU315" s="147"/>
      <c r="AV315" s="147"/>
      <c r="AW315" s="147"/>
      <c r="AX315" s="147"/>
      <c r="AY315" s="147"/>
      <c r="AZ315" s="147"/>
      <c r="BA315" s="147"/>
      <c r="BB315" s="147"/>
    </row>
    <row r="316" s="249" customFormat="true" ht="13.8" hidden="false" customHeight="false" outlineLevel="0" collapsed="false">
      <c r="A316" s="147"/>
      <c r="B316" s="147"/>
      <c r="C316" s="147"/>
      <c r="D316" s="147"/>
      <c r="E316" s="147"/>
      <c r="F316" s="147"/>
      <c r="G316" s="147"/>
      <c r="H316" s="147"/>
      <c r="I316" s="147"/>
      <c r="J316" s="147"/>
      <c r="K316" s="147"/>
      <c r="L316" s="147"/>
      <c r="M316" s="148"/>
      <c r="N316" s="147"/>
      <c r="O316" s="147"/>
      <c r="P316" s="147"/>
      <c r="Q316" s="147"/>
      <c r="R316" s="147"/>
      <c r="S316" s="147"/>
      <c r="T316" s="147"/>
      <c r="U316" s="147"/>
      <c r="V316" s="147"/>
      <c r="W316" s="147"/>
      <c r="X316" s="147"/>
      <c r="Y316" s="147"/>
      <c r="Z316" s="147"/>
      <c r="AA316" s="147"/>
      <c r="AB316" s="149"/>
      <c r="AC316" s="147"/>
      <c r="AD316" s="147"/>
      <c r="AE316" s="147"/>
      <c r="AF316" s="147"/>
      <c r="AG316" s="147"/>
      <c r="AH316" s="147"/>
      <c r="AI316" s="147"/>
      <c r="AJ316" s="147"/>
      <c r="AK316" s="147"/>
      <c r="AL316" s="147"/>
      <c r="AM316" s="147"/>
      <c r="AN316" s="147"/>
      <c r="AO316" s="147"/>
      <c r="AP316" s="147"/>
      <c r="AQ316" s="147"/>
      <c r="AR316" s="147"/>
      <c r="AS316" s="147"/>
      <c r="AT316" s="147"/>
      <c r="AU316" s="147"/>
      <c r="AV316" s="147"/>
      <c r="AW316" s="147"/>
      <c r="AX316" s="147"/>
      <c r="AY316" s="147"/>
      <c r="AZ316" s="147"/>
      <c r="BA316" s="147"/>
      <c r="BB316" s="147"/>
    </row>
    <row r="317" s="249" customFormat="true" ht="13.8" hidden="false" customHeight="false" outlineLevel="0" collapsed="false">
      <c r="A317" s="147"/>
      <c r="B317" s="147"/>
      <c r="C317" s="147"/>
      <c r="D317" s="147"/>
      <c r="E317" s="147"/>
      <c r="F317" s="147"/>
      <c r="G317" s="147"/>
      <c r="H317" s="147"/>
      <c r="I317" s="147"/>
      <c r="J317" s="147"/>
      <c r="K317" s="147"/>
      <c r="L317" s="147"/>
      <c r="M317" s="148"/>
      <c r="N317" s="147"/>
      <c r="O317" s="147"/>
      <c r="P317" s="147"/>
      <c r="Q317" s="147"/>
      <c r="R317" s="147"/>
      <c r="S317" s="147"/>
      <c r="T317" s="147"/>
      <c r="U317" s="147"/>
      <c r="V317" s="147"/>
      <c r="W317" s="147"/>
      <c r="X317" s="147"/>
      <c r="Y317" s="147"/>
      <c r="Z317" s="147"/>
      <c r="AA317" s="147"/>
      <c r="AB317" s="149"/>
      <c r="AC317" s="147"/>
      <c r="AD317" s="147"/>
      <c r="AE317" s="147"/>
      <c r="AF317" s="147"/>
      <c r="AG317" s="147"/>
      <c r="AH317" s="147"/>
      <c r="AI317" s="147"/>
      <c r="AJ317" s="147"/>
      <c r="AK317" s="147"/>
      <c r="AL317" s="147"/>
      <c r="AM317" s="147"/>
      <c r="AN317" s="147"/>
      <c r="AO317" s="147"/>
      <c r="AP317" s="147"/>
      <c r="AQ317" s="147"/>
      <c r="AR317" s="147"/>
      <c r="AS317" s="147"/>
      <c r="AT317" s="147"/>
      <c r="AU317" s="147"/>
      <c r="AV317" s="147"/>
      <c r="AW317" s="147"/>
      <c r="AX317" s="147"/>
      <c r="AY317" s="147"/>
      <c r="AZ317" s="147"/>
      <c r="BA317" s="147"/>
      <c r="BB317" s="147"/>
    </row>
    <row r="318" s="249" customFormat="true" ht="13.8" hidden="false" customHeight="false" outlineLevel="0" collapsed="false">
      <c r="A318" s="147"/>
      <c r="B318" s="147"/>
      <c r="C318" s="147"/>
      <c r="D318" s="147"/>
      <c r="E318" s="147"/>
      <c r="F318" s="147"/>
      <c r="G318" s="147"/>
      <c r="H318" s="147"/>
      <c r="I318" s="147"/>
      <c r="J318" s="147"/>
      <c r="K318" s="147"/>
      <c r="L318" s="147"/>
      <c r="M318" s="148"/>
      <c r="N318" s="147"/>
      <c r="O318" s="147"/>
      <c r="P318" s="147"/>
      <c r="Q318" s="147"/>
      <c r="R318" s="147"/>
      <c r="S318" s="147"/>
      <c r="T318" s="147"/>
      <c r="U318" s="147"/>
      <c r="V318" s="147"/>
      <c r="W318" s="147"/>
      <c r="X318" s="147"/>
      <c r="Y318" s="147"/>
      <c r="Z318" s="147"/>
      <c r="AA318" s="147"/>
      <c r="AB318" s="149"/>
      <c r="AC318" s="147"/>
      <c r="AD318" s="147"/>
      <c r="AE318" s="147"/>
      <c r="AF318" s="147"/>
      <c r="AG318" s="147"/>
      <c r="AH318" s="147"/>
      <c r="AI318" s="147"/>
      <c r="AJ318" s="147"/>
      <c r="AK318" s="147"/>
      <c r="AL318" s="147"/>
      <c r="AM318" s="147"/>
      <c r="AN318" s="147"/>
      <c r="AO318" s="147"/>
      <c r="AP318" s="147"/>
      <c r="AQ318" s="147"/>
      <c r="AR318" s="147"/>
      <c r="AS318" s="147"/>
      <c r="AT318" s="147"/>
      <c r="AU318" s="147"/>
      <c r="AV318" s="147"/>
      <c r="AW318" s="147"/>
      <c r="AX318" s="147"/>
      <c r="AY318" s="147"/>
      <c r="AZ318" s="147"/>
      <c r="BA318" s="147"/>
      <c r="BB318" s="147"/>
    </row>
    <row r="319" s="249" customFormat="true" ht="13.8" hidden="false" customHeight="false" outlineLevel="0" collapsed="false">
      <c r="A319" s="147"/>
      <c r="B319" s="147"/>
      <c r="C319" s="147"/>
      <c r="D319" s="147"/>
      <c r="E319" s="147"/>
      <c r="F319" s="147"/>
      <c r="G319" s="147"/>
      <c r="H319" s="147"/>
      <c r="I319" s="147"/>
      <c r="J319" s="147"/>
      <c r="K319" s="147"/>
      <c r="L319" s="147"/>
      <c r="M319" s="148"/>
      <c r="N319" s="147"/>
      <c r="O319" s="147"/>
      <c r="P319" s="147"/>
      <c r="Q319" s="147"/>
      <c r="R319" s="147"/>
      <c r="S319" s="147"/>
      <c r="T319" s="147"/>
      <c r="U319" s="147"/>
      <c r="V319" s="147"/>
      <c r="W319" s="147"/>
      <c r="X319" s="147"/>
      <c r="Y319" s="147"/>
      <c r="Z319" s="147"/>
      <c r="AA319" s="147"/>
      <c r="AB319" s="149"/>
      <c r="AC319" s="147"/>
      <c r="AD319" s="147"/>
      <c r="AE319" s="147"/>
      <c r="AF319" s="147"/>
      <c r="AG319" s="147"/>
      <c r="AH319" s="147"/>
      <c r="AI319" s="147"/>
      <c r="AJ319" s="147"/>
      <c r="AK319" s="147"/>
      <c r="AL319" s="147"/>
      <c r="AM319" s="147"/>
      <c r="AN319" s="147"/>
      <c r="AO319" s="147"/>
      <c r="AP319" s="147"/>
      <c r="AQ319" s="147"/>
      <c r="AR319" s="147"/>
      <c r="AS319" s="147"/>
      <c r="AT319" s="147"/>
      <c r="AU319" s="147"/>
      <c r="AV319" s="147"/>
      <c r="AW319" s="147"/>
      <c r="AX319" s="147"/>
      <c r="AY319" s="147"/>
      <c r="AZ319" s="147"/>
      <c r="BA319" s="147"/>
      <c r="BB319" s="147"/>
    </row>
    <row r="320" s="249" customFormat="true" ht="13.8" hidden="false" customHeight="false" outlineLevel="0" collapsed="false">
      <c r="A320" s="147"/>
      <c r="B320" s="147"/>
      <c r="C320" s="147"/>
      <c r="D320" s="147"/>
      <c r="E320" s="147"/>
      <c r="F320" s="147"/>
      <c r="G320" s="147"/>
      <c r="H320" s="147"/>
      <c r="I320" s="147"/>
      <c r="J320" s="147"/>
      <c r="K320" s="147"/>
      <c r="L320" s="147"/>
      <c r="M320" s="148"/>
      <c r="N320" s="147"/>
      <c r="O320" s="147"/>
      <c r="P320" s="147"/>
      <c r="Q320" s="147"/>
      <c r="R320" s="147"/>
      <c r="S320" s="147"/>
      <c r="T320" s="147"/>
      <c r="U320" s="147"/>
      <c r="V320" s="147"/>
      <c r="W320" s="147"/>
      <c r="X320" s="147"/>
      <c r="Y320" s="147"/>
      <c r="Z320" s="147"/>
      <c r="AA320" s="147"/>
      <c r="AB320" s="149"/>
      <c r="AC320" s="147"/>
      <c r="AD320" s="147"/>
      <c r="AE320" s="147"/>
      <c r="AF320" s="147"/>
      <c r="AG320" s="147"/>
      <c r="AH320" s="147"/>
      <c r="AI320" s="147"/>
      <c r="AJ320" s="147"/>
      <c r="AK320" s="147"/>
      <c r="AL320" s="147"/>
      <c r="AM320" s="147"/>
      <c r="AN320" s="147"/>
      <c r="AO320" s="147"/>
      <c r="AP320" s="147"/>
      <c r="AQ320" s="147"/>
      <c r="AR320" s="147"/>
      <c r="AS320" s="147"/>
      <c r="AT320" s="147"/>
      <c r="AU320" s="147"/>
      <c r="AV320" s="147"/>
      <c r="AW320" s="147"/>
      <c r="AX320" s="147"/>
      <c r="AY320" s="147"/>
      <c r="AZ320" s="147"/>
      <c r="BA320" s="147"/>
      <c r="BB320" s="147"/>
    </row>
    <row r="321" s="249" customFormat="true" ht="13.8" hidden="false" customHeight="false" outlineLevel="0" collapsed="false">
      <c r="A321" s="147"/>
      <c r="B321" s="147"/>
      <c r="C321" s="147"/>
      <c r="D321" s="147"/>
      <c r="E321" s="147"/>
      <c r="F321" s="147"/>
      <c r="G321" s="147"/>
      <c r="H321" s="147"/>
      <c r="I321" s="147"/>
      <c r="J321" s="147"/>
      <c r="K321" s="147"/>
      <c r="L321" s="147"/>
      <c r="M321" s="148"/>
      <c r="N321" s="147"/>
      <c r="O321" s="147"/>
      <c r="P321" s="147"/>
      <c r="Q321" s="147"/>
      <c r="R321" s="147"/>
      <c r="S321" s="147"/>
      <c r="T321" s="147"/>
      <c r="U321" s="147"/>
      <c r="V321" s="147"/>
      <c r="W321" s="147"/>
      <c r="X321" s="147"/>
      <c r="Y321" s="147"/>
      <c r="Z321" s="147"/>
      <c r="AA321" s="147"/>
      <c r="AB321" s="149"/>
      <c r="AC321" s="147"/>
      <c r="AD321" s="147"/>
      <c r="AE321" s="147"/>
      <c r="AF321" s="147"/>
      <c r="AG321" s="147"/>
      <c r="AH321" s="147"/>
      <c r="AI321" s="147"/>
      <c r="AJ321" s="147"/>
      <c r="AK321" s="147"/>
      <c r="AL321" s="147"/>
      <c r="AM321" s="147"/>
      <c r="AN321" s="147"/>
      <c r="AO321" s="147"/>
      <c r="AP321" s="147"/>
      <c r="AQ321" s="147"/>
      <c r="AR321" s="147"/>
      <c r="AS321" s="147"/>
      <c r="AT321" s="147"/>
      <c r="AU321" s="147"/>
      <c r="AV321" s="147"/>
      <c r="AW321" s="147"/>
      <c r="AX321" s="147"/>
      <c r="AY321" s="147"/>
      <c r="AZ321" s="147"/>
      <c r="BA321" s="147"/>
      <c r="BB321" s="147"/>
    </row>
    <row r="322" s="249" customFormat="true" ht="13.8" hidden="false" customHeight="false" outlineLevel="0" collapsed="false">
      <c r="A322" s="147"/>
      <c r="B322" s="147"/>
      <c r="C322" s="147"/>
      <c r="D322" s="147"/>
      <c r="E322" s="147"/>
      <c r="F322" s="147"/>
      <c r="G322" s="147"/>
      <c r="H322" s="147"/>
      <c r="I322" s="147"/>
      <c r="J322" s="147"/>
      <c r="K322" s="147"/>
      <c r="L322" s="147"/>
      <c r="M322" s="148"/>
      <c r="N322" s="147"/>
      <c r="O322" s="147"/>
      <c r="P322" s="147"/>
      <c r="Q322" s="147"/>
      <c r="R322" s="147"/>
      <c r="S322" s="147"/>
      <c r="T322" s="147"/>
      <c r="U322" s="147"/>
      <c r="V322" s="147"/>
      <c r="W322" s="147"/>
      <c r="X322" s="147"/>
      <c r="Y322" s="147"/>
      <c r="Z322" s="147"/>
      <c r="AA322" s="147"/>
      <c r="AB322" s="149"/>
      <c r="AC322" s="147"/>
      <c r="AD322" s="147"/>
      <c r="AE322" s="147"/>
      <c r="AF322" s="147"/>
      <c r="AG322" s="147"/>
      <c r="AH322" s="147"/>
      <c r="AI322" s="147"/>
      <c r="AJ322" s="147"/>
      <c r="AK322" s="147"/>
      <c r="AL322" s="147"/>
      <c r="AM322" s="147"/>
      <c r="AN322" s="147"/>
      <c r="AO322" s="147"/>
      <c r="AP322" s="147"/>
      <c r="AQ322" s="147"/>
      <c r="AR322" s="147"/>
      <c r="AS322" s="147"/>
      <c r="AT322" s="147"/>
      <c r="AU322" s="147"/>
      <c r="AV322" s="147"/>
      <c r="AW322" s="147"/>
      <c r="AX322" s="147"/>
      <c r="AY322" s="147"/>
      <c r="AZ322" s="147"/>
      <c r="BA322" s="147"/>
      <c r="BB322" s="147"/>
    </row>
    <row r="323" s="249" customFormat="true" ht="13.8" hidden="false" customHeight="false" outlineLevel="0" collapsed="false">
      <c r="A323" s="147"/>
      <c r="B323" s="147"/>
      <c r="C323" s="147"/>
      <c r="D323" s="147"/>
      <c r="E323" s="147"/>
      <c r="F323" s="147"/>
      <c r="G323" s="147"/>
      <c r="H323" s="147"/>
      <c r="I323" s="147"/>
      <c r="J323" s="147"/>
      <c r="K323" s="147"/>
      <c r="L323" s="147"/>
      <c r="M323" s="148"/>
      <c r="N323" s="147"/>
      <c r="O323" s="147"/>
      <c r="P323" s="147"/>
      <c r="Q323" s="147"/>
      <c r="R323" s="147"/>
      <c r="S323" s="147"/>
      <c r="T323" s="147"/>
      <c r="U323" s="147"/>
      <c r="V323" s="147"/>
      <c r="W323" s="147"/>
      <c r="X323" s="147"/>
      <c r="Y323" s="147"/>
      <c r="Z323" s="147"/>
      <c r="AA323" s="147"/>
      <c r="AB323" s="149"/>
      <c r="AC323" s="147"/>
      <c r="AD323" s="147"/>
      <c r="AE323" s="147"/>
      <c r="AF323" s="147"/>
      <c r="AG323" s="147"/>
      <c r="AH323" s="147"/>
      <c r="AI323" s="147"/>
      <c r="AJ323" s="147"/>
      <c r="AK323" s="147"/>
      <c r="AL323" s="147"/>
      <c r="AM323" s="147"/>
      <c r="AN323" s="147"/>
      <c r="AO323" s="147"/>
      <c r="AP323" s="147"/>
      <c r="AQ323" s="147"/>
      <c r="AR323" s="147"/>
      <c r="AS323" s="147"/>
      <c r="AT323" s="147"/>
      <c r="AU323" s="147"/>
      <c r="AV323" s="147"/>
      <c r="AW323" s="147"/>
      <c r="AX323" s="147"/>
      <c r="AY323" s="147"/>
      <c r="AZ323" s="147"/>
      <c r="BA323" s="147"/>
      <c r="BB323" s="147"/>
    </row>
    <row r="324" s="249" customFormat="true" ht="13.8" hidden="false" customHeight="false" outlineLevel="0" collapsed="false">
      <c r="A324" s="147"/>
      <c r="B324" s="147"/>
      <c r="C324" s="147"/>
      <c r="D324" s="147"/>
      <c r="E324" s="147"/>
      <c r="F324" s="147"/>
      <c r="G324" s="147"/>
      <c r="H324" s="147"/>
      <c r="I324" s="147"/>
      <c r="J324" s="147"/>
      <c r="K324" s="147"/>
      <c r="L324" s="147"/>
      <c r="M324" s="148"/>
      <c r="N324" s="147"/>
      <c r="O324" s="147"/>
      <c r="P324" s="147"/>
      <c r="Q324" s="147"/>
      <c r="R324" s="147"/>
      <c r="S324" s="147"/>
      <c r="T324" s="147"/>
      <c r="U324" s="147"/>
      <c r="V324" s="147"/>
      <c r="W324" s="147"/>
      <c r="X324" s="147"/>
      <c r="Y324" s="147"/>
      <c r="Z324" s="147"/>
      <c r="AA324" s="147"/>
      <c r="AB324" s="149"/>
      <c r="AC324" s="147"/>
      <c r="AD324" s="147"/>
      <c r="AE324" s="147"/>
      <c r="AF324" s="147"/>
      <c r="AG324" s="147"/>
      <c r="AH324" s="147"/>
      <c r="AI324" s="147"/>
      <c r="AJ324" s="147"/>
      <c r="AK324" s="147"/>
      <c r="AL324" s="147"/>
      <c r="AM324" s="147"/>
      <c r="AN324" s="147"/>
      <c r="AO324" s="147"/>
      <c r="AP324" s="147"/>
      <c r="AQ324" s="147"/>
      <c r="AR324" s="147"/>
      <c r="AS324" s="147"/>
      <c r="AT324" s="147"/>
      <c r="AU324" s="147"/>
      <c r="AV324" s="147"/>
      <c r="AW324" s="147"/>
      <c r="AX324" s="147"/>
      <c r="AY324" s="147"/>
      <c r="AZ324" s="147"/>
      <c r="BA324" s="147"/>
      <c r="BB324" s="147"/>
    </row>
    <row r="325" s="249" customFormat="true" ht="13.8" hidden="false" customHeight="false" outlineLevel="0" collapsed="false">
      <c r="A325" s="147"/>
      <c r="B325" s="147"/>
      <c r="C325" s="147"/>
      <c r="D325" s="147"/>
      <c r="E325" s="147"/>
      <c r="F325" s="147"/>
      <c r="G325" s="147"/>
      <c r="H325" s="147"/>
      <c r="I325" s="147"/>
      <c r="J325" s="147"/>
      <c r="K325" s="147"/>
      <c r="L325" s="147"/>
      <c r="M325" s="148"/>
      <c r="N325" s="147"/>
      <c r="O325" s="147"/>
      <c r="P325" s="147"/>
      <c r="Q325" s="147"/>
      <c r="R325" s="147"/>
      <c r="S325" s="147"/>
      <c r="T325" s="147"/>
      <c r="U325" s="147"/>
      <c r="V325" s="147"/>
      <c r="W325" s="147"/>
      <c r="X325" s="147"/>
      <c r="Y325" s="147"/>
      <c r="Z325" s="147"/>
      <c r="AA325" s="147"/>
      <c r="AB325" s="149"/>
      <c r="AC325" s="147"/>
      <c r="AD325" s="147"/>
      <c r="AE325" s="147"/>
      <c r="AF325" s="147"/>
      <c r="AG325" s="147"/>
      <c r="AH325" s="147"/>
      <c r="AI325" s="147"/>
      <c r="AJ325" s="147"/>
      <c r="AK325" s="147"/>
      <c r="AL325" s="147"/>
      <c r="AM325" s="147"/>
      <c r="AN325" s="147"/>
      <c r="AO325" s="147"/>
      <c r="AP325" s="147"/>
      <c r="AQ325" s="147"/>
      <c r="AR325" s="147"/>
      <c r="AS325" s="147"/>
      <c r="AT325" s="147"/>
      <c r="AU325" s="147"/>
      <c r="AV325" s="147"/>
      <c r="AW325" s="147"/>
      <c r="AX325" s="147"/>
      <c r="AY325" s="147"/>
      <c r="AZ325" s="147"/>
      <c r="BA325" s="147"/>
      <c r="BB325" s="147"/>
    </row>
    <row r="326" s="249" customFormat="true" ht="13.8" hidden="false" customHeight="false" outlineLevel="0" collapsed="false">
      <c r="A326" s="147"/>
      <c r="B326" s="147"/>
      <c r="C326" s="147"/>
      <c r="D326" s="147"/>
      <c r="E326" s="147"/>
      <c r="F326" s="147"/>
      <c r="G326" s="147"/>
      <c r="H326" s="147"/>
      <c r="I326" s="147"/>
      <c r="J326" s="147"/>
      <c r="K326" s="147"/>
      <c r="L326" s="147"/>
      <c r="M326" s="148"/>
      <c r="N326" s="147"/>
      <c r="O326" s="147"/>
      <c r="P326" s="147"/>
      <c r="Q326" s="147"/>
      <c r="R326" s="147"/>
      <c r="S326" s="147"/>
      <c r="T326" s="147"/>
      <c r="U326" s="147"/>
      <c r="V326" s="147"/>
      <c r="W326" s="147"/>
      <c r="X326" s="147"/>
      <c r="Y326" s="147"/>
      <c r="Z326" s="147"/>
      <c r="AA326" s="147"/>
      <c r="AB326" s="149"/>
      <c r="AC326" s="147"/>
      <c r="AD326" s="147"/>
      <c r="AE326" s="147"/>
      <c r="AF326" s="147"/>
      <c r="AG326" s="147"/>
      <c r="AH326" s="147"/>
      <c r="AI326" s="147"/>
      <c r="AJ326" s="147"/>
      <c r="AK326" s="147"/>
      <c r="AL326" s="147"/>
      <c r="AM326" s="147"/>
      <c r="AN326" s="147"/>
      <c r="AO326" s="147"/>
      <c r="AP326" s="147"/>
      <c r="AQ326" s="147"/>
      <c r="AR326" s="147"/>
      <c r="AS326" s="147"/>
      <c r="AT326" s="147"/>
      <c r="AU326" s="147"/>
      <c r="AV326" s="147"/>
      <c r="AW326" s="147"/>
      <c r="AX326" s="147"/>
      <c r="AY326" s="147"/>
      <c r="AZ326" s="147"/>
      <c r="BA326" s="147"/>
      <c r="BB326" s="147"/>
    </row>
    <row r="327" s="249" customFormat="true" ht="13.8" hidden="false" customHeight="false" outlineLevel="0" collapsed="false">
      <c r="A327" s="147"/>
      <c r="B327" s="147"/>
      <c r="C327" s="147"/>
      <c r="D327" s="147"/>
      <c r="E327" s="147"/>
      <c r="F327" s="147"/>
      <c r="G327" s="147"/>
      <c r="H327" s="147"/>
      <c r="I327" s="147"/>
      <c r="J327" s="147"/>
      <c r="K327" s="147"/>
      <c r="L327" s="147"/>
      <c r="M327" s="148"/>
      <c r="N327" s="147"/>
      <c r="O327" s="147"/>
      <c r="P327" s="147"/>
      <c r="Q327" s="147"/>
      <c r="R327" s="147"/>
      <c r="S327" s="147"/>
      <c r="T327" s="147"/>
      <c r="U327" s="147"/>
      <c r="V327" s="147"/>
      <c r="W327" s="147"/>
      <c r="X327" s="147"/>
      <c r="Y327" s="147"/>
      <c r="Z327" s="147"/>
      <c r="AA327" s="147"/>
      <c r="AB327" s="149"/>
      <c r="AC327" s="147"/>
      <c r="AD327" s="147"/>
      <c r="AE327" s="147"/>
      <c r="AF327" s="147"/>
      <c r="AG327" s="147"/>
      <c r="AH327" s="147"/>
      <c r="AI327" s="147"/>
      <c r="AJ327" s="147"/>
      <c r="AK327" s="147"/>
      <c r="AL327" s="147"/>
      <c r="AM327" s="147"/>
      <c r="AN327" s="147"/>
      <c r="AO327" s="147"/>
      <c r="AP327" s="147"/>
      <c r="AQ327" s="147"/>
      <c r="AR327" s="147"/>
      <c r="AS327" s="147"/>
      <c r="AT327" s="147"/>
      <c r="AU327" s="147"/>
      <c r="AV327" s="147"/>
      <c r="AW327" s="147"/>
      <c r="AX327" s="147"/>
      <c r="AY327" s="147"/>
      <c r="AZ327" s="147"/>
      <c r="BA327" s="147"/>
      <c r="BB327" s="147"/>
    </row>
    <row r="328" s="249" customFormat="true" ht="13.8" hidden="false" customHeight="false" outlineLevel="0" collapsed="false">
      <c r="A328" s="147"/>
      <c r="B328" s="147"/>
      <c r="C328" s="147"/>
      <c r="D328" s="147"/>
      <c r="E328" s="147"/>
      <c r="F328" s="147"/>
      <c r="G328" s="147"/>
      <c r="H328" s="147"/>
      <c r="I328" s="147"/>
      <c r="J328" s="147"/>
      <c r="K328" s="147"/>
      <c r="L328" s="147"/>
      <c r="M328" s="148"/>
      <c r="N328" s="147"/>
      <c r="O328" s="147"/>
      <c r="P328" s="147"/>
      <c r="Q328" s="147"/>
      <c r="R328" s="147"/>
      <c r="S328" s="147"/>
      <c r="T328" s="147"/>
      <c r="U328" s="147"/>
      <c r="V328" s="147"/>
      <c r="W328" s="147"/>
      <c r="X328" s="147"/>
      <c r="Y328" s="147"/>
      <c r="Z328" s="147"/>
      <c r="AA328" s="147"/>
      <c r="AB328" s="149"/>
      <c r="AC328" s="147"/>
      <c r="AD328" s="147"/>
      <c r="AE328" s="147"/>
      <c r="AF328" s="147"/>
      <c r="AG328" s="147"/>
      <c r="AH328" s="147"/>
      <c r="AI328" s="147"/>
      <c r="AJ328" s="147"/>
      <c r="AK328" s="147"/>
      <c r="AL328" s="147"/>
      <c r="AM328" s="147"/>
      <c r="AN328" s="147"/>
      <c r="AO328" s="147"/>
      <c r="AP328" s="147"/>
      <c r="AQ328" s="147"/>
      <c r="AR328" s="147"/>
      <c r="AS328" s="147"/>
      <c r="AT328" s="147"/>
      <c r="AU328" s="147"/>
      <c r="AV328" s="147"/>
      <c r="AW328" s="147"/>
      <c r="AX328" s="147"/>
      <c r="AY328" s="147"/>
      <c r="AZ328" s="147"/>
      <c r="BA328" s="147"/>
      <c r="BB328" s="147"/>
    </row>
    <row r="329" s="249" customFormat="true" ht="13.8" hidden="false" customHeight="false" outlineLevel="0" collapsed="false">
      <c r="A329" s="147"/>
      <c r="B329" s="147"/>
      <c r="C329" s="147"/>
      <c r="D329" s="147"/>
      <c r="E329" s="147"/>
      <c r="F329" s="147"/>
      <c r="G329" s="147"/>
      <c r="H329" s="147"/>
      <c r="I329" s="147"/>
      <c r="J329" s="147"/>
      <c r="K329" s="147"/>
      <c r="L329" s="147"/>
      <c r="M329" s="148"/>
      <c r="N329" s="147"/>
      <c r="O329" s="147"/>
      <c r="P329" s="147"/>
      <c r="Q329" s="147"/>
      <c r="R329" s="147"/>
      <c r="S329" s="147"/>
      <c r="T329" s="147"/>
      <c r="U329" s="147"/>
      <c r="V329" s="147"/>
      <c r="W329" s="147"/>
      <c r="X329" s="147"/>
      <c r="Y329" s="147"/>
      <c r="Z329" s="147"/>
      <c r="AA329" s="147"/>
      <c r="AB329" s="149"/>
      <c r="AC329" s="147"/>
      <c r="AD329" s="147"/>
      <c r="AE329" s="147"/>
      <c r="AF329" s="147"/>
      <c r="AG329" s="147"/>
      <c r="AH329" s="147"/>
      <c r="AI329" s="147"/>
      <c r="AJ329" s="147"/>
      <c r="AK329" s="147"/>
      <c r="AL329" s="147"/>
      <c r="AM329" s="147"/>
      <c r="AN329" s="147"/>
      <c r="AO329" s="147"/>
      <c r="AP329" s="147"/>
      <c r="AQ329" s="147"/>
      <c r="AR329" s="147"/>
      <c r="AS329" s="147"/>
      <c r="AT329" s="147"/>
      <c r="AU329" s="147"/>
      <c r="AV329" s="147"/>
      <c r="AW329" s="147"/>
      <c r="AX329" s="147"/>
      <c r="AY329" s="147"/>
      <c r="AZ329" s="147"/>
      <c r="BA329" s="147"/>
      <c r="BB329" s="147"/>
    </row>
    <row r="330" s="249" customFormat="true" ht="13.8" hidden="false" customHeight="false" outlineLevel="0" collapsed="false">
      <c r="A330" s="147"/>
      <c r="B330" s="147"/>
      <c r="C330" s="147"/>
      <c r="D330" s="147"/>
      <c r="E330" s="147"/>
      <c r="F330" s="147"/>
      <c r="G330" s="147"/>
      <c r="H330" s="147"/>
      <c r="I330" s="147"/>
      <c r="J330" s="147"/>
      <c r="K330" s="147"/>
      <c r="L330" s="147"/>
      <c r="M330" s="148"/>
      <c r="N330" s="147"/>
      <c r="O330" s="147"/>
      <c r="P330" s="147"/>
      <c r="Q330" s="147"/>
      <c r="R330" s="147"/>
      <c r="S330" s="147"/>
      <c r="T330" s="147"/>
      <c r="U330" s="147"/>
      <c r="V330" s="147"/>
      <c r="W330" s="147"/>
      <c r="X330" s="147"/>
      <c r="Y330" s="147"/>
      <c r="Z330" s="147"/>
      <c r="AA330" s="147"/>
      <c r="AB330" s="149"/>
      <c r="AC330" s="147"/>
      <c r="AD330" s="147"/>
      <c r="AE330" s="147"/>
      <c r="AF330" s="147"/>
      <c r="AG330" s="147"/>
      <c r="AH330" s="147"/>
      <c r="AI330" s="147"/>
      <c r="AJ330" s="147"/>
      <c r="AK330" s="147"/>
      <c r="AL330" s="147"/>
      <c r="AM330" s="147"/>
      <c r="AN330" s="147"/>
      <c r="AO330" s="147"/>
      <c r="AP330" s="147"/>
      <c r="AQ330" s="147"/>
      <c r="AR330" s="147"/>
      <c r="AS330" s="147"/>
      <c r="AT330" s="147"/>
      <c r="AU330" s="147"/>
      <c r="AV330" s="147"/>
      <c r="AW330" s="147"/>
      <c r="AX330" s="147"/>
      <c r="AY330" s="147"/>
      <c r="AZ330" s="147"/>
      <c r="BA330" s="147"/>
      <c r="BB330" s="147"/>
    </row>
    <row r="331" s="249" customFormat="true" ht="13.8" hidden="false" customHeight="false" outlineLevel="0" collapsed="false">
      <c r="A331" s="147"/>
      <c r="B331" s="147"/>
      <c r="C331" s="147"/>
      <c r="D331" s="147"/>
      <c r="E331" s="147"/>
      <c r="F331" s="147"/>
      <c r="G331" s="147"/>
      <c r="H331" s="147"/>
      <c r="I331" s="147"/>
      <c r="J331" s="147"/>
      <c r="K331" s="147"/>
      <c r="L331" s="147"/>
      <c r="M331" s="148"/>
      <c r="N331" s="147"/>
      <c r="O331" s="147"/>
      <c r="P331" s="147"/>
      <c r="Q331" s="147"/>
      <c r="R331" s="147"/>
      <c r="S331" s="147"/>
      <c r="T331" s="147"/>
      <c r="U331" s="147"/>
      <c r="V331" s="147"/>
      <c r="W331" s="147"/>
      <c r="X331" s="147"/>
      <c r="Y331" s="147"/>
      <c r="Z331" s="147"/>
      <c r="AA331" s="147"/>
      <c r="AB331" s="149"/>
      <c r="AC331" s="147"/>
      <c r="AD331" s="147"/>
      <c r="AE331" s="147"/>
      <c r="AF331" s="147"/>
      <c r="AG331" s="147"/>
      <c r="AH331" s="147"/>
      <c r="AI331" s="147"/>
      <c r="AJ331" s="147"/>
      <c r="AK331" s="147"/>
      <c r="AL331" s="147"/>
      <c r="AM331" s="147"/>
      <c r="AN331" s="147"/>
      <c r="AO331" s="147"/>
      <c r="AP331" s="147"/>
      <c r="AQ331" s="147"/>
      <c r="AR331" s="147"/>
      <c r="AS331" s="147"/>
      <c r="AT331" s="147"/>
      <c r="AU331" s="147"/>
      <c r="AV331" s="147"/>
      <c r="AW331" s="147"/>
      <c r="AX331" s="147"/>
      <c r="AY331" s="147"/>
      <c r="AZ331" s="147"/>
      <c r="BA331" s="147"/>
      <c r="BB331" s="147"/>
    </row>
    <row r="332" s="249" customFormat="true" ht="13.8" hidden="false" customHeight="false" outlineLevel="0" collapsed="false">
      <c r="A332" s="147"/>
      <c r="B332" s="147"/>
      <c r="C332" s="147"/>
      <c r="D332" s="147"/>
      <c r="E332" s="147"/>
      <c r="F332" s="147"/>
      <c r="G332" s="147"/>
      <c r="H332" s="147"/>
      <c r="I332" s="147"/>
      <c r="J332" s="147"/>
      <c r="K332" s="147"/>
      <c r="L332" s="147"/>
      <c r="M332" s="148"/>
      <c r="N332" s="147"/>
      <c r="O332" s="147"/>
      <c r="P332" s="147"/>
      <c r="Q332" s="147"/>
      <c r="R332" s="147"/>
      <c r="S332" s="147"/>
      <c r="T332" s="147"/>
      <c r="U332" s="147"/>
      <c r="V332" s="147"/>
      <c r="W332" s="147"/>
      <c r="X332" s="147"/>
      <c r="Y332" s="147"/>
      <c r="Z332" s="147"/>
      <c r="AA332" s="147"/>
      <c r="AB332" s="149"/>
      <c r="AC332" s="147"/>
      <c r="AD332" s="147"/>
      <c r="AE332" s="147"/>
      <c r="AF332" s="147"/>
      <c r="AG332" s="147"/>
      <c r="AH332" s="147"/>
      <c r="AI332" s="147"/>
      <c r="AJ332" s="147"/>
      <c r="AK332" s="147"/>
      <c r="AL332" s="147"/>
      <c r="AM332" s="147"/>
      <c r="AN332" s="147"/>
      <c r="AO332" s="147"/>
      <c r="AP332" s="147"/>
      <c r="AQ332" s="147"/>
      <c r="AR332" s="147"/>
      <c r="AS332" s="147"/>
      <c r="AT332" s="147"/>
      <c r="AU332" s="147"/>
      <c r="AV332" s="147"/>
      <c r="AW332" s="147"/>
      <c r="AX332" s="147"/>
      <c r="AY332" s="147"/>
      <c r="AZ332" s="147"/>
      <c r="BA332" s="147"/>
      <c r="BB332" s="147"/>
    </row>
    <row r="333" s="249" customFormat="true" ht="13.8" hidden="false" customHeight="false" outlineLevel="0" collapsed="false">
      <c r="A333" s="147"/>
      <c r="B333" s="147"/>
      <c r="C333" s="147"/>
      <c r="D333" s="147"/>
      <c r="E333" s="147"/>
      <c r="F333" s="147"/>
      <c r="G333" s="147"/>
      <c r="H333" s="147"/>
      <c r="I333" s="147"/>
      <c r="J333" s="147"/>
      <c r="K333" s="147"/>
      <c r="L333" s="147"/>
      <c r="M333" s="148"/>
      <c r="N333" s="147"/>
      <c r="O333" s="147"/>
      <c r="P333" s="147"/>
      <c r="Q333" s="147"/>
      <c r="R333" s="147"/>
      <c r="S333" s="147"/>
      <c r="T333" s="147"/>
      <c r="U333" s="147"/>
      <c r="V333" s="147"/>
      <c r="W333" s="147"/>
      <c r="X333" s="147"/>
      <c r="Y333" s="147"/>
      <c r="Z333" s="147"/>
      <c r="AA333" s="147"/>
      <c r="AB333" s="149"/>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c r="BA333" s="147"/>
      <c r="BB333" s="147"/>
    </row>
    <row r="334" s="249" customFormat="true" ht="13.8" hidden="false" customHeight="false" outlineLevel="0" collapsed="false">
      <c r="A334" s="147"/>
      <c r="B334" s="147"/>
      <c r="C334" s="147"/>
      <c r="D334" s="147"/>
      <c r="E334" s="147"/>
      <c r="F334" s="147"/>
      <c r="G334" s="147"/>
      <c r="H334" s="147"/>
      <c r="I334" s="147"/>
      <c r="J334" s="147"/>
      <c r="K334" s="147"/>
      <c r="L334" s="147"/>
      <c r="M334" s="148"/>
      <c r="N334" s="147"/>
      <c r="O334" s="147"/>
      <c r="P334" s="147"/>
      <c r="Q334" s="147"/>
      <c r="R334" s="147"/>
      <c r="S334" s="147"/>
      <c r="T334" s="147"/>
      <c r="U334" s="147"/>
      <c r="V334" s="147"/>
      <c r="W334" s="147"/>
      <c r="X334" s="147"/>
      <c r="Y334" s="147"/>
      <c r="Z334" s="147"/>
      <c r="AA334" s="147"/>
      <c r="AB334" s="149"/>
      <c r="AC334" s="147"/>
      <c r="AD334" s="147"/>
      <c r="AE334" s="147"/>
      <c r="AF334" s="147"/>
      <c r="AG334" s="147"/>
      <c r="AH334" s="147"/>
      <c r="AI334" s="147"/>
      <c r="AJ334" s="147"/>
      <c r="AK334" s="147"/>
      <c r="AL334" s="147"/>
      <c r="AM334" s="147"/>
      <c r="AN334" s="147"/>
      <c r="AO334" s="147"/>
      <c r="AP334" s="147"/>
      <c r="AQ334" s="147"/>
      <c r="AR334" s="147"/>
      <c r="AS334" s="147"/>
      <c r="AT334" s="147"/>
      <c r="AU334" s="147"/>
      <c r="AV334" s="147"/>
      <c r="AW334" s="147"/>
      <c r="AX334" s="147"/>
      <c r="AY334" s="147"/>
      <c r="AZ334" s="147"/>
      <c r="BA334" s="147"/>
      <c r="BB334" s="147"/>
    </row>
    <row r="335" s="249" customFormat="true" ht="13.8" hidden="false" customHeight="false" outlineLevel="0" collapsed="false">
      <c r="A335" s="147"/>
      <c r="B335" s="147"/>
      <c r="C335" s="147"/>
      <c r="D335" s="147"/>
      <c r="E335" s="147"/>
      <c r="F335" s="147"/>
      <c r="G335" s="147"/>
      <c r="H335" s="147"/>
      <c r="I335" s="147"/>
      <c r="J335" s="147"/>
      <c r="K335" s="147"/>
      <c r="L335" s="147"/>
      <c r="M335" s="148"/>
      <c r="N335" s="147"/>
      <c r="O335" s="147"/>
      <c r="P335" s="147"/>
      <c r="Q335" s="147"/>
      <c r="R335" s="147"/>
      <c r="S335" s="147"/>
      <c r="T335" s="147"/>
      <c r="U335" s="147"/>
      <c r="V335" s="147"/>
      <c r="W335" s="147"/>
      <c r="X335" s="147"/>
      <c r="Y335" s="147"/>
      <c r="Z335" s="147"/>
      <c r="AA335" s="147"/>
      <c r="AB335" s="149"/>
      <c r="AC335" s="147"/>
      <c r="AD335" s="147"/>
      <c r="AE335" s="147"/>
      <c r="AF335" s="147"/>
      <c r="AG335" s="147"/>
      <c r="AH335" s="147"/>
      <c r="AI335" s="147"/>
      <c r="AJ335" s="147"/>
      <c r="AK335" s="147"/>
      <c r="AL335" s="147"/>
      <c r="AM335" s="147"/>
      <c r="AN335" s="147"/>
      <c r="AO335" s="147"/>
      <c r="AP335" s="147"/>
      <c r="AQ335" s="147"/>
      <c r="AR335" s="147"/>
      <c r="AS335" s="147"/>
      <c r="AT335" s="147"/>
      <c r="AU335" s="147"/>
      <c r="AV335" s="147"/>
      <c r="AW335" s="147"/>
      <c r="AX335" s="147"/>
      <c r="AY335" s="147"/>
      <c r="AZ335" s="147"/>
      <c r="BA335" s="147"/>
      <c r="BB335" s="147"/>
    </row>
    <row r="336" s="249" customFormat="true" ht="13.8" hidden="false" customHeight="false" outlineLevel="0" collapsed="false">
      <c r="A336" s="147"/>
      <c r="B336" s="147"/>
      <c r="C336" s="147"/>
      <c r="D336" s="147"/>
      <c r="E336" s="147"/>
      <c r="F336" s="147"/>
      <c r="G336" s="147"/>
      <c r="H336" s="147"/>
      <c r="I336" s="147"/>
      <c r="J336" s="147"/>
      <c r="K336" s="147"/>
      <c r="L336" s="147"/>
      <c r="M336" s="148"/>
      <c r="N336" s="147"/>
      <c r="O336" s="147"/>
      <c r="P336" s="147"/>
      <c r="Q336" s="147"/>
      <c r="R336" s="147"/>
      <c r="S336" s="147"/>
      <c r="T336" s="147"/>
      <c r="U336" s="147"/>
      <c r="V336" s="147"/>
      <c r="W336" s="147"/>
      <c r="X336" s="147"/>
      <c r="Y336" s="147"/>
      <c r="Z336" s="147"/>
      <c r="AA336" s="147"/>
      <c r="AB336" s="149"/>
      <c r="AC336" s="147"/>
      <c r="AD336" s="147"/>
      <c r="AE336" s="147"/>
      <c r="AF336" s="147"/>
      <c r="AG336" s="147"/>
      <c r="AH336" s="147"/>
      <c r="AI336" s="147"/>
      <c r="AJ336" s="147"/>
      <c r="AK336" s="147"/>
      <c r="AL336" s="147"/>
      <c r="AM336" s="147"/>
      <c r="AN336" s="147"/>
      <c r="AO336" s="147"/>
      <c r="AP336" s="147"/>
      <c r="AQ336" s="147"/>
      <c r="AR336" s="147"/>
      <c r="AS336" s="147"/>
      <c r="AT336" s="147"/>
      <c r="AU336" s="147"/>
      <c r="AV336" s="147"/>
      <c r="AW336" s="147"/>
      <c r="AX336" s="147"/>
      <c r="AY336" s="147"/>
      <c r="AZ336" s="147"/>
      <c r="BA336" s="147"/>
      <c r="BB336" s="147"/>
    </row>
    <row r="337" s="249" customFormat="true" ht="13.8" hidden="false" customHeight="false" outlineLevel="0" collapsed="false">
      <c r="A337" s="147"/>
      <c r="B337" s="147"/>
      <c r="C337" s="147"/>
      <c r="D337" s="147"/>
      <c r="E337" s="147"/>
      <c r="F337" s="147"/>
      <c r="G337" s="147"/>
      <c r="H337" s="147"/>
      <c r="I337" s="147"/>
      <c r="J337" s="147"/>
      <c r="K337" s="147"/>
      <c r="L337" s="147"/>
      <c r="M337" s="148"/>
      <c r="N337" s="147"/>
      <c r="O337" s="147"/>
      <c r="P337" s="147"/>
      <c r="Q337" s="147"/>
      <c r="R337" s="147"/>
      <c r="S337" s="147"/>
      <c r="T337" s="147"/>
      <c r="U337" s="147"/>
      <c r="V337" s="147"/>
      <c r="W337" s="147"/>
      <c r="X337" s="147"/>
      <c r="Y337" s="147"/>
      <c r="Z337" s="147"/>
      <c r="AA337" s="147"/>
      <c r="AB337" s="149"/>
      <c r="AC337" s="147"/>
      <c r="AD337" s="147"/>
      <c r="AE337" s="147"/>
      <c r="AF337" s="147"/>
      <c r="AG337" s="147"/>
      <c r="AH337" s="147"/>
      <c r="AI337" s="147"/>
      <c r="AJ337" s="147"/>
      <c r="AK337" s="147"/>
      <c r="AL337" s="147"/>
      <c r="AM337" s="147"/>
      <c r="AN337" s="147"/>
      <c r="AO337" s="147"/>
      <c r="AP337" s="147"/>
      <c r="AQ337" s="147"/>
      <c r="AR337" s="147"/>
      <c r="AS337" s="147"/>
      <c r="AT337" s="147"/>
      <c r="AU337" s="147"/>
      <c r="AV337" s="147"/>
      <c r="AW337" s="147"/>
      <c r="AX337" s="147"/>
      <c r="AY337" s="147"/>
      <c r="AZ337" s="147"/>
      <c r="BA337" s="147"/>
      <c r="BB337" s="147"/>
    </row>
    <row r="338" s="249" customFormat="true" ht="13.8" hidden="false" customHeight="false" outlineLevel="0" collapsed="false">
      <c r="A338" s="147"/>
      <c r="B338" s="147"/>
      <c r="C338" s="147"/>
      <c r="D338" s="147"/>
      <c r="E338" s="147"/>
      <c r="F338" s="147"/>
      <c r="G338" s="147"/>
      <c r="H338" s="147"/>
      <c r="I338" s="147"/>
      <c r="J338" s="147"/>
      <c r="K338" s="147"/>
      <c r="L338" s="147"/>
      <c r="M338" s="148"/>
      <c r="N338" s="147"/>
      <c r="O338" s="147"/>
      <c r="P338" s="147"/>
      <c r="Q338" s="147"/>
      <c r="R338" s="147"/>
      <c r="S338" s="147"/>
      <c r="T338" s="147"/>
      <c r="U338" s="147"/>
      <c r="V338" s="147"/>
      <c r="W338" s="147"/>
      <c r="X338" s="147"/>
      <c r="Y338" s="147"/>
      <c r="Z338" s="147"/>
      <c r="AA338" s="147"/>
      <c r="AB338" s="149"/>
      <c r="AC338" s="147"/>
      <c r="AD338" s="147"/>
      <c r="AE338" s="147"/>
      <c r="AF338" s="147"/>
      <c r="AG338" s="147"/>
      <c r="AH338" s="147"/>
      <c r="AI338" s="147"/>
      <c r="AJ338" s="147"/>
      <c r="AK338" s="147"/>
      <c r="AL338" s="147"/>
      <c r="AM338" s="147"/>
      <c r="AN338" s="147"/>
      <c r="AO338" s="147"/>
      <c r="AP338" s="147"/>
      <c r="AQ338" s="147"/>
      <c r="AR338" s="147"/>
      <c r="AS338" s="147"/>
      <c r="AT338" s="147"/>
      <c r="AU338" s="147"/>
      <c r="AV338" s="147"/>
      <c r="AW338" s="147"/>
      <c r="AX338" s="147"/>
      <c r="AY338" s="147"/>
      <c r="AZ338" s="147"/>
      <c r="BA338" s="147"/>
      <c r="BB338" s="147"/>
    </row>
    <row r="339" s="249" customFormat="true" ht="13.8" hidden="false" customHeight="false" outlineLevel="0" collapsed="false">
      <c r="A339" s="147"/>
      <c r="B339" s="147"/>
      <c r="C339" s="147"/>
      <c r="D339" s="147"/>
      <c r="E339" s="147"/>
      <c r="F339" s="147"/>
      <c r="G339" s="147"/>
      <c r="H339" s="147"/>
      <c r="I339" s="147"/>
      <c r="J339" s="147"/>
      <c r="K339" s="147"/>
      <c r="L339" s="147"/>
      <c r="M339" s="148"/>
      <c r="N339" s="147"/>
      <c r="O339" s="147"/>
      <c r="P339" s="147"/>
      <c r="Q339" s="147"/>
      <c r="R339" s="147"/>
      <c r="S339" s="147"/>
      <c r="T339" s="147"/>
      <c r="U339" s="147"/>
      <c r="V339" s="147"/>
      <c r="W339" s="147"/>
      <c r="X339" s="147"/>
      <c r="Y339" s="147"/>
      <c r="Z339" s="147"/>
      <c r="AA339" s="147"/>
      <c r="AB339" s="149"/>
      <c r="AC339" s="147"/>
      <c r="AD339" s="147"/>
      <c r="AE339" s="147"/>
      <c r="AF339" s="147"/>
      <c r="AG339" s="147"/>
      <c r="AH339" s="147"/>
      <c r="AI339" s="147"/>
      <c r="AJ339" s="147"/>
      <c r="AK339" s="147"/>
      <c r="AL339" s="147"/>
      <c r="AM339" s="147"/>
      <c r="AN339" s="147"/>
      <c r="AO339" s="147"/>
      <c r="AP339" s="147"/>
      <c r="AQ339" s="147"/>
      <c r="AR339" s="147"/>
      <c r="AS339" s="147"/>
      <c r="AT339" s="147"/>
      <c r="AU339" s="147"/>
      <c r="AV339" s="147"/>
      <c r="AW339" s="147"/>
      <c r="AX339" s="147"/>
      <c r="AY339" s="147"/>
      <c r="AZ339" s="147"/>
      <c r="BA339" s="147"/>
      <c r="BB339" s="147"/>
    </row>
    <row r="340" s="249" customFormat="true" ht="13.8" hidden="false" customHeight="false" outlineLevel="0" collapsed="false">
      <c r="A340" s="147"/>
      <c r="B340" s="147"/>
      <c r="C340" s="147"/>
      <c r="D340" s="147"/>
      <c r="E340" s="147"/>
      <c r="F340" s="147"/>
      <c r="G340" s="147"/>
      <c r="H340" s="147"/>
      <c r="I340" s="147"/>
      <c r="J340" s="147"/>
      <c r="K340" s="147"/>
      <c r="L340" s="147"/>
      <c r="M340" s="148"/>
      <c r="N340" s="147"/>
      <c r="O340" s="147"/>
      <c r="P340" s="147"/>
      <c r="Q340" s="147"/>
      <c r="R340" s="147"/>
      <c r="S340" s="147"/>
      <c r="T340" s="147"/>
      <c r="U340" s="147"/>
      <c r="V340" s="147"/>
      <c r="W340" s="147"/>
      <c r="X340" s="147"/>
      <c r="Y340" s="147"/>
      <c r="Z340" s="147"/>
      <c r="AA340" s="147"/>
      <c r="AB340" s="149"/>
      <c r="AC340" s="147"/>
      <c r="AD340" s="147"/>
      <c r="AE340" s="147"/>
      <c r="AF340" s="147"/>
      <c r="AG340" s="147"/>
      <c r="AH340" s="147"/>
      <c r="AI340" s="147"/>
      <c r="AJ340" s="147"/>
      <c r="AK340" s="147"/>
      <c r="AL340" s="147"/>
      <c r="AM340" s="147"/>
      <c r="AN340" s="147"/>
      <c r="AO340" s="147"/>
      <c r="AP340" s="147"/>
      <c r="AQ340" s="147"/>
      <c r="AR340" s="147"/>
      <c r="AS340" s="147"/>
      <c r="AT340" s="147"/>
      <c r="AU340" s="147"/>
      <c r="AV340" s="147"/>
      <c r="AW340" s="147"/>
      <c r="AX340" s="147"/>
      <c r="AY340" s="147"/>
      <c r="AZ340" s="147"/>
      <c r="BA340" s="147"/>
      <c r="BB340" s="147"/>
    </row>
    <row r="341" s="249" customFormat="true" ht="13.8" hidden="false" customHeight="false" outlineLevel="0" collapsed="false">
      <c r="A341" s="147"/>
      <c r="B341" s="147"/>
      <c r="C341" s="147"/>
      <c r="D341" s="147"/>
      <c r="E341" s="147"/>
      <c r="F341" s="147"/>
      <c r="G341" s="147"/>
      <c r="H341" s="147"/>
      <c r="I341" s="147"/>
      <c r="J341" s="147"/>
      <c r="K341" s="147"/>
      <c r="L341" s="147"/>
      <c r="M341" s="148"/>
      <c r="N341" s="147"/>
      <c r="O341" s="147"/>
      <c r="P341" s="147"/>
      <c r="Q341" s="147"/>
      <c r="R341" s="147"/>
      <c r="S341" s="147"/>
      <c r="T341" s="147"/>
      <c r="U341" s="147"/>
      <c r="V341" s="147"/>
      <c r="W341" s="147"/>
      <c r="X341" s="147"/>
      <c r="Y341" s="147"/>
      <c r="Z341" s="147"/>
      <c r="AA341" s="147"/>
      <c r="AB341" s="149"/>
      <c r="AC341" s="147"/>
      <c r="AD341" s="147"/>
      <c r="AE341" s="147"/>
      <c r="AF341" s="147"/>
      <c r="AG341" s="147"/>
      <c r="AH341" s="147"/>
      <c r="AI341" s="147"/>
      <c r="AJ341" s="147"/>
      <c r="AK341" s="147"/>
      <c r="AL341" s="147"/>
      <c r="AM341" s="147"/>
      <c r="AN341" s="147"/>
      <c r="AO341" s="147"/>
      <c r="AP341" s="147"/>
      <c r="AQ341" s="147"/>
      <c r="AR341" s="147"/>
      <c r="AS341" s="147"/>
      <c r="AT341" s="147"/>
      <c r="AU341" s="147"/>
      <c r="AV341" s="147"/>
      <c r="AW341" s="147"/>
      <c r="AX341" s="147"/>
      <c r="AY341" s="147"/>
      <c r="AZ341" s="147"/>
      <c r="BA341" s="147"/>
      <c r="BB341" s="147"/>
    </row>
    <row r="342" s="249" customFormat="true" ht="13.8" hidden="false" customHeight="false" outlineLevel="0" collapsed="false">
      <c r="A342" s="147"/>
      <c r="B342" s="147"/>
      <c r="C342" s="147"/>
      <c r="D342" s="147"/>
      <c r="E342" s="147"/>
      <c r="F342" s="147"/>
      <c r="G342" s="147"/>
      <c r="H342" s="147"/>
      <c r="I342" s="147"/>
      <c r="J342" s="147"/>
      <c r="K342" s="147"/>
      <c r="L342" s="147"/>
      <c r="M342" s="148"/>
      <c r="N342" s="147"/>
      <c r="O342" s="147"/>
      <c r="P342" s="147"/>
      <c r="Q342" s="147"/>
      <c r="R342" s="147"/>
      <c r="S342" s="147"/>
      <c r="T342" s="147"/>
      <c r="U342" s="147"/>
      <c r="V342" s="147"/>
      <c r="W342" s="147"/>
      <c r="X342" s="147"/>
      <c r="Y342" s="147"/>
      <c r="Z342" s="147"/>
      <c r="AA342" s="147"/>
      <c r="AB342" s="149"/>
      <c r="AC342" s="147"/>
      <c r="AD342" s="147"/>
      <c r="AE342" s="147"/>
      <c r="AF342" s="147"/>
      <c r="AG342" s="147"/>
      <c r="AH342" s="147"/>
      <c r="AI342" s="147"/>
      <c r="AJ342" s="147"/>
      <c r="AK342" s="147"/>
      <c r="AL342" s="147"/>
      <c r="AM342" s="147"/>
      <c r="AN342" s="147"/>
      <c r="AO342" s="147"/>
      <c r="AP342" s="147"/>
      <c r="AQ342" s="147"/>
      <c r="AR342" s="147"/>
      <c r="AS342" s="147"/>
      <c r="AT342" s="147"/>
      <c r="AU342" s="147"/>
      <c r="AV342" s="147"/>
      <c r="AW342" s="147"/>
      <c r="AX342" s="147"/>
      <c r="AY342" s="147"/>
      <c r="AZ342" s="147"/>
      <c r="BA342" s="147"/>
      <c r="BB342" s="147"/>
    </row>
    <row r="343" s="249" customFormat="true" ht="13.8" hidden="false" customHeight="false" outlineLevel="0" collapsed="false">
      <c r="A343" s="147"/>
      <c r="B343" s="147"/>
      <c r="C343" s="147"/>
      <c r="D343" s="147"/>
      <c r="E343" s="147"/>
      <c r="F343" s="147"/>
      <c r="G343" s="147"/>
      <c r="H343" s="147"/>
      <c r="I343" s="147"/>
      <c r="J343" s="147"/>
      <c r="K343" s="147"/>
      <c r="L343" s="147"/>
      <c r="M343" s="148"/>
      <c r="N343" s="147"/>
      <c r="O343" s="147"/>
      <c r="P343" s="147"/>
      <c r="Q343" s="147"/>
      <c r="R343" s="147"/>
      <c r="S343" s="147"/>
      <c r="T343" s="147"/>
      <c r="U343" s="147"/>
      <c r="V343" s="147"/>
      <c r="W343" s="147"/>
      <c r="X343" s="147"/>
      <c r="Y343" s="147"/>
      <c r="Z343" s="147"/>
      <c r="AA343" s="147"/>
      <c r="AB343" s="149"/>
      <c r="AC343" s="147"/>
      <c r="AD343" s="147"/>
      <c r="AE343" s="147"/>
      <c r="AF343" s="147"/>
      <c r="AG343" s="147"/>
      <c r="AH343" s="147"/>
      <c r="AI343" s="147"/>
      <c r="AJ343" s="147"/>
      <c r="AK343" s="147"/>
      <c r="AL343" s="147"/>
      <c r="AM343" s="147"/>
      <c r="AN343" s="147"/>
      <c r="AO343" s="147"/>
      <c r="AP343" s="147"/>
      <c r="AQ343" s="147"/>
      <c r="AR343" s="147"/>
      <c r="AS343" s="147"/>
      <c r="AT343" s="147"/>
      <c r="AU343" s="147"/>
      <c r="AV343" s="147"/>
      <c r="AW343" s="147"/>
      <c r="AX343" s="147"/>
      <c r="AY343" s="147"/>
      <c r="AZ343" s="147"/>
      <c r="BA343" s="147"/>
      <c r="BB343" s="147"/>
    </row>
    <row r="344" s="249" customFormat="true" ht="13.8" hidden="false" customHeight="false" outlineLevel="0" collapsed="false">
      <c r="A344" s="147"/>
      <c r="B344" s="147"/>
      <c r="C344" s="147"/>
      <c r="D344" s="147"/>
      <c r="E344" s="147"/>
      <c r="F344" s="147"/>
      <c r="G344" s="147"/>
      <c r="H344" s="147"/>
      <c r="I344" s="147"/>
      <c r="J344" s="147"/>
      <c r="K344" s="147"/>
      <c r="L344" s="147"/>
      <c r="M344" s="148"/>
      <c r="N344" s="147"/>
      <c r="O344" s="147"/>
      <c r="P344" s="147"/>
      <c r="Q344" s="147"/>
      <c r="R344" s="147"/>
      <c r="S344" s="147"/>
      <c r="T344" s="147"/>
      <c r="U344" s="147"/>
      <c r="V344" s="147"/>
      <c r="W344" s="147"/>
      <c r="X344" s="147"/>
      <c r="Y344" s="147"/>
      <c r="Z344" s="147"/>
      <c r="AA344" s="147"/>
      <c r="AB344" s="149"/>
      <c r="AC344" s="147"/>
      <c r="AD344" s="147"/>
      <c r="AE344" s="147"/>
      <c r="AF344" s="147"/>
      <c r="AG344" s="147"/>
      <c r="AH344" s="147"/>
      <c r="AI344" s="147"/>
      <c r="AJ344" s="147"/>
      <c r="AK344" s="147"/>
      <c r="AL344" s="147"/>
      <c r="AM344" s="147"/>
      <c r="AN344" s="147"/>
      <c r="AO344" s="147"/>
      <c r="AP344" s="147"/>
      <c r="AQ344" s="147"/>
      <c r="AR344" s="147"/>
      <c r="AS344" s="147"/>
      <c r="AT344" s="147"/>
      <c r="AU344" s="147"/>
      <c r="AV344" s="147"/>
      <c r="AW344" s="147"/>
      <c r="AX344" s="147"/>
      <c r="AY344" s="147"/>
      <c r="AZ344" s="147"/>
      <c r="BA344" s="147"/>
      <c r="BB344" s="147"/>
    </row>
    <row r="345" s="249" customFormat="true" ht="13.8" hidden="false" customHeight="false" outlineLevel="0" collapsed="false">
      <c r="A345" s="147"/>
      <c r="B345" s="147"/>
      <c r="C345" s="147"/>
      <c r="D345" s="147"/>
      <c r="E345" s="147"/>
      <c r="F345" s="147"/>
      <c r="G345" s="147"/>
      <c r="H345" s="147"/>
      <c r="I345" s="147"/>
      <c r="J345" s="147"/>
      <c r="K345" s="147"/>
      <c r="L345" s="147"/>
      <c r="M345" s="148"/>
      <c r="N345" s="147"/>
      <c r="O345" s="147"/>
      <c r="P345" s="147"/>
      <c r="Q345" s="147"/>
      <c r="R345" s="147"/>
      <c r="S345" s="147"/>
      <c r="T345" s="147"/>
      <c r="U345" s="147"/>
      <c r="V345" s="147"/>
      <c r="W345" s="147"/>
      <c r="X345" s="147"/>
      <c r="Y345" s="147"/>
      <c r="Z345" s="147"/>
      <c r="AA345" s="147"/>
      <c r="AB345" s="149"/>
      <c r="AC345" s="147"/>
      <c r="AD345" s="147"/>
      <c r="AE345" s="147"/>
      <c r="AF345" s="147"/>
      <c r="AG345" s="147"/>
      <c r="AH345" s="147"/>
      <c r="AI345" s="147"/>
      <c r="AJ345" s="147"/>
      <c r="AK345" s="147"/>
      <c r="AL345" s="147"/>
      <c r="AM345" s="147"/>
      <c r="AN345" s="147"/>
      <c r="AO345" s="147"/>
      <c r="AP345" s="147"/>
      <c r="AQ345" s="147"/>
      <c r="AR345" s="147"/>
      <c r="AS345" s="147"/>
      <c r="AT345" s="147"/>
      <c r="AU345" s="147"/>
      <c r="AV345" s="147"/>
      <c r="AW345" s="147"/>
      <c r="AX345" s="147"/>
      <c r="AY345" s="147"/>
      <c r="AZ345" s="147"/>
      <c r="BA345" s="147"/>
      <c r="BB345" s="147"/>
    </row>
    <row r="346" s="249" customFormat="true" ht="13.8" hidden="false" customHeight="false" outlineLevel="0" collapsed="false">
      <c r="A346" s="147"/>
      <c r="B346" s="147"/>
      <c r="C346" s="147"/>
      <c r="D346" s="147"/>
      <c r="E346" s="147"/>
      <c r="F346" s="147"/>
      <c r="G346" s="147"/>
      <c r="H346" s="147"/>
      <c r="I346" s="147"/>
      <c r="J346" s="147"/>
      <c r="K346" s="147"/>
      <c r="L346" s="147"/>
      <c r="M346" s="148"/>
      <c r="N346" s="147"/>
      <c r="O346" s="147"/>
      <c r="P346" s="147"/>
      <c r="Q346" s="147"/>
      <c r="R346" s="147"/>
      <c r="S346" s="147"/>
      <c r="T346" s="147"/>
      <c r="U346" s="147"/>
      <c r="V346" s="147"/>
      <c r="W346" s="147"/>
      <c r="X346" s="147"/>
      <c r="Y346" s="147"/>
      <c r="Z346" s="147"/>
      <c r="AA346" s="147"/>
      <c r="AB346" s="149"/>
      <c r="AC346" s="147"/>
      <c r="AD346" s="147"/>
      <c r="AE346" s="147"/>
      <c r="AF346" s="147"/>
      <c r="AG346" s="147"/>
      <c r="AH346" s="147"/>
      <c r="AI346" s="147"/>
      <c r="AJ346" s="147"/>
      <c r="AK346" s="147"/>
      <c r="AL346" s="147"/>
      <c r="AM346" s="147"/>
      <c r="AN346" s="147"/>
      <c r="AO346" s="147"/>
      <c r="AP346" s="147"/>
      <c r="AQ346" s="147"/>
      <c r="AR346" s="147"/>
      <c r="AS346" s="147"/>
      <c r="AT346" s="147"/>
      <c r="AU346" s="147"/>
      <c r="AV346" s="147"/>
      <c r="AW346" s="147"/>
      <c r="AX346" s="147"/>
      <c r="AY346" s="147"/>
      <c r="AZ346" s="147"/>
      <c r="BA346" s="147"/>
      <c r="BB346" s="147"/>
    </row>
    <row r="347" s="249" customFormat="true" ht="13.8" hidden="false" customHeight="false" outlineLevel="0" collapsed="false">
      <c r="A347" s="147"/>
      <c r="B347" s="147"/>
      <c r="C347" s="147"/>
      <c r="D347" s="147"/>
      <c r="E347" s="147"/>
      <c r="F347" s="147"/>
      <c r="G347" s="147"/>
      <c r="H347" s="147"/>
      <c r="I347" s="147"/>
      <c r="J347" s="147"/>
      <c r="K347" s="147"/>
      <c r="L347" s="147"/>
      <c r="M347" s="148"/>
      <c r="N347" s="147"/>
      <c r="O347" s="147"/>
      <c r="P347" s="147"/>
      <c r="Q347" s="147"/>
      <c r="R347" s="147"/>
      <c r="S347" s="147"/>
      <c r="T347" s="147"/>
      <c r="U347" s="147"/>
      <c r="V347" s="147"/>
      <c r="W347" s="147"/>
      <c r="X347" s="147"/>
      <c r="Y347" s="147"/>
      <c r="Z347" s="147"/>
      <c r="AA347" s="147"/>
      <c r="AB347" s="149"/>
      <c r="AC347" s="147"/>
      <c r="AD347" s="147"/>
      <c r="AE347" s="147"/>
      <c r="AF347" s="147"/>
      <c r="AG347" s="147"/>
      <c r="AH347" s="147"/>
      <c r="AI347" s="147"/>
      <c r="AJ347" s="147"/>
      <c r="AK347" s="147"/>
      <c r="AL347" s="147"/>
      <c r="AM347" s="147"/>
      <c r="AN347" s="147"/>
      <c r="AO347" s="147"/>
      <c r="AP347" s="147"/>
      <c r="AQ347" s="147"/>
      <c r="AR347" s="147"/>
      <c r="AS347" s="147"/>
      <c r="AT347" s="147"/>
      <c r="AU347" s="147"/>
      <c r="AV347" s="147"/>
      <c r="AW347" s="147"/>
      <c r="AX347" s="147"/>
      <c r="AY347" s="147"/>
      <c r="AZ347" s="147"/>
      <c r="BA347" s="147"/>
      <c r="BB347" s="147"/>
    </row>
    <row r="348" s="249" customFormat="true" ht="13.8" hidden="false" customHeight="false" outlineLevel="0" collapsed="false">
      <c r="A348" s="147"/>
      <c r="B348" s="147"/>
      <c r="C348" s="147"/>
      <c r="D348" s="147"/>
      <c r="E348" s="147"/>
      <c r="F348" s="147"/>
      <c r="G348" s="147"/>
      <c r="H348" s="147"/>
      <c r="I348" s="147"/>
      <c r="J348" s="147"/>
      <c r="K348" s="147"/>
      <c r="L348" s="147"/>
      <c r="M348" s="148"/>
      <c r="N348" s="147"/>
      <c r="O348" s="147"/>
      <c r="P348" s="147"/>
      <c r="Q348" s="147"/>
      <c r="R348" s="147"/>
      <c r="S348" s="147"/>
      <c r="T348" s="147"/>
      <c r="U348" s="147"/>
      <c r="V348" s="147"/>
      <c r="W348" s="147"/>
      <c r="X348" s="147"/>
      <c r="Y348" s="147"/>
      <c r="Z348" s="147"/>
      <c r="AA348" s="147"/>
      <c r="AB348" s="149"/>
      <c r="AC348" s="147"/>
      <c r="AD348" s="147"/>
      <c r="AE348" s="147"/>
      <c r="AF348" s="147"/>
      <c r="AG348" s="147"/>
      <c r="AH348" s="147"/>
      <c r="AI348" s="147"/>
      <c r="AJ348" s="147"/>
      <c r="AK348" s="147"/>
      <c r="AL348" s="147"/>
      <c r="AM348" s="147"/>
      <c r="AN348" s="147"/>
      <c r="AO348" s="147"/>
      <c r="AP348" s="147"/>
      <c r="AQ348" s="147"/>
      <c r="AR348" s="147"/>
      <c r="AS348" s="147"/>
      <c r="AT348" s="147"/>
      <c r="AU348" s="147"/>
      <c r="AV348" s="147"/>
      <c r="AW348" s="147"/>
      <c r="AX348" s="147"/>
      <c r="AY348" s="147"/>
      <c r="AZ348" s="147"/>
      <c r="BA348" s="147"/>
      <c r="BB348" s="147"/>
    </row>
    <row r="349" s="249" customFormat="true" ht="13.8" hidden="false" customHeight="false" outlineLevel="0" collapsed="false">
      <c r="A349" s="147"/>
      <c r="B349" s="147"/>
      <c r="C349" s="147"/>
      <c r="D349" s="147"/>
      <c r="E349" s="147"/>
      <c r="F349" s="147"/>
      <c r="G349" s="147"/>
      <c r="H349" s="147"/>
      <c r="I349" s="147"/>
      <c r="J349" s="147"/>
      <c r="K349" s="147"/>
      <c r="L349" s="147"/>
      <c r="M349" s="148"/>
      <c r="N349" s="147"/>
      <c r="O349" s="147"/>
      <c r="P349" s="147"/>
      <c r="Q349" s="147"/>
      <c r="R349" s="147"/>
      <c r="S349" s="147"/>
      <c r="T349" s="147"/>
      <c r="U349" s="147"/>
      <c r="V349" s="147"/>
      <c r="W349" s="147"/>
      <c r="X349" s="147"/>
      <c r="Y349" s="147"/>
      <c r="Z349" s="147"/>
      <c r="AA349" s="147"/>
      <c r="AB349" s="149"/>
      <c r="AC349" s="147"/>
      <c r="AD349" s="147"/>
      <c r="AE349" s="147"/>
      <c r="AF349" s="147"/>
      <c r="AG349" s="147"/>
      <c r="AH349" s="147"/>
      <c r="AI349" s="147"/>
      <c r="AJ349" s="147"/>
      <c r="AK349" s="147"/>
      <c r="AL349" s="147"/>
      <c r="AM349" s="147"/>
      <c r="AN349" s="147"/>
      <c r="AO349" s="147"/>
      <c r="AP349" s="147"/>
      <c r="AQ349" s="147"/>
      <c r="AR349" s="147"/>
      <c r="AS349" s="147"/>
      <c r="AT349" s="147"/>
      <c r="AU349" s="147"/>
      <c r="AV349" s="147"/>
      <c r="AW349" s="147"/>
      <c r="AX349" s="147"/>
      <c r="AY349" s="147"/>
      <c r="AZ349" s="147"/>
      <c r="BA349" s="147"/>
      <c r="BB349" s="147"/>
    </row>
    <row r="350" s="249" customFormat="true" ht="13.8" hidden="false" customHeight="false" outlineLevel="0" collapsed="false">
      <c r="A350" s="147"/>
      <c r="B350" s="147"/>
      <c r="C350" s="147"/>
      <c r="D350" s="147"/>
      <c r="E350" s="147"/>
      <c r="F350" s="147"/>
      <c r="G350" s="147"/>
      <c r="H350" s="147"/>
      <c r="I350" s="147"/>
      <c r="J350" s="147"/>
      <c r="K350" s="147"/>
      <c r="L350" s="147"/>
      <c r="M350" s="148"/>
      <c r="N350" s="147"/>
      <c r="O350" s="147"/>
      <c r="P350" s="147"/>
      <c r="Q350" s="147"/>
      <c r="R350" s="147"/>
      <c r="S350" s="147"/>
      <c r="T350" s="147"/>
      <c r="U350" s="147"/>
      <c r="V350" s="147"/>
      <c r="W350" s="147"/>
      <c r="X350" s="147"/>
      <c r="Y350" s="147"/>
      <c r="Z350" s="147"/>
      <c r="AA350" s="147"/>
      <c r="AB350" s="149"/>
      <c r="AC350" s="147"/>
      <c r="AD350" s="147"/>
      <c r="AE350" s="147"/>
      <c r="AF350" s="147"/>
      <c r="AG350" s="147"/>
      <c r="AH350" s="147"/>
      <c r="AI350" s="147"/>
      <c r="AJ350" s="147"/>
      <c r="AK350" s="147"/>
      <c r="AL350" s="147"/>
      <c r="AM350" s="147"/>
      <c r="AN350" s="147"/>
      <c r="AO350" s="147"/>
      <c r="AP350" s="147"/>
      <c r="AQ350" s="147"/>
      <c r="AR350" s="147"/>
      <c r="AS350" s="147"/>
      <c r="AT350" s="147"/>
      <c r="AU350" s="147"/>
      <c r="AV350" s="147"/>
      <c r="AW350" s="147"/>
      <c r="AX350" s="147"/>
      <c r="AY350" s="147"/>
      <c r="AZ350" s="147"/>
      <c r="BA350" s="147"/>
      <c r="BB350" s="147"/>
    </row>
    <row r="351" s="249" customFormat="true" ht="13.8" hidden="false" customHeight="false" outlineLevel="0" collapsed="false">
      <c r="A351" s="147"/>
      <c r="B351" s="147"/>
      <c r="C351" s="147"/>
      <c r="D351" s="147"/>
      <c r="E351" s="147"/>
      <c r="F351" s="147"/>
      <c r="G351" s="147"/>
      <c r="H351" s="147"/>
      <c r="I351" s="147"/>
      <c r="J351" s="147"/>
      <c r="K351" s="147"/>
      <c r="L351" s="147"/>
      <c r="M351" s="148"/>
      <c r="N351" s="147"/>
      <c r="O351" s="147"/>
      <c r="P351" s="147"/>
      <c r="Q351" s="147"/>
      <c r="R351" s="147"/>
      <c r="S351" s="147"/>
      <c r="T351" s="147"/>
      <c r="U351" s="147"/>
      <c r="V351" s="147"/>
      <c r="W351" s="147"/>
      <c r="X351" s="147"/>
      <c r="Y351" s="147"/>
      <c r="Z351" s="147"/>
      <c r="AA351" s="147"/>
      <c r="AB351" s="149"/>
      <c r="AC351" s="147"/>
      <c r="AD351" s="147"/>
      <c r="AE351" s="147"/>
      <c r="AF351" s="147"/>
      <c r="AG351" s="147"/>
      <c r="AH351" s="147"/>
      <c r="AI351" s="147"/>
      <c r="AJ351" s="147"/>
      <c r="AK351" s="147"/>
      <c r="AL351" s="147"/>
      <c r="AM351" s="147"/>
      <c r="AN351" s="147"/>
      <c r="AO351" s="147"/>
      <c r="AP351" s="147"/>
      <c r="AQ351" s="147"/>
      <c r="AR351" s="147"/>
      <c r="AS351" s="147"/>
      <c r="AT351" s="147"/>
      <c r="AU351" s="147"/>
      <c r="AV351" s="147"/>
      <c r="AW351" s="147"/>
      <c r="AX351" s="147"/>
      <c r="AY351" s="147"/>
      <c r="AZ351" s="147"/>
      <c r="BA351" s="147"/>
      <c r="BB351" s="147"/>
    </row>
    <row r="352" s="249" customFormat="true" ht="13.8" hidden="false" customHeight="false" outlineLevel="0" collapsed="false">
      <c r="A352" s="147"/>
      <c r="B352" s="147"/>
      <c r="C352" s="147"/>
      <c r="D352" s="147"/>
      <c r="E352" s="147"/>
      <c r="F352" s="147"/>
      <c r="G352" s="147"/>
      <c r="H352" s="147"/>
      <c r="I352" s="147"/>
      <c r="J352" s="147"/>
      <c r="K352" s="147"/>
      <c r="L352" s="147"/>
      <c r="M352" s="148"/>
      <c r="N352" s="147"/>
      <c r="O352" s="147"/>
      <c r="P352" s="147"/>
      <c r="Q352" s="147"/>
      <c r="R352" s="147"/>
      <c r="S352" s="147"/>
      <c r="T352" s="147"/>
      <c r="U352" s="147"/>
      <c r="V352" s="147"/>
      <c r="W352" s="147"/>
      <c r="X352" s="147"/>
      <c r="Y352" s="147"/>
      <c r="Z352" s="147"/>
      <c r="AA352" s="147"/>
      <c r="AB352" s="149"/>
      <c r="AC352" s="147"/>
      <c r="AD352" s="147"/>
      <c r="AE352" s="147"/>
      <c r="AF352" s="147"/>
      <c r="AG352" s="147"/>
      <c r="AH352" s="147"/>
      <c r="AI352" s="147"/>
      <c r="AJ352" s="147"/>
      <c r="AK352" s="147"/>
      <c r="AL352" s="147"/>
      <c r="AM352" s="147"/>
      <c r="AN352" s="147"/>
      <c r="AO352" s="147"/>
      <c r="AP352" s="147"/>
      <c r="AQ352" s="147"/>
      <c r="AR352" s="147"/>
      <c r="AS352" s="147"/>
      <c r="AT352" s="147"/>
      <c r="AU352" s="147"/>
      <c r="AV352" s="147"/>
      <c r="AW352" s="147"/>
      <c r="AX352" s="147"/>
      <c r="AY352" s="147"/>
      <c r="AZ352" s="147"/>
      <c r="BA352" s="147"/>
      <c r="BB352" s="147"/>
    </row>
    <row r="353" s="249" customFormat="true" ht="13.8" hidden="false" customHeight="false" outlineLevel="0" collapsed="false">
      <c r="A353" s="147"/>
      <c r="B353" s="147"/>
      <c r="C353" s="147"/>
      <c r="D353" s="147"/>
      <c r="E353" s="147"/>
      <c r="F353" s="147"/>
      <c r="G353" s="147"/>
      <c r="H353" s="147"/>
      <c r="I353" s="147"/>
      <c r="J353" s="147"/>
      <c r="K353" s="147"/>
      <c r="L353" s="147"/>
      <c r="M353" s="148"/>
      <c r="N353" s="147"/>
      <c r="O353" s="147"/>
      <c r="P353" s="147"/>
      <c r="Q353" s="147"/>
      <c r="R353" s="147"/>
      <c r="S353" s="147"/>
      <c r="T353" s="147"/>
      <c r="U353" s="147"/>
      <c r="V353" s="147"/>
      <c r="W353" s="147"/>
      <c r="X353" s="147"/>
      <c r="Y353" s="147"/>
      <c r="Z353" s="147"/>
      <c r="AA353" s="147"/>
      <c r="AB353" s="149"/>
      <c r="AC353" s="147"/>
      <c r="AD353" s="147"/>
      <c r="AE353" s="147"/>
      <c r="AF353" s="147"/>
      <c r="AG353" s="147"/>
      <c r="AH353" s="147"/>
      <c r="AI353" s="147"/>
      <c r="AJ353" s="147"/>
      <c r="AK353" s="147"/>
      <c r="AL353" s="147"/>
      <c r="AM353" s="147"/>
      <c r="AN353" s="147"/>
      <c r="AO353" s="147"/>
      <c r="AP353" s="147"/>
      <c r="AQ353" s="147"/>
      <c r="AR353" s="147"/>
      <c r="AS353" s="147"/>
      <c r="AT353" s="147"/>
      <c r="AU353" s="147"/>
      <c r="AV353" s="147"/>
      <c r="AW353" s="147"/>
      <c r="AX353" s="147"/>
      <c r="AY353" s="147"/>
      <c r="AZ353" s="147"/>
      <c r="BA353" s="147"/>
      <c r="BB353" s="147"/>
    </row>
    <row r="354" s="249" customFormat="true" ht="13.8" hidden="false" customHeight="false" outlineLevel="0" collapsed="false">
      <c r="A354" s="147"/>
      <c r="B354" s="147"/>
      <c r="C354" s="147"/>
      <c r="D354" s="147"/>
      <c r="E354" s="147"/>
      <c r="F354" s="147"/>
      <c r="G354" s="147"/>
      <c r="H354" s="147"/>
      <c r="I354" s="147"/>
      <c r="J354" s="147"/>
      <c r="K354" s="147"/>
      <c r="L354" s="147"/>
      <c r="M354" s="148"/>
      <c r="N354" s="147"/>
      <c r="O354" s="147"/>
      <c r="P354" s="147"/>
      <c r="Q354" s="147"/>
      <c r="R354" s="147"/>
      <c r="S354" s="147"/>
      <c r="T354" s="147"/>
      <c r="U354" s="147"/>
      <c r="V354" s="147"/>
      <c r="W354" s="147"/>
      <c r="X354" s="147"/>
      <c r="Y354" s="147"/>
      <c r="Z354" s="147"/>
      <c r="AA354" s="147"/>
      <c r="AB354" s="149"/>
      <c r="AC354" s="147"/>
      <c r="AD354" s="147"/>
      <c r="AE354" s="147"/>
      <c r="AF354" s="147"/>
      <c r="AG354" s="147"/>
      <c r="AH354" s="147"/>
      <c r="AI354" s="147"/>
      <c r="AJ354" s="147"/>
      <c r="AK354" s="147"/>
      <c r="AL354" s="147"/>
      <c r="AM354" s="147"/>
      <c r="AN354" s="147"/>
      <c r="AO354" s="147"/>
      <c r="AP354" s="147"/>
      <c r="AQ354" s="147"/>
      <c r="AR354" s="147"/>
      <c r="AS354" s="147"/>
      <c r="AT354" s="147"/>
      <c r="AU354" s="147"/>
      <c r="AV354" s="147"/>
      <c r="AW354" s="147"/>
      <c r="AX354" s="147"/>
      <c r="AY354" s="147"/>
      <c r="AZ354" s="147"/>
      <c r="BA354" s="147"/>
      <c r="BB354" s="147"/>
    </row>
    <row r="355" s="249" customFormat="true" ht="13.8" hidden="false" customHeight="false" outlineLevel="0" collapsed="false">
      <c r="A355" s="147"/>
      <c r="B355" s="147"/>
      <c r="C355" s="147"/>
      <c r="D355" s="147"/>
      <c r="E355" s="147"/>
      <c r="F355" s="147"/>
      <c r="G355" s="147"/>
      <c r="H355" s="147"/>
      <c r="I355" s="147"/>
      <c r="J355" s="147"/>
      <c r="K355" s="147"/>
      <c r="L355" s="147"/>
      <c r="M355" s="148"/>
      <c r="N355" s="147"/>
      <c r="O355" s="147"/>
      <c r="P355" s="147"/>
      <c r="Q355" s="147"/>
      <c r="R355" s="147"/>
      <c r="S355" s="147"/>
      <c r="T355" s="147"/>
      <c r="U355" s="147"/>
      <c r="V355" s="147"/>
      <c r="W355" s="147"/>
      <c r="X355" s="147"/>
      <c r="Y355" s="147"/>
      <c r="Z355" s="147"/>
      <c r="AA355" s="147"/>
      <c r="AB355" s="149"/>
      <c r="AC355" s="147"/>
      <c r="AD355" s="147"/>
      <c r="AE355" s="147"/>
      <c r="AF355" s="147"/>
      <c r="AG355" s="147"/>
      <c r="AH355" s="147"/>
      <c r="AI355" s="147"/>
      <c r="AJ355" s="147"/>
      <c r="AK355" s="147"/>
      <c r="AL355" s="147"/>
      <c r="AM355" s="147"/>
      <c r="AN355" s="147"/>
      <c r="AO355" s="147"/>
      <c r="AP355" s="147"/>
      <c r="AQ355" s="147"/>
      <c r="AR355" s="147"/>
      <c r="AS355" s="147"/>
      <c r="AT355" s="147"/>
      <c r="AU355" s="147"/>
      <c r="AV355" s="147"/>
      <c r="AW355" s="147"/>
      <c r="AX355" s="147"/>
      <c r="AY355" s="147"/>
      <c r="AZ355" s="147"/>
      <c r="BA355" s="147"/>
      <c r="BB355" s="147"/>
    </row>
    <row r="356" s="249" customFormat="true" ht="13.8" hidden="false" customHeight="false" outlineLevel="0" collapsed="false">
      <c r="A356" s="147"/>
      <c r="B356" s="147"/>
      <c r="C356" s="147"/>
      <c r="D356" s="147"/>
      <c r="E356" s="147"/>
      <c r="F356" s="147"/>
      <c r="G356" s="147"/>
      <c r="H356" s="147"/>
      <c r="I356" s="147"/>
      <c r="J356" s="147"/>
      <c r="K356" s="147"/>
      <c r="L356" s="147"/>
      <c r="M356" s="148"/>
      <c r="N356" s="147"/>
      <c r="O356" s="147"/>
      <c r="P356" s="147"/>
      <c r="Q356" s="147"/>
      <c r="R356" s="147"/>
      <c r="S356" s="147"/>
      <c r="T356" s="147"/>
      <c r="U356" s="147"/>
      <c r="V356" s="147"/>
      <c r="W356" s="147"/>
      <c r="X356" s="147"/>
      <c r="Y356" s="147"/>
      <c r="Z356" s="147"/>
      <c r="AA356" s="147"/>
      <c r="AB356" s="149"/>
      <c r="AC356" s="147"/>
      <c r="AD356" s="147"/>
      <c r="AE356" s="147"/>
      <c r="AF356" s="147"/>
      <c r="AG356" s="147"/>
      <c r="AH356" s="147"/>
      <c r="AI356" s="147"/>
      <c r="AJ356" s="147"/>
      <c r="AK356" s="147"/>
      <c r="AL356" s="147"/>
      <c r="AM356" s="147"/>
      <c r="AN356" s="147"/>
      <c r="AO356" s="147"/>
      <c r="AP356" s="147"/>
      <c r="AQ356" s="147"/>
      <c r="AR356" s="147"/>
      <c r="AS356" s="147"/>
      <c r="AT356" s="147"/>
      <c r="AU356" s="147"/>
      <c r="AV356" s="147"/>
      <c r="AW356" s="147"/>
      <c r="AX356" s="147"/>
      <c r="AY356" s="147"/>
      <c r="AZ356" s="147"/>
      <c r="BA356" s="147"/>
      <c r="BB356" s="147"/>
    </row>
    <row r="357" s="249" customFormat="true" ht="13.8" hidden="false" customHeight="false" outlineLevel="0" collapsed="false">
      <c r="A357" s="147"/>
      <c r="B357" s="147"/>
      <c r="C357" s="147"/>
      <c r="D357" s="147"/>
      <c r="E357" s="147"/>
      <c r="F357" s="147"/>
      <c r="G357" s="147"/>
      <c r="H357" s="147"/>
      <c r="I357" s="147"/>
      <c r="J357" s="147"/>
      <c r="K357" s="147"/>
      <c r="L357" s="147"/>
      <c r="M357" s="148"/>
      <c r="N357" s="147"/>
      <c r="O357" s="147"/>
      <c r="P357" s="147"/>
      <c r="Q357" s="147"/>
      <c r="R357" s="147"/>
      <c r="S357" s="147"/>
      <c r="T357" s="147"/>
      <c r="U357" s="147"/>
      <c r="V357" s="147"/>
      <c r="W357" s="147"/>
      <c r="X357" s="147"/>
      <c r="Y357" s="147"/>
      <c r="Z357" s="147"/>
      <c r="AA357" s="147"/>
      <c r="AB357" s="149"/>
      <c r="AC357" s="147"/>
      <c r="AD357" s="147"/>
      <c r="AE357" s="147"/>
      <c r="AF357" s="147"/>
      <c r="AG357" s="147"/>
      <c r="AH357" s="147"/>
      <c r="AI357" s="147"/>
      <c r="AJ357" s="147"/>
      <c r="AK357" s="147"/>
      <c r="AL357" s="147"/>
      <c r="AM357" s="147"/>
      <c r="AN357" s="147"/>
      <c r="AO357" s="147"/>
      <c r="AP357" s="147"/>
      <c r="AQ357" s="147"/>
      <c r="AR357" s="147"/>
      <c r="AS357" s="147"/>
      <c r="AT357" s="147"/>
      <c r="AU357" s="147"/>
      <c r="AV357" s="147"/>
      <c r="AW357" s="147"/>
      <c r="AX357" s="147"/>
      <c r="AY357" s="147"/>
      <c r="AZ357" s="147"/>
      <c r="BA357" s="147"/>
      <c r="BB357" s="147"/>
    </row>
    <row r="358" s="249" customFormat="true" ht="13.8" hidden="false" customHeight="false" outlineLevel="0" collapsed="false">
      <c r="A358" s="147"/>
      <c r="B358" s="147"/>
      <c r="C358" s="147"/>
      <c r="D358" s="147"/>
      <c r="E358" s="147"/>
      <c r="F358" s="147"/>
      <c r="G358" s="147"/>
      <c r="H358" s="147"/>
      <c r="I358" s="147"/>
      <c r="J358" s="147"/>
      <c r="K358" s="147"/>
      <c r="L358" s="147"/>
      <c r="M358" s="148"/>
      <c r="N358" s="147"/>
      <c r="O358" s="147"/>
      <c r="P358" s="147"/>
      <c r="Q358" s="147"/>
      <c r="R358" s="147"/>
      <c r="S358" s="147"/>
      <c r="T358" s="147"/>
      <c r="U358" s="147"/>
      <c r="V358" s="147"/>
      <c r="W358" s="147"/>
      <c r="X358" s="147"/>
      <c r="Y358" s="147"/>
      <c r="Z358" s="147"/>
      <c r="AA358" s="147"/>
      <c r="AB358" s="149"/>
      <c r="AC358" s="147"/>
      <c r="AD358" s="147"/>
      <c r="AE358" s="147"/>
      <c r="AF358" s="147"/>
      <c r="AG358" s="147"/>
      <c r="AH358" s="147"/>
      <c r="AI358" s="147"/>
      <c r="AJ358" s="147"/>
      <c r="AK358" s="147"/>
      <c r="AL358" s="147"/>
      <c r="AM358" s="147"/>
      <c r="AN358" s="147"/>
      <c r="AO358" s="147"/>
      <c r="AP358" s="147"/>
      <c r="AQ358" s="147"/>
      <c r="AR358" s="147"/>
      <c r="AS358" s="147"/>
      <c r="AT358" s="147"/>
      <c r="AU358" s="147"/>
      <c r="AV358" s="147"/>
      <c r="AW358" s="147"/>
      <c r="AX358" s="147"/>
      <c r="AY358" s="147"/>
      <c r="AZ358" s="147"/>
      <c r="BA358" s="147"/>
      <c r="BB358" s="147"/>
    </row>
    <row r="359" s="249" customFormat="true" ht="13.8" hidden="false" customHeight="false" outlineLevel="0" collapsed="false">
      <c r="A359" s="147"/>
      <c r="B359" s="147"/>
      <c r="C359" s="147"/>
      <c r="D359" s="147"/>
      <c r="E359" s="147"/>
      <c r="F359" s="147"/>
      <c r="G359" s="147"/>
      <c r="H359" s="147"/>
      <c r="I359" s="147"/>
      <c r="J359" s="147"/>
      <c r="K359" s="147"/>
      <c r="L359" s="147"/>
      <c r="M359" s="148"/>
      <c r="N359" s="147"/>
      <c r="O359" s="147"/>
      <c r="P359" s="147"/>
      <c r="Q359" s="147"/>
      <c r="R359" s="147"/>
      <c r="S359" s="147"/>
      <c r="T359" s="147"/>
      <c r="U359" s="147"/>
      <c r="V359" s="147"/>
      <c r="W359" s="147"/>
      <c r="X359" s="147"/>
      <c r="Y359" s="147"/>
      <c r="Z359" s="147"/>
      <c r="AA359" s="147"/>
      <c r="AB359" s="149"/>
      <c r="AC359" s="147"/>
      <c r="AD359" s="147"/>
      <c r="AE359" s="147"/>
      <c r="AF359" s="147"/>
      <c r="AG359" s="147"/>
      <c r="AH359" s="147"/>
      <c r="AI359" s="147"/>
      <c r="AJ359" s="147"/>
      <c r="AK359" s="147"/>
      <c r="AL359" s="147"/>
      <c r="AM359" s="147"/>
      <c r="AN359" s="147"/>
      <c r="AO359" s="147"/>
      <c r="AP359" s="147"/>
      <c r="AQ359" s="147"/>
      <c r="AR359" s="147"/>
      <c r="AS359" s="147"/>
      <c r="AT359" s="147"/>
      <c r="AU359" s="147"/>
      <c r="AV359" s="147"/>
      <c r="AW359" s="147"/>
      <c r="AX359" s="147"/>
      <c r="AY359" s="147"/>
      <c r="AZ359" s="147"/>
      <c r="BA359" s="147"/>
      <c r="BB359" s="147"/>
    </row>
    <row r="360" s="249" customFormat="true" ht="13.8" hidden="false" customHeight="false" outlineLevel="0" collapsed="false">
      <c r="A360" s="147"/>
      <c r="B360" s="147"/>
      <c r="C360" s="147"/>
      <c r="D360" s="147"/>
      <c r="E360" s="147"/>
      <c r="F360" s="147"/>
      <c r="G360" s="147"/>
      <c r="H360" s="147"/>
      <c r="I360" s="147"/>
      <c r="J360" s="147"/>
      <c r="K360" s="147"/>
      <c r="L360" s="147"/>
      <c r="M360" s="148"/>
      <c r="N360" s="147"/>
      <c r="O360" s="147"/>
      <c r="P360" s="147"/>
      <c r="Q360" s="147"/>
      <c r="R360" s="147"/>
      <c r="S360" s="147"/>
      <c r="T360" s="147"/>
      <c r="U360" s="147"/>
      <c r="V360" s="147"/>
      <c r="W360" s="147"/>
      <c r="X360" s="147"/>
      <c r="Y360" s="147"/>
      <c r="Z360" s="147"/>
      <c r="AA360" s="147"/>
      <c r="AB360" s="149"/>
      <c r="AC360" s="147"/>
      <c r="AD360" s="147"/>
      <c r="AE360" s="147"/>
      <c r="AF360" s="147"/>
      <c r="AG360" s="147"/>
      <c r="AH360" s="147"/>
      <c r="AI360" s="147"/>
      <c r="AJ360" s="147"/>
      <c r="AK360" s="147"/>
      <c r="AL360" s="147"/>
      <c r="AM360" s="147"/>
      <c r="AN360" s="147"/>
      <c r="AO360" s="147"/>
      <c r="AP360" s="147"/>
      <c r="AQ360" s="147"/>
      <c r="AR360" s="147"/>
      <c r="AS360" s="147"/>
      <c r="AT360" s="147"/>
      <c r="AU360" s="147"/>
      <c r="AV360" s="147"/>
      <c r="AW360" s="147"/>
      <c r="AX360" s="147"/>
      <c r="AY360" s="147"/>
      <c r="AZ360" s="147"/>
      <c r="BA360" s="147"/>
      <c r="BB360" s="147"/>
    </row>
    <row r="361" s="249" customFormat="true" ht="13.8" hidden="false" customHeight="false" outlineLevel="0" collapsed="false">
      <c r="A361" s="147"/>
      <c r="B361" s="147"/>
      <c r="C361" s="147"/>
      <c r="D361" s="147"/>
      <c r="E361" s="147"/>
      <c r="F361" s="147"/>
      <c r="G361" s="147"/>
      <c r="H361" s="147"/>
      <c r="I361" s="147"/>
      <c r="J361" s="147"/>
      <c r="K361" s="147"/>
      <c r="L361" s="147"/>
      <c r="M361" s="148"/>
      <c r="N361" s="147"/>
      <c r="O361" s="147"/>
      <c r="P361" s="147"/>
      <c r="Q361" s="147"/>
      <c r="R361" s="147"/>
      <c r="S361" s="147"/>
      <c r="T361" s="147"/>
      <c r="U361" s="147"/>
      <c r="V361" s="147"/>
      <c r="W361" s="147"/>
      <c r="X361" s="147"/>
      <c r="Y361" s="147"/>
      <c r="Z361" s="147"/>
      <c r="AA361" s="147"/>
      <c r="AB361" s="149"/>
      <c r="AC361" s="147"/>
      <c r="AD361" s="147"/>
      <c r="AE361" s="147"/>
      <c r="AF361" s="147"/>
      <c r="AG361" s="147"/>
      <c r="AH361" s="147"/>
      <c r="AI361" s="147"/>
      <c r="AJ361" s="147"/>
      <c r="AK361" s="147"/>
      <c r="AL361" s="147"/>
      <c r="AM361" s="147"/>
      <c r="AN361" s="147"/>
      <c r="AO361" s="147"/>
      <c r="AP361" s="147"/>
      <c r="AQ361" s="147"/>
      <c r="AR361" s="147"/>
      <c r="AS361" s="147"/>
      <c r="AT361" s="147"/>
      <c r="AU361" s="147"/>
      <c r="AV361" s="147"/>
      <c r="AW361" s="147"/>
      <c r="AX361" s="147"/>
      <c r="AY361" s="147"/>
      <c r="AZ361" s="147"/>
      <c r="BA361" s="147"/>
      <c r="BB361" s="147"/>
    </row>
    <row r="362" s="249" customFormat="true" ht="13.8" hidden="false" customHeight="false" outlineLevel="0" collapsed="false">
      <c r="A362" s="147"/>
      <c r="B362" s="147"/>
      <c r="C362" s="147"/>
      <c r="D362" s="147"/>
      <c r="E362" s="147"/>
      <c r="F362" s="147"/>
      <c r="G362" s="147"/>
      <c r="H362" s="147"/>
      <c r="I362" s="147"/>
      <c r="J362" s="147"/>
      <c r="K362" s="147"/>
      <c r="L362" s="147"/>
      <c r="M362" s="148"/>
      <c r="N362" s="147"/>
      <c r="O362" s="147"/>
      <c r="P362" s="147"/>
      <c r="Q362" s="147"/>
      <c r="R362" s="147"/>
      <c r="S362" s="147"/>
      <c r="T362" s="147"/>
      <c r="U362" s="147"/>
      <c r="V362" s="147"/>
      <c r="W362" s="147"/>
      <c r="X362" s="147"/>
      <c r="Y362" s="147"/>
      <c r="Z362" s="147"/>
      <c r="AA362" s="147"/>
      <c r="AB362" s="149"/>
      <c r="AC362" s="147"/>
      <c r="AD362" s="147"/>
      <c r="AE362" s="147"/>
      <c r="AF362" s="147"/>
      <c r="AG362" s="147"/>
      <c r="AH362" s="147"/>
      <c r="AI362" s="147"/>
      <c r="AJ362" s="147"/>
      <c r="AK362" s="147"/>
      <c r="AL362" s="147"/>
      <c r="AM362" s="147"/>
      <c r="AN362" s="147"/>
      <c r="AO362" s="147"/>
      <c r="AP362" s="147"/>
      <c r="AQ362" s="147"/>
      <c r="AR362" s="147"/>
      <c r="AS362" s="147"/>
      <c r="AT362" s="147"/>
      <c r="AU362" s="147"/>
      <c r="AV362" s="147"/>
      <c r="AW362" s="147"/>
      <c r="AX362" s="147"/>
      <c r="AY362" s="147"/>
      <c r="AZ362" s="147"/>
      <c r="BA362" s="147"/>
      <c r="BB362" s="147"/>
    </row>
    <row r="363" s="249" customFormat="true" ht="13.8" hidden="false" customHeight="false" outlineLevel="0" collapsed="false">
      <c r="A363" s="147"/>
      <c r="B363" s="147"/>
      <c r="C363" s="147"/>
      <c r="D363" s="147"/>
      <c r="E363" s="147"/>
      <c r="F363" s="147"/>
      <c r="G363" s="147"/>
      <c r="H363" s="147"/>
      <c r="I363" s="147"/>
      <c r="J363" s="147"/>
      <c r="K363" s="147"/>
      <c r="L363" s="147"/>
      <c r="M363" s="148"/>
      <c r="N363" s="147"/>
      <c r="O363" s="147"/>
      <c r="P363" s="147"/>
      <c r="Q363" s="147"/>
      <c r="R363" s="147"/>
      <c r="S363" s="147"/>
      <c r="T363" s="147"/>
      <c r="U363" s="147"/>
      <c r="V363" s="147"/>
      <c r="W363" s="147"/>
      <c r="X363" s="147"/>
      <c r="Y363" s="147"/>
      <c r="Z363" s="147"/>
      <c r="AA363" s="147"/>
      <c r="AB363" s="149"/>
      <c r="AC363" s="147"/>
      <c r="AD363" s="147"/>
      <c r="AE363" s="147"/>
      <c r="AF363" s="147"/>
      <c r="AG363" s="147"/>
      <c r="AH363" s="147"/>
      <c r="AI363" s="147"/>
      <c r="AJ363" s="147"/>
      <c r="AK363" s="147"/>
      <c r="AL363" s="147"/>
      <c r="AM363" s="147"/>
      <c r="AN363" s="147"/>
      <c r="AO363" s="147"/>
      <c r="AP363" s="147"/>
      <c r="AQ363" s="147"/>
      <c r="AR363" s="147"/>
      <c r="AS363" s="147"/>
      <c r="AT363" s="147"/>
      <c r="AU363" s="147"/>
      <c r="AV363" s="147"/>
      <c r="AW363" s="147"/>
      <c r="AX363" s="147"/>
      <c r="AY363" s="147"/>
      <c r="AZ363" s="147"/>
      <c r="BA363" s="147"/>
      <c r="BB363" s="147"/>
    </row>
    <row r="364" s="249" customFormat="true" ht="13.8" hidden="false" customHeight="false" outlineLevel="0" collapsed="false">
      <c r="A364" s="147"/>
      <c r="B364" s="147"/>
      <c r="C364" s="147"/>
      <c r="D364" s="147"/>
      <c r="E364" s="147"/>
      <c r="F364" s="147"/>
      <c r="G364" s="147"/>
      <c r="H364" s="147"/>
      <c r="I364" s="147"/>
      <c r="J364" s="147"/>
      <c r="K364" s="147"/>
      <c r="L364" s="147"/>
      <c r="M364" s="148"/>
      <c r="N364" s="147"/>
      <c r="O364" s="147"/>
      <c r="P364" s="147"/>
      <c r="Q364" s="147"/>
      <c r="R364" s="147"/>
      <c r="S364" s="147"/>
      <c r="T364" s="147"/>
      <c r="U364" s="147"/>
      <c r="V364" s="147"/>
      <c r="W364" s="147"/>
      <c r="X364" s="147"/>
      <c r="Y364" s="147"/>
      <c r="Z364" s="147"/>
      <c r="AA364" s="147"/>
      <c r="AB364" s="149"/>
      <c r="AC364" s="147"/>
      <c r="AD364" s="147"/>
      <c r="AE364" s="147"/>
      <c r="AF364" s="147"/>
      <c r="AG364" s="147"/>
      <c r="AH364" s="147"/>
      <c r="AI364" s="147"/>
      <c r="AJ364" s="147"/>
      <c r="AK364" s="147"/>
      <c r="AL364" s="147"/>
      <c r="AM364" s="147"/>
      <c r="AN364" s="147"/>
      <c r="AO364" s="147"/>
      <c r="AP364" s="147"/>
      <c r="AQ364" s="147"/>
      <c r="AR364" s="147"/>
      <c r="AS364" s="147"/>
      <c r="AT364" s="147"/>
      <c r="AU364" s="147"/>
      <c r="AV364" s="147"/>
      <c r="AW364" s="147"/>
      <c r="AX364" s="147"/>
      <c r="AY364" s="147"/>
      <c r="AZ364" s="147"/>
      <c r="BA364" s="147"/>
      <c r="BB364" s="147"/>
    </row>
    <row r="365" s="249" customFormat="true" ht="13.8" hidden="false" customHeight="false" outlineLevel="0" collapsed="false">
      <c r="A365" s="147"/>
      <c r="B365" s="147"/>
      <c r="C365" s="147"/>
      <c r="D365" s="147"/>
      <c r="E365" s="147"/>
      <c r="F365" s="147"/>
      <c r="G365" s="147"/>
      <c r="H365" s="147"/>
      <c r="I365" s="147"/>
      <c r="J365" s="147"/>
      <c r="K365" s="147"/>
      <c r="L365" s="147"/>
      <c r="M365" s="148"/>
      <c r="N365" s="147"/>
      <c r="O365" s="147"/>
      <c r="P365" s="147"/>
      <c r="Q365" s="147"/>
      <c r="R365" s="147"/>
      <c r="S365" s="147"/>
      <c r="T365" s="147"/>
      <c r="U365" s="147"/>
      <c r="V365" s="147"/>
      <c r="W365" s="147"/>
      <c r="X365" s="147"/>
      <c r="Y365" s="147"/>
      <c r="Z365" s="147"/>
      <c r="AA365" s="147"/>
      <c r="AB365" s="149"/>
      <c r="AC365" s="147"/>
      <c r="AD365" s="147"/>
      <c r="AE365" s="147"/>
      <c r="AF365" s="147"/>
      <c r="AG365" s="147"/>
      <c r="AH365" s="147"/>
      <c r="AI365" s="147"/>
      <c r="AJ365" s="147"/>
      <c r="AK365" s="147"/>
      <c r="AL365" s="147"/>
      <c r="AM365" s="147"/>
      <c r="AN365" s="147"/>
      <c r="AO365" s="147"/>
      <c r="AP365" s="147"/>
      <c r="AQ365" s="147"/>
      <c r="AR365" s="147"/>
      <c r="AS365" s="147"/>
      <c r="AT365" s="147"/>
      <c r="AU365" s="147"/>
      <c r="AV365" s="147"/>
      <c r="AW365" s="147"/>
      <c r="AX365" s="147"/>
      <c r="AY365" s="147"/>
      <c r="AZ365" s="147"/>
      <c r="BA365" s="147"/>
      <c r="BB365" s="147"/>
    </row>
    <row r="366" s="249" customFormat="true" ht="13.8" hidden="false" customHeight="false" outlineLevel="0" collapsed="false">
      <c r="A366" s="147"/>
      <c r="B366" s="147"/>
      <c r="C366" s="147"/>
      <c r="D366" s="147"/>
      <c r="E366" s="147"/>
      <c r="F366" s="147"/>
      <c r="G366" s="147"/>
      <c r="H366" s="147"/>
      <c r="I366" s="147"/>
      <c r="J366" s="147"/>
      <c r="K366" s="147"/>
      <c r="L366" s="147"/>
      <c r="M366" s="148"/>
      <c r="N366" s="147"/>
      <c r="O366" s="147"/>
      <c r="P366" s="147"/>
      <c r="Q366" s="147"/>
      <c r="R366" s="147"/>
      <c r="S366" s="147"/>
      <c r="T366" s="147"/>
      <c r="U366" s="147"/>
      <c r="V366" s="147"/>
      <c r="W366" s="147"/>
      <c r="X366" s="147"/>
      <c r="Y366" s="147"/>
      <c r="Z366" s="147"/>
      <c r="AA366" s="147"/>
      <c r="AB366" s="149"/>
      <c r="AC366" s="147"/>
      <c r="AD366" s="147"/>
      <c r="AE366" s="147"/>
      <c r="AF366" s="147"/>
      <c r="AG366" s="147"/>
      <c r="AH366" s="147"/>
      <c r="AI366" s="147"/>
      <c r="AJ366" s="147"/>
      <c r="AK366" s="147"/>
      <c r="AL366" s="147"/>
      <c r="AM366" s="147"/>
      <c r="AN366" s="147"/>
      <c r="AO366" s="147"/>
      <c r="AP366" s="147"/>
      <c r="AQ366" s="147"/>
      <c r="AR366" s="147"/>
      <c r="AS366" s="147"/>
      <c r="AT366" s="147"/>
      <c r="AU366" s="147"/>
      <c r="AV366" s="147"/>
      <c r="AW366" s="147"/>
      <c r="AX366" s="147"/>
      <c r="AY366" s="147"/>
      <c r="AZ366" s="147"/>
      <c r="BA366" s="147"/>
      <c r="BB366" s="147"/>
    </row>
    <row r="367" s="249" customFormat="true" ht="13.8" hidden="false" customHeight="false" outlineLevel="0" collapsed="false">
      <c r="A367" s="147"/>
      <c r="B367" s="147"/>
      <c r="C367" s="147"/>
      <c r="D367" s="147"/>
      <c r="E367" s="147"/>
      <c r="F367" s="147"/>
      <c r="G367" s="147"/>
      <c r="H367" s="147"/>
      <c r="I367" s="147"/>
      <c r="J367" s="147"/>
      <c r="K367" s="147"/>
      <c r="L367" s="147"/>
      <c r="M367" s="148"/>
      <c r="N367" s="147"/>
      <c r="O367" s="147"/>
      <c r="P367" s="147"/>
      <c r="Q367" s="147"/>
      <c r="R367" s="147"/>
      <c r="S367" s="147"/>
      <c r="T367" s="147"/>
      <c r="U367" s="147"/>
      <c r="V367" s="147"/>
      <c r="W367" s="147"/>
      <c r="X367" s="147"/>
      <c r="Y367" s="147"/>
      <c r="Z367" s="147"/>
      <c r="AA367" s="147"/>
      <c r="AB367" s="149"/>
      <c r="AC367" s="147"/>
      <c r="AD367" s="147"/>
      <c r="AE367" s="147"/>
      <c r="AF367" s="147"/>
      <c r="AG367" s="147"/>
      <c r="AH367" s="147"/>
      <c r="AI367" s="147"/>
      <c r="AJ367" s="147"/>
      <c r="AK367" s="147"/>
      <c r="AL367" s="147"/>
      <c r="AM367" s="147"/>
      <c r="AN367" s="147"/>
      <c r="AO367" s="147"/>
      <c r="AP367" s="147"/>
      <c r="AQ367" s="147"/>
      <c r="AR367" s="147"/>
      <c r="AS367" s="147"/>
      <c r="AT367" s="147"/>
      <c r="AU367" s="147"/>
      <c r="AV367" s="147"/>
      <c r="AW367" s="147"/>
      <c r="AX367" s="147"/>
      <c r="AY367" s="147"/>
      <c r="AZ367" s="147"/>
      <c r="BA367" s="147"/>
      <c r="BB367" s="147"/>
    </row>
    <row r="368" s="249" customFormat="true" ht="13.8" hidden="false" customHeight="false" outlineLevel="0" collapsed="false">
      <c r="A368" s="147"/>
      <c r="B368" s="147"/>
      <c r="C368" s="147"/>
      <c r="D368" s="147"/>
      <c r="E368" s="147"/>
      <c r="F368" s="147"/>
      <c r="G368" s="147"/>
      <c r="H368" s="147"/>
      <c r="I368" s="147"/>
      <c r="J368" s="147"/>
      <c r="K368" s="147"/>
      <c r="L368" s="147"/>
      <c r="M368" s="148"/>
      <c r="N368" s="147"/>
      <c r="O368" s="147"/>
      <c r="P368" s="147"/>
      <c r="Q368" s="147"/>
      <c r="R368" s="147"/>
      <c r="S368" s="147"/>
      <c r="T368" s="147"/>
      <c r="U368" s="147"/>
      <c r="V368" s="147"/>
      <c r="W368" s="147"/>
      <c r="X368" s="147"/>
      <c r="Y368" s="147"/>
      <c r="Z368" s="147"/>
      <c r="AA368" s="147"/>
      <c r="AB368" s="149"/>
      <c r="AC368" s="147"/>
      <c r="AD368" s="147"/>
      <c r="AE368" s="147"/>
      <c r="AF368" s="147"/>
      <c r="AG368" s="147"/>
      <c r="AH368" s="147"/>
      <c r="AI368" s="147"/>
      <c r="AJ368" s="147"/>
      <c r="AK368" s="147"/>
      <c r="AL368" s="147"/>
      <c r="AM368" s="147"/>
      <c r="AN368" s="147"/>
      <c r="AO368" s="147"/>
      <c r="AP368" s="147"/>
      <c r="AQ368" s="147"/>
      <c r="AR368" s="147"/>
      <c r="AS368" s="147"/>
      <c r="AT368" s="147"/>
      <c r="AU368" s="147"/>
      <c r="AV368" s="147"/>
      <c r="AW368" s="147"/>
      <c r="AX368" s="147"/>
      <c r="AY368" s="147"/>
      <c r="AZ368" s="147"/>
      <c r="BA368" s="147"/>
      <c r="BB368" s="147"/>
    </row>
    <row r="369" s="249" customFormat="true" ht="13.8" hidden="false" customHeight="false" outlineLevel="0" collapsed="false">
      <c r="A369" s="147"/>
      <c r="B369" s="147"/>
      <c r="C369" s="147"/>
      <c r="D369" s="147"/>
      <c r="E369" s="147"/>
      <c r="F369" s="147"/>
      <c r="G369" s="147"/>
      <c r="H369" s="147"/>
      <c r="I369" s="147"/>
      <c r="J369" s="147"/>
      <c r="K369" s="147"/>
      <c r="L369" s="147"/>
      <c r="M369" s="148"/>
      <c r="N369" s="147"/>
      <c r="O369" s="147"/>
      <c r="P369" s="147"/>
      <c r="Q369" s="147"/>
      <c r="R369" s="147"/>
      <c r="S369" s="147"/>
      <c r="T369" s="147"/>
      <c r="U369" s="147"/>
      <c r="V369" s="147"/>
      <c r="W369" s="147"/>
      <c r="X369" s="147"/>
      <c r="Y369" s="147"/>
      <c r="Z369" s="147"/>
      <c r="AA369" s="147"/>
      <c r="AB369" s="149"/>
      <c r="AC369" s="147"/>
      <c r="AD369" s="147"/>
      <c r="AE369" s="147"/>
      <c r="AF369" s="147"/>
      <c r="AG369" s="147"/>
      <c r="AH369" s="147"/>
      <c r="AI369" s="147"/>
      <c r="AJ369" s="147"/>
      <c r="AK369" s="147"/>
      <c r="AL369" s="147"/>
      <c r="AM369" s="147"/>
      <c r="AN369" s="147"/>
      <c r="AO369" s="147"/>
      <c r="AP369" s="147"/>
      <c r="AQ369" s="147"/>
      <c r="AR369" s="147"/>
      <c r="AS369" s="147"/>
      <c r="AT369" s="147"/>
      <c r="AU369" s="147"/>
      <c r="AV369" s="147"/>
      <c r="AW369" s="147"/>
      <c r="AX369" s="147"/>
      <c r="AY369" s="147"/>
      <c r="AZ369" s="147"/>
      <c r="BA369" s="147"/>
      <c r="BB369" s="147"/>
    </row>
    <row r="370" s="249" customFormat="true" ht="13.8" hidden="false" customHeight="false" outlineLevel="0" collapsed="false">
      <c r="A370" s="147"/>
      <c r="B370" s="147"/>
      <c r="C370" s="147"/>
      <c r="D370" s="147"/>
      <c r="E370" s="147"/>
      <c r="F370" s="147"/>
      <c r="G370" s="147"/>
      <c r="H370" s="147"/>
      <c r="I370" s="147"/>
      <c r="J370" s="147"/>
      <c r="K370" s="147"/>
      <c r="L370" s="147"/>
      <c r="M370" s="148"/>
      <c r="N370" s="147"/>
      <c r="O370" s="147"/>
      <c r="P370" s="147"/>
      <c r="Q370" s="147"/>
      <c r="R370" s="147"/>
      <c r="S370" s="147"/>
      <c r="T370" s="147"/>
      <c r="U370" s="147"/>
      <c r="V370" s="147"/>
      <c r="W370" s="147"/>
      <c r="X370" s="147"/>
      <c r="Y370" s="147"/>
      <c r="Z370" s="147"/>
      <c r="AA370" s="147"/>
      <c r="AB370" s="149"/>
      <c r="AC370" s="147"/>
      <c r="AD370" s="147"/>
      <c r="AE370" s="147"/>
      <c r="AF370" s="147"/>
      <c r="AG370" s="147"/>
      <c r="AH370" s="147"/>
      <c r="AI370" s="147"/>
      <c r="AJ370" s="147"/>
      <c r="AK370" s="147"/>
      <c r="AL370" s="147"/>
      <c r="AM370" s="147"/>
      <c r="AN370" s="147"/>
      <c r="AO370" s="147"/>
      <c r="AP370" s="147"/>
      <c r="AQ370" s="147"/>
      <c r="AR370" s="147"/>
      <c r="AS370" s="147"/>
      <c r="AT370" s="147"/>
      <c r="AU370" s="147"/>
      <c r="AV370" s="147"/>
      <c r="AW370" s="147"/>
      <c r="AX370" s="147"/>
      <c r="AY370" s="147"/>
      <c r="AZ370" s="147"/>
      <c r="BA370" s="147"/>
      <c r="BB370" s="147"/>
    </row>
    <row r="371" s="249" customFormat="true" ht="13.8" hidden="false" customHeight="false" outlineLevel="0" collapsed="false">
      <c r="A371" s="147"/>
      <c r="B371" s="147"/>
      <c r="C371" s="147"/>
      <c r="D371" s="147"/>
      <c r="E371" s="147"/>
      <c r="F371" s="147"/>
      <c r="G371" s="147"/>
      <c r="H371" s="147"/>
      <c r="I371" s="147"/>
      <c r="J371" s="147"/>
      <c r="K371" s="147"/>
      <c r="L371" s="147"/>
      <c r="M371" s="148"/>
      <c r="N371" s="147"/>
      <c r="O371" s="147"/>
      <c r="P371" s="147"/>
      <c r="Q371" s="147"/>
      <c r="R371" s="147"/>
      <c r="S371" s="147"/>
      <c r="T371" s="147"/>
      <c r="U371" s="147"/>
      <c r="V371" s="147"/>
      <c r="W371" s="147"/>
      <c r="X371" s="147"/>
      <c r="Y371" s="147"/>
      <c r="Z371" s="147"/>
      <c r="AA371" s="147"/>
      <c r="AB371" s="149"/>
      <c r="AC371" s="147"/>
      <c r="AD371" s="147"/>
      <c r="AE371" s="147"/>
      <c r="AF371" s="147"/>
      <c r="AG371" s="147"/>
      <c r="AH371" s="147"/>
      <c r="AI371" s="147"/>
      <c r="AJ371" s="147"/>
      <c r="AK371" s="147"/>
      <c r="AL371" s="147"/>
      <c r="AM371" s="147"/>
      <c r="AN371" s="147"/>
      <c r="AO371" s="147"/>
      <c r="AP371" s="147"/>
      <c r="AQ371" s="147"/>
      <c r="AR371" s="147"/>
      <c r="AS371" s="147"/>
      <c r="AT371" s="147"/>
      <c r="AU371" s="147"/>
      <c r="AV371" s="147"/>
      <c r="AW371" s="147"/>
      <c r="AX371" s="147"/>
      <c r="AY371" s="147"/>
      <c r="AZ371" s="147"/>
      <c r="BA371" s="147"/>
      <c r="BB371" s="147"/>
    </row>
    <row r="372" s="249" customFormat="true" ht="13.8" hidden="false" customHeight="false" outlineLevel="0" collapsed="false">
      <c r="A372" s="147"/>
      <c r="B372" s="147"/>
      <c r="C372" s="147"/>
      <c r="D372" s="147"/>
      <c r="E372" s="147"/>
      <c r="F372" s="147"/>
      <c r="G372" s="147"/>
      <c r="H372" s="147"/>
      <c r="I372" s="147"/>
      <c r="J372" s="147"/>
      <c r="K372" s="147"/>
      <c r="L372" s="147"/>
      <c r="M372" s="148"/>
      <c r="N372" s="147"/>
      <c r="O372" s="147"/>
      <c r="P372" s="147"/>
      <c r="Q372" s="147"/>
      <c r="R372" s="147"/>
      <c r="S372" s="147"/>
      <c r="T372" s="147"/>
      <c r="U372" s="147"/>
      <c r="V372" s="147"/>
      <c r="W372" s="147"/>
      <c r="X372" s="147"/>
      <c r="Y372" s="147"/>
      <c r="Z372" s="147"/>
      <c r="AA372" s="147"/>
      <c r="AB372" s="149"/>
      <c r="AC372" s="147"/>
      <c r="AD372" s="147"/>
      <c r="AE372" s="147"/>
      <c r="AF372" s="147"/>
      <c r="AG372" s="147"/>
      <c r="AH372" s="147"/>
      <c r="AI372" s="147"/>
      <c r="AJ372" s="147"/>
      <c r="AK372" s="147"/>
      <c r="AL372" s="147"/>
      <c r="AM372" s="147"/>
      <c r="AN372" s="147"/>
      <c r="AO372" s="147"/>
      <c r="AP372" s="147"/>
      <c r="AQ372" s="147"/>
      <c r="AR372" s="147"/>
      <c r="AS372" s="147"/>
      <c r="AT372" s="147"/>
      <c r="AU372" s="147"/>
      <c r="AV372" s="147"/>
      <c r="AW372" s="147"/>
      <c r="AX372" s="147"/>
      <c r="AY372" s="147"/>
      <c r="AZ372" s="147"/>
      <c r="BA372" s="147"/>
      <c r="BB372" s="147"/>
    </row>
    <row r="373" s="249" customFormat="true" ht="13.8" hidden="false" customHeight="false" outlineLevel="0" collapsed="false">
      <c r="A373" s="147"/>
      <c r="B373" s="147"/>
      <c r="C373" s="147"/>
      <c r="D373" s="147"/>
      <c r="E373" s="147"/>
      <c r="F373" s="147"/>
      <c r="G373" s="147"/>
      <c r="H373" s="147"/>
      <c r="I373" s="147"/>
      <c r="J373" s="147"/>
      <c r="K373" s="147"/>
      <c r="L373" s="147"/>
      <c r="M373" s="148"/>
      <c r="N373" s="147"/>
      <c r="O373" s="147"/>
      <c r="P373" s="147"/>
      <c r="Q373" s="147"/>
      <c r="R373" s="147"/>
      <c r="S373" s="147"/>
      <c r="T373" s="147"/>
      <c r="U373" s="147"/>
      <c r="V373" s="147"/>
      <c r="W373" s="147"/>
      <c r="X373" s="147"/>
      <c r="Y373" s="147"/>
      <c r="Z373" s="147"/>
      <c r="AA373" s="147"/>
      <c r="AB373" s="149"/>
      <c r="AC373" s="147"/>
      <c r="AD373" s="147"/>
      <c r="AE373" s="147"/>
      <c r="AF373" s="147"/>
      <c r="AG373" s="147"/>
      <c r="AH373" s="147"/>
      <c r="AI373" s="147"/>
      <c r="AJ373" s="147"/>
      <c r="AK373" s="147"/>
      <c r="AL373" s="147"/>
      <c r="AM373" s="147"/>
      <c r="AN373" s="147"/>
      <c r="AO373" s="147"/>
      <c r="AP373" s="147"/>
      <c r="AQ373" s="147"/>
      <c r="AR373" s="147"/>
      <c r="AS373" s="147"/>
      <c r="AT373" s="147"/>
      <c r="AU373" s="147"/>
      <c r="AV373" s="147"/>
      <c r="AW373" s="147"/>
      <c r="AX373" s="147"/>
      <c r="AY373" s="147"/>
      <c r="AZ373" s="147"/>
      <c r="BA373" s="147"/>
      <c r="BB373" s="147"/>
    </row>
    <row r="374" s="249" customFormat="true" ht="13.8" hidden="false" customHeight="false" outlineLevel="0" collapsed="false">
      <c r="A374" s="147"/>
      <c r="B374" s="147"/>
      <c r="C374" s="147"/>
      <c r="D374" s="147"/>
      <c r="E374" s="147"/>
      <c r="F374" s="147"/>
      <c r="G374" s="147"/>
      <c r="H374" s="147"/>
      <c r="I374" s="147"/>
      <c r="J374" s="147"/>
      <c r="K374" s="147"/>
      <c r="L374" s="147"/>
      <c r="M374" s="148"/>
      <c r="N374" s="147"/>
      <c r="O374" s="147"/>
      <c r="P374" s="147"/>
      <c r="Q374" s="147"/>
      <c r="R374" s="147"/>
      <c r="S374" s="147"/>
      <c r="T374" s="147"/>
      <c r="U374" s="147"/>
      <c r="V374" s="147"/>
      <c r="W374" s="147"/>
      <c r="X374" s="147"/>
      <c r="Y374" s="147"/>
      <c r="Z374" s="147"/>
      <c r="AA374" s="147"/>
      <c r="AB374" s="149"/>
      <c r="AC374" s="147"/>
      <c r="AD374" s="147"/>
      <c r="AE374" s="147"/>
      <c r="AF374" s="147"/>
      <c r="AG374" s="147"/>
      <c r="AH374" s="147"/>
      <c r="AI374" s="147"/>
      <c r="AJ374" s="147"/>
      <c r="AK374" s="147"/>
      <c r="AL374" s="147"/>
      <c r="AM374" s="147"/>
      <c r="AN374" s="147"/>
      <c r="AO374" s="147"/>
      <c r="AP374" s="147"/>
      <c r="AQ374" s="147"/>
      <c r="AR374" s="147"/>
      <c r="AS374" s="147"/>
      <c r="AT374" s="147"/>
      <c r="AU374" s="147"/>
      <c r="AV374" s="147"/>
      <c r="AW374" s="147"/>
      <c r="AX374" s="147"/>
      <c r="AY374" s="147"/>
      <c r="AZ374" s="147"/>
      <c r="BA374" s="147"/>
      <c r="BB374" s="147"/>
    </row>
    <row r="375" s="249" customFormat="true" ht="13.8" hidden="false" customHeight="false" outlineLevel="0" collapsed="false">
      <c r="A375" s="147"/>
      <c r="B375" s="147"/>
      <c r="C375" s="147"/>
      <c r="D375" s="147"/>
      <c r="E375" s="147"/>
      <c r="F375" s="147"/>
      <c r="G375" s="147"/>
      <c r="H375" s="147"/>
      <c r="I375" s="147"/>
      <c r="J375" s="147"/>
      <c r="K375" s="147"/>
      <c r="L375" s="147"/>
      <c r="M375" s="148"/>
      <c r="N375" s="147"/>
      <c r="O375" s="147"/>
      <c r="P375" s="147"/>
      <c r="Q375" s="147"/>
      <c r="R375" s="147"/>
      <c r="S375" s="147"/>
      <c r="T375" s="147"/>
      <c r="U375" s="147"/>
      <c r="V375" s="147"/>
      <c r="W375" s="147"/>
      <c r="X375" s="147"/>
      <c r="Y375" s="147"/>
      <c r="Z375" s="147"/>
      <c r="AA375" s="147"/>
      <c r="AB375" s="149"/>
      <c r="AC375" s="147"/>
      <c r="AD375" s="147"/>
      <c r="AE375" s="147"/>
      <c r="AF375" s="147"/>
      <c r="AG375" s="147"/>
      <c r="AH375" s="147"/>
      <c r="AI375" s="147"/>
      <c r="AJ375" s="147"/>
      <c r="AK375" s="147"/>
      <c r="AL375" s="147"/>
      <c r="AM375" s="147"/>
      <c r="AN375" s="147"/>
      <c r="AO375" s="147"/>
      <c r="AP375" s="147"/>
      <c r="AQ375" s="147"/>
      <c r="AR375" s="147"/>
      <c r="AS375" s="147"/>
      <c r="AT375" s="147"/>
      <c r="AU375" s="147"/>
      <c r="AV375" s="147"/>
      <c r="AW375" s="147"/>
      <c r="AX375" s="147"/>
      <c r="AY375" s="147"/>
      <c r="AZ375" s="147"/>
      <c r="BA375" s="147"/>
      <c r="BB375" s="147"/>
    </row>
    <row r="376" s="249" customFormat="true" ht="13.8" hidden="false" customHeight="false" outlineLevel="0" collapsed="false">
      <c r="A376" s="147"/>
      <c r="B376" s="147"/>
      <c r="C376" s="147"/>
      <c r="D376" s="147"/>
      <c r="E376" s="147"/>
      <c r="F376" s="147"/>
      <c r="G376" s="147"/>
      <c r="H376" s="147"/>
      <c r="I376" s="147"/>
      <c r="J376" s="147"/>
      <c r="K376" s="147"/>
      <c r="L376" s="147"/>
      <c r="M376" s="148"/>
      <c r="N376" s="147"/>
      <c r="O376" s="147"/>
      <c r="P376" s="147"/>
      <c r="Q376" s="147"/>
      <c r="R376" s="147"/>
      <c r="S376" s="147"/>
      <c r="T376" s="147"/>
      <c r="U376" s="147"/>
      <c r="V376" s="147"/>
      <c r="W376" s="147"/>
      <c r="X376" s="147"/>
      <c r="Y376" s="147"/>
      <c r="Z376" s="147"/>
      <c r="AA376" s="147"/>
      <c r="AB376" s="149"/>
      <c r="AC376" s="147"/>
      <c r="AD376" s="147"/>
      <c r="AE376" s="147"/>
      <c r="AF376" s="147"/>
      <c r="AG376" s="147"/>
      <c r="AH376" s="147"/>
      <c r="AI376" s="147"/>
      <c r="AJ376" s="147"/>
      <c r="AK376" s="147"/>
      <c r="AL376" s="147"/>
      <c r="AM376" s="147"/>
      <c r="AN376" s="147"/>
      <c r="AO376" s="147"/>
      <c r="AP376" s="147"/>
      <c r="AQ376" s="147"/>
      <c r="AR376" s="147"/>
      <c r="AS376" s="147"/>
      <c r="AT376" s="147"/>
      <c r="AU376" s="147"/>
      <c r="AV376" s="147"/>
      <c r="AW376" s="147"/>
      <c r="AX376" s="147"/>
      <c r="AY376" s="147"/>
      <c r="AZ376" s="147"/>
      <c r="BA376" s="147"/>
      <c r="BB376" s="147"/>
    </row>
    <row r="377" s="249" customFormat="true" ht="13.8" hidden="false" customHeight="false" outlineLevel="0" collapsed="false">
      <c r="A377" s="147"/>
      <c r="B377" s="147"/>
      <c r="C377" s="147"/>
      <c r="D377" s="147"/>
      <c r="E377" s="147"/>
      <c r="F377" s="147"/>
      <c r="G377" s="147"/>
      <c r="H377" s="147"/>
      <c r="I377" s="147"/>
      <c r="J377" s="147"/>
      <c r="K377" s="147"/>
      <c r="L377" s="147"/>
      <c r="M377" s="148"/>
      <c r="N377" s="147"/>
      <c r="O377" s="147"/>
      <c r="P377" s="147"/>
      <c r="Q377" s="147"/>
      <c r="R377" s="147"/>
      <c r="S377" s="147"/>
      <c r="T377" s="147"/>
      <c r="U377" s="147"/>
      <c r="V377" s="147"/>
      <c r="W377" s="147"/>
      <c r="X377" s="147"/>
      <c r="Y377" s="147"/>
      <c r="Z377" s="147"/>
      <c r="AA377" s="147"/>
      <c r="AB377" s="149"/>
      <c r="AC377" s="147"/>
      <c r="AD377" s="147"/>
      <c r="AE377" s="147"/>
      <c r="AF377" s="147"/>
      <c r="AG377" s="147"/>
      <c r="AH377" s="147"/>
      <c r="AI377" s="147"/>
      <c r="AJ377" s="147"/>
      <c r="AK377" s="147"/>
      <c r="AL377" s="147"/>
      <c r="AM377" s="147"/>
      <c r="AN377" s="147"/>
      <c r="AO377" s="147"/>
      <c r="AP377" s="147"/>
      <c r="AQ377" s="147"/>
      <c r="AR377" s="147"/>
      <c r="AS377" s="147"/>
      <c r="AT377" s="147"/>
      <c r="AU377" s="147"/>
      <c r="AV377" s="147"/>
      <c r="AW377" s="147"/>
      <c r="AX377" s="147"/>
      <c r="AY377" s="147"/>
      <c r="AZ377" s="147"/>
      <c r="BA377" s="147"/>
      <c r="BB377" s="147"/>
    </row>
    <row r="378" s="249" customFormat="true" ht="13.8" hidden="false" customHeight="false" outlineLevel="0" collapsed="false">
      <c r="A378" s="147"/>
      <c r="B378" s="147"/>
      <c r="C378" s="147"/>
      <c r="D378" s="147"/>
      <c r="E378" s="147"/>
      <c r="F378" s="147"/>
      <c r="G378" s="147"/>
      <c r="H378" s="147"/>
      <c r="I378" s="147"/>
      <c r="J378" s="147"/>
      <c r="K378" s="147"/>
      <c r="L378" s="147"/>
      <c r="M378" s="148"/>
      <c r="N378" s="147"/>
      <c r="O378" s="147"/>
      <c r="P378" s="147"/>
      <c r="Q378" s="147"/>
      <c r="R378" s="147"/>
      <c r="S378" s="147"/>
      <c r="T378" s="147"/>
      <c r="U378" s="147"/>
      <c r="V378" s="147"/>
      <c r="W378" s="147"/>
      <c r="X378" s="147"/>
      <c r="Y378" s="147"/>
      <c r="Z378" s="147"/>
      <c r="AA378" s="147"/>
      <c r="AB378" s="149"/>
      <c r="AC378" s="147"/>
      <c r="AD378" s="147"/>
      <c r="AE378" s="147"/>
      <c r="AF378" s="147"/>
      <c r="AG378" s="147"/>
      <c r="AH378" s="147"/>
      <c r="AI378" s="147"/>
      <c r="AJ378" s="147"/>
      <c r="AK378" s="147"/>
      <c r="AL378" s="147"/>
      <c r="AM378" s="147"/>
      <c r="AN378" s="147"/>
      <c r="AO378" s="147"/>
      <c r="AP378" s="147"/>
      <c r="AQ378" s="147"/>
      <c r="AR378" s="147"/>
      <c r="AS378" s="147"/>
      <c r="AT378" s="147"/>
      <c r="AU378" s="147"/>
      <c r="AV378" s="147"/>
      <c r="AW378" s="147"/>
      <c r="AX378" s="147"/>
      <c r="AY378" s="147"/>
      <c r="AZ378" s="147"/>
      <c r="BA378" s="147"/>
      <c r="BB378" s="147"/>
    </row>
    <row r="379" s="249" customFormat="true" ht="13.8" hidden="false" customHeight="false" outlineLevel="0" collapsed="false">
      <c r="A379" s="147"/>
      <c r="B379" s="147"/>
      <c r="C379" s="147"/>
      <c r="D379" s="147"/>
      <c r="E379" s="147"/>
      <c r="F379" s="147"/>
      <c r="G379" s="147"/>
      <c r="H379" s="147"/>
      <c r="I379" s="147"/>
      <c r="J379" s="147"/>
      <c r="K379" s="147"/>
      <c r="L379" s="147"/>
      <c r="M379" s="148"/>
      <c r="N379" s="147"/>
      <c r="O379" s="147"/>
      <c r="P379" s="147"/>
      <c r="Q379" s="147"/>
      <c r="R379" s="147"/>
      <c r="S379" s="147"/>
      <c r="T379" s="147"/>
      <c r="U379" s="147"/>
      <c r="V379" s="147"/>
      <c r="W379" s="147"/>
      <c r="X379" s="147"/>
      <c r="Y379" s="147"/>
      <c r="Z379" s="147"/>
      <c r="AA379" s="147"/>
      <c r="AB379" s="149"/>
      <c r="AC379" s="147"/>
      <c r="AD379" s="147"/>
      <c r="AE379" s="147"/>
      <c r="AF379" s="147"/>
      <c r="AG379" s="147"/>
      <c r="AH379" s="147"/>
      <c r="AI379" s="147"/>
      <c r="AJ379" s="147"/>
      <c r="AK379" s="147"/>
      <c r="AL379" s="147"/>
      <c r="AM379" s="147"/>
      <c r="AN379" s="147"/>
      <c r="AO379" s="147"/>
      <c r="AP379" s="147"/>
      <c r="AQ379" s="147"/>
      <c r="AR379" s="147"/>
      <c r="AS379" s="147"/>
      <c r="AT379" s="147"/>
      <c r="AU379" s="147"/>
      <c r="AV379" s="147"/>
      <c r="AW379" s="147"/>
      <c r="AX379" s="147"/>
      <c r="AY379" s="147"/>
      <c r="AZ379" s="147"/>
      <c r="BA379" s="147"/>
      <c r="BB379" s="147"/>
    </row>
    <row r="380" s="249" customFormat="true" ht="13.8" hidden="false" customHeight="false" outlineLevel="0" collapsed="false">
      <c r="A380" s="147"/>
      <c r="B380" s="147"/>
      <c r="C380" s="147"/>
      <c r="D380" s="147"/>
      <c r="E380" s="147"/>
      <c r="F380" s="147"/>
      <c r="G380" s="147"/>
      <c r="H380" s="147"/>
      <c r="I380" s="147"/>
      <c r="J380" s="147"/>
      <c r="K380" s="147"/>
      <c r="L380" s="147"/>
      <c r="M380" s="148"/>
      <c r="N380" s="147"/>
      <c r="O380" s="147"/>
      <c r="P380" s="147"/>
      <c r="Q380" s="147"/>
      <c r="R380" s="147"/>
      <c r="S380" s="147"/>
      <c r="T380" s="147"/>
      <c r="U380" s="147"/>
      <c r="V380" s="147"/>
      <c r="W380" s="147"/>
      <c r="X380" s="147"/>
      <c r="Y380" s="147"/>
      <c r="Z380" s="147"/>
      <c r="AA380" s="147"/>
      <c r="AB380" s="149"/>
      <c r="AC380" s="147"/>
      <c r="AD380" s="147"/>
      <c r="AE380" s="147"/>
      <c r="AF380" s="147"/>
      <c r="AG380" s="147"/>
      <c r="AH380" s="147"/>
      <c r="AI380" s="147"/>
      <c r="AJ380" s="147"/>
      <c r="AK380" s="147"/>
      <c r="AL380" s="147"/>
      <c r="AM380" s="147"/>
      <c r="AN380" s="147"/>
      <c r="AO380" s="147"/>
      <c r="AP380" s="147"/>
      <c r="AQ380" s="147"/>
      <c r="AR380" s="147"/>
      <c r="AS380" s="147"/>
      <c r="AT380" s="147"/>
      <c r="AU380" s="147"/>
      <c r="AV380" s="147"/>
      <c r="AW380" s="147"/>
      <c r="AX380" s="147"/>
      <c r="AY380" s="147"/>
      <c r="AZ380" s="147"/>
      <c r="BA380" s="147"/>
      <c r="BB380" s="147"/>
    </row>
    <row r="381" s="249" customFormat="true" ht="13.8" hidden="false" customHeight="false" outlineLevel="0" collapsed="false">
      <c r="A381" s="147"/>
      <c r="B381" s="147"/>
      <c r="C381" s="147"/>
      <c r="D381" s="147"/>
      <c r="E381" s="147"/>
      <c r="F381" s="147"/>
      <c r="G381" s="147"/>
      <c r="H381" s="147"/>
      <c r="I381" s="147"/>
      <c r="J381" s="147"/>
      <c r="K381" s="147"/>
      <c r="L381" s="147"/>
      <c r="M381" s="148"/>
      <c r="N381" s="147"/>
      <c r="O381" s="147"/>
      <c r="P381" s="147"/>
      <c r="Q381" s="147"/>
      <c r="R381" s="147"/>
      <c r="S381" s="147"/>
      <c r="T381" s="147"/>
      <c r="U381" s="147"/>
      <c r="V381" s="147"/>
      <c r="W381" s="147"/>
      <c r="X381" s="147"/>
      <c r="Y381" s="147"/>
      <c r="Z381" s="147"/>
      <c r="AA381" s="147"/>
      <c r="AB381" s="149"/>
      <c r="AC381" s="147"/>
      <c r="AD381" s="147"/>
      <c r="AE381" s="147"/>
      <c r="AF381" s="147"/>
      <c r="AG381" s="147"/>
      <c r="AH381" s="147"/>
      <c r="AI381" s="147"/>
      <c r="AJ381" s="147"/>
      <c r="AK381" s="147"/>
      <c r="AL381" s="147"/>
      <c r="AM381" s="147"/>
      <c r="AN381" s="147"/>
      <c r="AO381" s="147"/>
      <c r="AP381" s="147"/>
      <c r="AQ381" s="147"/>
      <c r="AR381" s="147"/>
      <c r="AS381" s="147"/>
      <c r="AT381" s="147"/>
      <c r="AU381" s="147"/>
      <c r="AV381" s="147"/>
      <c r="AW381" s="147"/>
      <c r="AX381" s="147"/>
      <c r="AY381" s="147"/>
      <c r="AZ381" s="147"/>
      <c r="BA381" s="147"/>
      <c r="BB381" s="147"/>
    </row>
    <row r="382" s="249" customFormat="true" ht="13.8" hidden="false" customHeight="false" outlineLevel="0" collapsed="false">
      <c r="A382" s="147"/>
      <c r="B382" s="147"/>
      <c r="C382" s="147"/>
      <c r="D382" s="147"/>
      <c r="E382" s="147"/>
      <c r="F382" s="147"/>
      <c r="G382" s="147"/>
      <c r="H382" s="147"/>
      <c r="I382" s="147"/>
      <c r="J382" s="147"/>
      <c r="K382" s="147"/>
      <c r="L382" s="147"/>
      <c r="M382" s="148"/>
      <c r="N382" s="147"/>
      <c r="O382" s="147"/>
      <c r="P382" s="147"/>
      <c r="Q382" s="147"/>
      <c r="R382" s="147"/>
      <c r="S382" s="147"/>
      <c r="T382" s="147"/>
      <c r="U382" s="147"/>
      <c r="V382" s="147"/>
      <c r="W382" s="147"/>
      <c r="X382" s="147"/>
      <c r="Y382" s="147"/>
      <c r="Z382" s="147"/>
      <c r="AA382" s="147"/>
      <c r="AB382" s="149"/>
      <c r="AC382" s="147"/>
      <c r="AD382" s="147"/>
      <c r="AE382" s="147"/>
      <c r="AF382" s="147"/>
      <c r="AG382" s="147"/>
      <c r="AH382" s="147"/>
      <c r="AI382" s="147"/>
      <c r="AJ382" s="147"/>
      <c r="AK382" s="147"/>
      <c r="AL382" s="147"/>
      <c r="AM382" s="147"/>
      <c r="AN382" s="147"/>
      <c r="AO382" s="147"/>
      <c r="AP382" s="147"/>
      <c r="AQ382" s="147"/>
      <c r="AR382" s="147"/>
      <c r="AS382" s="147"/>
      <c r="AT382" s="147"/>
      <c r="AU382" s="147"/>
      <c r="AV382" s="147"/>
      <c r="AW382" s="147"/>
      <c r="AX382" s="147"/>
      <c r="AY382" s="147"/>
      <c r="AZ382" s="147"/>
      <c r="BA382" s="147"/>
      <c r="BB382" s="147"/>
    </row>
    <row r="383" s="249" customFormat="true" ht="13.8" hidden="false" customHeight="false" outlineLevel="0" collapsed="false">
      <c r="A383" s="147"/>
      <c r="B383" s="147"/>
      <c r="C383" s="147"/>
      <c r="D383" s="147"/>
      <c r="E383" s="147"/>
      <c r="F383" s="147"/>
      <c r="G383" s="147"/>
      <c r="H383" s="147"/>
      <c r="I383" s="147"/>
      <c r="J383" s="147"/>
      <c r="K383" s="147"/>
      <c r="L383" s="147"/>
      <c r="M383" s="148"/>
      <c r="N383" s="147"/>
      <c r="O383" s="147"/>
      <c r="P383" s="147"/>
      <c r="Q383" s="147"/>
      <c r="R383" s="147"/>
      <c r="S383" s="147"/>
      <c r="T383" s="147"/>
      <c r="U383" s="147"/>
      <c r="V383" s="147"/>
      <c r="W383" s="147"/>
      <c r="X383" s="147"/>
      <c r="Y383" s="147"/>
      <c r="Z383" s="147"/>
      <c r="AA383" s="147"/>
      <c r="AB383" s="149"/>
      <c r="AC383" s="147"/>
      <c r="AD383" s="147"/>
      <c r="AE383" s="147"/>
      <c r="AF383" s="147"/>
      <c r="AG383" s="147"/>
      <c r="AH383" s="147"/>
      <c r="AI383" s="147"/>
      <c r="AJ383" s="147"/>
      <c r="AK383" s="147"/>
      <c r="AL383" s="147"/>
      <c r="AM383" s="147"/>
      <c r="AN383" s="147"/>
      <c r="AO383" s="147"/>
      <c r="AP383" s="147"/>
      <c r="AQ383" s="147"/>
      <c r="AR383" s="147"/>
      <c r="AS383" s="147"/>
      <c r="AT383" s="147"/>
      <c r="AU383" s="147"/>
      <c r="AV383" s="147"/>
      <c r="AW383" s="147"/>
      <c r="AX383" s="147"/>
      <c r="AY383" s="147"/>
      <c r="AZ383" s="147"/>
      <c r="BA383" s="147"/>
      <c r="BB383" s="147"/>
    </row>
    <row r="384" s="249" customFormat="true" ht="13.8" hidden="false" customHeight="false" outlineLevel="0" collapsed="false">
      <c r="A384" s="147"/>
      <c r="B384" s="147"/>
      <c r="C384" s="147"/>
      <c r="D384" s="147"/>
      <c r="E384" s="147"/>
      <c r="F384" s="147"/>
      <c r="G384" s="147"/>
      <c r="H384" s="147"/>
      <c r="I384" s="147"/>
      <c r="J384" s="147"/>
      <c r="K384" s="147"/>
      <c r="L384" s="147"/>
      <c r="M384" s="148"/>
      <c r="N384" s="147"/>
      <c r="O384" s="147"/>
      <c r="P384" s="147"/>
      <c r="Q384" s="147"/>
      <c r="R384" s="147"/>
      <c r="S384" s="147"/>
      <c r="T384" s="147"/>
      <c r="U384" s="147"/>
      <c r="V384" s="147"/>
      <c r="W384" s="147"/>
      <c r="X384" s="147"/>
      <c r="Y384" s="147"/>
      <c r="Z384" s="147"/>
      <c r="AA384" s="147"/>
      <c r="AB384" s="149"/>
      <c r="AC384" s="147"/>
      <c r="AD384" s="147"/>
      <c r="AE384" s="147"/>
      <c r="AF384" s="147"/>
      <c r="AG384" s="147"/>
      <c r="AH384" s="147"/>
      <c r="AI384" s="147"/>
      <c r="AJ384" s="147"/>
      <c r="AK384" s="147"/>
      <c r="AL384" s="147"/>
      <c r="AM384" s="147"/>
      <c r="AN384" s="147"/>
      <c r="AO384" s="147"/>
      <c r="AP384" s="147"/>
      <c r="AQ384" s="147"/>
      <c r="AR384" s="147"/>
      <c r="AS384" s="147"/>
      <c r="AT384" s="147"/>
      <c r="AU384" s="147"/>
      <c r="AV384" s="147"/>
      <c r="AW384" s="147"/>
      <c r="AX384" s="147"/>
      <c r="AY384" s="147"/>
      <c r="AZ384" s="147"/>
      <c r="BA384" s="147"/>
      <c r="BB384" s="147"/>
    </row>
    <row r="385" s="249" customFormat="true" ht="13.8" hidden="false" customHeight="false" outlineLevel="0" collapsed="false">
      <c r="A385" s="147"/>
      <c r="B385" s="147"/>
      <c r="C385" s="147"/>
      <c r="D385" s="147"/>
      <c r="E385" s="147"/>
      <c r="F385" s="147"/>
      <c r="G385" s="147"/>
      <c r="H385" s="147"/>
      <c r="I385" s="147"/>
      <c r="J385" s="147"/>
      <c r="K385" s="147"/>
      <c r="L385" s="147"/>
      <c r="M385" s="148"/>
      <c r="N385" s="147"/>
      <c r="O385" s="147"/>
      <c r="P385" s="147"/>
      <c r="Q385" s="147"/>
      <c r="R385" s="147"/>
      <c r="S385" s="147"/>
      <c r="T385" s="147"/>
      <c r="U385" s="147"/>
      <c r="V385" s="147"/>
      <c r="W385" s="147"/>
      <c r="X385" s="147"/>
      <c r="Y385" s="147"/>
      <c r="Z385" s="147"/>
      <c r="AA385" s="147"/>
      <c r="AB385" s="149"/>
      <c r="AC385" s="147"/>
      <c r="AD385" s="147"/>
      <c r="AE385" s="147"/>
      <c r="AF385" s="147"/>
      <c r="AG385" s="147"/>
      <c r="AH385" s="147"/>
      <c r="AI385" s="147"/>
      <c r="AJ385" s="147"/>
      <c r="AK385" s="147"/>
      <c r="AL385" s="147"/>
      <c r="AM385" s="147"/>
      <c r="AN385" s="147"/>
      <c r="AO385" s="147"/>
      <c r="AP385" s="147"/>
      <c r="AQ385" s="147"/>
      <c r="AR385" s="147"/>
      <c r="AS385" s="147"/>
      <c r="AT385" s="147"/>
      <c r="AU385" s="147"/>
      <c r="AV385" s="147"/>
      <c r="AW385" s="147"/>
      <c r="AX385" s="147"/>
      <c r="AY385" s="147"/>
      <c r="AZ385" s="147"/>
      <c r="BA385" s="147"/>
      <c r="BB385" s="147"/>
    </row>
    <row r="386" s="249" customFormat="true" ht="13.8" hidden="false" customHeight="false" outlineLevel="0" collapsed="false">
      <c r="A386" s="147"/>
      <c r="B386" s="147"/>
      <c r="C386" s="147"/>
      <c r="D386" s="147"/>
      <c r="E386" s="147"/>
      <c r="F386" s="147"/>
      <c r="G386" s="147"/>
      <c r="H386" s="147"/>
      <c r="I386" s="147"/>
      <c r="J386" s="147"/>
      <c r="K386" s="147"/>
      <c r="L386" s="147"/>
      <c r="M386" s="148"/>
      <c r="N386" s="147"/>
      <c r="O386" s="147"/>
      <c r="P386" s="147"/>
      <c r="Q386" s="147"/>
      <c r="R386" s="147"/>
      <c r="S386" s="147"/>
      <c r="T386" s="147"/>
      <c r="U386" s="147"/>
      <c r="V386" s="147"/>
      <c r="W386" s="147"/>
      <c r="X386" s="147"/>
      <c r="Y386" s="147"/>
      <c r="Z386" s="147"/>
      <c r="AA386" s="147"/>
      <c r="AB386" s="149"/>
      <c r="AC386" s="147"/>
      <c r="AD386" s="147"/>
      <c r="AE386" s="147"/>
      <c r="AF386" s="147"/>
      <c r="AG386" s="147"/>
      <c r="AH386" s="147"/>
      <c r="AI386" s="147"/>
      <c r="AJ386" s="147"/>
      <c r="AK386" s="147"/>
      <c r="AL386" s="147"/>
      <c r="AM386" s="147"/>
      <c r="AN386" s="147"/>
      <c r="AO386" s="147"/>
      <c r="AP386" s="147"/>
      <c r="AQ386" s="147"/>
      <c r="AR386" s="147"/>
      <c r="AS386" s="147"/>
      <c r="AT386" s="147"/>
      <c r="AU386" s="147"/>
      <c r="AV386" s="147"/>
      <c r="AW386" s="147"/>
      <c r="AX386" s="147"/>
      <c r="AY386" s="147"/>
      <c r="AZ386" s="147"/>
      <c r="BA386" s="147"/>
      <c r="BB386" s="147"/>
    </row>
    <row r="387" s="249" customFormat="true" ht="13.8" hidden="false" customHeight="false" outlineLevel="0" collapsed="false">
      <c r="A387" s="147"/>
      <c r="B387" s="147"/>
      <c r="C387" s="147"/>
      <c r="D387" s="147"/>
      <c r="E387" s="147"/>
      <c r="F387" s="147"/>
      <c r="G387" s="147"/>
      <c r="H387" s="147"/>
      <c r="I387" s="147"/>
      <c r="J387" s="147"/>
      <c r="K387" s="147"/>
      <c r="L387" s="147"/>
      <c r="M387" s="148"/>
      <c r="N387" s="147"/>
      <c r="O387" s="147"/>
      <c r="P387" s="147"/>
      <c r="Q387" s="147"/>
      <c r="R387" s="147"/>
      <c r="S387" s="147"/>
      <c r="T387" s="147"/>
      <c r="U387" s="147"/>
      <c r="V387" s="147"/>
      <c r="W387" s="147"/>
      <c r="X387" s="147"/>
      <c r="Y387" s="147"/>
      <c r="Z387" s="147"/>
      <c r="AA387" s="147"/>
      <c r="AB387" s="149"/>
      <c r="AC387" s="147"/>
      <c r="AD387" s="147"/>
      <c r="AE387" s="147"/>
      <c r="AF387" s="147"/>
      <c r="AG387" s="147"/>
      <c r="AH387" s="147"/>
      <c r="AI387" s="147"/>
      <c r="AJ387" s="147"/>
      <c r="AK387" s="147"/>
      <c r="AL387" s="147"/>
      <c r="AM387" s="147"/>
      <c r="AN387" s="147"/>
      <c r="AO387" s="147"/>
      <c r="AP387" s="147"/>
      <c r="AQ387" s="147"/>
      <c r="AR387" s="147"/>
      <c r="AS387" s="147"/>
      <c r="AT387" s="147"/>
      <c r="AU387" s="147"/>
      <c r="AV387" s="147"/>
      <c r="AW387" s="147"/>
      <c r="AX387" s="147"/>
      <c r="AY387" s="147"/>
      <c r="AZ387" s="147"/>
      <c r="BA387" s="147"/>
      <c r="BB387" s="147"/>
    </row>
    <row r="388" s="249" customFormat="true" ht="13.8" hidden="false" customHeight="false" outlineLevel="0" collapsed="false">
      <c r="A388" s="147"/>
      <c r="B388" s="147"/>
      <c r="C388" s="147"/>
      <c r="D388" s="147"/>
      <c r="E388" s="147"/>
      <c r="F388" s="147"/>
      <c r="G388" s="147"/>
      <c r="H388" s="147"/>
      <c r="I388" s="147"/>
      <c r="J388" s="147"/>
      <c r="K388" s="147"/>
      <c r="L388" s="147"/>
      <c r="M388" s="148"/>
      <c r="N388" s="147"/>
      <c r="O388" s="147"/>
      <c r="P388" s="147"/>
      <c r="Q388" s="147"/>
      <c r="R388" s="147"/>
      <c r="S388" s="147"/>
      <c r="T388" s="147"/>
      <c r="U388" s="147"/>
      <c r="V388" s="147"/>
      <c r="W388" s="147"/>
      <c r="X388" s="147"/>
      <c r="Y388" s="147"/>
      <c r="Z388" s="147"/>
      <c r="AA388" s="147"/>
      <c r="AB388" s="149"/>
      <c r="AC388" s="147"/>
      <c r="AD388" s="147"/>
      <c r="AE388" s="147"/>
      <c r="AF388" s="147"/>
      <c r="AG388" s="147"/>
      <c r="AH388" s="147"/>
      <c r="AI388" s="147"/>
      <c r="AJ388" s="147"/>
      <c r="AK388" s="147"/>
      <c r="AL388" s="147"/>
      <c r="AM388" s="147"/>
      <c r="AN388" s="147"/>
      <c r="AO388" s="147"/>
      <c r="AP388" s="147"/>
      <c r="AQ388" s="147"/>
      <c r="AR388" s="147"/>
      <c r="AS388" s="147"/>
      <c r="AT388" s="147"/>
      <c r="AU388" s="147"/>
      <c r="AV388" s="147"/>
      <c r="AW388" s="147"/>
      <c r="AX388" s="147"/>
      <c r="AY388" s="147"/>
      <c r="AZ388" s="147"/>
      <c r="BA388" s="147"/>
      <c r="BB388" s="147"/>
    </row>
    <row r="389" s="249" customFormat="true" ht="13.8" hidden="false" customHeight="false" outlineLevel="0" collapsed="false">
      <c r="A389" s="147"/>
      <c r="B389" s="147"/>
      <c r="C389" s="147"/>
      <c r="D389" s="147"/>
      <c r="E389" s="147"/>
      <c r="F389" s="147"/>
      <c r="G389" s="147"/>
      <c r="H389" s="147"/>
      <c r="I389" s="147"/>
      <c r="J389" s="147"/>
      <c r="K389" s="147"/>
      <c r="L389" s="147"/>
      <c r="M389" s="148"/>
      <c r="N389" s="147"/>
      <c r="O389" s="147"/>
      <c r="P389" s="147"/>
      <c r="Q389" s="147"/>
      <c r="R389" s="147"/>
      <c r="S389" s="147"/>
      <c r="T389" s="147"/>
      <c r="U389" s="147"/>
      <c r="V389" s="147"/>
      <c r="W389" s="147"/>
      <c r="X389" s="147"/>
      <c r="Y389" s="147"/>
      <c r="Z389" s="147"/>
      <c r="AA389" s="147"/>
      <c r="AB389" s="149"/>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c r="BA389" s="147"/>
      <c r="BB389" s="147"/>
    </row>
    <row r="390" s="249" customFormat="true" ht="13.8" hidden="false" customHeight="false" outlineLevel="0" collapsed="false">
      <c r="A390" s="147"/>
      <c r="B390" s="147"/>
      <c r="C390" s="147"/>
      <c r="D390" s="147"/>
      <c r="E390" s="147"/>
      <c r="F390" s="147"/>
      <c r="G390" s="147"/>
      <c r="H390" s="147"/>
      <c r="I390" s="147"/>
      <c r="J390" s="147"/>
      <c r="K390" s="147"/>
      <c r="L390" s="147"/>
      <c r="M390" s="148"/>
      <c r="N390" s="147"/>
      <c r="O390" s="147"/>
      <c r="P390" s="147"/>
      <c r="Q390" s="147"/>
      <c r="R390" s="147"/>
      <c r="S390" s="147"/>
      <c r="T390" s="147"/>
      <c r="U390" s="147"/>
      <c r="V390" s="147"/>
      <c r="W390" s="147"/>
      <c r="X390" s="147"/>
      <c r="Y390" s="147"/>
      <c r="Z390" s="147"/>
      <c r="AA390" s="147"/>
      <c r="AB390" s="149"/>
      <c r="AC390" s="147"/>
      <c r="AD390" s="147"/>
      <c r="AE390" s="147"/>
      <c r="AF390" s="147"/>
      <c r="AG390" s="147"/>
      <c r="AH390" s="147"/>
      <c r="AI390" s="147"/>
      <c r="AJ390" s="147"/>
      <c r="AK390" s="147"/>
      <c r="AL390" s="147"/>
      <c r="AM390" s="147"/>
      <c r="AN390" s="147"/>
      <c r="AO390" s="147"/>
      <c r="AP390" s="147"/>
      <c r="AQ390" s="147"/>
      <c r="AR390" s="147"/>
      <c r="AS390" s="147"/>
      <c r="AT390" s="147"/>
      <c r="AU390" s="147"/>
      <c r="AV390" s="147"/>
      <c r="AW390" s="147"/>
      <c r="AX390" s="147"/>
      <c r="AY390" s="147"/>
      <c r="AZ390" s="147"/>
      <c r="BA390" s="147"/>
      <c r="BB390" s="147"/>
    </row>
    <row r="391" s="249" customFormat="true" ht="13.8" hidden="false" customHeight="false" outlineLevel="0" collapsed="false">
      <c r="A391" s="147"/>
      <c r="B391" s="147"/>
      <c r="C391" s="147"/>
      <c r="D391" s="147"/>
      <c r="E391" s="147"/>
      <c r="F391" s="147"/>
      <c r="G391" s="147"/>
      <c r="H391" s="147"/>
      <c r="I391" s="147"/>
      <c r="J391" s="147"/>
      <c r="K391" s="147"/>
      <c r="L391" s="147"/>
      <c r="M391" s="148"/>
      <c r="N391" s="147"/>
      <c r="O391" s="147"/>
      <c r="P391" s="147"/>
      <c r="Q391" s="147"/>
      <c r="R391" s="147"/>
      <c r="S391" s="147"/>
      <c r="T391" s="147"/>
      <c r="U391" s="147"/>
      <c r="V391" s="147"/>
      <c r="W391" s="147"/>
      <c r="X391" s="147"/>
      <c r="Y391" s="147"/>
      <c r="Z391" s="147"/>
      <c r="AA391" s="147"/>
      <c r="AB391" s="149"/>
      <c r="AC391" s="147"/>
      <c r="AD391" s="147"/>
      <c r="AE391" s="147"/>
      <c r="AF391" s="147"/>
      <c r="AG391" s="147"/>
      <c r="AH391" s="147"/>
      <c r="AI391" s="147"/>
      <c r="AJ391" s="147"/>
      <c r="AK391" s="147"/>
      <c r="AL391" s="147"/>
      <c r="AM391" s="147"/>
      <c r="AN391" s="147"/>
      <c r="AO391" s="147"/>
      <c r="AP391" s="147"/>
      <c r="AQ391" s="147"/>
      <c r="AR391" s="147"/>
      <c r="AS391" s="147"/>
      <c r="AT391" s="147"/>
      <c r="AU391" s="147"/>
      <c r="AV391" s="147"/>
      <c r="AW391" s="147"/>
      <c r="AX391" s="147"/>
      <c r="AY391" s="147"/>
      <c r="AZ391" s="147"/>
      <c r="BA391" s="147"/>
      <c r="BB391" s="147"/>
    </row>
    <row r="392" s="249" customFormat="true" ht="13.8" hidden="false" customHeight="false" outlineLevel="0" collapsed="false">
      <c r="A392" s="147"/>
      <c r="B392" s="147"/>
      <c r="C392" s="147"/>
      <c r="D392" s="147"/>
      <c r="E392" s="147"/>
      <c r="F392" s="147"/>
      <c r="G392" s="147"/>
      <c r="H392" s="147"/>
      <c r="I392" s="147"/>
      <c r="J392" s="147"/>
      <c r="K392" s="147"/>
      <c r="L392" s="147"/>
      <c r="M392" s="148"/>
      <c r="N392" s="147"/>
      <c r="O392" s="147"/>
      <c r="P392" s="147"/>
      <c r="Q392" s="147"/>
      <c r="R392" s="147"/>
      <c r="S392" s="147"/>
      <c r="T392" s="147"/>
      <c r="U392" s="147"/>
      <c r="V392" s="147"/>
      <c r="W392" s="147"/>
      <c r="X392" s="147"/>
      <c r="Y392" s="147"/>
      <c r="Z392" s="147"/>
      <c r="AA392" s="147"/>
      <c r="AB392" s="149"/>
      <c r="AC392" s="147"/>
      <c r="AD392" s="147"/>
      <c r="AE392" s="147"/>
      <c r="AF392" s="147"/>
      <c r="AG392" s="147"/>
      <c r="AH392" s="147"/>
      <c r="AI392" s="147"/>
      <c r="AJ392" s="147"/>
      <c r="AK392" s="147"/>
      <c r="AL392" s="147"/>
      <c r="AM392" s="147"/>
      <c r="AN392" s="147"/>
      <c r="AO392" s="147"/>
      <c r="AP392" s="147"/>
      <c r="AQ392" s="147"/>
      <c r="AR392" s="147"/>
      <c r="AS392" s="147"/>
      <c r="AT392" s="147"/>
      <c r="AU392" s="147"/>
      <c r="AV392" s="147"/>
      <c r="AW392" s="147"/>
      <c r="AX392" s="147"/>
      <c r="AY392" s="147"/>
      <c r="AZ392" s="147"/>
      <c r="BA392" s="147"/>
      <c r="BB392" s="147"/>
    </row>
    <row r="393" s="249" customFormat="true" ht="13.8" hidden="false" customHeight="false" outlineLevel="0" collapsed="false">
      <c r="A393" s="147"/>
      <c r="B393" s="147"/>
      <c r="C393" s="147"/>
      <c r="D393" s="147"/>
      <c r="E393" s="147"/>
      <c r="F393" s="147"/>
      <c r="G393" s="147"/>
      <c r="H393" s="147"/>
      <c r="I393" s="147"/>
      <c r="J393" s="147"/>
      <c r="K393" s="147"/>
      <c r="L393" s="147"/>
      <c r="M393" s="148"/>
      <c r="N393" s="147"/>
      <c r="O393" s="147"/>
      <c r="P393" s="147"/>
      <c r="Q393" s="147"/>
      <c r="R393" s="147"/>
      <c r="S393" s="147"/>
      <c r="T393" s="147"/>
      <c r="U393" s="147"/>
      <c r="V393" s="147"/>
      <c r="W393" s="147"/>
      <c r="X393" s="147"/>
      <c r="Y393" s="147"/>
      <c r="Z393" s="147"/>
      <c r="AA393" s="147"/>
      <c r="AB393" s="149"/>
      <c r="AC393" s="147"/>
      <c r="AD393" s="147"/>
      <c r="AE393" s="147"/>
      <c r="AF393" s="147"/>
      <c r="AG393" s="147"/>
      <c r="AH393" s="147"/>
      <c r="AI393" s="147"/>
      <c r="AJ393" s="147"/>
      <c r="AK393" s="147"/>
      <c r="AL393" s="147"/>
      <c r="AM393" s="147"/>
      <c r="AN393" s="147"/>
      <c r="AO393" s="147"/>
      <c r="AP393" s="147"/>
      <c r="AQ393" s="147"/>
      <c r="AR393" s="147"/>
      <c r="AS393" s="147"/>
      <c r="AT393" s="147"/>
      <c r="AU393" s="147"/>
      <c r="AV393" s="147"/>
      <c r="AW393" s="147"/>
      <c r="AX393" s="147"/>
      <c r="AY393" s="147"/>
      <c r="AZ393" s="147"/>
      <c r="BA393" s="147"/>
      <c r="BB393" s="147"/>
    </row>
    <row r="394" s="249" customFormat="true" ht="13.8" hidden="false" customHeight="false" outlineLevel="0" collapsed="false">
      <c r="A394" s="147"/>
      <c r="B394" s="147"/>
      <c r="C394" s="147"/>
      <c r="D394" s="147"/>
      <c r="E394" s="147"/>
      <c r="F394" s="147"/>
      <c r="G394" s="147"/>
      <c r="H394" s="147"/>
      <c r="I394" s="147"/>
      <c r="J394" s="147"/>
      <c r="K394" s="147"/>
      <c r="L394" s="147"/>
      <c r="M394" s="148"/>
      <c r="N394" s="147"/>
      <c r="O394" s="147"/>
      <c r="P394" s="147"/>
      <c r="Q394" s="147"/>
      <c r="R394" s="147"/>
      <c r="S394" s="147"/>
      <c r="T394" s="147"/>
      <c r="U394" s="147"/>
      <c r="V394" s="147"/>
      <c r="W394" s="147"/>
      <c r="X394" s="147"/>
      <c r="Y394" s="147"/>
      <c r="Z394" s="147"/>
      <c r="AA394" s="147"/>
      <c r="AB394" s="149"/>
      <c r="AC394" s="147"/>
      <c r="AD394" s="147"/>
      <c r="AE394" s="147"/>
      <c r="AF394" s="147"/>
      <c r="AG394" s="147"/>
      <c r="AH394" s="147"/>
      <c r="AI394" s="147"/>
      <c r="AJ394" s="147"/>
      <c r="AK394" s="147"/>
      <c r="AL394" s="147"/>
      <c r="AM394" s="147"/>
      <c r="AN394" s="147"/>
      <c r="AO394" s="147"/>
      <c r="AP394" s="147"/>
      <c r="AQ394" s="147"/>
      <c r="AR394" s="147"/>
      <c r="AS394" s="147"/>
      <c r="AT394" s="147"/>
      <c r="AU394" s="147"/>
      <c r="AV394" s="147"/>
      <c r="AW394" s="147"/>
      <c r="AX394" s="147"/>
      <c r="AY394" s="147"/>
      <c r="AZ394" s="147"/>
      <c r="BA394" s="147"/>
      <c r="BB394" s="147"/>
    </row>
    <row r="395" s="249" customFormat="true" ht="13.8" hidden="false" customHeight="false" outlineLevel="0" collapsed="false">
      <c r="A395" s="147"/>
      <c r="B395" s="147"/>
      <c r="C395" s="147"/>
      <c r="D395" s="147"/>
      <c r="E395" s="147"/>
      <c r="F395" s="147"/>
      <c r="G395" s="147"/>
      <c r="H395" s="147"/>
      <c r="I395" s="147"/>
      <c r="J395" s="147"/>
      <c r="K395" s="147"/>
      <c r="L395" s="147"/>
      <c r="M395" s="148"/>
      <c r="N395" s="147"/>
      <c r="O395" s="147"/>
      <c r="P395" s="147"/>
      <c r="Q395" s="147"/>
      <c r="R395" s="147"/>
      <c r="S395" s="147"/>
      <c r="T395" s="147"/>
      <c r="U395" s="147"/>
      <c r="V395" s="147"/>
      <c r="W395" s="147"/>
      <c r="X395" s="147"/>
      <c r="Y395" s="147"/>
      <c r="Z395" s="147"/>
      <c r="AA395" s="147"/>
      <c r="AB395" s="149"/>
      <c r="AC395" s="147"/>
      <c r="AD395" s="147"/>
      <c r="AE395" s="147"/>
      <c r="AF395" s="147"/>
      <c r="AG395" s="147"/>
      <c r="AH395" s="147"/>
      <c r="AI395" s="147"/>
      <c r="AJ395" s="147"/>
      <c r="AK395" s="147"/>
      <c r="AL395" s="147"/>
      <c r="AM395" s="147"/>
      <c r="AN395" s="147"/>
      <c r="AO395" s="147"/>
      <c r="AP395" s="147"/>
      <c r="AQ395" s="147"/>
      <c r="AR395" s="147"/>
      <c r="AS395" s="147"/>
      <c r="AT395" s="147"/>
      <c r="AU395" s="147"/>
    </row>
    <row r="396" s="249" customFormat="true" ht="13.8" hidden="false" customHeight="false" outlineLevel="0" collapsed="false">
      <c r="A396" s="147"/>
      <c r="B396" s="147"/>
      <c r="C396" s="147"/>
      <c r="D396" s="147"/>
      <c r="E396" s="147"/>
      <c r="F396" s="147"/>
      <c r="G396" s="147"/>
      <c r="H396" s="147"/>
      <c r="I396" s="147"/>
      <c r="J396" s="147"/>
      <c r="K396" s="147"/>
      <c r="L396" s="147"/>
      <c r="M396" s="148"/>
      <c r="N396" s="147"/>
      <c r="O396" s="147"/>
      <c r="P396" s="147"/>
      <c r="Q396" s="147"/>
      <c r="R396" s="147"/>
      <c r="S396" s="147"/>
      <c r="T396" s="147"/>
      <c r="U396" s="147"/>
      <c r="V396" s="147"/>
      <c r="W396" s="147"/>
      <c r="X396" s="147"/>
      <c r="Y396" s="147"/>
      <c r="Z396" s="147"/>
      <c r="AA396" s="147"/>
      <c r="AB396" s="149"/>
      <c r="AC396" s="147"/>
      <c r="AD396" s="147"/>
      <c r="AE396" s="147"/>
      <c r="AF396" s="147"/>
      <c r="AG396" s="147"/>
      <c r="AH396" s="147"/>
      <c r="AI396" s="147"/>
      <c r="AJ396" s="147"/>
    </row>
    <row r="397" s="249" customFormat="true" ht="13.8" hidden="false" customHeight="false" outlineLevel="0" collapsed="false">
      <c r="A397" s="147"/>
      <c r="B397" s="147"/>
      <c r="C397" s="147"/>
      <c r="D397" s="147"/>
      <c r="E397" s="147"/>
      <c r="F397" s="147"/>
      <c r="G397" s="147"/>
      <c r="H397" s="147"/>
      <c r="I397" s="147"/>
      <c r="J397" s="147"/>
      <c r="K397" s="147"/>
      <c r="L397" s="147"/>
      <c r="M397" s="148"/>
      <c r="N397" s="147"/>
      <c r="O397" s="147"/>
      <c r="P397" s="147"/>
      <c r="Q397" s="147"/>
      <c r="R397" s="147"/>
      <c r="S397" s="147"/>
      <c r="T397" s="147"/>
      <c r="U397" s="147"/>
      <c r="V397" s="147"/>
      <c r="W397" s="147"/>
      <c r="X397" s="147"/>
      <c r="Y397" s="147"/>
      <c r="Z397" s="147"/>
      <c r="AA397" s="147"/>
      <c r="AB397" s="149"/>
      <c r="AC397" s="147"/>
      <c r="AD397" s="147"/>
      <c r="AE397" s="147"/>
      <c r="AF397" s="147"/>
      <c r="AG397" s="147"/>
      <c r="AH397" s="147"/>
      <c r="AI397" s="147"/>
      <c r="AJ397" s="147"/>
    </row>
    <row r="398" s="249" customFormat="true" ht="13.8" hidden="false" customHeight="false" outlineLevel="0" collapsed="false">
      <c r="A398" s="147"/>
      <c r="B398" s="147"/>
      <c r="C398" s="147"/>
      <c r="D398" s="147"/>
      <c r="E398" s="147"/>
      <c r="F398" s="147"/>
      <c r="G398" s="147"/>
      <c r="H398" s="147"/>
      <c r="I398" s="147"/>
      <c r="J398" s="147"/>
      <c r="K398" s="147"/>
      <c r="L398" s="147"/>
      <c r="M398" s="148"/>
      <c r="N398" s="147"/>
      <c r="O398" s="147"/>
      <c r="P398" s="147"/>
      <c r="Q398" s="147"/>
      <c r="R398" s="147"/>
      <c r="S398" s="147"/>
      <c r="T398" s="147"/>
      <c r="U398" s="147"/>
      <c r="V398" s="147"/>
      <c r="W398" s="147"/>
      <c r="X398" s="147"/>
      <c r="Y398" s="147"/>
      <c r="Z398" s="147"/>
      <c r="AA398" s="147"/>
      <c r="AB398" s="149"/>
      <c r="AC398" s="147"/>
      <c r="AD398" s="147"/>
      <c r="AE398" s="147"/>
      <c r="AF398" s="147"/>
      <c r="AG398" s="147"/>
      <c r="AH398" s="147"/>
      <c r="AI398" s="147"/>
      <c r="AJ398" s="147"/>
    </row>
    <row r="399" s="249" customFormat="true" ht="13.8" hidden="false" customHeight="false" outlineLevel="0" collapsed="false">
      <c r="A399" s="147"/>
      <c r="B399" s="147"/>
      <c r="C399" s="147"/>
      <c r="D399" s="147"/>
      <c r="E399" s="147"/>
      <c r="F399" s="147"/>
      <c r="G399" s="147"/>
      <c r="H399" s="147"/>
      <c r="I399" s="147"/>
      <c r="J399" s="147"/>
      <c r="K399" s="147"/>
      <c r="L399" s="147"/>
      <c r="M399" s="148"/>
      <c r="N399" s="147"/>
      <c r="O399" s="147"/>
      <c r="P399" s="147"/>
      <c r="Q399" s="147"/>
      <c r="R399" s="147"/>
      <c r="S399" s="147"/>
      <c r="T399" s="147"/>
      <c r="U399" s="147"/>
      <c r="V399" s="147"/>
      <c r="W399" s="147"/>
      <c r="X399" s="147"/>
      <c r="Y399" s="147"/>
      <c r="Z399" s="147"/>
      <c r="AA399" s="147"/>
      <c r="AB399" s="149"/>
      <c r="AC399" s="147"/>
      <c r="AD399" s="147"/>
      <c r="AE399" s="147"/>
      <c r="AF399" s="147"/>
      <c r="AG399" s="147"/>
      <c r="AH399" s="147"/>
      <c r="AI399" s="147"/>
      <c r="AJ399" s="147"/>
    </row>
    <row r="400" s="249" customFormat="true" ht="13.8" hidden="false" customHeight="false" outlineLevel="0" collapsed="false">
      <c r="A400" s="147"/>
      <c r="B400" s="147"/>
      <c r="C400" s="147"/>
      <c r="D400" s="147"/>
      <c r="E400" s="147"/>
      <c r="F400" s="147"/>
      <c r="G400" s="147"/>
      <c r="H400" s="147"/>
      <c r="I400" s="147"/>
      <c r="J400" s="147"/>
      <c r="K400" s="147"/>
      <c r="L400" s="147"/>
      <c r="M400" s="148"/>
      <c r="N400" s="147"/>
      <c r="O400" s="147"/>
      <c r="P400" s="147"/>
      <c r="Q400" s="147"/>
      <c r="R400" s="147"/>
      <c r="S400" s="147"/>
      <c r="T400" s="147"/>
      <c r="U400" s="147"/>
      <c r="V400" s="147"/>
      <c r="W400" s="147"/>
      <c r="X400" s="147"/>
      <c r="Y400" s="147"/>
      <c r="Z400" s="147"/>
      <c r="AA400" s="147"/>
      <c r="AB400" s="149"/>
      <c r="AC400" s="147"/>
      <c r="AD400" s="147"/>
      <c r="AE400" s="147"/>
      <c r="AF400" s="147"/>
      <c r="AG400" s="147"/>
      <c r="AH400" s="147"/>
      <c r="AI400" s="147"/>
      <c r="AJ400" s="147"/>
    </row>
    <row r="401" s="249" customFormat="true" ht="13.8" hidden="false" customHeight="false" outlineLevel="0" collapsed="false">
      <c r="A401" s="147"/>
      <c r="B401" s="147"/>
      <c r="C401" s="147"/>
      <c r="D401" s="147"/>
      <c r="E401" s="147"/>
      <c r="F401" s="147"/>
      <c r="G401" s="147"/>
      <c r="H401" s="147"/>
      <c r="I401" s="147"/>
      <c r="J401" s="147"/>
      <c r="K401" s="147"/>
      <c r="L401" s="147"/>
      <c r="M401" s="148"/>
      <c r="N401" s="147"/>
      <c r="O401" s="147"/>
      <c r="P401" s="147"/>
      <c r="Q401" s="147"/>
      <c r="R401" s="147"/>
      <c r="S401" s="147"/>
      <c r="T401" s="147"/>
      <c r="U401" s="147"/>
      <c r="V401" s="147"/>
      <c r="W401" s="147"/>
      <c r="X401" s="147"/>
      <c r="Y401" s="147"/>
      <c r="Z401" s="147"/>
      <c r="AA401" s="147"/>
      <c r="AB401" s="149"/>
      <c r="AC401" s="147"/>
      <c r="AD401" s="147"/>
      <c r="AE401" s="147"/>
      <c r="AF401" s="147"/>
      <c r="AG401" s="147"/>
      <c r="AH401" s="147"/>
      <c r="AI401" s="147"/>
      <c r="AJ401" s="147"/>
    </row>
    <row r="402" s="249" customFormat="true" ht="13.8" hidden="false" customHeight="false" outlineLevel="0" collapsed="false">
      <c r="A402" s="147"/>
      <c r="B402" s="147"/>
      <c r="C402" s="147"/>
      <c r="D402" s="147"/>
      <c r="E402" s="147"/>
      <c r="F402" s="147"/>
      <c r="G402" s="147"/>
      <c r="H402" s="147"/>
      <c r="I402" s="147"/>
      <c r="J402" s="147"/>
      <c r="K402" s="147"/>
      <c r="L402" s="147"/>
      <c r="M402" s="148"/>
      <c r="N402" s="147"/>
      <c r="O402" s="147"/>
      <c r="P402" s="147"/>
      <c r="Q402" s="147"/>
      <c r="R402" s="147"/>
      <c r="S402" s="147"/>
      <c r="T402" s="147"/>
      <c r="U402" s="147"/>
      <c r="V402" s="147"/>
      <c r="W402" s="147"/>
      <c r="X402" s="147"/>
      <c r="Y402" s="147"/>
      <c r="Z402" s="147"/>
      <c r="AA402" s="147"/>
      <c r="AB402" s="149"/>
      <c r="AC402" s="147"/>
      <c r="AD402" s="147"/>
      <c r="AE402" s="147"/>
      <c r="AF402" s="147"/>
      <c r="AG402" s="147"/>
      <c r="AH402" s="147"/>
      <c r="AI402" s="147"/>
      <c r="AJ402" s="147"/>
    </row>
    <row r="403" s="249" customFormat="true" ht="13.8" hidden="false" customHeight="false" outlineLevel="0" collapsed="false">
      <c r="A403" s="147"/>
      <c r="B403" s="147"/>
      <c r="C403" s="147"/>
      <c r="D403" s="147"/>
      <c r="E403" s="147"/>
      <c r="F403" s="147"/>
      <c r="G403" s="147"/>
      <c r="H403" s="147"/>
      <c r="I403" s="147"/>
      <c r="J403" s="147"/>
      <c r="K403" s="147"/>
      <c r="L403" s="147"/>
      <c r="M403" s="148"/>
      <c r="N403" s="147"/>
      <c r="O403" s="147"/>
      <c r="P403" s="147"/>
      <c r="Q403" s="147"/>
      <c r="R403" s="147"/>
      <c r="S403" s="147"/>
      <c r="T403" s="147"/>
      <c r="U403" s="147"/>
      <c r="V403" s="147"/>
      <c r="W403" s="147"/>
      <c r="X403" s="147"/>
      <c r="Y403" s="147"/>
      <c r="Z403" s="147"/>
      <c r="AA403" s="147"/>
      <c r="AB403" s="149"/>
      <c r="AC403" s="147"/>
      <c r="AD403" s="147"/>
      <c r="AE403" s="147"/>
      <c r="AF403" s="147"/>
      <c r="AG403" s="147"/>
      <c r="AH403" s="147"/>
      <c r="AI403" s="147"/>
      <c r="AJ403" s="147"/>
    </row>
    <row r="404" s="249" customFormat="true" ht="13.8" hidden="false" customHeight="false" outlineLevel="0" collapsed="false">
      <c r="A404" s="147"/>
      <c r="B404" s="147"/>
      <c r="C404" s="147"/>
      <c r="D404" s="147"/>
      <c r="E404" s="147"/>
      <c r="F404" s="147"/>
      <c r="G404" s="147"/>
      <c r="H404" s="147"/>
      <c r="I404" s="147"/>
      <c r="J404" s="147"/>
      <c r="K404" s="147"/>
      <c r="L404" s="147"/>
      <c r="M404" s="148"/>
      <c r="N404" s="147"/>
      <c r="O404" s="147"/>
      <c r="P404" s="147"/>
      <c r="Q404" s="147"/>
      <c r="R404" s="147"/>
      <c r="S404" s="147"/>
      <c r="T404" s="147"/>
      <c r="U404" s="147"/>
      <c r="V404" s="147"/>
      <c r="W404" s="147"/>
      <c r="X404" s="147"/>
      <c r="Y404" s="147"/>
      <c r="Z404" s="147"/>
      <c r="AA404" s="147"/>
      <c r="AB404" s="149"/>
      <c r="AC404" s="147"/>
      <c r="AD404" s="147"/>
      <c r="AE404" s="147"/>
      <c r="AF404" s="147"/>
      <c r="AG404" s="147"/>
      <c r="AH404" s="147"/>
      <c r="AI404" s="147"/>
      <c r="AJ404" s="147"/>
    </row>
    <row r="405" s="249" customFormat="true" ht="13.8" hidden="false" customHeight="false" outlineLevel="0" collapsed="false">
      <c r="A405" s="147"/>
      <c r="B405" s="147"/>
      <c r="C405" s="147"/>
      <c r="D405" s="147"/>
      <c r="E405" s="147"/>
      <c r="F405" s="147"/>
      <c r="G405" s="147"/>
      <c r="H405" s="147"/>
      <c r="I405" s="147"/>
      <c r="J405" s="147"/>
      <c r="K405" s="147"/>
      <c r="L405" s="147"/>
      <c r="M405" s="148"/>
      <c r="N405" s="147"/>
      <c r="O405" s="147"/>
      <c r="P405" s="147"/>
      <c r="Q405" s="147"/>
      <c r="R405" s="147"/>
      <c r="S405" s="147"/>
      <c r="T405" s="147"/>
      <c r="U405" s="147"/>
      <c r="V405" s="147"/>
      <c r="W405" s="147"/>
      <c r="X405" s="147"/>
      <c r="Y405" s="147"/>
      <c r="Z405" s="147"/>
      <c r="AA405" s="147"/>
      <c r="AB405" s="149"/>
      <c r="AC405" s="147"/>
      <c r="AD405" s="147"/>
      <c r="AE405" s="147"/>
      <c r="AF405" s="147"/>
      <c r="AG405" s="147"/>
      <c r="AH405" s="147"/>
      <c r="AI405" s="147"/>
      <c r="AJ405" s="147"/>
    </row>
    <row r="406" s="249" customFormat="true" ht="13.8" hidden="false" customHeight="false" outlineLevel="0" collapsed="false">
      <c r="A406" s="147"/>
      <c r="B406" s="147"/>
      <c r="C406" s="147"/>
      <c r="D406" s="147"/>
      <c r="E406" s="147"/>
      <c r="F406" s="147"/>
      <c r="G406" s="147"/>
      <c r="H406" s="147"/>
      <c r="I406" s="147"/>
      <c r="J406" s="147"/>
      <c r="K406" s="147"/>
      <c r="L406" s="147"/>
      <c r="M406" s="148"/>
      <c r="N406" s="147"/>
      <c r="O406" s="147"/>
      <c r="P406" s="147"/>
      <c r="Q406" s="147"/>
      <c r="R406" s="147"/>
      <c r="S406" s="147"/>
      <c r="T406" s="147"/>
      <c r="U406" s="147"/>
      <c r="V406" s="147"/>
      <c r="W406" s="147"/>
      <c r="X406" s="147"/>
      <c r="Y406" s="147"/>
      <c r="Z406" s="147"/>
      <c r="AA406" s="147"/>
      <c r="AB406" s="149"/>
      <c r="AC406" s="147"/>
      <c r="AD406" s="147"/>
      <c r="AE406" s="147"/>
      <c r="AF406" s="147"/>
      <c r="AG406" s="147"/>
      <c r="AH406" s="147"/>
      <c r="AI406" s="147"/>
      <c r="AJ406" s="147"/>
    </row>
    <row r="407" s="249" customFormat="true" ht="13.8" hidden="false" customHeight="false" outlineLevel="0" collapsed="false">
      <c r="A407" s="147"/>
      <c r="B407" s="147"/>
      <c r="C407" s="147"/>
      <c r="D407" s="147"/>
      <c r="E407" s="147"/>
      <c r="F407" s="147"/>
      <c r="G407" s="147"/>
      <c r="H407" s="147"/>
      <c r="I407" s="147"/>
      <c r="J407" s="147"/>
      <c r="K407" s="147"/>
      <c r="L407" s="147"/>
      <c r="M407" s="148"/>
      <c r="N407" s="147"/>
      <c r="O407" s="147"/>
      <c r="P407" s="147"/>
      <c r="Q407" s="147"/>
      <c r="R407" s="147"/>
      <c r="S407" s="147"/>
      <c r="T407" s="147"/>
      <c r="U407" s="147"/>
      <c r="V407" s="147"/>
      <c r="W407" s="147"/>
      <c r="X407" s="147"/>
      <c r="Y407" s="147"/>
      <c r="Z407" s="147"/>
      <c r="AA407" s="147"/>
      <c r="AB407" s="149"/>
      <c r="AC407" s="147"/>
      <c r="AD407" s="147"/>
      <c r="AE407" s="147"/>
      <c r="AF407" s="147"/>
      <c r="AG407" s="147"/>
      <c r="AH407" s="147"/>
      <c r="AI407" s="147"/>
      <c r="AJ407" s="147"/>
    </row>
    <row r="408" s="249" customFormat="true" ht="13.8" hidden="false" customHeight="false" outlineLevel="0" collapsed="false">
      <c r="A408" s="147"/>
      <c r="B408" s="147"/>
      <c r="C408" s="147"/>
      <c r="D408" s="147"/>
      <c r="E408" s="147"/>
      <c r="F408" s="147"/>
      <c r="G408" s="147"/>
      <c r="H408" s="147"/>
      <c r="I408" s="147"/>
      <c r="J408" s="147"/>
      <c r="K408" s="147"/>
      <c r="L408" s="147"/>
      <c r="M408" s="148"/>
      <c r="N408" s="147"/>
      <c r="O408" s="147"/>
      <c r="P408" s="147"/>
      <c r="Q408" s="147"/>
      <c r="R408" s="147"/>
      <c r="S408" s="147"/>
      <c r="T408" s="147"/>
      <c r="U408" s="147"/>
      <c r="V408" s="147"/>
      <c r="W408" s="147"/>
      <c r="X408" s="147"/>
      <c r="Y408" s="147"/>
      <c r="Z408" s="147"/>
      <c r="AA408" s="147"/>
      <c r="AB408" s="149"/>
      <c r="AC408" s="147"/>
      <c r="AD408" s="147"/>
      <c r="AE408" s="147"/>
      <c r="AF408" s="147"/>
      <c r="AG408" s="147"/>
      <c r="AH408" s="147"/>
      <c r="AI408" s="147"/>
      <c r="AJ408" s="147"/>
    </row>
    <row r="409" s="249" customFormat="true" ht="13.8" hidden="false" customHeight="false" outlineLevel="0" collapsed="false">
      <c r="A409" s="147"/>
      <c r="B409" s="147"/>
      <c r="C409" s="147"/>
      <c r="D409" s="147"/>
      <c r="E409" s="147"/>
      <c r="F409" s="147"/>
      <c r="G409" s="147"/>
      <c r="H409" s="147"/>
      <c r="I409" s="147"/>
      <c r="J409" s="147"/>
      <c r="K409" s="147"/>
      <c r="L409" s="147"/>
      <c r="M409" s="148"/>
      <c r="N409" s="147"/>
      <c r="O409" s="147"/>
      <c r="P409" s="147"/>
      <c r="Q409" s="147"/>
      <c r="R409" s="147"/>
      <c r="S409" s="147"/>
      <c r="T409" s="147"/>
      <c r="U409" s="147"/>
      <c r="V409" s="147"/>
      <c r="W409" s="147"/>
      <c r="X409" s="147"/>
      <c r="Y409" s="147"/>
      <c r="Z409" s="147"/>
      <c r="AA409" s="147"/>
      <c r="AB409" s="149"/>
      <c r="AC409" s="147"/>
      <c r="AD409" s="147"/>
      <c r="AE409" s="147"/>
      <c r="AF409" s="147"/>
      <c r="AG409" s="147"/>
      <c r="AH409" s="147"/>
      <c r="AI409" s="147"/>
      <c r="AJ409" s="147"/>
    </row>
    <row r="410" s="249" customFormat="true" ht="13.8" hidden="false" customHeight="false" outlineLevel="0" collapsed="false">
      <c r="A410" s="147"/>
      <c r="B410" s="147"/>
      <c r="C410" s="147"/>
      <c r="D410" s="147"/>
      <c r="E410" s="147"/>
      <c r="F410" s="147"/>
      <c r="G410" s="147"/>
      <c r="H410" s="147"/>
      <c r="I410" s="147"/>
      <c r="J410" s="147"/>
      <c r="K410" s="147"/>
      <c r="L410" s="147"/>
      <c r="M410" s="148"/>
      <c r="N410" s="147"/>
      <c r="O410" s="147"/>
      <c r="P410" s="147"/>
      <c r="Q410" s="147"/>
      <c r="R410" s="147"/>
      <c r="S410" s="147"/>
      <c r="T410" s="147"/>
      <c r="U410" s="147"/>
      <c r="V410" s="147"/>
      <c r="W410" s="147"/>
      <c r="X410" s="147"/>
      <c r="Y410" s="147"/>
      <c r="Z410" s="147"/>
      <c r="AA410" s="147"/>
      <c r="AB410" s="149"/>
      <c r="AC410" s="147"/>
      <c r="AD410" s="147"/>
      <c r="AE410" s="147"/>
      <c r="AF410" s="147"/>
      <c r="AG410" s="147"/>
      <c r="AH410" s="147"/>
      <c r="AI410" s="147"/>
      <c r="AJ410" s="147"/>
    </row>
    <row r="411" s="249" customFormat="true" ht="13.8" hidden="false" customHeight="false" outlineLevel="0" collapsed="false">
      <c r="A411" s="147"/>
      <c r="B411" s="147"/>
      <c r="C411" s="147"/>
      <c r="D411" s="147"/>
      <c r="E411" s="147"/>
      <c r="F411" s="147"/>
      <c r="G411" s="147"/>
      <c r="H411" s="147"/>
      <c r="I411" s="147"/>
      <c r="J411" s="147"/>
      <c r="K411" s="147"/>
      <c r="L411" s="147"/>
      <c r="M411" s="148"/>
      <c r="N411" s="147"/>
      <c r="O411" s="147"/>
      <c r="P411" s="147"/>
      <c r="Q411" s="147"/>
      <c r="R411" s="147"/>
      <c r="S411" s="147"/>
      <c r="T411" s="147"/>
      <c r="U411" s="147"/>
      <c r="V411" s="147"/>
      <c r="W411" s="147"/>
      <c r="X411" s="147"/>
      <c r="Y411" s="147"/>
      <c r="Z411" s="147"/>
      <c r="AA411" s="147"/>
      <c r="AB411" s="149"/>
      <c r="AC411" s="147"/>
      <c r="AD411" s="147"/>
      <c r="AE411" s="147"/>
      <c r="AF411" s="147"/>
      <c r="AG411" s="147"/>
      <c r="AH411" s="147"/>
      <c r="AI411" s="147"/>
      <c r="AJ411" s="147"/>
    </row>
    <row r="412" s="249" customFormat="true" ht="13.8" hidden="false" customHeight="false" outlineLevel="0" collapsed="false">
      <c r="A412" s="147"/>
      <c r="B412" s="147"/>
      <c r="C412" s="147"/>
      <c r="D412" s="147"/>
      <c r="E412" s="147"/>
      <c r="F412" s="147"/>
      <c r="G412" s="147"/>
      <c r="H412" s="147"/>
      <c r="I412" s="147"/>
      <c r="J412" s="147"/>
      <c r="K412" s="147"/>
      <c r="L412" s="147"/>
      <c r="M412" s="148"/>
      <c r="N412" s="147"/>
      <c r="O412" s="147"/>
      <c r="P412" s="147"/>
      <c r="Q412" s="147"/>
      <c r="R412" s="147"/>
      <c r="S412" s="147"/>
      <c r="T412" s="147"/>
      <c r="U412" s="147"/>
      <c r="V412" s="147"/>
      <c r="W412" s="147"/>
      <c r="X412" s="147"/>
      <c r="Y412" s="147"/>
      <c r="Z412" s="147"/>
      <c r="AA412" s="147"/>
      <c r="AB412" s="149"/>
      <c r="AC412" s="147"/>
      <c r="AD412" s="147"/>
      <c r="AE412" s="147"/>
      <c r="AF412" s="147"/>
      <c r="AG412" s="147"/>
      <c r="AH412" s="147"/>
      <c r="AI412" s="147"/>
      <c r="AJ412" s="147"/>
    </row>
    <row r="413" s="249" customFormat="true" ht="13.8" hidden="false" customHeight="false" outlineLevel="0" collapsed="false">
      <c r="A413" s="147"/>
      <c r="B413" s="147"/>
      <c r="C413" s="147"/>
      <c r="D413" s="147"/>
      <c r="E413" s="147"/>
      <c r="F413" s="147"/>
      <c r="G413" s="147"/>
      <c r="H413" s="147"/>
      <c r="I413" s="147"/>
      <c r="J413" s="147"/>
      <c r="K413" s="147"/>
      <c r="L413" s="147"/>
      <c r="M413" s="148"/>
      <c r="N413" s="147"/>
      <c r="O413" s="147"/>
      <c r="P413" s="147"/>
      <c r="Q413" s="147"/>
      <c r="R413" s="147"/>
      <c r="S413" s="147"/>
      <c r="T413" s="147"/>
      <c r="U413" s="147"/>
      <c r="V413" s="147"/>
      <c r="W413" s="147"/>
      <c r="X413" s="147"/>
      <c r="Y413" s="147"/>
      <c r="Z413" s="147"/>
      <c r="AA413" s="147"/>
      <c r="AB413" s="149"/>
      <c r="AC413" s="147"/>
      <c r="AD413" s="147"/>
      <c r="AE413" s="147"/>
      <c r="AF413" s="147"/>
      <c r="AG413" s="147"/>
      <c r="AH413" s="147"/>
      <c r="AI413" s="147"/>
      <c r="AJ413" s="147"/>
    </row>
    <row r="414" s="249" customFormat="true" ht="13.8" hidden="false" customHeight="false" outlineLevel="0" collapsed="false">
      <c r="A414" s="147"/>
      <c r="B414" s="147"/>
      <c r="C414" s="147"/>
      <c r="D414" s="147"/>
      <c r="E414" s="147"/>
      <c r="F414" s="147"/>
      <c r="G414" s="147"/>
      <c r="H414" s="147"/>
      <c r="I414" s="147"/>
      <c r="J414" s="147"/>
      <c r="K414" s="147"/>
      <c r="L414" s="147"/>
      <c r="M414" s="148"/>
      <c r="N414" s="147"/>
      <c r="O414" s="147"/>
      <c r="P414" s="147"/>
      <c r="Q414" s="147"/>
      <c r="R414" s="147"/>
      <c r="S414" s="147"/>
      <c r="T414" s="147"/>
      <c r="U414" s="147"/>
      <c r="V414" s="147"/>
      <c r="W414" s="147"/>
      <c r="X414" s="147"/>
      <c r="Y414" s="147"/>
      <c r="Z414" s="147"/>
      <c r="AA414" s="147"/>
      <c r="AB414" s="149"/>
      <c r="AC414" s="147"/>
      <c r="AD414" s="147"/>
      <c r="AE414" s="147"/>
      <c r="AF414" s="147"/>
      <c r="AG414" s="147"/>
      <c r="AH414" s="147"/>
      <c r="AI414" s="147"/>
      <c r="AJ414" s="147"/>
    </row>
    <row r="415" s="249" customFormat="true" ht="13.8" hidden="false" customHeight="false" outlineLevel="0" collapsed="false">
      <c r="A415" s="147"/>
      <c r="B415" s="147"/>
      <c r="C415" s="147"/>
      <c r="D415" s="147"/>
      <c r="E415" s="147"/>
      <c r="F415" s="147"/>
      <c r="G415" s="147"/>
      <c r="H415" s="147"/>
      <c r="I415" s="147"/>
      <c r="J415" s="147"/>
      <c r="K415" s="147"/>
      <c r="L415" s="147"/>
      <c r="M415" s="148"/>
      <c r="N415" s="147"/>
      <c r="O415" s="147"/>
      <c r="P415" s="147"/>
      <c r="Q415" s="147"/>
      <c r="R415" s="147"/>
      <c r="S415" s="147"/>
      <c r="T415" s="147"/>
      <c r="U415" s="147"/>
      <c r="V415" s="147"/>
      <c r="W415" s="147"/>
      <c r="X415" s="147"/>
      <c r="Y415" s="147"/>
      <c r="Z415" s="147"/>
      <c r="AA415" s="147"/>
      <c r="AB415" s="149"/>
      <c r="AC415" s="147"/>
      <c r="AD415" s="147"/>
      <c r="AE415" s="147"/>
      <c r="AF415" s="147"/>
      <c r="AG415" s="147"/>
      <c r="AH415" s="147"/>
      <c r="AI415" s="147"/>
      <c r="AJ415" s="147"/>
    </row>
    <row r="416" customFormat="false" ht="13.8" hidden="false" customHeight="false" outlineLevel="0" collapsed="false">
      <c r="A416" s="147"/>
      <c r="B416" s="147"/>
      <c r="C416" s="147"/>
      <c r="D416" s="147"/>
      <c r="E416" s="147"/>
      <c r="F416" s="147"/>
      <c r="G416" s="147"/>
      <c r="H416" s="147"/>
      <c r="AK416" s="249"/>
      <c r="AL416" s="249"/>
      <c r="AM416" s="249"/>
      <c r="AN416" s="249"/>
      <c r="AO416" s="249"/>
      <c r="AP416" s="249"/>
      <c r="AQ416" s="249"/>
      <c r="AR416" s="249"/>
      <c r="AS416" s="249"/>
      <c r="AT416" s="249"/>
      <c r="AU416" s="249"/>
      <c r="AV416" s="249"/>
      <c r="AW416" s="249"/>
      <c r="AX416" s="249"/>
      <c r="AY416" s="249"/>
      <c r="AZ416" s="249"/>
      <c r="BA416" s="249"/>
      <c r="BB416" s="249"/>
      <c r="BC416" s="249"/>
      <c r="BD416" s="249"/>
      <c r="BE416" s="249"/>
      <c r="BF416" s="249"/>
      <c r="BG416" s="249"/>
      <c r="BH416" s="249"/>
      <c r="BI416" s="249"/>
      <c r="BJ416" s="249"/>
      <c r="BK416" s="249"/>
      <c r="BL416" s="249"/>
      <c r="BM416" s="249"/>
      <c r="BN416" s="249"/>
      <c r="BO416" s="249"/>
      <c r="BP416" s="249"/>
      <c r="BQ416" s="249"/>
      <c r="BR416" s="249"/>
      <c r="BS416" s="249"/>
      <c r="BT416" s="249"/>
      <c r="BU416" s="249"/>
      <c r="BV416" s="249"/>
      <c r="BW416" s="249"/>
      <c r="BX416" s="249"/>
      <c r="BY416" s="249"/>
      <c r="BZ416" s="249"/>
      <c r="CA416" s="249"/>
      <c r="CB416" s="249"/>
      <c r="CC416" s="249"/>
      <c r="CD416" s="249"/>
      <c r="CE416" s="249"/>
      <c r="CF416" s="249"/>
      <c r="CG416" s="249"/>
      <c r="CH416" s="249"/>
      <c r="CI416" s="249"/>
      <c r="CJ416" s="249"/>
      <c r="CK416" s="249"/>
      <c r="CL416" s="249"/>
      <c r="CM416" s="249"/>
      <c r="CN416" s="249"/>
      <c r="CO416" s="249"/>
      <c r="CP416" s="249"/>
      <c r="CQ416" s="249"/>
      <c r="CR416" s="249"/>
      <c r="CS416" s="249"/>
      <c r="CT416" s="249"/>
      <c r="CU416" s="249"/>
      <c r="CV416" s="249"/>
      <c r="CW416" s="249"/>
      <c r="CX416" s="249"/>
      <c r="CY416" s="249"/>
      <c r="CZ416" s="249"/>
      <c r="DA416" s="249"/>
      <c r="DB416" s="249"/>
      <c r="DC416" s="249"/>
      <c r="DD416" s="249"/>
      <c r="DE416" s="249"/>
      <c r="DF416" s="249"/>
      <c r="DG416" s="249"/>
      <c r="DH416" s="249"/>
      <c r="DI416" s="249"/>
      <c r="DJ416" s="249"/>
      <c r="DK416" s="249"/>
      <c r="DL416" s="249"/>
      <c r="DM416" s="249"/>
      <c r="DN416" s="249"/>
      <c r="DO416" s="249"/>
      <c r="DP416" s="249"/>
      <c r="DQ416" s="249"/>
      <c r="DR416" s="249"/>
      <c r="DS416" s="249"/>
      <c r="DT416" s="249"/>
      <c r="DU416" s="249"/>
      <c r="DV416" s="249"/>
      <c r="DW416" s="249"/>
      <c r="DX416" s="249"/>
      <c r="DY416" s="249"/>
      <c r="DZ416" s="249"/>
      <c r="EA416" s="249"/>
      <c r="EB416" s="249"/>
      <c r="EC416" s="249"/>
      <c r="ED416" s="249"/>
      <c r="EE416" s="249"/>
      <c r="EF416" s="249"/>
      <c r="EG416" s="249"/>
      <c r="EH416" s="249"/>
      <c r="EI416" s="249"/>
      <c r="EJ416" s="249"/>
      <c r="EK416" s="249"/>
      <c r="EL416" s="249"/>
      <c r="EM416" s="249"/>
      <c r="EN416" s="249"/>
      <c r="EO416" s="249"/>
      <c r="EP416" s="249"/>
      <c r="EQ416" s="249"/>
      <c r="ER416" s="249"/>
      <c r="ES416" s="249"/>
      <c r="ET416" s="249"/>
      <c r="EU416" s="249"/>
      <c r="EV416" s="249"/>
      <c r="EW416" s="249"/>
      <c r="EX416" s="249"/>
      <c r="EY416" s="249"/>
      <c r="EZ416" s="249"/>
      <c r="FA416" s="249"/>
      <c r="FB416" s="249"/>
      <c r="FC416" s="249"/>
      <c r="FD416" s="249"/>
      <c r="FE416" s="249"/>
      <c r="FF416" s="249"/>
      <c r="FG416" s="249"/>
      <c r="FH416" s="249"/>
      <c r="FI416" s="249"/>
      <c r="FJ416" s="249"/>
      <c r="FK416" s="249"/>
      <c r="FL416" s="249"/>
      <c r="FM416" s="249"/>
      <c r="FN416" s="249"/>
      <c r="FO416" s="249"/>
      <c r="FP416" s="249"/>
      <c r="FQ416" s="249"/>
      <c r="FR416" s="249"/>
      <c r="FS416" s="249"/>
      <c r="FT416" s="249"/>
      <c r="FU416" s="249"/>
      <c r="FV416" s="249"/>
      <c r="FW416" s="249"/>
      <c r="FX416" s="249"/>
    </row>
    <row r="417" customFormat="false" ht="13.8" hidden="false" customHeight="false" outlineLevel="0" collapsed="false">
      <c r="A417" s="147"/>
      <c r="B417" s="147"/>
      <c r="C417" s="147"/>
      <c r="D417" s="147"/>
      <c r="E417" s="147"/>
      <c r="F417" s="147"/>
      <c r="G417" s="147"/>
      <c r="H417" s="147"/>
      <c r="AK417" s="249"/>
      <c r="AL417" s="249"/>
      <c r="AM417" s="249"/>
      <c r="AN417" s="249"/>
      <c r="AO417" s="249"/>
      <c r="AP417" s="249"/>
      <c r="AQ417" s="249"/>
      <c r="AR417" s="249"/>
      <c r="AS417" s="249"/>
      <c r="AT417" s="249"/>
      <c r="AU417" s="249"/>
      <c r="AV417" s="249"/>
      <c r="AW417" s="249"/>
      <c r="AX417" s="249"/>
      <c r="AY417" s="249"/>
      <c r="AZ417" s="249"/>
      <c r="BA417" s="249"/>
      <c r="BB417" s="249"/>
      <c r="BC417" s="249"/>
      <c r="BD417" s="249"/>
      <c r="BE417" s="249"/>
      <c r="BF417" s="249"/>
      <c r="BG417" s="249"/>
      <c r="BH417" s="249"/>
      <c r="BI417" s="249"/>
      <c r="BJ417" s="249"/>
      <c r="BK417" s="249"/>
      <c r="BL417" s="249"/>
      <c r="BM417" s="249"/>
      <c r="BN417" s="249"/>
      <c r="BO417" s="249"/>
      <c r="BP417" s="249"/>
      <c r="BQ417" s="249"/>
      <c r="BR417" s="249"/>
      <c r="BS417" s="249"/>
      <c r="BT417" s="249"/>
      <c r="BU417" s="249"/>
      <c r="BV417" s="249"/>
      <c r="BW417" s="249"/>
      <c r="BX417" s="249"/>
      <c r="BY417" s="249"/>
      <c r="BZ417" s="249"/>
      <c r="CA417" s="249"/>
      <c r="CB417" s="249"/>
      <c r="CC417" s="249"/>
      <c r="CD417" s="249"/>
      <c r="CE417" s="249"/>
      <c r="CF417" s="249"/>
      <c r="CG417" s="249"/>
      <c r="CH417" s="249"/>
      <c r="CI417" s="249"/>
      <c r="CJ417" s="249"/>
      <c r="CK417" s="249"/>
      <c r="CL417" s="249"/>
      <c r="CM417" s="249"/>
      <c r="CN417" s="249"/>
      <c r="CO417" s="249"/>
      <c r="CP417" s="249"/>
      <c r="CQ417" s="249"/>
      <c r="CR417" s="249"/>
      <c r="CS417" s="249"/>
      <c r="CT417" s="249"/>
      <c r="CU417" s="249"/>
      <c r="CV417" s="249"/>
      <c r="CW417" s="249"/>
      <c r="CX417" s="249"/>
      <c r="CY417" s="249"/>
      <c r="CZ417" s="249"/>
      <c r="DA417" s="249"/>
      <c r="DB417" s="249"/>
      <c r="DC417" s="249"/>
      <c r="DD417" s="249"/>
      <c r="DE417" s="249"/>
      <c r="DF417" s="249"/>
      <c r="DG417" s="249"/>
      <c r="DH417" s="249"/>
      <c r="DI417" s="249"/>
      <c r="DJ417" s="249"/>
      <c r="DK417" s="249"/>
      <c r="DL417" s="249"/>
      <c r="DM417" s="249"/>
      <c r="DN417" s="249"/>
      <c r="DO417" s="249"/>
      <c r="DP417" s="249"/>
      <c r="DQ417" s="249"/>
      <c r="DR417" s="249"/>
      <c r="DS417" s="249"/>
      <c r="DT417" s="249"/>
      <c r="DU417" s="249"/>
      <c r="DV417" s="249"/>
      <c r="DW417" s="249"/>
      <c r="DX417" s="249"/>
      <c r="DY417" s="249"/>
      <c r="DZ417" s="249"/>
      <c r="EA417" s="249"/>
      <c r="EB417" s="249"/>
      <c r="EC417" s="249"/>
      <c r="ED417" s="249"/>
      <c r="EE417" s="249"/>
      <c r="EF417" s="249"/>
      <c r="EG417" s="249"/>
      <c r="EH417" s="249"/>
      <c r="EI417" s="249"/>
      <c r="EJ417" s="249"/>
      <c r="EK417" s="249"/>
      <c r="EL417" s="249"/>
      <c r="EM417" s="249"/>
      <c r="EN417" s="249"/>
      <c r="EO417" s="249"/>
      <c r="EP417" s="249"/>
      <c r="EQ417" s="249"/>
      <c r="ER417" s="249"/>
      <c r="ES417" s="249"/>
      <c r="ET417" s="249"/>
      <c r="EU417" s="249"/>
      <c r="EV417" s="249"/>
      <c r="EW417" s="249"/>
      <c r="EX417" s="249"/>
      <c r="EY417" s="249"/>
      <c r="EZ417" s="249"/>
      <c r="FA417" s="249"/>
      <c r="FB417" s="249"/>
      <c r="FC417" s="249"/>
      <c r="FD417" s="249"/>
      <c r="FE417" s="249"/>
      <c r="FF417" s="249"/>
      <c r="FG417" s="249"/>
      <c r="FH417" s="249"/>
      <c r="FI417" s="249"/>
      <c r="FJ417" s="249"/>
      <c r="FK417" s="249"/>
      <c r="FL417" s="249"/>
      <c r="FM417" s="249"/>
      <c r="FN417" s="249"/>
      <c r="FO417" s="249"/>
      <c r="FP417" s="249"/>
      <c r="FQ417" s="249"/>
      <c r="FR417" s="249"/>
      <c r="FS417" s="249"/>
      <c r="FT417" s="249"/>
      <c r="FU417" s="249"/>
      <c r="FV417" s="249"/>
      <c r="FW417" s="249"/>
      <c r="FX417" s="249"/>
    </row>
    <row r="418" customFormat="false" ht="13.8" hidden="false" customHeight="false" outlineLevel="0" collapsed="false">
      <c r="A418" s="147"/>
      <c r="B418" s="147"/>
      <c r="C418" s="147"/>
      <c r="D418" s="147"/>
      <c r="E418" s="147"/>
      <c r="F418" s="147"/>
      <c r="G418" s="147"/>
      <c r="H418" s="147"/>
      <c r="AK418" s="249"/>
      <c r="AL418" s="249"/>
      <c r="AM418" s="249"/>
      <c r="AN418" s="249"/>
      <c r="AO418" s="249"/>
      <c r="AP418" s="249"/>
      <c r="AQ418" s="249"/>
      <c r="AR418" s="249"/>
      <c r="AS418" s="249"/>
      <c r="AT418" s="249"/>
      <c r="AU418" s="249"/>
      <c r="AV418" s="249"/>
      <c r="AW418" s="249"/>
      <c r="AX418" s="249"/>
      <c r="AY418" s="249"/>
      <c r="AZ418" s="249"/>
      <c r="BA418" s="249"/>
      <c r="BB418" s="249"/>
      <c r="BC418" s="249"/>
      <c r="BD418" s="249"/>
      <c r="BE418" s="249"/>
      <c r="BF418" s="249"/>
      <c r="BG418" s="249"/>
      <c r="BH418" s="249"/>
      <c r="BI418" s="249"/>
      <c r="BJ418" s="249"/>
      <c r="BK418" s="249"/>
      <c r="BL418" s="249"/>
      <c r="BM418" s="249"/>
      <c r="BN418" s="249"/>
      <c r="BO418" s="249"/>
      <c r="BP418" s="249"/>
      <c r="BQ418" s="249"/>
      <c r="BR418" s="249"/>
      <c r="BS418" s="249"/>
      <c r="BT418" s="249"/>
      <c r="BU418" s="249"/>
      <c r="BV418" s="249"/>
      <c r="BW418" s="249"/>
      <c r="BX418" s="249"/>
      <c r="BY418" s="249"/>
      <c r="BZ418" s="249"/>
      <c r="CA418" s="249"/>
      <c r="CB418" s="249"/>
      <c r="CC418" s="249"/>
      <c r="CD418" s="249"/>
      <c r="CE418" s="249"/>
      <c r="CF418" s="249"/>
      <c r="CG418" s="249"/>
      <c r="CH418" s="249"/>
      <c r="CI418" s="249"/>
      <c r="CJ418" s="249"/>
      <c r="CK418" s="249"/>
      <c r="CL418" s="249"/>
      <c r="CM418" s="249"/>
      <c r="CN418" s="249"/>
      <c r="CO418" s="249"/>
      <c r="CP418" s="249"/>
      <c r="CQ418" s="249"/>
      <c r="CR418" s="249"/>
      <c r="CS418" s="249"/>
      <c r="CT418" s="249"/>
      <c r="CU418" s="249"/>
      <c r="CV418" s="249"/>
      <c r="CW418" s="249"/>
      <c r="CX418" s="249"/>
      <c r="CY418" s="249"/>
      <c r="CZ418" s="249"/>
      <c r="DA418" s="249"/>
      <c r="DB418" s="249"/>
      <c r="DC418" s="249"/>
      <c r="DD418" s="249"/>
      <c r="DE418" s="249"/>
      <c r="DF418" s="249"/>
      <c r="DG418" s="249"/>
      <c r="DH418" s="249"/>
      <c r="DI418" s="249"/>
      <c r="DJ418" s="249"/>
      <c r="DK418" s="249"/>
      <c r="DL418" s="249"/>
      <c r="DM418" s="249"/>
      <c r="DN418" s="249"/>
      <c r="DO418" s="249"/>
      <c r="DP418" s="249"/>
      <c r="DQ418" s="249"/>
      <c r="DR418" s="249"/>
      <c r="DS418" s="249"/>
      <c r="DT418" s="249"/>
      <c r="DU418" s="249"/>
      <c r="DV418" s="249"/>
      <c r="DW418" s="249"/>
      <c r="DX418" s="249"/>
      <c r="DY418" s="249"/>
      <c r="DZ418" s="249"/>
      <c r="EA418" s="249"/>
      <c r="EB418" s="249"/>
      <c r="EC418" s="249"/>
      <c r="ED418" s="249"/>
      <c r="EE418" s="249"/>
      <c r="EF418" s="249"/>
      <c r="EG418" s="249"/>
      <c r="EH418" s="249"/>
      <c r="EI418" s="249"/>
      <c r="EJ418" s="249"/>
      <c r="EK418" s="249"/>
      <c r="EL418" s="249"/>
      <c r="EM418" s="249"/>
      <c r="EN418" s="249"/>
      <c r="EO418" s="249"/>
      <c r="EP418" s="249"/>
      <c r="EQ418" s="249"/>
      <c r="ER418" s="249"/>
      <c r="ES418" s="249"/>
      <c r="ET418" s="249"/>
      <c r="EU418" s="249"/>
      <c r="EV418" s="249"/>
      <c r="EW418" s="249"/>
      <c r="EX418" s="249"/>
      <c r="EY418" s="249"/>
      <c r="EZ418" s="249"/>
      <c r="FA418" s="249"/>
      <c r="FB418" s="249"/>
      <c r="FC418" s="249"/>
      <c r="FD418" s="249"/>
      <c r="FE418" s="249"/>
      <c r="FF418" s="249"/>
      <c r="FG418" s="249"/>
      <c r="FH418" s="249"/>
      <c r="FI418" s="249"/>
      <c r="FJ418" s="249"/>
      <c r="FK418" s="249"/>
      <c r="FL418" s="249"/>
      <c r="FM418" s="249"/>
      <c r="FN418" s="249"/>
      <c r="FO418" s="249"/>
      <c r="FP418" s="249"/>
      <c r="FQ418" s="249"/>
      <c r="FR418" s="249"/>
      <c r="FS418" s="249"/>
      <c r="FT418" s="249"/>
      <c r="FU418" s="249"/>
      <c r="FV418" s="249"/>
      <c r="FW418" s="249"/>
      <c r="FX418" s="249"/>
    </row>
    <row r="419" customFormat="false" ht="13.8" hidden="false" customHeight="false" outlineLevel="0" collapsed="false">
      <c r="A419" s="147"/>
      <c r="B419" s="147"/>
      <c r="C419" s="147"/>
      <c r="D419" s="147"/>
      <c r="E419" s="147"/>
      <c r="F419" s="147"/>
      <c r="G419" s="147"/>
      <c r="H419" s="147"/>
      <c r="AK419" s="249"/>
      <c r="AL419" s="249"/>
      <c r="AM419" s="249"/>
      <c r="AN419" s="249"/>
      <c r="AO419" s="249"/>
      <c r="AP419" s="249"/>
      <c r="AQ419" s="249"/>
      <c r="AR419" s="249"/>
      <c r="AS419" s="249"/>
      <c r="AT419" s="249"/>
      <c r="AU419" s="249"/>
      <c r="AV419" s="249"/>
      <c r="AW419" s="249"/>
      <c r="AX419" s="249"/>
      <c r="AY419" s="249"/>
      <c r="AZ419" s="249"/>
      <c r="BA419" s="249"/>
      <c r="BB419" s="249"/>
      <c r="BC419" s="249"/>
      <c r="BD419" s="249"/>
      <c r="BE419" s="249"/>
      <c r="BF419" s="249"/>
      <c r="BG419" s="249"/>
      <c r="BH419" s="249"/>
      <c r="BI419" s="249"/>
      <c r="BJ419" s="249"/>
      <c r="BK419" s="249"/>
      <c r="BL419" s="249"/>
      <c r="BM419" s="249"/>
      <c r="BN419" s="249"/>
      <c r="BO419" s="249"/>
      <c r="BP419" s="249"/>
      <c r="BQ419" s="249"/>
      <c r="BR419" s="249"/>
      <c r="BS419" s="249"/>
      <c r="BT419" s="249"/>
      <c r="BU419" s="249"/>
      <c r="BV419" s="249"/>
      <c r="BW419" s="249"/>
      <c r="BX419" s="249"/>
      <c r="BY419" s="249"/>
      <c r="BZ419" s="249"/>
      <c r="CA419" s="249"/>
      <c r="CB419" s="249"/>
      <c r="CC419" s="249"/>
      <c r="CD419" s="249"/>
      <c r="CE419" s="249"/>
      <c r="CF419" s="249"/>
      <c r="CG419" s="249"/>
      <c r="CH419" s="249"/>
      <c r="CI419" s="249"/>
      <c r="CJ419" s="249"/>
      <c r="CK419" s="249"/>
      <c r="CL419" s="249"/>
      <c r="CM419" s="249"/>
      <c r="CN419" s="249"/>
      <c r="CO419" s="249"/>
      <c r="CP419" s="249"/>
      <c r="CQ419" s="249"/>
      <c r="CR419" s="249"/>
      <c r="CS419" s="249"/>
      <c r="CT419" s="249"/>
      <c r="CU419" s="249"/>
      <c r="CV419" s="249"/>
      <c r="CW419" s="249"/>
      <c r="CX419" s="249"/>
      <c r="CY419" s="249"/>
      <c r="CZ419" s="249"/>
      <c r="DA419" s="249"/>
      <c r="DB419" s="249"/>
      <c r="DC419" s="249"/>
      <c r="DD419" s="249"/>
      <c r="DE419" s="249"/>
      <c r="DF419" s="249"/>
      <c r="DG419" s="249"/>
      <c r="DH419" s="249"/>
      <c r="DI419" s="249"/>
      <c r="DJ419" s="249"/>
      <c r="DK419" s="249"/>
      <c r="DL419" s="249"/>
      <c r="DM419" s="249"/>
      <c r="DN419" s="249"/>
      <c r="DO419" s="249"/>
      <c r="DP419" s="249"/>
      <c r="DQ419" s="249"/>
      <c r="DR419" s="249"/>
      <c r="DS419" s="249"/>
      <c r="DT419" s="249"/>
      <c r="DU419" s="249"/>
      <c r="DV419" s="249"/>
      <c r="DW419" s="249"/>
      <c r="DX419" s="249"/>
      <c r="DY419" s="249"/>
      <c r="DZ419" s="249"/>
      <c r="EA419" s="249"/>
      <c r="EB419" s="249"/>
      <c r="EC419" s="249"/>
      <c r="ED419" s="249"/>
      <c r="EE419" s="249"/>
      <c r="EF419" s="249"/>
      <c r="EG419" s="249"/>
      <c r="EH419" s="249"/>
      <c r="EI419" s="249"/>
      <c r="EJ419" s="249"/>
      <c r="EK419" s="249"/>
      <c r="EL419" s="249"/>
      <c r="EM419" s="249"/>
      <c r="EN419" s="249"/>
      <c r="EO419" s="249"/>
      <c r="EP419" s="249"/>
      <c r="EQ419" s="249"/>
      <c r="ER419" s="249"/>
      <c r="ES419" s="249"/>
      <c r="ET419" s="249"/>
      <c r="EU419" s="249"/>
      <c r="EV419" s="249"/>
      <c r="EW419" s="249"/>
      <c r="EX419" s="249"/>
      <c r="EY419" s="249"/>
      <c r="EZ419" s="249"/>
      <c r="FA419" s="249"/>
      <c r="FB419" s="249"/>
      <c r="FC419" s="249"/>
      <c r="FD419" s="249"/>
      <c r="FE419" s="249"/>
      <c r="FF419" s="249"/>
      <c r="FG419" s="249"/>
      <c r="FH419" s="249"/>
      <c r="FI419" s="249"/>
      <c r="FJ419" s="249"/>
      <c r="FK419" s="249"/>
      <c r="FL419" s="249"/>
      <c r="FM419" s="249"/>
      <c r="FN419" s="249"/>
      <c r="FO419" s="249"/>
      <c r="FP419" s="249"/>
      <c r="FQ419" s="249"/>
      <c r="FR419" s="249"/>
      <c r="FS419" s="249"/>
      <c r="FT419" s="249"/>
      <c r="FU419" s="249"/>
      <c r="FV419" s="249"/>
      <c r="FW419" s="249"/>
      <c r="FX419" s="249"/>
    </row>
    <row r="420" customFormat="false" ht="13.8" hidden="false" customHeight="false" outlineLevel="0" collapsed="false">
      <c r="A420" s="147"/>
      <c r="B420" s="147"/>
      <c r="C420" s="147"/>
      <c r="D420" s="147"/>
      <c r="E420" s="147"/>
      <c r="F420" s="147"/>
      <c r="G420" s="147"/>
      <c r="H420" s="147"/>
      <c r="AK420" s="249"/>
      <c r="AL420" s="249"/>
      <c r="AM420" s="249"/>
      <c r="AN420" s="249"/>
      <c r="AO420" s="249"/>
      <c r="AP420" s="249"/>
      <c r="AQ420" s="249"/>
      <c r="AR420" s="249"/>
      <c r="AS420" s="249"/>
      <c r="AT420" s="249"/>
      <c r="AU420" s="249"/>
      <c r="AV420" s="249"/>
      <c r="AW420" s="249"/>
      <c r="AX420" s="249"/>
      <c r="AY420" s="249"/>
      <c r="AZ420" s="249"/>
      <c r="BA420" s="249"/>
      <c r="BB420" s="249"/>
      <c r="BC420" s="249"/>
      <c r="BD420" s="249"/>
      <c r="BE420" s="249"/>
      <c r="BF420" s="249"/>
      <c r="BG420" s="249"/>
      <c r="BH420" s="249"/>
      <c r="BI420" s="249"/>
      <c r="BJ420" s="249"/>
      <c r="BK420" s="249"/>
      <c r="BL420" s="249"/>
      <c r="BM420" s="249"/>
      <c r="BN420" s="249"/>
      <c r="BO420" s="249"/>
      <c r="BP420" s="249"/>
      <c r="BQ420" s="249"/>
      <c r="BR420" s="249"/>
      <c r="BS420" s="249"/>
      <c r="BT420" s="249"/>
      <c r="BU420" s="249"/>
      <c r="BV420" s="249"/>
      <c r="BW420" s="249"/>
      <c r="BX420" s="249"/>
      <c r="BY420" s="249"/>
      <c r="BZ420" s="249"/>
      <c r="CA420" s="249"/>
      <c r="CB420" s="249"/>
      <c r="CC420" s="249"/>
      <c r="CD420" s="249"/>
      <c r="CE420" s="249"/>
      <c r="CF420" s="249"/>
      <c r="CG420" s="249"/>
      <c r="CH420" s="249"/>
      <c r="CI420" s="249"/>
      <c r="CJ420" s="249"/>
      <c r="CK420" s="249"/>
      <c r="CL420" s="249"/>
      <c r="CM420" s="249"/>
      <c r="CN420" s="249"/>
      <c r="CO420" s="249"/>
      <c r="CP420" s="249"/>
      <c r="CQ420" s="249"/>
      <c r="CR420" s="249"/>
      <c r="CS420" s="249"/>
      <c r="CT420" s="249"/>
      <c r="CU420" s="249"/>
      <c r="CV420" s="249"/>
      <c r="CW420" s="249"/>
      <c r="CX420" s="249"/>
      <c r="CY420" s="249"/>
      <c r="CZ420" s="249"/>
      <c r="DA420" s="249"/>
      <c r="DB420" s="249"/>
      <c r="DC420" s="249"/>
      <c r="DD420" s="249"/>
      <c r="DE420" s="249"/>
      <c r="DF420" s="249"/>
      <c r="DG420" s="249"/>
      <c r="DH420" s="249"/>
      <c r="DI420" s="249"/>
      <c r="DJ420" s="249"/>
      <c r="DK420" s="249"/>
      <c r="DL420" s="249"/>
      <c r="DM420" s="249"/>
      <c r="DN420" s="249"/>
      <c r="DO420" s="249"/>
      <c r="DP420" s="249"/>
      <c r="DQ420" s="249"/>
      <c r="DR420" s="249"/>
      <c r="DS420" s="249"/>
      <c r="DT420" s="249"/>
      <c r="DU420" s="249"/>
      <c r="DV420" s="249"/>
      <c r="DW420" s="249"/>
      <c r="DX420" s="249"/>
      <c r="DY420" s="249"/>
      <c r="DZ420" s="249"/>
      <c r="EA420" s="249"/>
      <c r="EB420" s="249"/>
      <c r="EC420" s="249"/>
      <c r="ED420" s="249"/>
      <c r="EE420" s="249"/>
      <c r="EF420" s="249"/>
      <c r="EG420" s="249"/>
      <c r="EH420" s="249"/>
      <c r="EI420" s="249"/>
      <c r="EJ420" s="249"/>
      <c r="EK420" s="249"/>
      <c r="EL420" s="249"/>
      <c r="EM420" s="249"/>
      <c r="EN420" s="249"/>
      <c r="EO420" s="249"/>
      <c r="EP420" s="249"/>
      <c r="EQ420" s="249"/>
      <c r="ER420" s="249"/>
      <c r="ES420" s="249"/>
      <c r="ET420" s="249"/>
      <c r="EU420" s="249"/>
      <c r="EV420" s="249"/>
      <c r="EW420" s="249"/>
      <c r="EX420" s="249"/>
      <c r="EY420" s="249"/>
      <c r="EZ420" s="249"/>
      <c r="FA420" s="249"/>
      <c r="FB420" s="249"/>
      <c r="FC420" s="249"/>
      <c r="FD420" s="249"/>
      <c r="FE420" s="249"/>
      <c r="FF420" s="249"/>
      <c r="FG420" s="249"/>
      <c r="FH420" s="249"/>
      <c r="FI420" s="249"/>
      <c r="FJ420" s="249"/>
      <c r="FK420" s="249"/>
      <c r="FL420" s="249"/>
      <c r="FM420" s="249"/>
      <c r="FN420" s="249"/>
      <c r="FO420" s="249"/>
      <c r="FP420" s="249"/>
      <c r="FQ420" s="249"/>
      <c r="FR420" s="249"/>
      <c r="FS420" s="249"/>
      <c r="FT420" s="249"/>
      <c r="FU420" s="249"/>
      <c r="FV420" s="249"/>
      <c r="FW420" s="249"/>
      <c r="FX420" s="249"/>
    </row>
    <row r="421" customFormat="false" ht="13.8" hidden="false" customHeight="false" outlineLevel="0" collapsed="false">
      <c r="A421" s="147"/>
      <c r="B421" s="147"/>
      <c r="C421" s="147"/>
      <c r="D421" s="147"/>
      <c r="E421" s="147"/>
      <c r="F421" s="147"/>
      <c r="G421" s="147"/>
      <c r="H421" s="147"/>
      <c r="AK421" s="249"/>
      <c r="AL421" s="249"/>
      <c r="AM421" s="249"/>
      <c r="AN421" s="249"/>
      <c r="AO421" s="249"/>
      <c r="AP421" s="249"/>
      <c r="AQ421" s="249"/>
      <c r="AR421" s="249"/>
      <c r="AS421" s="249"/>
      <c r="AT421" s="249"/>
      <c r="AU421" s="249"/>
      <c r="AV421" s="249"/>
      <c r="AW421" s="249"/>
      <c r="AX421" s="249"/>
      <c r="AY421" s="249"/>
      <c r="AZ421" s="249"/>
      <c r="BA421" s="249"/>
      <c r="BB421" s="249"/>
      <c r="BC421" s="249"/>
      <c r="BD421" s="249"/>
      <c r="BE421" s="249"/>
      <c r="BF421" s="249"/>
      <c r="BG421" s="249"/>
      <c r="BH421" s="249"/>
      <c r="BI421" s="249"/>
      <c r="BJ421" s="249"/>
      <c r="BK421" s="249"/>
      <c r="BL421" s="249"/>
      <c r="BM421" s="249"/>
      <c r="BN421" s="249"/>
      <c r="BO421" s="249"/>
      <c r="BP421" s="249"/>
      <c r="BQ421" s="249"/>
      <c r="BR421" s="249"/>
      <c r="BS421" s="249"/>
      <c r="BT421" s="249"/>
      <c r="BU421" s="249"/>
      <c r="BV421" s="249"/>
      <c r="BW421" s="249"/>
      <c r="BX421" s="249"/>
      <c r="BY421" s="249"/>
      <c r="BZ421" s="249"/>
      <c r="CA421" s="249"/>
      <c r="CB421" s="249"/>
      <c r="CC421" s="249"/>
      <c r="CD421" s="249"/>
      <c r="CE421" s="249"/>
      <c r="CF421" s="249"/>
      <c r="CG421" s="249"/>
      <c r="CH421" s="249"/>
      <c r="CI421" s="249"/>
      <c r="CJ421" s="249"/>
      <c r="CK421" s="249"/>
      <c r="CL421" s="249"/>
      <c r="CM421" s="249"/>
      <c r="CN421" s="249"/>
      <c r="CO421" s="249"/>
      <c r="CP421" s="249"/>
      <c r="CQ421" s="249"/>
      <c r="CR421" s="249"/>
      <c r="CS421" s="249"/>
      <c r="CT421" s="249"/>
      <c r="CU421" s="249"/>
      <c r="CV421" s="249"/>
      <c r="CW421" s="249"/>
      <c r="CX421" s="249"/>
      <c r="CY421" s="249"/>
      <c r="CZ421" s="249"/>
      <c r="DA421" s="249"/>
      <c r="DB421" s="249"/>
      <c r="DC421" s="249"/>
      <c r="DD421" s="249"/>
      <c r="DE421" s="249"/>
      <c r="DF421" s="249"/>
      <c r="DG421" s="249"/>
      <c r="DH421" s="249"/>
      <c r="DI421" s="249"/>
      <c r="DJ421" s="249"/>
      <c r="DK421" s="249"/>
      <c r="DL421" s="249"/>
      <c r="DM421" s="249"/>
      <c r="DN421" s="249"/>
      <c r="DO421" s="249"/>
      <c r="DP421" s="249"/>
      <c r="DQ421" s="249"/>
      <c r="DR421" s="249"/>
      <c r="DS421" s="249"/>
      <c r="DT421" s="249"/>
      <c r="DU421" s="249"/>
      <c r="DV421" s="249"/>
      <c r="DW421" s="249"/>
      <c r="DX421" s="249"/>
      <c r="DY421" s="249"/>
      <c r="DZ421" s="249"/>
      <c r="EA421" s="249"/>
      <c r="EB421" s="249"/>
      <c r="EC421" s="249"/>
      <c r="ED421" s="249"/>
      <c r="EE421" s="249"/>
      <c r="EF421" s="249"/>
      <c r="EG421" s="249"/>
      <c r="EH421" s="249"/>
      <c r="EI421" s="249"/>
      <c r="EJ421" s="249"/>
      <c r="EK421" s="249"/>
      <c r="EL421" s="249"/>
      <c r="EM421" s="249"/>
      <c r="EN421" s="249"/>
      <c r="EO421" s="249"/>
      <c r="EP421" s="249"/>
      <c r="EQ421" s="249"/>
      <c r="ER421" s="249"/>
      <c r="ES421" s="249"/>
      <c r="ET421" s="249"/>
      <c r="EU421" s="249"/>
      <c r="EV421" s="249"/>
      <c r="EW421" s="249"/>
      <c r="EX421" s="249"/>
      <c r="EY421" s="249"/>
      <c r="EZ421" s="249"/>
      <c r="FA421" s="249"/>
      <c r="FB421" s="249"/>
      <c r="FC421" s="249"/>
      <c r="FD421" s="249"/>
      <c r="FE421" s="249"/>
      <c r="FF421" s="249"/>
      <c r="FG421" s="249"/>
      <c r="FH421" s="249"/>
      <c r="FI421" s="249"/>
      <c r="FJ421" s="249"/>
      <c r="FK421" s="249"/>
      <c r="FL421" s="249"/>
      <c r="FM421" s="249"/>
      <c r="FN421" s="249"/>
      <c r="FO421" s="249"/>
      <c r="FP421" s="249"/>
      <c r="FQ421" s="249"/>
      <c r="FR421" s="249"/>
      <c r="FS421" s="249"/>
      <c r="FT421" s="249"/>
      <c r="FU421" s="249"/>
      <c r="FV421" s="249"/>
      <c r="FW421" s="249"/>
      <c r="FX421" s="249"/>
    </row>
    <row r="422" customFormat="false" ht="13.8" hidden="false" customHeight="false" outlineLevel="0" collapsed="false">
      <c r="A422" s="147"/>
      <c r="B422" s="147"/>
      <c r="C422" s="147"/>
      <c r="D422" s="147"/>
      <c r="E422" s="147"/>
      <c r="F422" s="147"/>
      <c r="G422" s="147"/>
      <c r="H422" s="147"/>
      <c r="AK422" s="249"/>
      <c r="AL422" s="249"/>
      <c r="AM422" s="249"/>
      <c r="AN422" s="249"/>
      <c r="AO422" s="249"/>
      <c r="AP422" s="249"/>
      <c r="AQ422" s="249"/>
      <c r="AR422" s="249"/>
      <c r="AS422" s="249"/>
      <c r="AT422" s="249"/>
      <c r="AU422" s="249"/>
      <c r="AV422" s="249"/>
      <c r="AW422" s="249"/>
      <c r="AX422" s="249"/>
      <c r="AY422" s="249"/>
      <c r="AZ422" s="249"/>
      <c r="BA422" s="249"/>
      <c r="BB422" s="249"/>
      <c r="BC422" s="249"/>
      <c r="BD422" s="249"/>
      <c r="BE422" s="249"/>
      <c r="BF422" s="249"/>
      <c r="BG422" s="249"/>
      <c r="BH422" s="249"/>
      <c r="BI422" s="249"/>
      <c r="BJ422" s="249"/>
      <c r="BK422" s="249"/>
      <c r="BL422" s="249"/>
      <c r="BM422" s="249"/>
      <c r="BN422" s="249"/>
      <c r="BO422" s="249"/>
      <c r="BP422" s="249"/>
      <c r="BQ422" s="249"/>
      <c r="BR422" s="249"/>
      <c r="BS422" s="249"/>
      <c r="BT422" s="249"/>
      <c r="BU422" s="249"/>
      <c r="BV422" s="249"/>
      <c r="BW422" s="249"/>
      <c r="BX422" s="249"/>
      <c r="BY422" s="249"/>
      <c r="BZ422" s="249"/>
      <c r="CA422" s="249"/>
      <c r="CB422" s="249"/>
      <c r="CC422" s="249"/>
      <c r="CD422" s="249"/>
      <c r="CE422" s="249"/>
      <c r="CF422" s="249"/>
      <c r="CG422" s="249"/>
      <c r="CH422" s="249"/>
      <c r="CI422" s="249"/>
      <c r="CJ422" s="249"/>
      <c r="CK422" s="249"/>
      <c r="CL422" s="249"/>
      <c r="CM422" s="249"/>
      <c r="CN422" s="249"/>
      <c r="CO422" s="249"/>
      <c r="CP422" s="249"/>
      <c r="CQ422" s="249"/>
      <c r="CR422" s="249"/>
      <c r="CS422" s="249"/>
      <c r="CT422" s="249"/>
      <c r="CU422" s="249"/>
      <c r="CV422" s="249"/>
      <c r="CW422" s="249"/>
      <c r="CX422" s="249"/>
      <c r="CY422" s="249"/>
      <c r="CZ422" s="249"/>
      <c r="DA422" s="249"/>
      <c r="DB422" s="249"/>
      <c r="DC422" s="249"/>
      <c r="DD422" s="249"/>
      <c r="DE422" s="249"/>
      <c r="DF422" s="249"/>
      <c r="DG422" s="249"/>
      <c r="DH422" s="249"/>
      <c r="DI422" s="249"/>
      <c r="DJ422" s="249"/>
      <c r="DK422" s="249"/>
      <c r="DL422" s="249"/>
      <c r="DM422" s="249"/>
      <c r="DN422" s="249"/>
      <c r="DO422" s="249"/>
      <c r="DP422" s="249"/>
      <c r="DQ422" s="249"/>
      <c r="DR422" s="249"/>
      <c r="DS422" s="249"/>
      <c r="DT422" s="249"/>
      <c r="DU422" s="249"/>
      <c r="DV422" s="249"/>
      <c r="DW422" s="249"/>
      <c r="DX422" s="249"/>
      <c r="DY422" s="249"/>
      <c r="DZ422" s="249"/>
      <c r="EA422" s="249"/>
      <c r="EB422" s="249"/>
      <c r="EC422" s="249"/>
      <c r="ED422" s="249"/>
      <c r="EE422" s="249"/>
      <c r="EF422" s="249"/>
      <c r="EG422" s="249"/>
      <c r="EH422" s="249"/>
      <c r="EI422" s="249"/>
      <c r="EJ422" s="249"/>
      <c r="EK422" s="249"/>
      <c r="EL422" s="249"/>
      <c r="EM422" s="249"/>
      <c r="EN422" s="249"/>
      <c r="EO422" s="249"/>
      <c r="EP422" s="249"/>
      <c r="EQ422" s="249"/>
      <c r="ER422" s="249"/>
      <c r="ES422" s="249"/>
      <c r="ET422" s="249"/>
      <c r="EU422" s="249"/>
      <c r="EV422" s="249"/>
      <c r="EW422" s="249"/>
      <c r="EX422" s="249"/>
      <c r="EY422" s="249"/>
      <c r="EZ422" s="249"/>
      <c r="FA422" s="249"/>
      <c r="FB422" s="249"/>
      <c r="FC422" s="249"/>
      <c r="FD422" s="249"/>
      <c r="FE422" s="249"/>
      <c r="FF422" s="249"/>
      <c r="FG422" s="249"/>
      <c r="FH422" s="249"/>
      <c r="FI422" s="249"/>
      <c r="FJ422" s="249"/>
      <c r="FK422" s="249"/>
      <c r="FL422" s="249"/>
      <c r="FM422" s="249"/>
      <c r="FN422" s="249"/>
      <c r="FO422" s="249"/>
      <c r="FP422" s="249"/>
      <c r="FQ422" s="249"/>
      <c r="FR422" s="249"/>
      <c r="FS422" s="249"/>
      <c r="FT422" s="249"/>
      <c r="FU422" s="249"/>
      <c r="FV422" s="249"/>
      <c r="FW422" s="249"/>
      <c r="FX422" s="249"/>
    </row>
    <row r="423" customFormat="false" ht="13.8" hidden="false" customHeight="false" outlineLevel="0" collapsed="false">
      <c r="A423" s="147"/>
      <c r="B423" s="147"/>
      <c r="C423" s="147"/>
      <c r="D423" s="147"/>
      <c r="E423" s="147"/>
      <c r="F423" s="249"/>
      <c r="G423" s="249"/>
      <c r="H423" s="249"/>
      <c r="AK423" s="249"/>
      <c r="AL423" s="249"/>
      <c r="AM423" s="249"/>
      <c r="AN423" s="249"/>
      <c r="AO423" s="249"/>
      <c r="AP423" s="249"/>
      <c r="AQ423" s="249"/>
      <c r="AR423" s="249"/>
      <c r="AS423" s="249"/>
      <c r="AT423" s="249"/>
      <c r="AU423" s="249"/>
      <c r="AV423" s="249"/>
      <c r="AW423" s="249"/>
      <c r="AX423" s="249"/>
      <c r="AY423" s="249"/>
      <c r="AZ423" s="249"/>
      <c r="BA423" s="249"/>
      <c r="BB423" s="249"/>
      <c r="BC423" s="249"/>
      <c r="BD423" s="249"/>
      <c r="BE423" s="249"/>
      <c r="BF423" s="249"/>
      <c r="BG423" s="249"/>
      <c r="BH423" s="249"/>
      <c r="BI423" s="249"/>
      <c r="BJ423" s="249"/>
      <c r="BK423" s="249"/>
      <c r="BL423" s="249"/>
      <c r="BM423" s="249"/>
      <c r="BN423" s="249"/>
      <c r="BO423" s="249"/>
      <c r="BP423" s="249"/>
      <c r="BQ423" s="249"/>
      <c r="BR423" s="249"/>
      <c r="BS423" s="249"/>
      <c r="BT423" s="249"/>
      <c r="BU423" s="249"/>
      <c r="BV423" s="249"/>
      <c r="BW423" s="249"/>
      <c r="BX423" s="249"/>
      <c r="BY423" s="249"/>
      <c r="BZ423" s="249"/>
      <c r="CA423" s="249"/>
      <c r="CB423" s="249"/>
      <c r="CC423" s="249"/>
      <c r="CD423" s="249"/>
      <c r="CE423" s="249"/>
      <c r="CF423" s="249"/>
      <c r="CG423" s="249"/>
      <c r="CH423" s="249"/>
      <c r="CI423" s="249"/>
      <c r="CJ423" s="249"/>
      <c r="CK423" s="249"/>
      <c r="CL423" s="249"/>
      <c r="CM423" s="249"/>
      <c r="CN423" s="249"/>
      <c r="CO423" s="249"/>
      <c r="CP423" s="249"/>
      <c r="CQ423" s="249"/>
      <c r="CR423" s="249"/>
      <c r="CS423" s="249"/>
      <c r="CT423" s="249"/>
      <c r="CU423" s="249"/>
      <c r="CV423" s="249"/>
      <c r="CW423" s="249"/>
      <c r="CX423" s="249"/>
      <c r="CY423" s="249"/>
      <c r="CZ423" s="249"/>
      <c r="DA423" s="249"/>
      <c r="DB423" s="249"/>
      <c r="DC423" s="249"/>
      <c r="DD423" s="249"/>
      <c r="DE423" s="249"/>
      <c r="DF423" s="249"/>
      <c r="DG423" s="249"/>
      <c r="DH423" s="249"/>
      <c r="DI423" s="249"/>
      <c r="DJ423" s="249"/>
      <c r="DK423" s="249"/>
      <c r="DL423" s="249"/>
      <c r="DM423" s="249"/>
      <c r="DN423" s="249"/>
      <c r="DO423" s="249"/>
      <c r="DP423" s="249"/>
      <c r="DQ423" s="249"/>
      <c r="DR423" s="249"/>
      <c r="DS423" s="249"/>
      <c r="DT423" s="249"/>
      <c r="DU423" s="249"/>
      <c r="DV423" s="249"/>
      <c r="DW423" s="249"/>
      <c r="DX423" s="249"/>
      <c r="DY423" s="249"/>
      <c r="DZ423" s="249"/>
      <c r="EA423" s="249"/>
      <c r="EB423" s="249"/>
      <c r="EC423" s="249"/>
      <c r="ED423" s="249"/>
      <c r="EE423" s="249"/>
      <c r="EF423" s="249"/>
      <c r="EG423" s="249"/>
      <c r="EH423" s="249"/>
      <c r="EI423" s="249"/>
      <c r="EJ423" s="249"/>
      <c r="EK423" s="249"/>
      <c r="EL423" s="249"/>
      <c r="EM423" s="249"/>
      <c r="EN423" s="249"/>
      <c r="EO423" s="249"/>
      <c r="EP423" s="249"/>
      <c r="EQ423" s="249"/>
      <c r="ER423" s="249"/>
      <c r="ES423" s="249"/>
      <c r="ET423" s="249"/>
      <c r="EU423" s="249"/>
      <c r="EV423" s="249"/>
      <c r="EW423" s="249"/>
      <c r="EX423" s="249"/>
      <c r="EY423" s="249"/>
      <c r="EZ423" s="249"/>
      <c r="FA423" s="249"/>
      <c r="FB423" s="249"/>
      <c r="FC423" s="249"/>
      <c r="FD423" s="249"/>
      <c r="FE423" s="249"/>
      <c r="FF423" s="249"/>
      <c r="FG423" s="249"/>
      <c r="FH423" s="249"/>
      <c r="FI423" s="249"/>
      <c r="FJ423" s="249"/>
      <c r="FK423" s="249"/>
      <c r="FL423" s="249"/>
      <c r="FM423" s="249"/>
      <c r="FN423" s="249"/>
      <c r="FO423" s="249"/>
      <c r="FP423" s="249"/>
      <c r="FQ423" s="249"/>
      <c r="FR423" s="249"/>
      <c r="FS423" s="249"/>
      <c r="FT423" s="249"/>
      <c r="FU423" s="249"/>
      <c r="FV423" s="249"/>
      <c r="FW423" s="249"/>
      <c r="FX423" s="249"/>
    </row>
    <row r="424" customFormat="false" ht="13.8" hidden="false" customHeight="false" outlineLevel="0" collapsed="false">
      <c r="A424" s="147"/>
      <c r="B424" s="147"/>
      <c r="C424" s="147"/>
      <c r="D424" s="147"/>
      <c r="E424" s="147"/>
      <c r="F424" s="249"/>
      <c r="G424" s="249"/>
      <c r="H424" s="249"/>
      <c r="AK424" s="249"/>
      <c r="AL424" s="249"/>
      <c r="AM424" s="249"/>
      <c r="AN424" s="249"/>
      <c r="AO424" s="249"/>
      <c r="AP424" s="249"/>
      <c r="AQ424" s="249"/>
      <c r="AR424" s="249"/>
      <c r="AS424" s="249"/>
      <c r="AT424" s="249"/>
      <c r="AU424" s="249"/>
      <c r="AV424" s="249"/>
      <c r="AW424" s="249"/>
      <c r="AX424" s="249"/>
      <c r="AY424" s="249"/>
      <c r="AZ424" s="249"/>
      <c r="BA424" s="249"/>
      <c r="BB424" s="249"/>
      <c r="BC424" s="249"/>
      <c r="BD424" s="249"/>
      <c r="BE424" s="249"/>
      <c r="BF424" s="249"/>
      <c r="BG424" s="249"/>
      <c r="BH424" s="249"/>
      <c r="BI424" s="249"/>
      <c r="BJ424" s="249"/>
      <c r="BK424" s="249"/>
      <c r="BL424" s="249"/>
      <c r="BM424" s="249"/>
      <c r="BN424" s="249"/>
      <c r="BO424" s="249"/>
      <c r="BP424" s="249"/>
      <c r="BQ424" s="249"/>
      <c r="BR424" s="249"/>
      <c r="BS424" s="249"/>
      <c r="BT424" s="249"/>
      <c r="BU424" s="249"/>
      <c r="BV424" s="249"/>
      <c r="BW424" s="249"/>
      <c r="BX424" s="249"/>
      <c r="BY424" s="249"/>
      <c r="BZ424" s="249"/>
      <c r="CA424" s="249"/>
      <c r="CB424" s="249"/>
      <c r="CC424" s="249"/>
      <c r="CD424" s="249"/>
      <c r="CE424" s="249"/>
      <c r="CF424" s="249"/>
      <c r="CG424" s="249"/>
      <c r="CH424" s="249"/>
      <c r="CI424" s="249"/>
      <c r="CJ424" s="249"/>
      <c r="CK424" s="249"/>
      <c r="CL424" s="249"/>
      <c r="CM424" s="249"/>
      <c r="CN424" s="249"/>
      <c r="CO424" s="249"/>
      <c r="CP424" s="249"/>
      <c r="CQ424" s="249"/>
      <c r="CR424" s="249"/>
      <c r="CS424" s="249"/>
      <c r="CT424" s="249"/>
      <c r="CU424" s="249"/>
      <c r="CV424" s="249"/>
      <c r="CW424" s="249"/>
      <c r="CX424" s="249"/>
      <c r="CY424" s="249"/>
      <c r="CZ424" s="249"/>
      <c r="DA424" s="249"/>
      <c r="DB424" s="249"/>
      <c r="DC424" s="249"/>
      <c r="DD424" s="249"/>
      <c r="DE424" s="249"/>
      <c r="DF424" s="249"/>
      <c r="DG424" s="249"/>
      <c r="DH424" s="249"/>
      <c r="DI424" s="249"/>
      <c r="DJ424" s="249"/>
      <c r="DK424" s="249"/>
      <c r="DL424" s="249"/>
      <c r="DM424" s="249"/>
      <c r="DN424" s="249"/>
      <c r="DO424" s="249"/>
      <c r="DP424" s="249"/>
      <c r="DQ424" s="249"/>
      <c r="DR424" s="249"/>
      <c r="DS424" s="249"/>
      <c r="DT424" s="249"/>
      <c r="DU424" s="249"/>
      <c r="DV424" s="249"/>
      <c r="DW424" s="249"/>
      <c r="DX424" s="249"/>
      <c r="DY424" s="249"/>
      <c r="DZ424" s="249"/>
      <c r="EA424" s="249"/>
      <c r="EB424" s="249"/>
      <c r="EC424" s="249"/>
      <c r="ED424" s="249"/>
      <c r="EE424" s="249"/>
      <c r="EF424" s="249"/>
      <c r="EG424" s="249"/>
      <c r="EH424" s="249"/>
      <c r="EI424" s="249"/>
      <c r="EJ424" s="249"/>
      <c r="EK424" s="249"/>
      <c r="EL424" s="249"/>
      <c r="EM424" s="249"/>
      <c r="EN424" s="249"/>
      <c r="EO424" s="249"/>
      <c r="EP424" s="249"/>
      <c r="EQ424" s="249"/>
      <c r="ER424" s="249"/>
      <c r="ES424" s="249"/>
      <c r="ET424" s="249"/>
      <c r="EU424" s="249"/>
      <c r="EV424" s="249"/>
      <c r="EW424" s="249"/>
      <c r="EX424" s="249"/>
      <c r="EY424" s="249"/>
      <c r="EZ424" s="249"/>
      <c r="FA424" s="249"/>
      <c r="FB424" s="249"/>
      <c r="FC424" s="249"/>
      <c r="FD424" s="249"/>
      <c r="FE424" s="249"/>
      <c r="FF424" s="249"/>
      <c r="FG424" s="249"/>
      <c r="FH424" s="249"/>
      <c r="FI424" s="249"/>
      <c r="FJ424" s="249"/>
      <c r="FK424" s="249"/>
      <c r="FL424" s="249"/>
      <c r="FM424" s="249"/>
      <c r="FN424" s="249"/>
      <c r="FO424" s="249"/>
      <c r="FP424" s="249"/>
      <c r="FQ424" s="249"/>
      <c r="FR424" s="249"/>
      <c r="FS424" s="249"/>
      <c r="FT424" s="249"/>
      <c r="FU424" s="249"/>
      <c r="FV424" s="249"/>
      <c r="FW424" s="249"/>
      <c r="FX424" s="249"/>
    </row>
    <row r="425" customFormat="false" ht="13.8" hidden="false" customHeight="false" outlineLevel="0" collapsed="false">
      <c r="A425" s="147"/>
      <c r="B425" s="147"/>
      <c r="C425" s="147"/>
      <c r="D425" s="147"/>
      <c r="E425" s="147"/>
      <c r="F425" s="249"/>
      <c r="G425" s="249"/>
      <c r="H425" s="249"/>
      <c r="AK425" s="249"/>
      <c r="AL425" s="249"/>
      <c r="AM425" s="249"/>
      <c r="AN425" s="249"/>
      <c r="AO425" s="249"/>
      <c r="AP425" s="249"/>
      <c r="AQ425" s="249"/>
      <c r="AR425" s="249"/>
      <c r="AS425" s="249"/>
      <c r="AT425" s="249"/>
      <c r="AU425" s="249"/>
      <c r="AV425" s="249"/>
      <c r="AW425" s="249"/>
      <c r="AX425" s="249"/>
      <c r="AY425" s="249"/>
      <c r="AZ425" s="249"/>
      <c r="BA425" s="249"/>
      <c r="BB425" s="249"/>
      <c r="BC425" s="249"/>
      <c r="BD425" s="249"/>
      <c r="BE425" s="249"/>
      <c r="BF425" s="249"/>
      <c r="BG425" s="249"/>
      <c r="BH425" s="249"/>
      <c r="BI425" s="249"/>
      <c r="BJ425" s="249"/>
      <c r="BK425" s="249"/>
      <c r="BL425" s="249"/>
      <c r="BM425" s="249"/>
      <c r="BN425" s="249"/>
      <c r="BO425" s="249"/>
      <c r="BP425" s="249"/>
      <c r="BQ425" s="249"/>
      <c r="BR425" s="249"/>
      <c r="BS425" s="249"/>
      <c r="BT425" s="249"/>
      <c r="BU425" s="249"/>
      <c r="BV425" s="249"/>
      <c r="BW425" s="249"/>
      <c r="BX425" s="249"/>
      <c r="BY425" s="249"/>
      <c r="BZ425" s="249"/>
      <c r="CA425" s="249"/>
      <c r="CB425" s="249"/>
      <c r="CC425" s="249"/>
      <c r="CD425" s="249"/>
      <c r="CE425" s="249"/>
      <c r="CF425" s="249"/>
      <c r="CG425" s="249"/>
      <c r="CH425" s="249"/>
      <c r="CI425" s="249"/>
      <c r="CJ425" s="249"/>
      <c r="CK425" s="249"/>
      <c r="CL425" s="249"/>
      <c r="CM425" s="249"/>
      <c r="CN425" s="249"/>
      <c r="CO425" s="249"/>
      <c r="CP425" s="249"/>
      <c r="CQ425" s="249"/>
      <c r="CR425" s="249"/>
      <c r="CS425" s="249"/>
      <c r="CT425" s="249"/>
      <c r="CU425" s="249"/>
      <c r="CV425" s="249"/>
      <c r="CW425" s="249"/>
      <c r="CX425" s="249"/>
      <c r="CY425" s="249"/>
      <c r="CZ425" s="249"/>
      <c r="DA425" s="249"/>
      <c r="DB425" s="249"/>
      <c r="DC425" s="249"/>
      <c r="DD425" s="249"/>
      <c r="DE425" s="249"/>
      <c r="DF425" s="249"/>
      <c r="DG425" s="249"/>
      <c r="DH425" s="249"/>
      <c r="DI425" s="249"/>
      <c r="DJ425" s="249"/>
      <c r="DK425" s="249"/>
      <c r="DL425" s="249"/>
      <c r="DM425" s="249"/>
      <c r="DN425" s="249"/>
      <c r="DO425" s="249"/>
      <c r="DP425" s="249"/>
      <c r="DQ425" s="249"/>
      <c r="DR425" s="249"/>
      <c r="DS425" s="249"/>
      <c r="DT425" s="249"/>
      <c r="DU425" s="249"/>
      <c r="DV425" s="249"/>
      <c r="DW425" s="249"/>
      <c r="DX425" s="249"/>
      <c r="DY425" s="249"/>
      <c r="DZ425" s="249"/>
      <c r="EA425" s="249"/>
      <c r="EB425" s="249"/>
      <c r="EC425" s="249"/>
      <c r="ED425" s="249"/>
      <c r="EE425" s="249"/>
      <c r="EF425" s="249"/>
      <c r="EG425" s="249"/>
      <c r="EH425" s="249"/>
      <c r="EI425" s="249"/>
      <c r="EJ425" s="249"/>
      <c r="EK425" s="249"/>
      <c r="EL425" s="249"/>
      <c r="EM425" s="249"/>
      <c r="EN425" s="249"/>
      <c r="EO425" s="249"/>
      <c r="EP425" s="249"/>
      <c r="EQ425" s="249"/>
      <c r="ER425" s="249"/>
      <c r="ES425" s="249"/>
      <c r="ET425" s="249"/>
      <c r="EU425" s="249"/>
      <c r="EV425" s="249"/>
      <c r="EW425" s="249"/>
      <c r="EX425" s="249"/>
      <c r="EY425" s="249"/>
      <c r="EZ425" s="249"/>
      <c r="FA425" s="249"/>
      <c r="FB425" s="249"/>
      <c r="FC425" s="249"/>
      <c r="FD425" s="249"/>
      <c r="FE425" s="249"/>
      <c r="FF425" s="249"/>
      <c r="FG425" s="249"/>
      <c r="FH425" s="249"/>
      <c r="FI425" s="249"/>
      <c r="FJ425" s="249"/>
      <c r="FK425" s="249"/>
      <c r="FL425" s="249"/>
      <c r="FM425" s="249"/>
      <c r="FN425" s="249"/>
      <c r="FO425" s="249"/>
      <c r="FP425" s="249"/>
      <c r="FQ425" s="249"/>
      <c r="FR425" s="249"/>
      <c r="FS425" s="249"/>
      <c r="FT425" s="249"/>
      <c r="FU425" s="249"/>
      <c r="FV425" s="249"/>
      <c r="FW425" s="249"/>
      <c r="FX425" s="249"/>
    </row>
    <row r="426" customFormat="false" ht="13.8" hidden="false" customHeight="false" outlineLevel="0" collapsed="false">
      <c r="A426" s="147"/>
      <c r="B426" s="147"/>
      <c r="C426" s="147"/>
      <c r="D426" s="147"/>
      <c r="E426" s="147"/>
      <c r="F426" s="249"/>
      <c r="G426" s="249"/>
      <c r="H426" s="249"/>
      <c r="AK426" s="249"/>
      <c r="AL426" s="249"/>
      <c r="AM426" s="249"/>
      <c r="AN426" s="249"/>
      <c r="AO426" s="249"/>
      <c r="AP426" s="249"/>
      <c r="AQ426" s="249"/>
      <c r="AR426" s="249"/>
      <c r="AS426" s="249"/>
      <c r="AT426" s="249"/>
      <c r="AU426" s="249"/>
      <c r="AV426" s="249"/>
      <c r="AW426" s="249"/>
      <c r="AX426" s="249"/>
      <c r="AY426" s="249"/>
      <c r="AZ426" s="249"/>
      <c r="BA426" s="249"/>
      <c r="BB426" s="249"/>
      <c r="BC426" s="249"/>
      <c r="BD426" s="249"/>
      <c r="BE426" s="249"/>
      <c r="BF426" s="249"/>
      <c r="BG426" s="249"/>
      <c r="BH426" s="249"/>
      <c r="BI426" s="249"/>
      <c r="BJ426" s="249"/>
      <c r="BK426" s="249"/>
      <c r="BL426" s="249"/>
      <c r="BM426" s="249"/>
      <c r="BN426" s="249"/>
      <c r="BO426" s="249"/>
      <c r="BP426" s="249"/>
      <c r="BQ426" s="249"/>
      <c r="BR426" s="249"/>
      <c r="BS426" s="249"/>
      <c r="BT426" s="249"/>
      <c r="BU426" s="249"/>
      <c r="BV426" s="249"/>
      <c r="BW426" s="249"/>
      <c r="BX426" s="249"/>
      <c r="BY426" s="249"/>
      <c r="BZ426" s="249"/>
      <c r="CA426" s="249"/>
      <c r="CB426" s="249"/>
      <c r="CC426" s="249"/>
      <c r="CD426" s="249"/>
      <c r="CE426" s="249"/>
      <c r="CF426" s="249"/>
      <c r="CG426" s="249"/>
      <c r="CH426" s="249"/>
      <c r="CI426" s="249"/>
      <c r="CJ426" s="249"/>
      <c r="CK426" s="249"/>
      <c r="CL426" s="249"/>
      <c r="CM426" s="249"/>
      <c r="CN426" s="249"/>
      <c r="CO426" s="249"/>
      <c r="CP426" s="249"/>
      <c r="CQ426" s="249"/>
      <c r="CR426" s="249"/>
      <c r="CS426" s="249"/>
      <c r="CT426" s="249"/>
      <c r="CU426" s="249"/>
      <c r="CV426" s="249"/>
      <c r="CW426" s="249"/>
      <c r="CX426" s="249"/>
      <c r="CY426" s="249"/>
      <c r="CZ426" s="249"/>
      <c r="DA426" s="249"/>
      <c r="DB426" s="249"/>
      <c r="DC426" s="249"/>
      <c r="DD426" s="249"/>
      <c r="DE426" s="249"/>
      <c r="DF426" s="249"/>
      <c r="DG426" s="249"/>
      <c r="DH426" s="249"/>
      <c r="DI426" s="249"/>
      <c r="DJ426" s="249"/>
      <c r="DK426" s="249"/>
      <c r="DL426" s="249"/>
      <c r="DM426" s="249"/>
      <c r="DN426" s="249"/>
      <c r="DO426" s="249"/>
      <c r="DP426" s="249"/>
      <c r="DQ426" s="249"/>
      <c r="DR426" s="249"/>
      <c r="DS426" s="249"/>
      <c r="DT426" s="249"/>
      <c r="DU426" s="249"/>
      <c r="DV426" s="249"/>
      <c r="DW426" s="249"/>
      <c r="DX426" s="249"/>
      <c r="DY426" s="249"/>
      <c r="DZ426" s="249"/>
      <c r="EA426" s="249"/>
      <c r="EB426" s="249"/>
      <c r="EC426" s="249"/>
      <c r="ED426" s="249"/>
      <c r="EE426" s="249"/>
      <c r="EF426" s="249"/>
      <c r="EG426" s="249"/>
      <c r="EH426" s="249"/>
      <c r="EI426" s="249"/>
      <c r="EJ426" s="249"/>
      <c r="EK426" s="249"/>
      <c r="EL426" s="249"/>
      <c r="EM426" s="249"/>
      <c r="EN426" s="249"/>
      <c r="EO426" s="249"/>
      <c r="EP426" s="249"/>
      <c r="EQ426" s="249"/>
      <c r="ER426" s="249"/>
      <c r="ES426" s="249"/>
      <c r="ET426" s="249"/>
      <c r="EU426" s="249"/>
      <c r="EV426" s="249"/>
      <c r="EW426" s="249"/>
      <c r="EX426" s="249"/>
      <c r="EY426" s="249"/>
      <c r="EZ426" s="249"/>
      <c r="FA426" s="249"/>
      <c r="FB426" s="249"/>
      <c r="FC426" s="249"/>
      <c r="FD426" s="249"/>
      <c r="FE426" s="249"/>
      <c r="FF426" s="249"/>
      <c r="FG426" s="249"/>
      <c r="FH426" s="249"/>
      <c r="FI426" s="249"/>
      <c r="FJ426" s="249"/>
      <c r="FK426" s="249"/>
      <c r="FL426" s="249"/>
      <c r="FM426" s="249"/>
      <c r="FN426" s="249"/>
      <c r="FO426" s="249"/>
      <c r="FP426" s="249"/>
      <c r="FQ426" s="249"/>
      <c r="FR426" s="249"/>
      <c r="FS426" s="249"/>
      <c r="FT426" s="249"/>
      <c r="FU426" s="249"/>
      <c r="FV426" s="249"/>
      <c r="FW426" s="249"/>
      <c r="FX426" s="249"/>
    </row>
    <row r="427" customFormat="false" ht="13.8" hidden="false" customHeight="false" outlineLevel="0" collapsed="false">
      <c r="A427" s="147"/>
      <c r="B427" s="147"/>
      <c r="C427" s="147"/>
      <c r="D427" s="147"/>
      <c r="E427" s="147"/>
      <c r="F427" s="249"/>
      <c r="G427" s="249"/>
      <c r="H427" s="249"/>
      <c r="AK427" s="249"/>
      <c r="AL427" s="249"/>
      <c r="AM427" s="249"/>
      <c r="AN427" s="249"/>
      <c r="AO427" s="249"/>
      <c r="AP427" s="249"/>
      <c r="AQ427" s="249"/>
      <c r="AR427" s="249"/>
      <c r="AS427" s="249"/>
      <c r="AT427" s="249"/>
      <c r="AU427" s="249"/>
      <c r="AV427" s="249"/>
      <c r="AW427" s="249"/>
      <c r="AX427" s="249"/>
      <c r="AY427" s="249"/>
      <c r="AZ427" s="249"/>
      <c r="BA427" s="249"/>
      <c r="BB427" s="249"/>
      <c r="BC427" s="249"/>
      <c r="BD427" s="249"/>
      <c r="BE427" s="249"/>
      <c r="BF427" s="249"/>
      <c r="BG427" s="249"/>
      <c r="BH427" s="249"/>
      <c r="BI427" s="249"/>
      <c r="BJ427" s="249"/>
      <c r="BK427" s="249"/>
      <c r="BL427" s="249"/>
      <c r="BM427" s="249"/>
      <c r="BN427" s="249"/>
      <c r="BO427" s="249"/>
      <c r="BP427" s="249"/>
      <c r="BQ427" s="249"/>
      <c r="BR427" s="249"/>
      <c r="BS427" s="249"/>
      <c r="BT427" s="249"/>
      <c r="BU427" s="249"/>
      <c r="BV427" s="249"/>
      <c r="BW427" s="249"/>
      <c r="BX427" s="249"/>
      <c r="BY427" s="249"/>
      <c r="BZ427" s="249"/>
      <c r="CA427" s="249"/>
      <c r="CB427" s="249"/>
      <c r="CC427" s="249"/>
      <c r="CD427" s="249"/>
      <c r="CE427" s="249"/>
      <c r="CF427" s="249"/>
      <c r="CG427" s="249"/>
      <c r="CH427" s="249"/>
      <c r="CI427" s="249"/>
      <c r="CJ427" s="249"/>
      <c r="CK427" s="249"/>
      <c r="CL427" s="249"/>
      <c r="CM427" s="249"/>
      <c r="CN427" s="249"/>
      <c r="CO427" s="249"/>
      <c r="CP427" s="249"/>
      <c r="CQ427" s="249"/>
      <c r="CR427" s="249"/>
      <c r="CS427" s="249"/>
      <c r="CT427" s="249"/>
      <c r="CU427" s="249"/>
      <c r="CV427" s="249"/>
      <c r="CW427" s="249"/>
      <c r="CX427" s="249"/>
      <c r="CY427" s="249"/>
      <c r="CZ427" s="249"/>
      <c r="DA427" s="249"/>
      <c r="DB427" s="249"/>
      <c r="DC427" s="249"/>
      <c r="DD427" s="249"/>
      <c r="DE427" s="249"/>
      <c r="DF427" s="249"/>
      <c r="DG427" s="249"/>
      <c r="DH427" s="249"/>
      <c r="DI427" s="249"/>
      <c r="DJ427" s="249"/>
      <c r="DK427" s="249"/>
      <c r="DL427" s="249"/>
      <c r="DM427" s="249"/>
      <c r="DN427" s="249"/>
      <c r="DO427" s="249"/>
      <c r="DP427" s="249"/>
      <c r="DQ427" s="249"/>
      <c r="DR427" s="249"/>
      <c r="DS427" s="249"/>
      <c r="DT427" s="249"/>
      <c r="DU427" s="249"/>
      <c r="DV427" s="249"/>
      <c r="DW427" s="249"/>
      <c r="DX427" s="249"/>
      <c r="DY427" s="249"/>
      <c r="DZ427" s="249"/>
      <c r="EA427" s="249"/>
      <c r="EB427" s="249"/>
      <c r="EC427" s="249"/>
      <c r="ED427" s="249"/>
      <c r="EE427" s="249"/>
      <c r="EF427" s="249"/>
      <c r="EG427" s="249"/>
      <c r="EH427" s="249"/>
      <c r="EI427" s="249"/>
      <c r="EJ427" s="249"/>
      <c r="EK427" s="249"/>
      <c r="EL427" s="249"/>
      <c r="EM427" s="249"/>
      <c r="EN427" s="249"/>
      <c r="EO427" s="249"/>
      <c r="EP427" s="249"/>
      <c r="EQ427" s="249"/>
      <c r="ER427" s="249"/>
      <c r="ES427" s="249"/>
      <c r="ET427" s="249"/>
      <c r="EU427" s="249"/>
      <c r="EV427" s="249"/>
      <c r="EW427" s="249"/>
      <c r="EX427" s="249"/>
      <c r="EY427" s="249"/>
      <c r="EZ427" s="249"/>
      <c r="FA427" s="249"/>
      <c r="FB427" s="249"/>
      <c r="FC427" s="249"/>
      <c r="FD427" s="249"/>
      <c r="FE427" s="249"/>
      <c r="FF427" s="249"/>
      <c r="FG427" s="249"/>
      <c r="FH427" s="249"/>
      <c r="FI427" s="249"/>
      <c r="FJ427" s="249"/>
      <c r="FK427" s="249"/>
      <c r="FL427" s="249"/>
      <c r="FM427" s="249"/>
      <c r="FN427" s="249"/>
      <c r="FO427" s="249"/>
      <c r="FP427" s="249"/>
      <c r="FQ427" s="249"/>
      <c r="FR427" s="249"/>
      <c r="FS427" s="249"/>
      <c r="FT427" s="249"/>
      <c r="FU427" s="249"/>
      <c r="FV427" s="249"/>
      <c r="FW427" s="249"/>
      <c r="FX427" s="249"/>
    </row>
    <row r="428" customFormat="false" ht="13.8" hidden="false" customHeight="false" outlineLevel="0" collapsed="false">
      <c r="A428" s="147"/>
      <c r="B428" s="147"/>
      <c r="C428" s="147"/>
      <c r="D428" s="147"/>
      <c r="E428" s="147"/>
      <c r="F428" s="249"/>
      <c r="G428" s="249"/>
      <c r="H428" s="249"/>
      <c r="AK428" s="249"/>
      <c r="AL428" s="249"/>
      <c r="AM428" s="249"/>
      <c r="AN428" s="249"/>
      <c r="AO428" s="249"/>
      <c r="AP428" s="249"/>
      <c r="AQ428" s="249"/>
      <c r="AR428" s="249"/>
      <c r="AS428" s="249"/>
      <c r="AT428" s="249"/>
      <c r="AU428" s="249"/>
      <c r="AV428" s="249"/>
      <c r="AW428" s="249"/>
      <c r="AX428" s="249"/>
      <c r="AY428" s="249"/>
      <c r="AZ428" s="249"/>
      <c r="BA428" s="249"/>
      <c r="BB428" s="249"/>
      <c r="BC428" s="249"/>
      <c r="BD428" s="249"/>
      <c r="BE428" s="249"/>
      <c r="BF428" s="249"/>
      <c r="BG428" s="249"/>
      <c r="BH428" s="249"/>
      <c r="BI428" s="249"/>
      <c r="BJ428" s="249"/>
      <c r="BK428" s="249"/>
      <c r="BL428" s="249"/>
      <c r="BM428" s="249"/>
      <c r="BN428" s="249"/>
      <c r="BO428" s="249"/>
      <c r="BP428" s="249"/>
      <c r="BQ428" s="249"/>
      <c r="BR428" s="249"/>
      <c r="BS428" s="249"/>
      <c r="BT428" s="249"/>
      <c r="BU428" s="249"/>
      <c r="BV428" s="249"/>
      <c r="BW428" s="249"/>
      <c r="BX428" s="249"/>
      <c r="BY428" s="249"/>
      <c r="BZ428" s="249"/>
      <c r="CA428" s="249"/>
      <c r="CB428" s="249"/>
      <c r="CC428" s="249"/>
      <c r="CD428" s="249"/>
      <c r="CE428" s="249"/>
      <c r="CF428" s="249"/>
      <c r="CG428" s="249"/>
      <c r="CH428" s="249"/>
      <c r="CI428" s="249"/>
      <c r="CJ428" s="249"/>
      <c r="CK428" s="249"/>
      <c r="CL428" s="249"/>
      <c r="CM428" s="249"/>
      <c r="CN428" s="249"/>
      <c r="CO428" s="249"/>
      <c r="CP428" s="249"/>
      <c r="CQ428" s="249"/>
      <c r="CR428" s="249"/>
      <c r="CS428" s="249"/>
      <c r="CT428" s="249"/>
      <c r="CU428" s="249"/>
      <c r="CV428" s="249"/>
      <c r="CW428" s="249"/>
      <c r="CX428" s="249"/>
      <c r="CY428" s="249"/>
      <c r="CZ428" s="249"/>
      <c r="DA428" s="249"/>
      <c r="DB428" s="249"/>
      <c r="DC428" s="249"/>
      <c r="DD428" s="249"/>
      <c r="DE428" s="249"/>
      <c r="DF428" s="249"/>
      <c r="DG428" s="249"/>
      <c r="DH428" s="249"/>
      <c r="DI428" s="249"/>
      <c r="DJ428" s="249"/>
      <c r="DK428" s="249"/>
      <c r="DL428" s="249"/>
      <c r="DM428" s="249"/>
      <c r="DN428" s="249"/>
      <c r="DO428" s="249"/>
      <c r="DP428" s="249"/>
      <c r="DQ428" s="249"/>
      <c r="DR428" s="249"/>
      <c r="DS428" s="249"/>
      <c r="DT428" s="249"/>
      <c r="DU428" s="249"/>
      <c r="DV428" s="249"/>
      <c r="DW428" s="249"/>
      <c r="DX428" s="249"/>
      <c r="DY428" s="249"/>
      <c r="DZ428" s="249"/>
      <c r="EA428" s="249"/>
      <c r="EB428" s="249"/>
      <c r="EC428" s="249"/>
      <c r="ED428" s="249"/>
      <c r="EE428" s="249"/>
      <c r="EF428" s="249"/>
      <c r="EG428" s="249"/>
      <c r="EH428" s="249"/>
      <c r="EI428" s="249"/>
      <c r="EJ428" s="249"/>
      <c r="EK428" s="249"/>
      <c r="EL428" s="249"/>
      <c r="EM428" s="249"/>
      <c r="EN428" s="249"/>
      <c r="EO428" s="249"/>
      <c r="EP428" s="249"/>
      <c r="EQ428" s="249"/>
      <c r="ER428" s="249"/>
      <c r="ES428" s="249"/>
      <c r="ET428" s="249"/>
      <c r="EU428" s="249"/>
      <c r="EV428" s="249"/>
      <c r="EW428" s="249"/>
      <c r="EX428" s="249"/>
      <c r="EY428" s="249"/>
      <c r="EZ428" s="249"/>
      <c r="FA428" s="249"/>
      <c r="FB428" s="249"/>
      <c r="FC428" s="249"/>
      <c r="FD428" s="249"/>
      <c r="FE428" s="249"/>
      <c r="FF428" s="249"/>
      <c r="FG428" s="249"/>
      <c r="FH428" s="249"/>
      <c r="FI428" s="249"/>
      <c r="FJ428" s="249"/>
      <c r="FK428" s="249"/>
      <c r="FL428" s="249"/>
      <c r="FM428" s="249"/>
      <c r="FN428" s="249"/>
      <c r="FO428" s="249"/>
      <c r="FP428" s="249"/>
      <c r="FQ428" s="249"/>
      <c r="FR428" s="249"/>
      <c r="FS428" s="249"/>
      <c r="FT428" s="249"/>
      <c r="FU428" s="249"/>
      <c r="FV428" s="249"/>
      <c r="FW428" s="249"/>
      <c r="FX428" s="249"/>
    </row>
    <row r="429" customFormat="false" ht="13.8" hidden="false" customHeight="false" outlineLevel="0" collapsed="false">
      <c r="A429" s="147"/>
      <c r="B429" s="147"/>
      <c r="C429" s="147"/>
      <c r="D429" s="147"/>
      <c r="E429" s="147"/>
      <c r="F429" s="249"/>
      <c r="G429" s="249"/>
      <c r="H429" s="249"/>
      <c r="AK429" s="249"/>
      <c r="AL429" s="249"/>
      <c r="AM429" s="249"/>
      <c r="AN429" s="249"/>
      <c r="AO429" s="249"/>
      <c r="AP429" s="249"/>
      <c r="AQ429" s="249"/>
      <c r="AR429" s="249"/>
      <c r="AS429" s="249"/>
      <c r="AT429" s="249"/>
      <c r="AU429" s="249"/>
      <c r="AV429" s="249"/>
      <c r="AW429" s="249"/>
      <c r="AX429" s="249"/>
      <c r="AY429" s="249"/>
      <c r="AZ429" s="249"/>
      <c r="BA429" s="249"/>
      <c r="BB429" s="249"/>
      <c r="BC429" s="249"/>
      <c r="BD429" s="249"/>
      <c r="BE429" s="249"/>
      <c r="BF429" s="249"/>
      <c r="BG429" s="249"/>
      <c r="BH429" s="249"/>
      <c r="BI429" s="249"/>
      <c r="BJ429" s="249"/>
      <c r="BK429" s="249"/>
      <c r="BL429" s="249"/>
      <c r="BM429" s="249"/>
      <c r="BN429" s="249"/>
      <c r="BO429" s="249"/>
      <c r="BP429" s="249"/>
      <c r="BQ429" s="249"/>
      <c r="BR429" s="249"/>
      <c r="BS429" s="249"/>
      <c r="BT429" s="249"/>
      <c r="BU429" s="249"/>
      <c r="BV429" s="249"/>
      <c r="BW429" s="249"/>
      <c r="BX429" s="249"/>
      <c r="BY429" s="249"/>
      <c r="BZ429" s="249"/>
      <c r="CA429" s="249"/>
      <c r="CB429" s="249"/>
      <c r="CC429" s="249"/>
      <c r="CD429" s="249"/>
      <c r="CE429" s="249"/>
      <c r="CF429" s="249"/>
      <c r="CG429" s="249"/>
      <c r="CH429" s="249"/>
      <c r="CI429" s="249"/>
      <c r="CJ429" s="249"/>
      <c r="CK429" s="249"/>
      <c r="CL429" s="249"/>
      <c r="CM429" s="249"/>
      <c r="CN429" s="249"/>
      <c r="CO429" s="249"/>
      <c r="CP429" s="249"/>
      <c r="CQ429" s="249"/>
      <c r="CR429" s="249"/>
      <c r="CS429" s="249"/>
      <c r="CT429" s="249"/>
      <c r="CU429" s="249"/>
      <c r="CV429" s="249"/>
      <c r="CW429" s="249"/>
      <c r="CX429" s="249"/>
      <c r="CY429" s="249"/>
      <c r="CZ429" s="249"/>
      <c r="DA429" s="249"/>
      <c r="DB429" s="249"/>
      <c r="DC429" s="249"/>
      <c r="DD429" s="249"/>
      <c r="DE429" s="249"/>
      <c r="DF429" s="249"/>
      <c r="DG429" s="249"/>
      <c r="DH429" s="249"/>
      <c r="DI429" s="249"/>
      <c r="DJ429" s="249"/>
      <c r="DK429" s="249"/>
      <c r="DL429" s="249"/>
      <c r="DM429" s="249"/>
      <c r="DN429" s="249"/>
      <c r="DO429" s="249"/>
      <c r="DP429" s="249"/>
      <c r="DQ429" s="249"/>
      <c r="DR429" s="249"/>
      <c r="DS429" s="249"/>
      <c r="DT429" s="249"/>
      <c r="DU429" s="249"/>
      <c r="DV429" s="249"/>
      <c r="DW429" s="249"/>
      <c r="DX429" s="249"/>
      <c r="DY429" s="249"/>
      <c r="DZ429" s="249"/>
      <c r="EA429" s="249"/>
      <c r="EB429" s="249"/>
      <c r="EC429" s="249"/>
      <c r="ED429" s="249"/>
      <c r="EE429" s="249"/>
      <c r="EF429" s="249"/>
      <c r="EG429" s="249"/>
      <c r="EH429" s="249"/>
      <c r="EI429" s="249"/>
      <c r="EJ429" s="249"/>
      <c r="EK429" s="249"/>
      <c r="EL429" s="249"/>
      <c r="EM429" s="249"/>
      <c r="EN429" s="249"/>
      <c r="EO429" s="249"/>
      <c r="EP429" s="249"/>
      <c r="EQ429" s="249"/>
      <c r="ER429" s="249"/>
      <c r="ES429" s="249"/>
      <c r="ET429" s="249"/>
      <c r="EU429" s="249"/>
      <c r="EV429" s="249"/>
      <c r="EW429" s="249"/>
      <c r="EX429" s="249"/>
      <c r="EY429" s="249"/>
      <c r="EZ429" s="249"/>
      <c r="FA429" s="249"/>
      <c r="FB429" s="249"/>
      <c r="FC429" s="249"/>
      <c r="FD429" s="249"/>
      <c r="FE429" s="249"/>
      <c r="FF429" s="249"/>
      <c r="FG429" s="249"/>
      <c r="FH429" s="249"/>
      <c r="FI429" s="249"/>
      <c r="FJ429" s="249"/>
      <c r="FK429" s="249"/>
      <c r="FL429" s="249"/>
      <c r="FM429" s="249"/>
      <c r="FN429" s="249"/>
      <c r="FO429" s="249"/>
      <c r="FP429" s="249"/>
      <c r="FQ429" s="249"/>
      <c r="FR429" s="249"/>
      <c r="FS429" s="249"/>
      <c r="FT429" s="249"/>
      <c r="FU429" s="249"/>
      <c r="FV429" s="249"/>
      <c r="FW429" s="249"/>
      <c r="FX429" s="249"/>
    </row>
    <row r="430" customFormat="false" ht="13.8" hidden="false" customHeight="false" outlineLevel="0" collapsed="false">
      <c r="A430" s="147"/>
      <c r="B430" s="147"/>
      <c r="C430" s="147"/>
      <c r="D430" s="147"/>
      <c r="E430" s="147"/>
      <c r="F430" s="249"/>
      <c r="G430" s="249"/>
      <c r="H430" s="249"/>
      <c r="AK430" s="249"/>
      <c r="AL430" s="249"/>
      <c r="AM430" s="249"/>
      <c r="AN430" s="249"/>
      <c r="AO430" s="249"/>
      <c r="AP430" s="249"/>
      <c r="AQ430" s="249"/>
      <c r="AR430" s="249"/>
      <c r="AS430" s="249"/>
      <c r="AT430" s="249"/>
      <c r="AU430" s="249"/>
      <c r="AV430" s="249"/>
      <c r="AW430" s="249"/>
      <c r="AX430" s="249"/>
      <c r="AY430" s="249"/>
      <c r="AZ430" s="249"/>
      <c r="BA430" s="249"/>
      <c r="BB430" s="249"/>
      <c r="BC430" s="249"/>
      <c r="BD430" s="249"/>
      <c r="BE430" s="249"/>
      <c r="BF430" s="249"/>
      <c r="BG430" s="249"/>
      <c r="BH430" s="249"/>
      <c r="BI430" s="249"/>
      <c r="BJ430" s="249"/>
      <c r="BK430" s="249"/>
      <c r="BL430" s="249"/>
      <c r="BM430" s="249"/>
      <c r="BN430" s="249"/>
      <c r="BO430" s="249"/>
      <c r="BP430" s="249"/>
      <c r="BQ430" s="249"/>
      <c r="BR430" s="249"/>
      <c r="BS430" s="249"/>
      <c r="BT430" s="249"/>
      <c r="BU430" s="249"/>
      <c r="BV430" s="249"/>
      <c r="BW430" s="249"/>
      <c r="BX430" s="249"/>
      <c r="BY430" s="249"/>
      <c r="BZ430" s="249"/>
      <c r="CA430" s="249"/>
      <c r="CB430" s="249"/>
      <c r="CC430" s="249"/>
      <c r="CD430" s="249"/>
      <c r="CE430" s="249"/>
      <c r="CF430" s="249"/>
      <c r="CG430" s="249"/>
      <c r="CH430" s="249"/>
      <c r="CI430" s="249"/>
      <c r="CJ430" s="249"/>
      <c r="CK430" s="249"/>
      <c r="CL430" s="249"/>
      <c r="CM430" s="249"/>
      <c r="CN430" s="249"/>
      <c r="CO430" s="249"/>
      <c r="CP430" s="249"/>
      <c r="CQ430" s="249"/>
      <c r="CR430" s="249"/>
      <c r="CS430" s="249"/>
      <c r="CT430" s="249"/>
      <c r="CU430" s="249"/>
      <c r="CV430" s="249"/>
      <c r="CW430" s="249"/>
      <c r="CX430" s="249"/>
      <c r="CY430" s="249"/>
      <c r="CZ430" s="249"/>
      <c r="DA430" s="249"/>
      <c r="DB430" s="249"/>
      <c r="DC430" s="249"/>
      <c r="DD430" s="249"/>
      <c r="DE430" s="249"/>
      <c r="DF430" s="249"/>
      <c r="DG430" s="249"/>
      <c r="DH430" s="249"/>
      <c r="DI430" s="249"/>
      <c r="DJ430" s="249"/>
      <c r="DK430" s="249"/>
      <c r="DL430" s="249"/>
      <c r="DM430" s="249"/>
      <c r="DN430" s="249"/>
      <c r="DO430" s="249"/>
      <c r="DP430" s="249"/>
      <c r="DQ430" s="249"/>
      <c r="DR430" s="249"/>
      <c r="DS430" s="249"/>
      <c r="DT430" s="249"/>
      <c r="DU430" s="249"/>
      <c r="DV430" s="249"/>
      <c r="DW430" s="249"/>
      <c r="DX430" s="249"/>
      <c r="DY430" s="249"/>
      <c r="DZ430" s="249"/>
      <c r="EA430" s="249"/>
      <c r="EB430" s="249"/>
      <c r="EC430" s="249"/>
      <c r="ED430" s="249"/>
      <c r="EE430" s="249"/>
      <c r="EF430" s="249"/>
      <c r="EG430" s="249"/>
      <c r="EH430" s="249"/>
      <c r="EI430" s="249"/>
      <c r="EJ430" s="249"/>
      <c r="EK430" s="249"/>
      <c r="EL430" s="249"/>
      <c r="EM430" s="249"/>
      <c r="EN430" s="249"/>
      <c r="EO430" s="249"/>
      <c r="EP430" s="249"/>
      <c r="EQ430" s="249"/>
      <c r="ER430" s="249"/>
      <c r="ES430" s="249"/>
      <c r="ET430" s="249"/>
      <c r="EU430" s="249"/>
      <c r="EV430" s="249"/>
      <c r="EW430" s="249"/>
      <c r="EX430" s="249"/>
      <c r="EY430" s="249"/>
      <c r="EZ430" s="249"/>
      <c r="FA430" s="249"/>
      <c r="FB430" s="249"/>
      <c r="FC430" s="249"/>
      <c r="FD430" s="249"/>
      <c r="FE430" s="249"/>
      <c r="FF430" s="249"/>
      <c r="FG430" s="249"/>
      <c r="FH430" s="249"/>
      <c r="FI430" s="249"/>
      <c r="FJ430" s="249"/>
      <c r="FK430" s="249"/>
      <c r="FL430" s="249"/>
      <c r="FM430" s="249"/>
      <c r="FN430" s="249"/>
      <c r="FO430" s="249"/>
      <c r="FP430" s="249"/>
      <c r="FQ430" s="249"/>
      <c r="FR430" s="249"/>
      <c r="FS430" s="249"/>
      <c r="FT430" s="249"/>
      <c r="FU430" s="249"/>
      <c r="FV430" s="249"/>
      <c r="FW430" s="249"/>
      <c r="FX430" s="249"/>
    </row>
    <row r="431" customFormat="false" ht="13.8" hidden="false" customHeight="false" outlineLevel="0" collapsed="false">
      <c r="A431" s="147"/>
      <c r="B431" s="147"/>
      <c r="C431" s="147"/>
      <c r="D431" s="147"/>
      <c r="E431" s="147"/>
      <c r="F431" s="249"/>
      <c r="G431" s="249"/>
      <c r="H431" s="249"/>
      <c r="AK431" s="249"/>
      <c r="AL431" s="249"/>
      <c r="AM431" s="249"/>
      <c r="AN431" s="249"/>
      <c r="AO431" s="249"/>
      <c r="AP431" s="249"/>
      <c r="AQ431" s="249"/>
      <c r="AR431" s="249"/>
      <c r="AS431" s="249"/>
      <c r="AT431" s="249"/>
      <c r="AU431" s="249"/>
      <c r="AV431" s="249"/>
      <c r="AW431" s="249"/>
      <c r="AX431" s="249"/>
      <c r="AY431" s="249"/>
      <c r="AZ431" s="249"/>
      <c r="BA431" s="249"/>
      <c r="BB431" s="249"/>
      <c r="BC431" s="249"/>
      <c r="BD431" s="249"/>
      <c r="BE431" s="249"/>
      <c r="BF431" s="249"/>
      <c r="BG431" s="249"/>
      <c r="BH431" s="249"/>
      <c r="BI431" s="249"/>
      <c r="BJ431" s="249"/>
      <c r="BK431" s="249"/>
      <c r="BL431" s="249"/>
      <c r="BM431" s="249"/>
      <c r="BN431" s="249"/>
      <c r="BO431" s="249"/>
      <c r="BP431" s="249"/>
      <c r="BQ431" s="249"/>
      <c r="BR431" s="249"/>
      <c r="BS431" s="249"/>
      <c r="BT431" s="249"/>
      <c r="BU431" s="249"/>
      <c r="BV431" s="249"/>
      <c r="BW431" s="249"/>
      <c r="BX431" s="249"/>
      <c r="BY431" s="249"/>
      <c r="BZ431" s="249"/>
      <c r="CA431" s="249"/>
      <c r="CB431" s="249"/>
      <c r="CC431" s="249"/>
      <c r="CD431" s="249"/>
      <c r="CE431" s="249"/>
      <c r="CF431" s="249"/>
      <c r="CG431" s="249"/>
      <c r="CH431" s="249"/>
      <c r="CI431" s="249"/>
      <c r="CJ431" s="249"/>
      <c r="CK431" s="249"/>
      <c r="CL431" s="249"/>
      <c r="CM431" s="249"/>
      <c r="CN431" s="249"/>
      <c r="CO431" s="249"/>
      <c r="CP431" s="249"/>
      <c r="CQ431" s="249"/>
      <c r="CR431" s="249"/>
      <c r="CS431" s="249"/>
      <c r="CT431" s="249"/>
      <c r="CU431" s="249"/>
      <c r="CV431" s="249"/>
      <c r="CW431" s="249"/>
      <c r="CX431" s="249"/>
      <c r="CY431" s="249"/>
      <c r="CZ431" s="249"/>
      <c r="DA431" s="249"/>
      <c r="DB431" s="249"/>
      <c r="DC431" s="249"/>
      <c r="DD431" s="249"/>
      <c r="DE431" s="249"/>
      <c r="DF431" s="249"/>
      <c r="DG431" s="249"/>
      <c r="DH431" s="249"/>
      <c r="DI431" s="249"/>
      <c r="DJ431" s="249"/>
      <c r="DK431" s="249"/>
      <c r="DL431" s="249"/>
      <c r="DM431" s="249"/>
      <c r="DN431" s="249"/>
      <c r="DO431" s="249"/>
      <c r="DP431" s="249"/>
      <c r="DQ431" s="249"/>
      <c r="DR431" s="249"/>
      <c r="DS431" s="249"/>
      <c r="DT431" s="249"/>
      <c r="DU431" s="249"/>
      <c r="DV431" s="249"/>
      <c r="DW431" s="249"/>
      <c r="DX431" s="249"/>
      <c r="DY431" s="249"/>
      <c r="DZ431" s="249"/>
      <c r="EA431" s="249"/>
      <c r="EB431" s="249"/>
      <c r="EC431" s="249"/>
      <c r="ED431" s="249"/>
      <c r="EE431" s="249"/>
      <c r="EF431" s="249"/>
      <c r="EG431" s="249"/>
      <c r="EH431" s="249"/>
      <c r="EI431" s="249"/>
      <c r="EJ431" s="249"/>
      <c r="EK431" s="249"/>
      <c r="EL431" s="249"/>
      <c r="EM431" s="249"/>
      <c r="EN431" s="249"/>
      <c r="EO431" s="249"/>
      <c r="EP431" s="249"/>
      <c r="EQ431" s="249"/>
      <c r="ER431" s="249"/>
      <c r="ES431" s="249"/>
      <c r="ET431" s="249"/>
      <c r="EU431" s="249"/>
      <c r="EV431" s="249"/>
      <c r="EW431" s="249"/>
      <c r="EX431" s="249"/>
      <c r="EY431" s="249"/>
      <c r="EZ431" s="249"/>
      <c r="FA431" s="249"/>
      <c r="FB431" s="249"/>
      <c r="FC431" s="249"/>
      <c r="FD431" s="249"/>
      <c r="FE431" s="249"/>
      <c r="FF431" s="249"/>
      <c r="FG431" s="249"/>
      <c r="FH431" s="249"/>
      <c r="FI431" s="249"/>
      <c r="FJ431" s="249"/>
      <c r="FK431" s="249"/>
      <c r="FL431" s="249"/>
      <c r="FM431" s="249"/>
      <c r="FN431" s="249"/>
      <c r="FO431" s="249"/>
      <c r="FP431" s="249"/>
      <c r="FQ431" s="249"/>
      <c r="FR431" s="249"/>
      <c r="FS431" s="249"/>
      <c r="FT431" s="249"/>
      <c r="FU431" s="249"/>
      <c r="FV431" s="249"/>
      <c r="FW431" s="249"/>
      <c r="FX431" s="249"/>
    </row>
    <row r="432" customFormat="false" ht="13.8" hidden="false" customHeight="false" outlineLevel="0" collapsed="false">
      <c r="A432" s="147"/>
      <c r="B432" s="147"/>
      <c r="C432" s="147"/>
      <c r="D432" s="147"/>
      <c r="E432" s="147"/>
      <c r="F432" s="249"/>
      <c r="G432" s="249"/>
      <c r="H432" s="249"/>
      <c r="AK432" s="249"/>
      <c r="AL432" s="249"/>
      <c r="AM432" s="249"/>
      <c r="AN432" s="249"/>
      <c r="AO432" s="249"/>
      <c r="AP432" s="249"/>
      <c r="AQ432" s="249"/>
      <c r="AR432" s="249"/>
      <c r="AS432" s="249"/>
      <c r="AT432" s="249"/>
      <c r="AU432" s="249"/>
      <c r="AV432" s="249"/>
      <c r="AW432" s="249"/>
      <c r="AX432" s="249"/>
      <c r="AY432" s="249"/>
      <c r="AZ432" s="249"/>
      <c r="BA432" s="249"/>
      <c r="BB432" s="249"/>
      <c r="BC432" s="249"/>
      <c r="BD432" s="249"/>
      <c r="BE432" s="249"/>
      <c r="BF432" s="249"/>
      <c r="BG432" s="249"/>
      <c r="BH432" s="249"/>
      <c r="BI432" s="249"/>
      <c r="BJ432" s="249"/>
      <c r="BK432" s="249"/>
      <c r="BL432" s="249"/>
      <c r="BM432" s="249"/>
      <c r="BN432" s="249"/>
      <c r="BO432" s="249"/>
      <c r="BP432" s="249"/>
      <c r="BQ432" s="249"/>
      <c r="BR432" s="249"/>
      <c r="BS432" s="249"/>
      <c r="BT432" s="249"/>
      <c r="BU432" s="249"/>
      <c r="BV432" s="249"/>
      <c r="BW432" s="249"/>
      <c r="BX432" s="249"/>
      <c r="BY432" s="249"/>
      <c r="BZ432" s="249"/>
      <c r="CA432" s="249"/>
      <c r="CB432" s="249"/>
      <c r="CC432" s="249"/>
      <c r="CD432" s="249"/>
      <c r="CE432" s="249"/>
      <c r="CF432" s="249"/>
      <c r="CG432" s="249"/>
      <c r="CH432" s="249"/>
      <c r="CI432" s="249"/>
      <c r="CJ432" s="249"/>
      <c r="CK432" s="249"/>
      <c r="CL432" s="249"/>
      <c r="CM432" s="249"/>
      <c r="CN432" s="249"/>
      <c r="CO432" s="249"/>
      <c r="CP432" s="249"/>
      <c r="CQ432" s="249"/>
      <c r="CR432" s="249"/>
      <c r="CS432" s="249"/>
      <c r="CT432" s="249"/>
      <c r="CU432" s="249"/>
      <c r="CV432" s="249"/>
      <c r="CW432" s="249"/>
      <c r="CX432" s="249"/>
      <c r="CY432" s="249"/>
      <c r="CZ432" s="249"/>
      <c r="DA432" s="249"/>
      <c r="DB432" s="249"/>
      <c r="DC432" s="249"/>
      <c r="DD432" s="249"/>
      <c r="DE432" s="249"/>
      <c r="DF432" s="249"/>
      <c r="DG432" s="249"/>
      <c r="DH432" s="249"/>
      <c r="DI432" s="249"/>
      <c r="DJ432" s="249"/>
      <c r="DK432" s="249"/>
      <c r="DL432" s="249"/>
      <c r="DM432" s="249"/>
      <c r="DN432" s="249"/>
      <c r="DO432" s="249"/>
      <c r="DP432" s="249"/>
      <c r="DQ432" s="249"/>
      <c r="DR432" s="249"/>
      <c r="DS432" s="249"/>
      <c r="DT432" s="249"/>
      <c r="DU432" s="249"/>
      <c r="DV432" s="249"/>
      <c r="DW432" s="249"/>
      <c r="DX432" s="249"/>
      <c r="DY432" s="249"/>
      <c r="DZ432" s="249"/>
      <c r="EA432" s="249"/>
      <c r="EB432" s="249"/>
      <c r="EC432" s="249"/>
      <c r="ED432" s="249"/>
      <c r="EE432" s="249"/>
      <c r="EF432" s="249"/>
      <c r="EG432" s="249"/>
      <c r="EH432" s="249"/>
      <c r="EI432" s="249"/>
      <c r="EJ432" s="249"/>
      <c r="EK432" s="249"/>
      <c r="EL432" s="249"/>
      <c r="EM432" s="249"/>
      <c r="EN432" s="249"/>
      <c r="EO432" s="249"/>
      <c r="EP432" s="249"/>
      <c r="EQ432" s="249"/>
      <c r="ER432" s="249"/>
      <c r="ES432" s="249"/>
      <c r="ET432" s="249"/>
      <c r="EU432" s="249"/>
      <c r="EV432" s="249"/>
      <c r="EW432" s="249"/>
      <c r="EX432" s="249"/>
      <c r="EY432" s="249"/>
      <c r="EZ432" s="249"/>
      <c r="FA432" s="249"/>
      <c r="FB432" s="249"/>
      <c r="FC432" s="249"/>
      <c r="FD432" s="249"/>
      <c r="FE432" s="249"/>
      <c r="FF432" s="249"/>
      <c r="FG432" s="249"/>
      <c r="FH432" s="249"/>
      <c r="FI432" s="249"/>
      <c r="FJ432" s="249"/>
      <c r="FK432" s="249"/>
      <c r="FL432" s="249"/>
      <c r="FM432" s="249"/>
      <c r="FN432" s="249"/>
      <c r="FO432" s="249"/>
      <c r="FP432" s="249"/>
      <c r="FQ432" s="249"/>
      <c r="FR432" s="249"/>
      <c r="FS432" s="249"/>
      <c r="FT432" s="249"/>
      <c r="FU432" s="249"/>
      <c r="FV432" s="249"/>
      <c r="FW432" s="249"/>
      <c r="FX432" s="249"/>
    </row>
    <row r="433" customFormat="false" ht="13.8" hidden="false" customHeight="false" outlineLevel="0" collapsed="false">
      <c r="A433" s="147"/>
      <c r="B433" s="147"/>
      <c r="C433" s="147"/>
      <c r="D433" s="147"/>
      <c r="E433" s="147"/>
      <c r="F433" s="249"/>
      <c r="G433" s="249"/>
      <c r="H433" s="249"/>
      <c r="AK433" s="249"/>
      <c r="AL433" s="249"/>
      <c r="AM433" s="249"/>
      <c r="AN433" s="249"/>
      <c r="AO433" s="249"/>
      <c r="AP433" s="249"/>
      <c r="AQ433" s="249"/>
      <c r="AR433" s="249"/>
      <c r="AS433" s="249"/>
      <c r="AT433" s="249"/>
      <c r="AU433" s="249"/>
      <c r="AV433" s="249"/>
      <c r="AW433" s="249"/>
      <c r="AX433" s="249"/>
      <c r="AY433" s="249"/>
      <c r="AZ433" s="249"/>
      <c r="BA433" s="249"/>
      <c r="BB433" s="249"/>
      <c r="BC433" s="249"/>
      <c r="BD433" s="249"/>
      <c r="BE433" s="249"/>
      <c r="BF433" s="249"/>
      <c r="BG433" s="249"/>
      <c r="BH433" s="249"/>
      <c r="BI433" s="249"/>
      <c r="BJ433" s="249"/>
      <c r="BK433" s="249"/>
      <c r="BL433" s="249"/>
      <c r="BM433" s="249"/>
      <c r="BN433" s="249"/>
      <c r="BO433" s="249"/>
      <c r="BP433" s="249"/>
      <c r="BQ433" s="249"/>
      <c r="BR433" s="249"/>
      <c r="BS433" s="249"/>
      <c r="BT433" s="249"/>
      <c r="BU433" s="249"/>
      <c r="BV433" s="249"/>
      <c r="BW433" s="249"/>
      <c r="BX433" s="249"/>
      <c r="BY433" s="249"/>
      <c r="BZ433" s="249"/>
      <c r="CA433" s="249"/>
      <c r="CB433" s="249"/>
      <c r="CC433" s="249"/>
      <c r="CD433" s="249"/>
      <c r="CE433" s="249"/>
      <c r="CF433" s="249"/>
      <c r="CG433" s="249"/>
      <c r="CH433" s="249"/>
      <c r="CI433" s="249"/>
      <c r="CJ433" s="249"/>
      <c r="CK433" s="249"/>
      <c r="CL433" s="249"/>
      <c r="CM433" s="249"/>
      <c r="CN433" s="249"/>
      <c r="CO433" s="249"/>
      <c r="CP433" s="249"/>
      <c r="CQ433" s="249"/>
      <c r="CR433" s="249"/>
      <c r="CS433" s="249"/>
      <c r="CT433" s="249"/>
      <c r="CU433" s="249"/>
      <c r="CV433" s="249"/>
      <c r="CW433" s="249"/>
      <c r="CX433" s="249"/>
      <c r="CY433" s="249"/>
      <c r="CZ433" s="249"/>
      <c r="DA433" s="249"/>
      <c r="DB433" s="249"/>
      <c r="DC433" s="249"/>
      <c r="DD433" s="249"/>
      <c r="DE433" s="249"/>
      <c r="DF433" s="249"/>
      <c r="DG433" s="249"/>
      <c r="DH433" s="249"/>
      <c r="DI433" s="249"/>
      <c r="DJ433" s="249"/>
      <c r="DK433" s="249"/>
      <c r="DL433" s="249"/>
      <c r="DM433" s="249"/>
      <c r="DN433" s="249"/>
      <c r="DO433" s="249"/>
      <c r="DP433" s="249"/>
      <c r="DQ433" s="249"/>
      <c r="DR433" s="249"/>
      <c r="DS433" s="249"/>
      <c r="DT433" s="249"/>
      <c r="DU433" s="249"/>
      <c r="DV433" s="249"/>
      <c r="DW433" s="249"/>
      <c r="DX433" s="249"/>
      <c r="DY433" s="249"/>
      <c r="DZ433" s="249"/>
      <c r="EA433" s="249"/>
      <c r="EB433" s="249"/>
      <c r="EC433" s="249"/>
      <c r="ED433" s="249"/>
      <c r="EE433" s="249"/>
      <c r="EF433" s="249"/>
      <c r="EG433" s="249"/>
      <c r="EH433" s="249"/>
      <c r="EI433" s="249"/>
      <c r="EJ433" s="249"/>
      <c r="EK433" s="249"/>
      <c r="EL433" s="249"/>
      <c r="EM433" s="249"/>
      <c r="EN433" s="249"/>
      <c r="EO433" s="249"/>
      <c r="EP433" s="249"/>
      <c r="EQ433" s="249"/>
      <c r="ER433" s="249"/>
      <c r="ES433" s="249"/>
      <c r="ET433" s="249"/>
      <c r="EU433" s="249"/>
      <c r="EV433" s="249"/>
      <c r="EW433" s="249"/>
      <c r="EX433" s="249"/>
      <c r="EY433" s="249"/>
      <c r="EZ433" s="249"/>
      <c r="FA433" s="249"/>
      <c r="FB433" s="249"/>
      <c r="FC433" s="249"/>
      <c r="FD433" s="249"/>
      <c r="FE433" s="249"/>
      <c r="FF433" s="249"/>
      <c r="FG433" s="249"/>
      <c r="FH433" s="249"/>
      <c r="FI433" s="249"/>
      <c r="FJ433" s="249"/>
      <c r="FK433" s="249"/>
      <c r="FL433" s="249"/>
      <c r="FM433" s="249"/>
      <c r="FN433" s="249"/>
      <c r="FO433" s="249"/>
      <c r="FP433" s="249"/>
      <c r="FQ433" s="249"/>
      <c r="FR433" s="249"/>
      <c r="FS433" s="249"/>
      <c r="FT433" s="249"/>
      <c r="FU433" s="249"/>
      <c r="FV433" s="249"/>
      <c r="FW433" s="249"/>
      <c r="FX433" s="249"/>
    </row>
    <row r="434" customFormat="false" ht="13.8" hidden="false" customHeight="false" outlineLevel="0" collapsed="false">
      <c r="A434" s="147"/>
      <c r="B434" s="147"/>
      <c r="C434" s="147"/>
      <c r="D434" s="147"/>
      <c r="E434" s="147"/>
      <c r="F434" s="249"/>
      <c r="G434" s="249"/>
      <c r="H434" s="249"/>
      <c r="AK434" s="249"/>
      <c r="AL434" s="249"/>
      <c r="AM434" s="249"/>
      <c r="AN434" s="249"/>
      <c r="AO434" s="249"/>
      <c r="AP434" s="249"/>
      <c r="AQ434" s="249"/>
      <c r="AR434" s="249"/>
      <c r="AS434" s="249"/>
      <c r="AT434" s="249"/>
      <c r="AU434" s="249"/>
      <c r="AV434" s="249"/>
      <c r="AW434" s="249"/>
      <c r="AX434" s="249"/>
      <c r="AY434" s="249"/>
      <c r="AZ434" s="249"/>
      <c r="BA434" s="249"/>
      <c r="BB434" s="249"/>
      <c r="BC434" s="249"/>
      <c r="BD434" s="249"/>
      <c r="BE434" s="249"/>
      <c r="BF434" s="249"/>
      <c r="BG434" s="249"/>
      <c r="BH434" s="249"/>
      <c r="BI434" s="249"/>
      <c r="BJ434" s="249"/>
      <c r="BK434" s="249"/>
      <c r="BL434" s="249"/>
      <c r="BM434" s="249"/>
      <c r="BN434" s="249"/>
      <c r="BO434" s="249"/>
      <c r="BP434" s="249"/>
      <c r="BQ434" s="249"/>
      <c r="BR434" s="249"/>
      <c r="BS434" s="249"/>
      <c r="BT434" s="249"/>
      <c r="BU434" s="249"/>
      <c r="BV434" s="249"/>
      <c r="BW434" s="249"/>
      <c r="BX434" s="249"/>
      <c r="BY434" s="249"/>
      <c r="BZ434" s="249"/>
      <c r="CA434" s="249"/>
      <c r="CB434" s="249"/>
      <c r="CC434" s="249"/>
      <c r="CD434" s="249"/>
      <c r="CE434" s="249"/>
      <c r="CF434" s="249"/>
      <c r="CG434" s="249"/>
      <c r="CH434" s="249"/>
      <c r="CI434" s="249"/>
      <c r="CJ434" s="249"/>
      <c r="CK434" s="249"/>
      <c r="CL434" s="249"/>
      <c r="CM434" s="249"/>
      <c r="CN434" s="249"/>
      <c r="CO434" s="249"/>
      <c r="CP434" s="249"/>
      <c r="CQ434" s="249"/>
      <c r="CR434" s="249"/>
      <c r="CS434" s="249"/>
      <c r="CT434" s="249"/>
      <c r="CU434" s="249"/>
      <c r="CV434" s="249"/>
      <c r="CW434" s="249"/>
      <c r="CX434" s="249"/>
      <c r="CY434" s="249"/>
      <c r="CZ434" s="249"/>
      <c r="DA434" s="249"/>
      <c r="DB434" s="249"/>
      <c r="DC434" s="249"/>
      <c r="DD434" s="249"/>
      <c r="DE434" s="249"/>
      <c r="DF434" s="249"/>
      <c r="DG434" s="249"/>
      <c r="DH434" s="249"/>
      <c r="DI434" s="249"/>
      <c r="DJ434" s="249"/>
      <c r="DK434" s="249"/>
      <c r="DL434" s="249"/>
      <c r="DM434" s="249"/>
      <c r="DN434" s="249"/>
      <c r="DO434" s="249"/>
      <c r="DP434" s="249"/>
      <c r="DQ434" s="249"/>
      <c r="DR434" s="249"/>
      <c r="DS434" s="249"/>
      <c r="DT434" s="249"/>
      <c r="DU434" s="249"/>
      <c r="DV434" s="249"/>
      <c r="DW434" s="249"/>
      <c r="DX434" s="249"/>
      <c r="DY434" s="249"/>
      <c r="DZ434" s="249"/>
      <c r="EA434" s="249"/>
      <c r="EB434" s="249"/>
      <c r="EC434" s="249"/>
      <c r="ED434" s="249"/>
      <c r="EE434" s="249"/>
      <c r="EF434" s="249"/>
      <c r="EG434" s="249"/>
      <c r="EH434" s="249"/>
      <c r="EI434" s="249"/>
      <c r="EJ434" s="249"/>
      <c r="EK434" s="249"/>
      <c r="EL434" s="249"/>
      <c r="EM434" s="249"/>
      <c r="EN434" s="249"/>
      <c r="EO434" s="249"/>
      <c r="EP434" s="249"/>
      <c r="EQ434" s="249"/>
      <c r="ER434" s="249"/>
      <c r="ES434" s="249"/>
      <c r="ET434" s="249"/>
      <c r="EU434" s="249"/>
      <c r="EV434" s="249"/>
      <c r="EW434" s="249"/>
      <c r="EX434" s="249"/>
      <c r="EY434" s="249"/>
      <c r="EZ434" s="249"/>
      <c r="FA434" s="249"/>
      <c r="FB434" s="249"/>
      <c r="FC434" s="249"/>
      <c r="FD434" s="249"/>
      <c r="FE434" s="249"/>
      <c r="FF434" s="249"/>
      <c r="FG434" s="249"/>
      <c r="FH434" s="249"/>
      <c r="FI434" s="249"/>
      <c r="FJ434" s="249"/>
      <c r="FK434" s="249"/>
      <c r="FL434" s="249"/>
      <c r="FM434" s="249"/>
      <c r="FN434" s="249"/>
      <c r="FO434" s="249"/>
      <c r="FP434" s="249"/>
      <c r="FQ434" s="249"/>
      <c r="FR434" s="249"/>
      <c r="FS434" s="249"/>
      <c r="FT434" s="249"/>
      <c r="FU434" s="249"/>
      <c r="FV434" s="249"/>
      <c r="FW434" s="249"/>
      <c r="FX434" s="249"/>
    </row>
    <row r="435" customFormat="false" ht="13.8" hidden="false" customHeight="false" outlineLevel="0" collapsed="false">
      <c r="A435" s="147"/>
      <c r="B435" s="147"/>
      <c r="C435" s="147"/>
      <c r="D435" s="147"/>
      <c r="E435" s="147"/>
      <c r="F435" s="249"/>
      <c r="G435" s="249"/>
      <c r="H435" s="249"/>
      <c r="AK435" s="249"/>
      <c r="AL435" s="249"/>
      <c r="AM435" s="249"/>
      <c r="AN435" s="249"/>
      <c r="AO435" s="249"/>
      <c r="AP435" s="249"/>
      <c r="AQ435" s="249"/>
      <c r="AR435" s="249"/>
      <c r="AS435" s="249"/>
      <c r="AT435" s="249"/>
      <c r="AU435" s="249"/>
      <c r="AV435" s="249"/>
      <c r="AW435" s="249"/>
      <c r="AX435" s="249"/>
      <c r="AY435" s="249"/>
      <c r="AZ435" s="249"/>
      <c r="BA435" s="249"/>
      <c r="BB435" s="249"/>
      <c r="BC435" s="249"/>
      <c r="BD435" s="249"/>
      <c r="BE435" s="249"/>
      <c r="BF435" s="249"/>
      <c r="BG435" s="249"/>
      <c r="BH435" s="249"/>
      <c r="BI435" s="249"/>
      <c r="BJ435" s="249"/>
      <c r="BK435" s="249"/>
      <c r="BL435" s="249"/>
      <c r="BM435" s="249"/>
      <c r="BN435" s="249"/>
      <c r="BO435" s="249"/>
      <c r="BP435" s="249"/>
      <c r="BQ435" s="249"/>
      <c r="BR435" s="249"/>
      <c r="BS435" s="249"/>
      <c r="BT435" s="249"/>
      <c r="BU435" s="249"/>
      <c r="BV435" s="249"/>
      <c r="BW435" s="249"/>
      <c r="BX435" s="249"/>
      <c r="BY435" s="249"/>
      <c r="BZ435" s="249"/>
      <c r="CA435" s="249"/>
      <c r="CB435" s="249"/>
      <c r="CC435" s="249"/>
      <c r="CD435" s="249"/>
      <c r="CE435" s="249"/>
      <c r="CF435" s="249"/>
      <c r="CG435" s="249"/>
      <c r="CH435" s="249"/>
      <c r="CI435" s="249"/>
      <c r="CJ435" s="249"/>
      <c r="CK435" s="249"/>
      <c r="CL435" s="249"/>
      <c r="CM435" s="249"/>
      <c r="CN435" s="249"/>
      <c r="CO435" s="249"/>
      <c r="CP435" s="249"/>
      <c r="CQ435" s="249"/>
      <c r="CR435" s="249"/>
      <c r="CS435" s="249"/>
      <c r="CT435" s="249"/>
      <c r="CU435" s="249"/>
      <c r="CV435" s="249"/>
      <c r="CW435" s="249"/>
      <c r="CX435" s="249"/>
      <c r="CY435" s="249"/>
      <c r="CZ435" s="249"/>
      <c r="DA435" s="249"/>
      <c r="DB435" s="249"/>
      <c r="DC435" s="249"/>
      <c r="DD435" s="249"/>
      <c r="DE435" s="249"/>
      <c r="DF435" s="249"/>
      <c r="DG435" s="249"/>
      <c r="DH435" s="249"/>
      <c r="DI435" s="249"/>
      <c r="DJ435" s="249"/>
      <c r="DK435" s="249"/>
      <c r="DL435" s="249"/>
      <c r="DM435" s="249"/>
      <c r="DN435" s="249"/>
      <c r="DO435" s="249"/>
      <c r="DP435" s="249"/>
      <c r="DQ435" s="249"/>
      <c r="DR435" s="249"/>
      <c r="DS435" s="249"/>
      <c r="DT435" s="249"/>
      <c r="DU435" s="249"/>
      <c r="DV435" s="249"/>
      <c r="DW435" s="249"/>
      <c r="DX435" s="249"/>
      <c r="DY435" s="249"/>
      <c r="DZ435" s="249"/>
      <c r="EA435" s="249"/>
      <c r="EB435" s="249"/>
      <c r="EC435" s="249"/>
      <c r="ED435" s="249"/>
      <c r="EE435" s="249"/>
      <c r="EF435" s="249"/>
      <c r="EG435" s="249"/>
      <c r="EH435" s="249"/>
      <c r="EI435" s="249"/>
      <c r="EJ435" s="249"/>
      <c r="EK435" s="249"/>
      <c r="EL435" s="249"/>
      <c r="EM435" s="249"/>
      <c r="EN435" s="249"/>
      <c r="EO435" s="249"/>
      <c r="EP435" s="249"/>
      <c r="EQ435" s="249"/>
      <c r="ER435" s="249"/>
      <c r="ES435" s="249"/>
      <c r="ET435" s="249"/>
      <c r="EU435" s="249"/>
      <c r="EV435" s="249"/>
      <c r="EW435" s="249"/>
      <c r="EX435" s="249"/>
      <c r="EY435" s="249"/>
      <c r="EZ435" s="249"/>
      <c r="FA435" s="249"/>
      <c r="FB435" s="249"/>
      <c r="FC435" s="249"/>
      <c r="FD435" s="249"/>
      <c r="FE435" s="249"/>
      <c r="FF435" s="249"/>
      <c r="FG435" s="249"/>
      <c r="FH435" s="249"/>
      <c r="FI435" s="249"/>
      <c r="FJ435" s="249"/>
      <c r="FK435" s="249"/>
      <c r="FL435" s="249"/>
      <c r="FM435" s="249"/>
      <c r="FN435" s="249"/>
      <c r="FO435" s="249"/>
      <c r="FP435" s="249"/>
      <c r="FQ435" s="249"/>
      <c r="FR435" s="249"/>
      <c r="FS435" s="249"/>
      <c r="FT435" s="249"/>
      <c r="FU435" s="249"/>
      <c r="FV435" s="249"/>
      <c r="FW435" s="249"/>
      <c r="FX435" s="249"/>
    </row>
    <row r="436" customFormat="false" ht="13.8" hidden="false" customHeight="false" outlineLevel="0" collapsed="false">
      <c r="A436" s="147"/>
      <c r="B436" s="147"/>
      <c r="C436" s="147"/>
      <c r="D436" s="147"/>
      <c r="E436" s="147"/>
      <c r="F436" s="249"/>
      <c r="G436" s="249"/>
      <c r="H436" s="249"/>
      <c r="AK436" s="249"/>
      <c r="AL436" s="249"/>
      <c r="AM436" s="249"/>
      <c r="AN436" s="249"/>
      <c r="AO436" s="249"/>
      <c r="AP436" s="249"/>
      <c r="AQ436" s="249"/>
      <c r="AR436" s="249"/>
      <c r="AS436" s="249"/>
      <c r="AT436" s="249"/>
      <c r="AU436" s="249"/>
      <c r="AV436" s="249"/>
      <c r="AW436" s="249"/>
      <c r="AX436" s="249"/>
      <c r="AY436" s="249"/>
      <c r="AZ436" s="249"/>
      <c r="BA436" s="249"/>
      <c r="BB436" s="249"/>
      <c r="BC436" s="249"/>
      <c r="BD436" s="249"/>
      <c r="BE436" s="249"/>
      <c r="BF436" s="249"/>
      <c r="BG436" s="249"/>
      <c r="BH436" s="249"/>
      <c r="BI436" s="249"/>
      <c r="BJ436" s="249"/>
      <c r="BK436" s="249"/>
      <c r="BL436" s="249"/>
      <c r="BM436" s="249"/>
      <c r="BN436" s="249"/>
      <c r="BO436" s="249"/>
      <c r="BP436" s="249"/>
      <c r="BQ436" s="249"/>
      <c r="BR436" s="249"/>
      <c r="BS436" s="249"/>
      <c r="BT436" s="249"/>
      <c r="BU436" s="249"/>
      <c r="BV436" s="249"/>
      <c r="BW436" s="249"/>
      <c r="BX436" s="249"/>
      <c r="BY436" s="249"/>
      <c r="BZ436" s="249"/>
      <c r="CA436" s="249"/>
      <c r="CB436" s="249"/>
      <c r="CC436" s="249"/>
      <c r="CD436" s="249"/>
      <c r="CE436" s="249"/>
      <c r="CF436" s="249"/>
      <c r="CG436" s="249"/>
      <c r="CH436" s="249"/>
      <c r="CI436" s="249"/>
      <c r="CJ436" s="249"/>
      <c r="CK436" s="249"/>
      <c r="CL436" s="249"/>
      <c r="CM436" s="249"/>
      <c r="CN436" s="249"/>
      <c r="CO436" s="249"/>
      <c r="CP436" s="249"/>
      <c r="CQ436" s="249"/>
      <c r="CR436" s="249"/>
      <c r="CS436" s="249"/>
      <c r="CT436" s="249"/>
      <c r="CU436" s="249"/>
      <c r="CV436" s="249"/>
      <c r="CW436" s="249"/>
      <c r="CX436" s="249"/>
      <c r="CY436" s="249"/>
      <c r="CZ436" s="249"/>
      <c r="DA436" s="249"/>
      <c r="DB436" s="249"/>
      <c r="DC436" s="249"/>
      <c r="DD436" s="249"/>
      <c r="DE436" s="249"/>
      <c r="DF436" s="249"/>
      <c r="DG436" s="249"/>
      <c r="DH436" s="249"/>
      <c r="DI436" s="249"/>
      <c r="DJ436" s="249"/>
      <c r="DK436" s="249"/>
      <c r="DL436" s="249"/>
      <c r="DM436" s="249"/>
      <c r="DN436" s="249"/>
      <c r="DO436" s="249"/>
      <c r="DP436" s="249"/>
      <c r="DQ436" s="249"/>
      <c r="DR436" s="249"/>
      <c r="DS436" s="249"/>
      <c r="DT436" s="249"/>
      <c r="DU436" s="249"/>
      <c r="DV436" s="249"/>
      <c r="DW436" s="249"/>
      <c r="DX436" s="249"/>
      <c r="DY436" s="249"/>
      <c r="DZ436" s="249"/>
      <c r="EA436" s="249"/>
      <c r="EB436" s="249"/>
      <c r="EC436" s="249"/>
      <c r="ED436" s="249"/>
      <c r="EE436" s="249"/>
      <c r="EF436" s="249"/>
      <c r="EG436" s="249"/>
      <c r="EH436" s="249"/>
      <c r="EI436" s="249"/>
      <c r="EJ436" s="249"/>
      <c r="EK436" s="249"/>
      <c r="EL436" s="249"/>
      <c r="EM436" s="249"/>
      <c r="EN436" s="249"/>
      <c r="EO436" s="249"/>
      <c r="EP436" s="249"/>
      <c r="EQ436" s="249"/>
      <c r="ER436" s="249"/>
      <c r="ES436" s="249"/>
      <c r="ET436" s="249"/>
      <c r="EU436" s="249"/>
      <c r="EV436" s="249"/>
      <c r="EW436" s="249"/>
      <c r="EX436" s="249"/>
      <c r="EY436" s="249"/>
      <c r="EZ436" s="249"/>
      <c r="FA436" s="249"/>
      <c r="FB436" s="249"/>
      <c r="FC436" s="249"/>
      <c r="FD436" s="249"/>
      <c r="FE436" s="249"/>
      <c r="FF436" s="249"/>
      <c r="FG436" s="249"/>
      <c r="FH436" s="249"/>
      <c r="FI436" s="249"/>
      <c r="FJ436" s="249"/>
      <c r="FK436" s="249"/>
      <c r="FL436" s="249"/>
      <c r="FM436" s="249"/>
      <c r="FN436" s="249"/>
      <c r="FO436" s="249"/>
      <c r="FP436" s="249"/>
      <c r="FQ436" s="249"/>
      <c r="FR436" s="249"/>
      <c r="FS436" s="249"/>
      <c r="FT436" s="249"/>
      <c r="FU436" s="249"/>
      <c r="FV436" s="249"/>
      <c r="FW436" s="249"/>
      <c r="FX436" s="249"/>
    </row>
    <row r="437" customFormat="false" ht="13.8" hidden="false" customHeight="false" outlineLevel="0" collapsed="false">
      <c r="A437" s="147"/>
      <c r="B437" s="147"/>
      <c r="C437" s="147"/>
      <c r="D437" s="147"/>
      <c r="E437" s="147"/>
      <c r="F437" s="249"/>
      <c r="G437" s="249"/>
      <c r="H437" s="249"/>
      <c r="AK437" s="249"/>
      <c r="AL437" s="249"/>
      <c r="AM437" s="249"/>
      <c r="AN437" s="249"/>
      <c r="AO437" s="249"/>
      <c r="AP437" s="249"/>
      <c r="AQ437" s="249"/>
      <c r="AR437" s="249"/>
      <c r="AS437" s="249"/>
      <c r="AT437" s="249"/>
      <c r="AU437" s="249"/>
      <c r="AV437" s="249"/>
      <c r="AW437" s="249"/>
      <c r="AX437" s="249"/>
      <c r="AY437" s="249"/>
      <c r="AZ437" s="249"/>
      <c r="BA437" s="249"/>
      <c r="BB437" s="249"/>
      <c r="BC437" s="249"/>
      <c r="BD437" s="249"/>
      <c r="BE437" s="249"/>
      <c r="BF437" s="249"/>
      <c r="BG437" s="249"/>
      <c r="BH437" s="249"/>
      <c r="BI437" s="249"/>
      <c r="BJ437" s="249"/>
      <c r="BK437" s="249"/>
      <c r="BL437" s="249"/>
      <c r="BM437" s="249"/>
      <c r="BN437" s="249"/>
      <c r="BO437" s="249"/>
      <c r="BP437" s="249"/>
      <c r="BQ437" s="249"/>
      <c r="BR437" s="249"/>
      <c r="BS437" s="249"/>
      <c r="BT437" s="249"/>
      <c r="BU437" s="249"/>
      <c r="BV437" s="249"/>
      <c r="BW437" s="249"/>
      <c r="BX437" s="249"/>
      <c r="BY437" s="249"/>
      <c r="BZ437" s="249"/>
      <c r="CA437" s="249"/>
      <c r="CB437" s="249"/>
      <c r="CC437" s="249"/>
      <c r="CD437" s="249"/>
      <c r="CE437" s="249"/>
      <c r="CF437" s="249"/>
      <c r="CG437" s="249"/>
      <c r="CH437" s="249"/>
      <c r="CI437" s="249"/>
      <c r="CJ437" s="249"/>
      <c r="CK437" s="249"/>
      <c r="CL437" s="249"/>
      <c r="CM437" s="249"/>
      <c r="CN437" s="249"/>
      <c r="CO437" s="249"/>
      <c r="CP437" s="249"/>
      <c r="CQ437" s="249"/>
      <c r="CR437" s="249"/>
      <c r="CS437" s="249"/>
      <c r="CT437" s="249"/>
      <c r="CU437" s="249"/>
      <c r="CV437" s="249"/>
      <c r="CW437" s="249"/>
      <c r="CX437" s="249"/>
      <c r="CY437" s="249"/>
      <c r="CZ437" s="249"/>
      <c r="DA437" s="249"/>
      <c r="DB437" s="249"/>
      <c r="DC437" s="249"/>
      <c r="DD437" s="249"/>
      <c r="DE437" s="249"/>
      <c r="DF437" s="249"/>
      <c r="DG437" s="249"/>
      <c r="DH437" s="249"/>
      <c r="DI437" s="249"/>
      <c r="DJ437" s="249"/>
      <c r="DK437" s="249"/>
      <c r="DL437" s="249"/>
      <c r="DM437" s="249"/>
      <c r="DN437" s="249"/>
      <c r="DO437" s="249"/>
      <c r="DP437" s="249"/>
      <c r="DQ437" s="249"/>
      <c r="DR437" s="249"/>
      <c r="DS437" s="249"/>
      <c r="DT437" s="249"/>
      <c r="DU437" s="249"/>
      <c r="DV437" s="249"/>
      <c r="DW437" s="249"/>
      <c r="DX437" s="249"/>
      <c r="DY437" s="249"/>
      <c r="DZ437" s="249"/>
      <c r="EA437" s="249"/>
      <c r="EB437" s="249"/>
      <c r="EC437" s="249"/>
      <c r="ED437" s="249"/>
      <c r="EE437" s="249"/>
      <c r="EF437" s="249"/>
      <c r="EG437" s="249"/>
      <c r="EH437" s="249"/>
      <c r="EI437" s="249"/>
      <c r="EJ437" s="249"/>
      <c r="EK437" s="249"/>
      <c r="EL437" s="249"/>
      <c r="EM437" s="249"/>
      <c r="EN437" s="249"/>
      <c r="EO437" s="249"/>
      <c r="EP437" s="249"/>
      <c r="EQ437" s="249"/>
      <c r="ER437" s="249"/>
      <c r="ES437" s="249"/>
      <c r="ET437" s="249"/>
      <c r="EU437" s="249"/>
      <c r="EV437" s="249"/>
      <c r="EW437" s="249"/>
      <c r="EX437" s="249"/>
      <c r="EY437" s="249"/>
      <c r="EZ437" s="249"/>
      <c r="FA437" s="249"/>
      <c r="FB437" s="249"/>
      <c r="FC437" s="249"/>
      <c r="FD437" s="249"/>
      <c r="FE437" s="249"/>
      <c r="FF437" s="249"/>
      <c r="FG437" s="249"/>
      <c r="FH437" s="249"/>
      <c r="FI437" s="249"/>
      <c r="FJ437" s="249"/>
      <c r="FK437" s="249"/>
      <c r="FL437" s="249"/>
      <c r="FM437" s="249"/>
      <c r="FN437" s="249"/>
      <c r="FO437" s="249"/>
      <c r="FP437" s="249"/>
      <c r="FQ437" s="249"/>
      <c r="FR437" s="249"/>
      <c r="FS437" s="249"/>
      <c r="FT437" s="249"/>
      <c r="FU437" s="249"/>
      <c r="FV437" s="249"/>
      <c r="FW437" s="249"/>
      <c r="FX437" s="249"/>
    </row>
    <row r="438" customFormat="false" ht="13.8" hidden="false" customHeight="false" outlineLevel="0" collapsed="false">
      <c r="A438" s="147"/>
      <c r="B438" s="249"/>
      <c r="C438" s="249"/>
      <c r="D438" s="249"/>
      <c r="E438" s="249"/>
      <c r="F438" s="249"/>
      <c r="G438" s="249"/>
      <c r="H438" s="249"/>
      <c r="AK438" s="249"/>
      <c r="AL438" s="249"/>
      <c r="AM438" s="249"/>
      <c r="AN438" s="249"/>
      <c r="AO438" s="249"/>
      <c r="AP438" s="249"/>
      <c r="AQ438" s="249"/>
      <c r="AR438" s="249"/>
      <c r="AS438" s="249"/>
      <c r="AT438" s="249"/>
      <c r="AU438" s="249"/>
      <c r="AV438" s="249"/>
      <c r="AW438" s="249"/>
      <c r="AX438" s="249"/>
      <c r="AY438" s="249"/>
      <c r="AZ438" s="249"/>
      <c r="BA438" s="249"/>
      <c r="BB438" s="249"/>
      <c r="BC438" s="249"/>
      <c r="BD438" s="249"/>
      <c r="BE438" s="249"/>
      <c r="BF438" s="249"/>
      <c r="BG438" s="249"/>
      <c r="BH438" s="249"/>
      <c r="BI438" s="249"/>
      <c r="BJ438" s="249"/>
      <c r="BK438" s="249"/>
      <c r="BL438" s="249"/>
      <c r="BM438" s="249"/>
      <c r="BN438" s="249"/>
      <c r="BO438" s="249"/>
      <c r="BP438" s="249"/>
      <c r="BQ438" s="249"/>
      <c r="BR438" s="249"/>
      <c r="BS438" s="249"/>
      <c r="BT438" s="249"/>
      <c r="BU438" s="249"/>
      <c r="BV438" s="249"/>
      <c r="BW438" s="249"/>
      <c r="BX438" s="249"/>
      <c r="BY438" s="249"/>
      <c r="BZ438" s="249"/>
      <c r="CA438" s="249"/>
      <c r="CB438" s="249"/>
      <c r="CC438" s="249"/>
      <c r="CD438" s="249"/>
      <c r="CE438" s="249"/>
      <c r="CF438" s="249"/>
      <c r="CG438" s="249"/>
      <c r="CH438" s="249"/>
      <c r="CI438" s="249"/>
      <c r="CJ438" s="249"/>
      <c r="CK438" s="249"/>
      <c r="CL438" s="249"/>
      <c r="CM438" s="249"/>
      <c r="CN438" s="249"/>
      <c r="CO438" s="249"/>
      <c r="CP438" s="249"/>
      <c r="CQ438" s="249"/>
      <c r="CR438" s="249"/>
      <c r="CS438" s="249"/>
      <c r="CT438" s="249"/>
      <c r="CU438" s="249"/>
      <c r="CV438" s="249"/>
      <c r="CW438" s="249"/>
      <c r="CX438" s="249"/>
      <c r="CY438" s="249"/>
      <c r="CZ438" s="249"/>
      <c r="DA438" s="249"/>
      <c r="DB438" s="249"/>
      <c r="DC438" s="249"/>
      <c r="DD438" s="249"/>
      <c r="DE438" s="249"/>
      <c r="DF438" s="249"/>
      <c r="DG438" s="249"/>
      <c r="DH438" s="249"/>
      <c r="DI438" s="249"/>
      <c r="DJ438" s="249"/>
      <c r="DK438" s="249"/>
      <c r="DL438" s="249"/>
      <c r="DM438" s="249"/>
      <c r="DN438" s="249"/>
      <c r="DO438" s="249"/>
      <c r="DP438" s="249"/>
      <c r="DQ438" s="249"/>
      <c r="DR438" s="249"/>
      <c r="DS438" s="249"/>
      <c r="DT438" s="249"/>
      <c r="DU438" s="249"/>
      <c r="DV438" s="249"/>
      <c r="DW438" s="249"/>
      <c r="DX438" s="249"/>
      <c r="DY438" s="249"/>
      <c r="DZ438" s="249"/>
      <c r="EA438" s="249"/>
      <c r="EB438" s="249"/>
      <c r="EC438" s="249"/>
      <c r="ED438" s="249"/>
      <c r="EE438" s="249"/>
      <c r="EF438" s="249"/>
      <c r="EG438" s="249"/>
      <c r="EH438" s="249"/>
      <c r="EI438" s="249"/>
      <c r="EJ438" s="249"/>
      <c r="EK438" s="249"/>
      <c r="EL438" s="249"/>
      <c r="EM438" s="249"/>
      <c r="EN438" s="249"/>
      <c r="EO438" s="249"/>
      <c r="EP438" s="249"/>
      <c r="EQ438" s="249"/>
      <c r="ER438" s="249"/>
      <c r="ES438" s="249"/>
      <c r="ET438" s="249"/>
      <c r="EU438" s="249"/>
      <c r="EV438" s="249"/>
      <c r="EW438" s="249"/>
      <c r="EX438" s="249"/>
      <c r="EY438" s="249"/>
      <c r="EZ438" s="249"/>
      <c r="FA438" s="249"/>
      <c r="FB438" s="249"/>
      <c r="FC438" s="249"/>
      <c r="FD438" s="249"/>
      <c r="FE438" s="249"/>
      <c r="FF438" s="249"/>
      <c r="FG438" s="249"/>
      <c r="FH438" s="249"/>
      <c r="FI438" s="249"/>
      <c r="FJ438" s="249"/>
      <c r="FK438" s="249"/>
      <c r="FL438" s="249"/>
      <c r="FM438" s="249"/>
      <c r="FN438" s="249"/>
      <c r="FO438" s="249"/>
      <c r="FP438" s="249"/>
      <c r="FQ438" s="249"/>
      <c r="FR438" s="249"/>
      <c r="FS438" s="249"/>
      <c r="FT438" s="249"/>
      <c r="FU438" s="249"/>
      <c r="FV438" s="249"/>
      <c r="FW438" s="249"/>
      <c r="FX438" s="249"/>
    </row>
    <row r="439" customFormat="false" ht="13.8" hidden="false" customHeight="false" outlineLevel="0" collapsed="false">
      <c r="A439" s="249"/>
      <c r="B439" s="249"/>
      <c r="C439" s="249"/>
      <c r="D439" s="249"/>
      <c r="E439" s="249"/>
      <c r="F439" s="249"/>
      <c r="G439" s="249"/>
      <c r="H439" s="249"/>
      <c r="AK439" s="249"/>
      <c r="AL439" s="249"/>
      <c r="AM439" s="249"/>
      <c r="AN439" s="249"/>
      <c r="AO439" s="249"/>
      <c r="AP439" s="249"/>
      <c r="AQ439" s="249"/>
      <c r="AR439" s="249"/>
      <c r="AS439" s="249"/>
      <c r="AT439" s="249"/>
      <c r="AU439" s="249"/>
      <c r="AV439" s="249"/>
      <c r="AW439" s="249"/>
      <c r="AX439" s="249"/>
      <c r="AY439" s="249"/>
      <c r="AZ439" s="249"/>
      <c r="BA439" s="249"/>
      <c r="BB439" s="249"/>
      <c r="BC439" s="249"/>
      <c r="BD439" s="249"/>
      <c r="BE439" s="249"/>
      <c r="BF439" s="249"/>
      <c r="BG439" s="249"/>
      <c r="BH439" s="249"/>
      <c r="BI439" s="249"/>
      <c r="BJ439" s="249"/>
      <c r="BK439" s="249"/>
      <c r="BL439" s="249"/>
      <c r="BM439" s="249"/>
      <c r="BN439" s="249"/>
      <c r="BO439" s="249"/>
      <c r="BP439" s="249"/>
      <c r="BQ439" s="249"/>
      <c r="BR439" s="249"/>
      <c r="BS439" s="249"/>
      <c r="BT439" s="249"/>
      <c r="BU439" s="249"/>
      <c r="BV439" s="249"/>
      <c r="BW439" s="249"/>
      <c r="BX439" s="249"/>
      <c r="BY439" s="249"/>
      <c r="BZ439" s="249"/>
      <c r="CA439" s="249"/>
      <c r="CB439" s="249"/>
      <c r="CC439" s="249"/>
      <c r="CD439" s="249"/>
      <c r="CE439" s="249"/>
      <c r="CF439" s="249"/>
      <c r="CG439" s="249"/>
      <c r="CH439" s="249"/>
      <c r="CI439" s="249"/>
      <c r="CJ439" s="249"/>
      <c r="CK439" s="249"/>
      <c r="CL439" s="249"/>
      <c r="CM439" s="249"/>
      <c r="CN439" s="249"/>
      <c r="CO439" s="249"/>
      <c r="CP439" s="249"/>
      <c r="CQ439" s="249"/>
      <c r="CR439" s="249"/>
      <c r="CS439" s="249"/>
      <c r="CT439" s="249"/>
      <c r="CU439" s="249"/>
      <c r="CV439" s="249"/>
      <c r="CW439" s="249"/>
      <c r="CX439" s="249"/>
      <c r="CY439" s="249"/>
      <c r="CZ439" s="249"/>
      <c r="DA439" s="249"/>
      <c r="DB439" s="249"/>
      <c r="DC439" s="249"/>
      <c r="DD439" s="249"/>
      <c r="DE439" s="249"/>
      <c r="DF439" s="249"/>
      <c r="DG439" s="249"/>
      <c r="DH439" s="249"/>
      <c r="DI439" s="249"/>
      <c r="DJ439" s="249"/>
      <c r="DK439" s="249"/>
      <c r="DL439" s="249"/>
      <c r="DM439" s="249"/>
      <c r="DN439" s="249"/>
      <c r="DO439" s="249"/>
      <c r="DP439" s="249"/>
      <c r="DQ439" s="249"/>
      <c r="DR439" s="249"/>
      <c r="DS439" s="249"/>
      <c r="DT439" s="249"/>
      <c r="DU439" s="249"/>
      <c r="DV439" s="249"/>
      <c r="DW439" s="249"/>
      <c r="DX439" s="249"/>
      <c r="DY439" s="249"/>
      <c r="DZ439" s="249"/>
      <c r="EA439" s="249"/>
      <c r="EB439" s="249"/>
      <c r="EC439" s="249"/>
      <c r="ED439" s="249"/>
      <c r="EE439" s="249"/>
      <c r="EF439" s="249"/>
      <c r="EG439" s="249"/>
      <c r="EH439" s="249"/>
      <c r="EI439" s="249"/>
      <c r="EJ439" s="249"/>
      <c r="EK439" s="249"/>
      <c r="EL439" s="249"/>
      <c r="EM439" s="249"/>
      <c r="EN439" s="249"/>
      <c r="EO439" s="249"/>
      <c r="EP439" s="249"/>
      <c r="EQ439" s="249"/>
      <c r="ER439" s="249"/>
      <c r="ES439" s="249"/>
      <c r="ET439" s="249"/>
      <c r="EU439" s="249"/>
      <c r="EV439" s="249"/>
      <c r="EW439" s="249"/>
      <c r="EX439" s="249"/>
      <c r="EY439" s="249"/>
      <c r="EZ439" s="249"/>
      <c r="FA439" s="249"/>
      <c r="FB439" s="249"/>
      <c r="FC439" s="249"/>
      <c r="FD439" s="249"/>
      <c r="FE439" s="249"/>
      <c r="FF439" s="249"/>
      <c r="FG439" s="249"/>
      <c r="FH439" s="249"/>
      <c r="FI439" s="249"/>
      <c r="FJ439" s="249"/>
      <c r="FK439" s="249"/>
      <c r="FL439" s="249"/>
      <c r="FM439" s="249"/>
      <c r="FN439" s="249"/>
      <c r="FO439" s="249"/>
      <c r="FP439" s="249"/>
      <c r="FQ439" s="249"/>
      <c r="FR439" s="249"/>
      <c r="FS439" s="249"/>
      <c r="FT439" s="249"/>
      <c r="FU439" s="249"/>
      <c r="FV439" s="249"/>
      <c r="FW439" s="249"/>
      <c r="FX439" s="249"/>
    </row>
    <row r="440" customFormat="false" ht="13.8" hidden="false" customHeight="false" outlineLevel="0" collapsed="false">
      <c r="A440" s="249"/>
      <c r="B440" s="249"/>
      <c r="C440" s="249"/>
      <c r="D440" s="249"/>
      <c r="E440" s="249"/>
      <c r="F440" s="249"/>
      <c r="G440" s="249"/>
      <c r="H440" s="249"/>
      <c r="AK440" s="249"/>
      <c r="AL440" s="249"/>
      <c r="AM440" s="249"/>
      <c r="AN440" s="249"/>
      <c r="AO440" s="249"/>
      <c r="AP440" s="249"/>
      <c r="AQ440" s="249"/>
      <c r="AR440" s="249"/>
      <c r="AS440" s="249"/>
      <c r="AT440" s="249"/>
      <c r="AU440" s="249"/>
      <c r="AV440" s="249"/>
      <c r="AW440" s="249"/>
      <c r="AX440" s="249"/>
      <c r="AY440" s="249"/>
      <c r="AZ440" s="249"/>
      <c r="BA440" s="249"/>
      <c r="BB440" s="249"/>
      <c r="BC440" s="249"/>
      <c r="BD440" s="249"/>
      <c r="BE440" s="249"/>
      <c r="BF440" s="249"/>
      <c r="BG440" s="249"/>
      <c r="BH440" s="249"/>
      <c r="BI440" s="249"/>
      <c r="BJ440" s="249"/>
      <c r="BK440" s="249"/>
      <c r="BL440" s="249"/>
      <c r="BM440" s="249"/>
      <c r="BN440" s="249"/>
      <c r="BO440" s="249"/>
      <c r="BP440" s="249"/>
      <c r="BQ440" s="249"/>
      <c r="BR440" s="249"/>
      <c r="BS440" s="249"/>
      <c r="BT440" s="249"/>
      <c r="BU440" s="249"/>
      <c r="BV440" s="249"/>
      <c r="BW440" s="249"/>
      <c r="BX440" s="249"/>
      <c r="BY440" s="249"/>
      <c r="BZ440" s="249"/>
      <c r="CA440" s="249"/>
      <c r="CB440" s="249"/>
      <c r="CC440" s="249"/>
      <c r="CD440" s="249"/>
      <c r="CE440" s="249"/>
      <c r="CF440" s="249"/>
      <c r="CG440" s="249"/>
      <c r="CH440" s="249"/>
      <c r="CI440" s="249"/>
      <c r="CJ440" s="249"/>
      <c r="CK440" s="249"/>
      <c r="CL440" s="249"/>
      <c r="CM440" s="249"/>
      <c r="CN440" s="249"/>
      <c r="CO440" s="249"/>
      <c r="CP440" s="249"/>
      <c r="CQ440" s="249"/>
      <c r="CR440" s="249"/>
      <c r="CS440" s="249"/>
      <c r="CT440" s="249"/>
      <c r="CU440" s="249"/>
      <c r="CV440" s="249"/>
      <c r="CW440" s="249"/>
      <c r="CX440" s="249"/>
      <c r="CY440" s="249"/>
      <c r="CZ440" s="249"/>
      <c r="DA440" s="249"/>
      <c r="DB440" s="249"/>
      <c r="DC440" s="249"/>
      <c r="DD440" s="249"/>
      <c r="DE440" s="249"/>
      <c r="DF440" s="249"/>
      <c r="DG440" s="249"/>
      <c r="DH440" s="249"/>
      <c r="DI440" s="249"/>
      <c r="DJ440" s="249"/>
      <c r="DK440" s="249"/>
      <c r="DL440" s="249"/>
      <c r="DM440" s="249"/>
      <c r="DN440" s="249"/>
      <c r="DO440" s="249"/>
      <c r="DP440" s="249"/>
      <c r="DQ440" s="249"/>
      <c r="DR440" s="249"/>
      <c r="DS440" s="249"/>
      <c r="DT440" s="249"/>
      <c r="DU440" s="249"/>
      <c r="DV440" s="249"/>
      <c r="DW440" s="249"/>
      <c r="DX440" s="249"/>
      <c r="DY440" s="249"/>
      <c r="DZ440" s="249"/>
      <c r="EA440" s="249"/>
      <c r="EB440" s="249"/>
      <c r="EC440" s="249"/>
      <c r="ED440" s="249"/>
      <c r="EE440" s="249"/>
      <c r="EF440" s="249"/>
      <c r="EG440" s="249"/>
      <c r="EH440" s="249"/>
      <c r="EI440" s="249"/>
      <c r="EJ440" s="249"/>
      <c r="EK440" s="249"/>
      <c r="EL440" s="249"/>
      <c r="EM440" s="249"/>
      <c r="EN440" s="249"/>
      <c r="EO440" s="249"/>
      <c r="EP440" s="249"/>
      <c r="EQ440" s="249"/>
      <c r="ER440" s="249"/>
      <c r="ES440" s="249"/>
      <c r="ET440" s="249"/>
      <c r="EU440" s="249"/>
      <c r="EV440" s="249"/>
      <c r="EW440" s="249"/>
      <c r="EX440" s="249"/>
      <c r="EY440" s="249"/>
      <c r="EZ440" s="249"/>
      <c r="FA440" s="249"/>
      <c r="FB440" s="249"/>
      <c r="FC440" s="249"/>
      <c r="FD440" s="249"/>
      <c r="FE440" s="249"/>
      <c r="FF440" s="249"/>
      <c r="FG440" s="249"/>
      <c r="FH440" s="249"/>
      <c r="FI440" s="249"/>
      <c r="FJ440" s="249"/>
      <c r="FK440" s="249"/>
      <c r="FL440" s="249"/>
      <c r="FM440" s="249"/>
      <c r="FN440" s="249"/>
      <c r="FO440" s="249"/>
      <c r="FP440" s="249"/>
      <c r="FQ440" s="249"/>
      <c r="FR440" s="249"/>
      <c r="FS440" s="249"/>
      <c r="FT440" s="249"/>
      <c r="FU440" s="249"/>
      <c r="FV440" s="249"/>
      <c r="FW440" s="249"/>
      <c r="FX440" s="249"/>
    </row>
    <row r="441" customFormat="false" ht="13.8" hidden="false" customHeight="false" outlineLevel="0" collapsed="false">
      <c r="A441" s="249"/>
      <c r="B441" s="249"/>
      <c r="C441" s="249"/>
      <c r="D441" s="249"/>
      <c r="E441" s="249"/>
      <c r="F441" s="249"/>
      <c r="G441" s="249"/>
      <c r="H441" s="249"/>
      <c r="AK441" s="249"/>
      <c r="AL441" s="249"/>
      <c r="AM441" s="249"/>
      <c r="AN441" s="249"/>
      <c r="AO441" s="249"/>
      <c r="AP441" s="249"/>
      <c r="AQ441" s="249"/>
      <c r="AR441" s="249"/>
      <c r="AS441" s="249"/>
      <c r="AT441" s="249"/>
      <c r="AU441" s="249"/>
      <c r="AV441" s="249"/>
      <c r="AW441" s="249"/>
      <c r="AX441" s="249"/>
      <c r="AY441" s="249"/>
      <c r="AZ441" s="249"/>
      <c r="BA441" s="249"/>
      <c r="BB441" s="249"/>
      <c r="BC441" s="249"/>
      <c r="BD441" s="249"/>
      <c r="BE441" s="249"/>
      <c r="BF441" s="249"/>
      <c r="BG441" s="249"/>
      <c r="BH441" s="249"/>
      <c r="BI441" s="249"/>
      <c r="BJ441" s="249"/>
      <c r="BK441" s="249"/>
      <c r="BL441" s="249"/>
      <c r="BM441" s="249"/>
      <c r="BN441" s="249"/>
      <c r="BO441" s="249"/>
      <c r="BP441" s="249"/>
      <c r="BQ441" s="249"/>
      <c r="BR441" s="249"/>
      <c r="BS441" s="249"/>
      <c r="BT441" s="249"/>
      <c r="BU441" s="249"/>
      <c r="BV441" s="249"/>
      <c r="BW441" s="249"/>
      <c r="BX441" s="249"/>
      <c r="BY441" s="249"/>
      <c r="BZ441" s="249"/>
      <c r="CA441" s="249"/>
      <c r="CB441" s="249"/>
      <c r="CC441" s="249"/>
      <c r="CD441" s="249"/>
      <c r="CE441" s="249"/>
      <c r="CF441" s="249"/>
      <c r="CG441" s="249"/>
      <c r="CH441" s="249"/>
      <c r="CI441" s="249"/>
      <c r="CJ441" s="249"/>
      <c r="CK441" s="249"/>
      <c r="CL441" s="249"/>
      <c r="CM441" s="249"/>
      <c r="CN441" s="249"/>
      <c r="CO441" s="249"/>
      <c r="CP441" s="249"/>
      <c r="CQ441" s="249"/>
      <c r="CR441" s="249"/>
      <c r="CS441" s="249"/>
      <c r="CT441" s="249"/>
      <c r="CU441" s="249"/>
      <c r="CV441" s="249"/>
      <c r="CW441" s="249"/>
      <c r="CX441" s="249"/>
      <c r="CY441" s="249"/>
      <c r="CZ441" s="249"/>
      <c r="DA441" s="249"/>
      <c r="DB441" s="249"/>
      <c r="DC441" s="249"/>
      <c r="DD441" s="249"/>
      <c r="DE441" s="249"/>
      <c r="DF441" s="249"/>
      <c r="DG441" s="249"/>
      <c r="DH441" s="249"/>
      <c r="DI441" s="249"/>
      <c r="DJ441" s="249"/>
      <c r="DK441" s="249"/>
      <c r="DL441" s="249"/>
      <c r="DM441" s="249"/>
      <c r="DN441" s="249"/>
      <c r="DO441" s="249"/>
      <c r="DP441" s="249"/>
      <c r="DQ441" s="249"/>
      <c r="DR441" s="249"/>
      <c r="DS441" s="249"/>
      <c r="DT441" s="249"/>
      <c r="DU441" s="249"/>
      <c r="DV441" s="249"/>
      <c r="DW441" s="249"/>
      <c r="DX441" s="249"/>
      <c r="DY441" s="249"/>
      <c r="DZ441" s="249"/>
      <c r="EA441" s="249"/>
      <c r="EB441" s="249"/>
      <c r="EC441" s="249"/>
      <c r="ED441" s="249"/>
      <c r="EE441" s="249"/>
      <c r="EF441" s="249"/>
      <c r="EG441" s="249"/>
      <c r="EH441" s="249"/>
      <c r="EI441" s="249"/>
      <c r="EJ441" s="249"/>
      <c r="EK441" s="249"/>
      <c r="EL441" s="249"/>
      <c r="EM441" s="249"/>
      <c r="EN441" s="249"/>
      <c r="EO441" s="249"/>
      <c r="EP441" s="249"/>
      <c r="EQ441" s="249"/>
      <c r="ER441" s="249"/>
      <c r="ES441" s="249"/>
      <c r="ET441" s="249"/>
      <c r="EU441" s="249"/>
      <c r="EV441" s="249"/>
      <c r="EW441" s="249"/>
      <c r="EX441" s="249"/>
      <c r="EY441" s="249"/>
      <c r="EZ441" s="249"/>
      <c r="FA441" s="249"/>
      <c r="FB441" s="249"/>
      <c r="FC441" s="249"/>
      <c r="FD441" s="249"/>
      <c r="FE441" s="249"/>
      <c r="FF441" s="249"/>
      <c r="FG441" s="249"/>
      <c r="FH441" s="249"/>
      <c r="FI441" s="249"/>
      <c r="FJ441" s="249"/>
      <c r="FK441" s="249"/>
      <c r="FL441" s="249"/>
      <c r="FM441" s="249"/>
      <c r="FN441" s="249"/>
      <c r="FO441" s="249"/>
      <c r="FP441" s="249"/>
      <c r="FQ441" s="249"/>
      <c r="FR441" s="249"/>
      <c r="FS441" s="249"/>
      <c r="FT441" s="249"/>
      <c r="FU441" s="249"/>
      <c r="FV441" s="249"/>
      <c r="FW441" s="249"/>
      <c r="FX441" s="249"/>
    </row>
    <row r="442" customFormat="false" ht="13.8" hidden="false" customHeight="false" outlineLevel="0" collapsed="false">
      <c r="A442" s="249"/>
      <c r="B442" s="249"/>
      <c r="C442" s="249"/>
      <c r="D442" s="249"/>
      <c r="E442" s="249"/>
      <c r="F442" s="249"/>
      <c r="G442" s="249"/>
      <c r="H442" s="249"/>
      <c r="AK442" s="249"/>
      <c r="AL442" s="249"/>
      <c r="AM442" s="249"/>
      <c r="AN442" s="249"/>
      <c r="AO442" s="249"/>
      <c r="AP442" s="249"/>
      <c r="AQ442" s="249"/>
      <c r="AR442" s="249"/>
      <c r="AS442" s="249"/>
      <c r="AT442" s="249"/>
      <c r="AU442" s="249"/>
      <c r="AV442" s="249"/>
      <c r="AW442" s="249"/>
      <c r="AX442" s="249"/>
      <c r="AY442" s="249"/>
      <c r="AZ442" s="249"/>
      <c r="BA442" s="249"/>
      <c r="BB442" s="249"/>
      <c r="BC442" s="249"/>
      <c r="BD442" s="249"/>
      <c r="BE442" s="249"/>
      <c r="BF442" s="249"/>
      <c r="BG442" s="249"/>
      <c r="BH442" s="249"/>
      <c r="BI442" s="249"/>
      <c r="BJ442" s="249"/>
      <c r="BK442" s="249"/>
      <c r="BL442" s="249"/>
      <c r="BM442" s="249"/>
      <c r="BN442" s="249"/>
      <c r="BO442" s="249"/>
      <c r="BP442" s="249"/>
      <c r="BQ442" s="249"/>
      <c r="BR442" s="249"/>
      <c r="BS442" s="249"/>
      <c r="BT442" s="249"/>
      <c r="BU442" s="249"/>
      <c r="BV442" s="249"/>
      <c r="BW442" s="249"/>
      <c r="BX442" s="249"/>
      <c r="BY442" s="249"/>
      <c r="BZ442" s="249"/>
      <c r="CA442" s="249"/>
      <c r="CB442" s="249"/>
      <c r="CC442" s="249"/>
      <c r="CD442" s="249"/>
      <c r="CE442" s="249"/>
      <c r="CF442" s="249"/>
      <c r="CG442" s="249"/>
      <c r="CH442" s="249"/>
      <c r="CI442" s="249"/>
      <c r="CJ442" s="249"/>
      <c r="CK442" s="249"/>
      <c r="CL442" s="249"/>
      <c r="CM442" s="249"/>
      <c r="CN442" s="249"/>
      <c r="CO442" s="249"/>
      <c r="CP442" s="249"/>
      <c r="CQ442" s="249"/>
      <c r="CR442" s="249"/>
      <c r="CS442" s="249"/>
      <c r="CT442" s="249"/>
      <c r="CU442" s="249"/>
      <c r="CV442" s="249"/>
      <c r="CW442" s="249"/>
      <c r="CX442" s="249"/>
      <c r="CY442" s="249"/>
      <c r="CZ442" s="249"/>
      <c r="DA442" s="249"/>
      <c r="DB442" s="249"/>
      <c r="DC442" s="249"/>
      <c r="DD442" s="249"/>
      <c r="DE442" s="249"/>
      <c r="DF442" s="249"/>
      <c r="DG442" s="249"/>
      <c r="DH442" s="249"/>
      <c r="DI442" s="249"/>
      <c r="DJ442" s="249"/>
      <c r="DK442" s="249"/>
      <c r="DL442" s="249"/>
      <c r="DM442" s="249"/>
      <c r="DN442" s="249"/>
      <c r="DO442" s="249"/>
      <c r="DP442" s="249"/>
      <c r="DQ442" s="249"/>
      <c r="DR442" s="249"/>
      <c r="DS442" s="249"/>
      <c r="DT442" s="249"/>
      <c r="DU442" s="249"/>
      <c r="DV442" s="249"/>
      <c r="DW442" s="249"/>
      <c r="DX442" s="249"/>
      <c r="DY442" s="249"/>
      <c r="DZ442" s="249"/>
      <c r="EA442" s="249"/>
      <c r="EB442" s="249"/>
      <c r="EC442" s="249"/>
      <c r="ED442" s="249"/>
      <c r="EE442" s="249"/>
      <c r="EF442" s="249"/>
      <c r="EG442" s="249"/>
      <c r="EH442" s="249"/>
      <c r="EI442" s="249"/>
      <c r="EJ442" s="249"/>
      <c r="EK442" s="249"/>
      <c r="EL442" s="249"/>
      <c r="EM442" s="249"/>
      <c r="EN442" s="249"/>
      <c r="EO442" s="249"/>
      <c r="EP442" s="249"/>
      <c r="EQ442" s="249"/>
      <c r="ER442" s="249"/>
      <c r="ES442" s="249"/>
      <c r="ET442" s="249"/>
      <c r="EU442" s="249"/>
      <c r="EV442" s="249"/>
      <c r="EW442" s="249"/>
      <c r="EX442" s="249"/>
      <c r="EY442" s="249"/>
      <c r="EZ442" s="249"/>
      <c r="FA442" s="249"/>
      <c r="FB442" s="249"/>
      <c r="FC442" s="249"/>
      <c r="FD442" s="249"/>
      <c r="FE442" s="249"/>
      <c r="FF442" s="249"/>
      <c r="FG442" s="249"/>
      <c r="FH442" s="249"/>
      <c r="FI442" s="249"/>
      <c r="FJ442" s="249"/>
      <c r="FK442" s="249"/>
      <c r="FL442" s="249"/>
      <c r="FM442" s="249"/>
      <c r="FN442" s="249"/>
      <c r="FO442" s="249"/>
      <c r="FP442" s="249"/>
      <c r="FQ442" s="249"/>
      <c r="FR442" s="249"/>
      <c r="FS442" s="249"/>
      <c r="FT442" s="249"/>
      <c r="FU442" s="249"/>
      <c r="FV442" s="249"/>
      <c r="FW442" s="249"/>
      <c r="FX442" s="249"/>
    </row>
    <row r="443" customFormat="false" ht="13.8" hidden="false" customHeight="false" outlineLevel="0" collapsed="false">
      <c r="A443" s="249"/>
      <c r="B443" s="249"/>
      <c r="C443" s="249"/>
      <c r="D443" s="249"/>
      <c r="E443" s="249"/>
      <c r="F443" s="249"/>
      <c r="G443" s="249"/>
      <c r="H443" s="249"/>
      <c r="AK443" s="249"/>
      <c r="AL443" s="249"/>
      <c r="AM443" s="249"/>
      <c r="AN443" s="249"/>
      <c r="AO443" s="249"/>
      <c r="AP443" s="249"/>
      <c r="AQ443" s="249"/>
      <c r="AR443" s="249"/>
      <c r="AS443" s="249"/>
      <c r="AT443" s="249"/>
      <c r="AU443" s="249"/>
      <c r="AV443" s="249"/>
      <c r="AW443" s="249"/>
      <c r="AX443" s="249"/>
      <c r="AY443" s="249"/>
      <c r="AZ443" s="249"/>
      <c r="BA443" s="249"/>
      <c r="BB443" s="249"/>
      <c r="BC443" s="249"/>
      <c r="BD443" s="249"/>
      <c r="BE443" s="249"/>
      <c r="BF443" s="249"/>
      <c r="BG443" s="249"/>
      <c r="BH443" s="249"/>
      <c r="BI443" s="249"/>
      <c r="BJ443" s="249"/>
      <c r="BK443" s="249"/>
      <c r="BL443" s="249"/>
      <c r="BM443" s="249"/>
      <c r="BN443" s="249"/>
      <c r="BO443" s="249"/>
      <c r="BP443" s="249"/>
      <c r="BQ443" s="249"/>
      <c r="BR443" s="249"/>
      <c r="BS443" s="249"/>
      <c r="BT443" s="249"/>
      <c r="BU443" s="249"/>
      <c r="BV443" s="249"/>
      <c r="BW443" s="249"/>
      <c r="BX443" s="249"/>
      <c r="BY443" s="249"/>
      <c r="BZ443" s="249"/>
      <c r="CA443" s="249"/>
      <c r="CB443" s="249"/>
      <c r="CC443" s="249"/>
      <c r="CD443" s="249"/>
      <c r="CE443" s="249"/>
      <c r="CF443" s="249"/>
      <c r="CG443" s="249"/>
      <c r="CH443" s="249"/>
      <c r="CI443" s="249"/>
      <c r="CJ443" s="249"/>
      <c r="CK443" s="249"/>
      <c r="CL443" s="249"/>
      <c r="CM443" s="249"/>
      <c r="CN443" s="249"/>
      <c r="CO443" s="249"/>
      <c r="CP443" s="249"/>
      <c r="CQ443" s="249"/>
      <c r="CR443" s="249"/>
      <c r="CS443" s="249"/>
      <c r="CT443" s="249"/>
      <c r="CU443" s="249"/>
      <c r="CV443" s="249"/>
      <c r="CW443" s="249"/>
      <c r="CX443" s="249"/>
      <c r="CY443" s="249"/>
      <c r="CZ443" s="249"/>
      <c r="DA443" s="249"/>
      <c r="DB443" s="249"/>
      <c r="DC443" s="249"/>
      <c r="DD443" s="249"/>
      <c r="DE443" s="249"/>
      <c r="DF443" s="249"/>
      <c r="DG443" s="249"/>
      <c r="DH443" s="249"/>
      <c r="DI443" s="249"/>
      <c r="DJ443" s="249"/>
      <c r="DK443" s="249"/>
      <c r="DL443" s="249"/>
      <c r="DM443" s="249"/>
      <c r="DN443" s="249"/>
      <c r="DO443" s="249"/>
      <c r="DP443" s="249"/>
      <c r="DQ443" s="249"/>
      <c r="DR443" s="249"/>
      <c r="DS443" s="249"/>
      <c r="DT443" s="249"/>
      <c r="DU443" s="249"/>
      <c r="DV443" s="249"/>
      <c r="DW443" s="249"/>
      <c r="DX443" s="249"/>
      <c r="DY443" s="249"/>
      <c r="DZ443" s="249"/>
      <c r="EA443" s="249"/>
      <c r="EB443" s="249"/>
      <c r="EC443" s="249"/>
      <c r="ED443" s="249"/>
      <c r="EE443" s="249"/>
      <c r="EF443" s="249"/>
      <c r="EG443" s="249"/>
      <c r="EH443" s="249"/>
      <c r="EI443" s="249"/>
      <c r="EJ443" s="249"/>
      <c r="EK443" s="249"/>
      <c r="EL443" s="249"/>
      <c r="EM443" s="249"/>
      <c r="EN443" s="249"/>
      <c r="EO443" s="249"/>
      <c r="EP443" s="249"/>
      <c r="EQ443" s="249"/>
      <c r="ER443" s="249"/>
      <c r="ES443" s="249"/>
      <c r="ET443" s="249"/>
      <c r="EU443" s="249"/>
      <c r="EV443" s="249"/>
      <c r="EW443" s="249"/>
      <c r="EX443" s="249"/>
      <c r="EY443" s="249"/>
      <c r="EZ443" s="249"/>
      <c r="FA443" s="249"/>
      <c r="FB443" s="249"/>
      <c r="FC443" s="249"/>
      <c r="FD443" s="249"/>
      <c r="FE443" s="249"/>
      <c r="FF443" s="249"/>
      <c r="FG443" s="249"/>
      <c r="FH443" s="249"/>
      <c r="FI443" s="249"/>
      <c r="FJ443" s="249"/>
      <c r="FK443" s="249"/>
      <c r="FL443" s="249"/>
      <c r="FM443" s="249"/>
      <c r="FN443" s="249"/>
      <c r="FO443" s="249"/>
      <c r="FP443" s="249"/>
      <c r="FQ443" s="249"/>
      <c r="FR443" s="249"/>
      <c r="FS443" s="249"/>
      <c r="FT443" s="249"/>
      <c r="FU443" s="249"/>
      <c r="FV443" s="249"/>
      <c r="FW443" s="249"/>
      <c r="FX443" s="249"/>
    </row>
    <row r="444" customFormat="false" ht="13.8" hidden="false" customHeight="false" outlineLevel="0" collapsed="false">
      <c r="A444" s="249"/>
      <c r="B444" s="249"/>
      <c r="C444" s="249"/>
      <c r="D444" s="249"/>
      <c r="E444" s="249"/>
      <c r="F444" s="249"/>
      <c r="G444" s="249"/>
      <c r="H444" s="249"/>
      <c r="AK444" s="249"/>
      <c r="AL444" s="249"/>
      <c r="AM444" s="249"/>
      <c r="AN444" s="249"/>
      <c r="AO444" s="249"/>
      <c r="AP444" s="249"/>
      <c r="AQ444" s="249"/>
      <c r="AR444" s="249"/>
      <c r="AS444" s="249"/>
      <c r="AT444" s="249"/>
      <c r="AU444" s="249"/>
      <c r="AV444" s="249"/>
      <c r="AW444" s="249"/>
      <c r="AX444" s="249"/>
      <c r="AY444" s="249"/>
      <c r="AZ444" s="249"/>
      <c r="BA444" s="249"/>
      <c r="BB444" s="249"/>
      <c r="BC444" s="249"/>
      <c r="BD444" s="249"/>
      <c r="BE444" s="249"/>
      <c r="BF444" s="249"/>
      <c r="BG444" s="249"/>
      <c r="BH444" s="249"/>
      <c r="BI444" s="249"/>
      <c r="BJ444" s="249"/>
      <c r="BK444" s="249"/>
      <c r="BL444" s="249"/>
      <c r="BM444" s="249"/>
      <c r="BN444" s="249"/>
      <c r="BO444" s="249"/>
      <c r="BP444" s="249"/>
      <c r="BQ444" s="249"/>
      <c r="BR444" s="249"/>
      <c r="BS444" s="249"/>
      <c r="BT444" s="249"/>
      <c r="BU444" s="249"/>
      <c r="BV444" s="249"/>
      <c r="BW444" s="249"/>
      <c r="BX444" s="249"/>
      <c r="BY444" s="249"/>
      <c r="BZ444" s="249"/>
      <c r="CA444" s="249"/>
      <c r="CB444" s="249"/>
      <c r="CC444" s="249"/>
      <c r="CD444" s="249"/>
      <c r="CE444" s="249"/>
      <c r="CF444" s="249"/>
      <c r="CG444" s="249"/>
      <c r="CH444" s="249"/>
      <c r="CI444" s="249"/>
      <c r="CJ444" s="249"/>
      <c r="CK444" s="249"/>
      <c r="CL444" s="249"/>
      <c r="CM444" s="249"/>
      <c r="CN444" s="249"/>
      <c r="CO444" s="249"/>
      <c r="CP444" s="249"/>
      <c r="CQ444" s="249"/>
      <c r="CR444" s="249"/>
      <c r="CS444" s="249"/>
      <c r="CT444" s="249"/>
      <c r="CU444" s="249"/>
      <c r="CV444" s="249"/>
      <c r="CW444" s="249"/>
      <c r="CX444" s="249"/>
      <c r="CY444" s="249"/>
      <c r="CZ444" s="249"/>
      <c r="DA444" s="249"/>
      <c r="DB444" s="249"/>
      <c r="DC444" s="249"/>
      <c r="DD444" s="249"/>
      <c r="DE444" s="249"/>
      <c r="DF444" s="249"/>
      <c r="DG444" s="249"/>
      <c r="DH444" s="249"/>
      <c r="DI444" s="249"/>
      <c r="DJ444" s="249"/>
      <c r="DK444" s="249"/>
      <c r="DL444" s="249"/>
      <c r="DM444" s="249"/>
      <c r="DN444" s="249"/>
      <c r="DO444" s="249"/>
      <c r="DP444" s="249"/>
      <c r="DQ444" s="249"/>
      <c r="DR444" s="249"/>
      <c r="DS444" s="249"/>
      <c r="DT444" s="249"/>
      <c r="DU444" s="249"/>
      <c r="DV444" s="249"/>
      <c r="DW444" s="249"/>
      <c r="DX444" s="249"/>
      <c r="DY444" s="249"/>
      <c r="DZ444" s="249"/>
      <c r="EA444" s="249"/>
      <c r="EB444" s="249"/>
      <c r="EC444" s="249"/>
      <c r="ED444" s="249"/>
      <c r="EE444" s="249"/>
      <c r="EF444" s="249"/>
      <c r="EG444" s="249"/>
      <c r="EH444" s="249"/>
      <c r="EI444" s="249"/>
      <c r="EJ444" s="249"/>
      <c r="EK444" s="249"/>
      <c r="EL444" s="249"/>
      <c r="EM444" s="249"/>
      <c r="EN444" s="249"/>
      <c r="EO444" s="249"/>
      <c r="EP444" s="249"/>
      <c r="EQ444" s="249"/>
      <c r="ER444" s="249"/>
      <c r="ES444" s="249"/>
      <c r="ET444" s="249"/>
      <c r="EU444" s="249"/>
      <c r="EV444" s="249"/>
      <c r="EW444" s="249"/>
      <c r="EX444" s="249"/>
      <c r="EY444" s="249"/>
      <c r="EZ444" s="249"/>
      <c r="FA444" s="249"/>
      <c r="FB444" s="249"/>
      <c r="FC444" s="249"/>
      <c r="FD444" s="249"/>
      <c r="FE444" s="249"/>
      <c r="FF444" s="249"/>
      <c r="FG444" s="249"/>
      <c r="FH444" s="249"/>
      <c r="FI444" s="249"/>
      <c r="FJ444" s="249"/>
      <c r="FK444" s="249"/>
      <c r="FL444" s="249"/>
      <c r="FM444" s="249"/>
      <c r="FN444" s="249"/>
      <c r="FO444" s="249"/>
      <c r="FP444" s="249"/>
      <c r="FQ444" s="249"/>
      <c r="FR444" s="249"/>
      <c r="FS444" s="249"/>
      <c r="FT444" s="249"/>
      <c r="FU444" s="249"/>
      <c r="FV444" s="249"/>
      <c r="FW444" s="249"/>
      <c r="FX444" s="249"/>
    </row>
    <row r="445" customFormat="false" ht="13.8" hidden="false" customHeight="false" outlineLevel="0" collapsed="false">
      <c r="A445" s="249"/>
      <c r="B445" s="249"/>
      <c r="C445" s="249"/>
      <c r="D445" s="249"/>
      <c r="E445" s="249"/>
      <c r="F445" s="249"/>
      <c r="G445" s="249"/>
      <c r="H445" s="249"/>
      <c r="AK445" s="249"/>
      <c r="AL445" s="249"/>
      <c r="AM445" s="249"/>
      <c r="AN445" s="249"/>
      <c r="AO445" s="249"/>
      <c r="AP445" s="249"/>
      <c r="AQ445" s="249"/>
      <c r="AR445" s="249"/>
      <c r="AS445" s="249"/>
      <c r="AT445" s="249"/>
      <c r="AU445" s="249"/>
      <c r="AV445" s="249"/>
      <c r="AW445" s="249"/>
      <c r="AX445" s="249"/>
      <c r="AY445" s="249"/>
      <c r="AZ445" s="249"/>
      <c r="BA445" s="249"/>
      <c r="BB445" s="249"/>
      <c r="BC445" s="249"/>
      <c r="BD445" s="249"/>
      <c r="BE445" s="249"/>
      <c r="BF445" s="249"/>
      <c r="BG445" s="249"/>
      <c r="BH445" s="249"/>
      <c r="BI445" s="249"/>
      <c r="BJ445" s="249"/>
      <c r="BK445" s="249"/>
      <c r="BL445" s="249"/>
      <c r="BM445" s="249"/>
      <c r="BN445" s="249"/>
      <c r="BO445" s="249"/>
      <c r="BP445" s="249"/>
      <c r="BQ445" s="249"/>
      <c r="BR445" s="249"/>
      <c r="BS445" s="249"/>
      <c r="BT445" s="249"/>
      <c r="BU445" s="249"/>
      <c r="BV445" s="249"/>
      <c r="BW445" s="249"/>
      <c r="BX445" s="249"/>
      <c r="BY445" s="249"/>
      <c r="BZ445" s="249"/>
      <c r="CA445" s="249"/>
      <c r="CB445" s="249"/>
      <c r="CC445" s="249"/>
      <c r="CD445" s="249"/>
      <c r="CE445" s="249"/>
      <c r="CF445" s="249"/>
      <c r="CG445" s="249"/>
      <c r="CH445" s="249"/>
      <c r="CI445" s="249"/>
      <c r="CJ445" s="249"/>
      <c r="CK445" s="249"/>
      <c r="CL445" s="249"/>
      <c r="CM445" s="249"/>
      <c r="CN445" s="249"/>
      <c r="CO445" s="249"/>
      <c r="CP445" s="249"/>
      <c r="CQ445" s="249"/>
      <c r="CR445" s="249"/>
      <c r="CS445" s="249"/>
      <c r="CT445" s="249"/>
      <c r="CU445" s="249"/>
      <c r="CV445" s="249"/>
      <c r="CW445" s="249"/>
      <c r="CX445" s="249"/>
      <c r="CY445" s="249"/>
      <c r="CZ445" s="249"/>
      <c r="DA445" s="249"/>
      <c r="DB445" s="249"/>
      <c r="DC445" s="249"/>
      <c r="DD445" s="249"/>
      <c r="DE445" s="249"/>
      <c r="DF445" s="249"/>
      <c r="DG445" s="249"/>
      <c r="DH445" s="249"/>
      <c r="DI445" s="249"/>
      <c r="DJ445" s="249"/>
      <c r="DK445" s="249"/>
      <c r="DL445" s="249"/>
      <c r="DM445" s="249"/>
      <c r="DN445" s="249"/>
      <c r="DO445" s="249"/>
      <c r="DP445" s="249"/>
      <c r="DQ445" s="249"/>
      <c r="DR445" s="249"/>
      <c r="DS445" s="249"/>
      <c r="DT445" s="249"/>
      <c r="DU445" s="249"/>
      <c r="DV445" s="249"/>
      <c r="DW445" s="249"/>
      <c r="DX445" s="249"/>
      <c r="DY445" s="249"/>
      <c r="DZ445" s="249"/>
      <c r="EA445" s="249"/>
      <c r="EB445" s="249"/>
      <c r="EC445" s="249"/>
      <c r="ED445" s="249"/>
      <c r="EE445" s="249"/>
      <c r="EF445" s="249"/>
      <c r="EG445" s="249"/>
      <c r="EH445" s="249"/>
      <c r="EI445" s="249"/>
      <c r="EJ445" s="249"/>
      <c r="EK445" s="249"/>
      <c r="EL445" s="249"/>
      <c r="EM445" s="249"/>
      <c r="EN445" s="249"/>
      <c r="EO445" s="249"/>
      <c r="EP445" s="249"/>
      <c r="EQ445" s="249"/>
      <c r="ER445" s="249"/>
      <c r="ES445" s="249"/>
      <c r="ET445" s="249"/>
      <c r="EU445" s="249"/>
      <c r="EV445" s="249"/>
      <c r="EW445" s="249"/>
      <c r="EX445" s="249"/>
      <c r="EY445" s="249"/>
      <c r="EZ445" s="249"/>
      <c r="FA445" s="249"/>
      <c r="FB445" s="249"/>
      <c r="FC445" s="249"/>
      <c r="FD445" s="249"/>
      <c r="FE445" s="249"/>
      <c r="FF445" s="249"/>
      <c r="FG445" s="249"/>
      <c r="FH445" s="249"/>
      <c r="FI445" s="249"/>
      <c r="FJ445" s="249"/>
      <c r="FK445" s="249"/>
      <c r="FL445" s="249"/>
      <c r="FM445" s="249"/>
      <c r="FN445" s="249"/>
      <c r="FO445" s="249"/>
      <c r="FP445" s="249"/>
      <c r="FQ445" s="249"/>
      <c r="FR445" s="249"/>
      <c r="FS445" s="249"/>
      <c r="FT445" s="249"/>
      <c r="FU445" s="249"/>
      <c r="FV445" s="249"/>
      <c r="FW445" s="249"/>
      <c r="FX445" s="249"/>
    </row>
    <row r="446" customFormat="false" ht="13.8" hidden="false" customHeight="false" outlineLevel="0" collapsed="false">
      <c r="A446" s="249"/>
      <c r="B446" s="249"/>
      <c r="C446" s="249"/>
      <c r="D446" s="249"/>
      <c r="E446" s="249"/>
      <c r="F446" s="249"/>
      <c r="G446" s="249"/>
      <c r="H446" s="249"/>
      <c r="AK446" s="249"/>
      <c r="AL446" s="249"/>
      <c r="AM446" s="249"/>
      <c r="AN446" s="249"/>
      <c r="AO446" s="249"/>
      <c r="AP446" s="249"/>
      <c r="AQ446" s="249"/>
      <c r="AR446" s="249"/>
      <c r="AS446" s="249"/>
      <c r="AT446" s="249"/>
      <c r="AU446" s="249"/>
      <c r="AV446" s="249"/>
      <c r="AW446" s="249"/>
      <c r="AX446" s="249"/>
      <c r="AY446" s="249"/>
      <c r="AZ446" s="249"/>
      <c r="BA446" s="249"/>
      <c r="BB446" s="249"/>
      <c r="BC446" s="249"/>
      <c r="BD446" s="249"/>
      <c r="BE446" s="249"/>
      <c r="BF446" s="249"/>
      <c r="BG446" s="249"/>
      <c r="BH446" s="249"/>
      <c r="BI446" s="249"/>
      <c r="BJ446" s="249"/>
      <c r="BK446" s="249"/>
      <c r="BL446" s="249"/>
      <c r="BM446" s="249"/>
      <c r="BN446" s="249"/>
      <c r="BO446" s="249"/>
      <c r="BP446" s="249"/>
      <c r="BQ446" s="249"/>
      <c r="BR446" s="249"/>
      <c r="BS446" s="249"/>
      <c r="BT446" s="249"/>
      <c r="BU446" s="249"/>
      <c r="BV446" s="249"/>
      <c r="BW446" s="249"/>
      <c r="BX446" s="249"/>
      <c r="BY446" s="249"/>
      <c r="BZ446" s="249"/>
      <c r="CA446" s="249"/>
      <c r="CB446" s="249"/>
      <c r="CC446" s="249"/>
      <c r="CD446" s="249"/>
      <c r="CE446" s="249"/>
      <c r="CF446" s="249"/>
      <c r="CG446" s="249"/>
      <c r="CH446" s="249"/>
      <c r="CI446" s="249"/>
      <c r="CJ446" s="249"/>
      <c r="CK446" s="249"/>
      <c r="CL446" s="249"/>
      <c r="CM446" s="249"/>
      <c r="CN446" s="249"/>
      <c r="CO446" s="249"/>
      <c r="CP446" s="249"/>
      <c r="CQ446" s="249"/>
      <c r="CR446" s="249"/>
      <c r="CS446" s="249"/>
      <c r="CT446" s="249"/>
      <c r="CU446" s="249"/>
      <c r="CV446" s="249"/>
      <c r="CW446" s="249"/>
      <c r="CX446" s="249"/>
      <c r="CY446" s="249"/>
      <c r="CZ446" s="249"/>
      <c r="DA446" s="249"/>
      <c r="DB446" s="249"/>
      <c r="DC446" s="249"/>
      <c r="DD446" s="249"/>
      <c r="DE446" s="249"/>
      <c r="DF446" s="249"/>
      <c r="DG446" s="249"/>
      <c r="DH446" s="249"/>
      <c r="DI446" s="249"/>
      <c r="DJ446" s="249"/>
      <c r="DK446" s="249"/>
      <c r="DL446" s="249"/>
      <c r="DM446" s="249"/>
      <c r="DN446" s="249"/>
      <c r="DO446" s="249"/>
      <c r="DP446" s="249"/>
      <c r="DQ446" s="249"/>
      <c r="DR446" s="249"/>
      <c r="DS446" s="249"/>
      <c r="DT446" s="249"/>
      <c r="DU446" s="249"/>
      <c r="DV446" s="249"/>
      <c r="DW446" s="249"/>
      <c r="DX446" s="249"/>
      <c r="DY446" s="249"/>
      <c r="DZ446" s="249"/>
      <c r="EA446" s="249"/>
      <c r="EB446" s="249"/>
      <c r="EC446" s="249"/>
      <c r="ED446" s="249"/>
      <c r="EE446" s="249"/>
      <c r="EF446" s="249"/>
      <c r="EG446" s="249"/>
      <c r="EH446" s="249"/>
      <c r="EI446" s="249"/>
      <c r="EJ446" s="249"/>
      <c r="EK446" s="249"/>
      <c r="EL446" s="249"/>
      <c r="EM446" s="249"/>
      <c r="EN446" s="249"/>
      <c r="EO446" s="249"/>
      <c r="EP446" s="249"/>
      <c r="EQ446" s="249"/>
      <c r="ER446" s="249"/>
      <c r="ES446" s="249"/>
      <c r="ET446" s="249"/>
      <c r="EU446" s="249"/>
      <c r="EV446" s="249"/>
      <c r="EW446" s="249"/>
      <c r="EX446" s="249"/>
      <c r="EY446" s="249"/>
      <c r="EZ446" s="249"/>
      <c r="FA446" s="249"/>
      <c r="FB446" s="249"/>
      <c r="FC446" s="249"/>
      <c r="FD446" s="249"/>
      <c r="FE446" s="249"/>
      <c r="FF446" s="249"/>
      <c r="FG446" s="249"/>
      <c r="FH446" s="249"/>
      <c r="FI446" s="249"/>
      <c r="FJ446" s="249"/>
      <c r="FK446" s="249"/>
      <c r="FL446" s="249"/>
      <c r="FM446" s="249"/>
      <c r="FN446" s="249"/>
      <c r="FO446" s="249"/>
      <c r="FP446" s="249"/>
      <c r="FQ446" s="249"/>
      <c r="FR446" s="249"/>
      <c r="FS446" s="249"/>
      <c r="FT446" s="249"/>
      <c r="FU446" s="249"/>
      <c r="FV446" s="249"/>
      <c r="FW446" s="249"/>
      <c r="FX446" s="249"/>
    </row>
    <row r="447" customFormat="false" ht="13.8" hidden="false" customHeight="false" outlineLevel="0" collapsed="false">
      <c r="A447" s="249"/>
      <c r="B447" s="249"/>
      <c r="C447" s="249"/>
      <c r="D447" s="249"/>
      <c r="E447" s="249"/>
      <c r="F447" s="249"/>
      <c r="G447" s="249"/>
      <c r="H447" s="249"/>
      <c r="AK447" s="249"/>
      <c r="AL447" s="249"/>
      <c r="AM447" s="249"/>
      <c r="AN447" s="249"/>
      <c r="AO447" s="249"/>
      <c r="AP447" s="249"/>
      <c r="AQ447" s="249"/>
      <c r="AR447" s="249"/>
      <c r="AS447" s="249"/>
      <c r="AT447" s="249"/>
      <c r="AU447" s="249"/>
      <c r="AV447" s="249"/>
      <c r="AW447" s="249"/>
      <c r="AX447" s="249"/>
      <c r="AY447" s="249"/>
      <c r="AZ447" s="249"/>
      <c r="BA447" s="249"/>
      <c r="BB447" s="249"/>
      <c r="BC447" s="249"/>
      <c r="BD447" s="249"/>
      <c r="BE447" s="249"/>
      <c r="BF447" s="249"/>
      <c r="BG447" s="249"/>
      <c r="BH447" s="249"/>
      <c r="BI447" s="249"/>
      <c r="BJ447" s="249"/>
      <c r="BK447" s="249"/>
      <c r="BL447" s="249"/>
      <c r="BM447" s="249"/>
      <c r="BN447" s="249"/>
      <c r="BO447" s="249"/>
      <c r="BP447" s="249"/>
      <c r="BQ447" s="249"/>
      <c r="BR447" s="249"/>
      <c r="BS447" s="249"/>
      <c r="BT447" s="249"/>
      <c r="BU447" s="249"/>
      <c r="BV447" s="249"/>
      <c r="BW447" s="249"/>
      <c r="BX447" s="249"/>
      <c r="BY447" s="249"/>
      <c r="BZ447" s="249"/>
      <c r="CA447" s="249"/>
      <c r="CB447" s="249"/>
      <c r="CC447" s="249"/>
      <c r="CD447" s="249"/>
      <c r="CE447" s="249"/>
      <c r="CF447" s="249"/>
      <c r="CG447" s="249"/>
      <c r="CH447" s="249"/>
      <c r="CI447" s="249"/>
      <c r="CJ447" s="249"/>
      <c r="CK447" s="249"/>
      <c r="CL447" s="249"/>
      <c r="CM447" s="249"/>
      <c r="CN447" s="249"/>
      <c r="CO447" s="249"/>
      <c r="CP447" s="249"/>
      <c r="CQ447" s="249"/>
      <c r="CR447" s="249"/>
      <c r="CS447" s="249"/>
      <c r="CT447" s="249"/>
      <c r="CU447" s="249"/>
      <c r="CV447" s="249"/>
      <c r="CW447" s="249"/>
      <c r="CX447" s="249"/>
      <c r="CY447" s="249"/>
      <c r="CZ447" s="249"/>
      <c r="DA447" s="249"/>
      <c r="DB447" s="249"/>
      <c r="DC447" s="249"/>
      <c r="DD447" s="249"/>
      <c r="DE447" s="249"/>
      <c r="DF447" s="249"/>
      <c r="DG447" s="249"/>
      <c r="DH447" s="249"/>
      <c r="DI447" s="249"/>
      <c r="DJ447" s="249"/>
      <c r="DK447" s="249"/>
      <c r="DL447" s="249"/>
      <c r="DM447" s="249"/>
      <c r="DN447" s="249"/>
      <c r="DO447" s="249"/>
      <c r="DP447" s="249"/>
      <c r="DQ447" s="249"/>
      <c r="DR447" s="249"/>
      <c r="DS447" s="249"/>
      <c r="DT447" s="249"/>
      <c r="DU447" s="249"/>
      <c r="DV447" s="249"/>
      <c r="DW447" s="249"/>
      <c r="DX447" s="249"/>
      <c r="DY447" s="249"/>
      <c r="DZ447" s="249"/>
      <c r="EA447" s="249"/>
      <c r="EB447" s="249"/>
      <c r="EC447" s="249"/>
      <c r="ED447" s="249"/>
      <c r="EE447" s="249"/>
      <c r="EF447" s="249"/>
      <c r="EG447" s="249"/>
      <c r="EH447" s="249"/>
      <c r="EI447" s="249"/>
      <c r="EJ447" s="249"/>
      <c r="EK447" s="249"/>
      <c r="EL447" s="249"/>
      <c r="EM447" s="249"/>
      <c r="EN447" s="249"/>
      <c r="EO447" s="249"/>
      <c r="EP447" s="249"/>
      <c r="EQ447" s="249"/>
      <c r="ER447" s="249"/>
      <c r="ES447" s="249"/>
      <c r="ET447" s="249"/>
      <c r="EU447" s="249"/>
      <c r="EV447" s="249"/>
      <c r="EW447" s="249"/>
      <c r="EX447" s="249"/>
      <c r="EY447" s="249"/>
      <c r="EZ447" s="249"/>
      <c r="FA447" s="249"/>
      <c r="FB447" s="249"/>
      <c r="FC447" s="249"/>
      <c r="FD447" s="249"/>
      <c r="FE447" s="249"/>
      <c r="FF447" s="249"/>
      <c r="FG447" s="249"/>
      <c r="FH447" s="249"/>
      <c r="FI447" s="249"/>
      <c r="FJ447" s="249"/>
      <c r="FK447" s="249"/>
      <c r="FL447" s="249"/>
      <c r="FM447" s="249"/>
      <c r="FN447" s="249"/>
      <c r="FO447" s="249"/>
      <c r="FP447" s="249"/>
      <c r="FQ447" s="249"/>
      <c r="FR447" s="249"/>
      <c r="FS447" s="249"/>
      <c r="FT447" s="249"/>
      <c r="FU447" s="249"/>
      <c r="FV447" s="249"/>
      <c r="FW447" s="249"/>
      <c r="FX447" s="249"/>
    </row>
    <row r="448" customFormat="false" ht="13.8" hidden="false" customHeight="false" outlineLevel="0" collapsed="false">
      <c r="A448" s="249"/>
      <c r="B448" s="249"/>
      <c r="C448" s="249"/>
      <c r="D448" s="249"/>
      <c r="E448" s="249"/>
      <c r="F448" s="249"/>
      <c r="G448" s="249"/>
      <c r="H448" s="249"/>
      <c r="AK448" s="249"/>
      <c r="AL448" s="249"/>
      <c r="AM448" s="249"/>
      <c r="AN448" s="249"/>
      <c r="AO448" s="249"/>
      <c r="AP448" s="249"/>
      <c r="AQ448" s="249"/>
      <c r="AR448" s="249"/>
      <c r="AS448" s="249"/>
      <c r="AT448" s="249"/>
      <c r="AU448" s="249"/>
      <c r="AV448" s="249"/>
      <c r="AW448" s="249"/>
      <c r="AX448" s="249"/>
      <c r="AY448" s="249"/>
      <c r="AZ448" s="249"/>
      <c r="BA448" s="249"/>
      <c r="BB448" s="249"/>
      <c r="BC448" s="249"/>
      <c r="BD448" s="249"/>
      <c r="BE448" s="249"/>
      <c r="BF448" s="249"/>
      <c r="BG448" s="249"/>
      <c r="BH448" s="249"/>
      <c r="BI448" s="249"/>
      <c r="BJ448" s="249"/>
      <c r="BK448" s="249"/>
      <c r="BL448" s="249"/>
      <c r="BM448" s="249"/>
      <c r="BN448" s="249"/>
      <c r="BO448" s="249"/>
      <c r="BP448" s="249"/>
      <c r="BQ448" s="249"/>
      <c r="BR448" s="249"/>
      <c r="BS448" s="249"/>
      <c r="BT448" s="249"/>
      <c r="BU448" s="249"/>
      <c r="BV448" s="249"/>
      <c r="BW448" s="249"/>
      <c r="BX448" s="249"/>
      <c r="BY448" s="249"/>
      <c r="BZ448" s="249"/>
      <c r="CA448" s="249"/>
      <c r="CB448" s="249"/>
      <c r="CC448" s="249"/>
      <c r="CD448" s="249"/>
      <c r="CE448" s="249"/>
      <c r="CF448" s="249"/>
      <c r="CG448" s="249"/>
      <c r="CH448" s="249"/>
      <c r="CI448" s="249"/>
      <c r="CJ448" s="249"/>
      <c r="CK448" s="249"/>
      <c r="CL448" s="249"/>
      <c r="CM448" s="249"/>
      <c r="CN448" s="249"/>
      <c r="CO448" s="249"/>
      <c r="CP448" s="249"/>
      <c r="CQ448" s="249"/>
      <c r="CR448" s="249"/>
      <c r="CS448" s="249"/>
      <c r="CT448" s="249"/>
      <c r="CU448" s="249"/>
      <c r="CV448" s="249"/>
      <c r="CW448" s="249"/>
      <c r="CX448" s="249"/>
      <c r="CY448" s="249"/>
      <c r="CZ448" s="249"/>
      <c r="DA448" s="249"/>
      <c r="DB448" s="249"/>
      <c r="DC448" s="249"/>
      <c r="DD448" s="249"/>
      <c r="DE448" s="249"/>
      <c r="DF448" s="249"/>
      <c r="DG448" s="249"/>
      <c r="DH448" s="249"/>
      <c r="DI448" s="249"/>
      <c r="DJ448" s="249"/>
      <c r="DK448" s="249"/>
      <c r="DL448" s="249"/>
      <c r="DM448" s="249"/>
      <c r="DN448" s="249"/>
      <c r="DO448" s="249"/>
      <c r="DP448" s="249"/>
      <c r="DQ448" s="249"/>
      <c r="DR448" s="249"/>
      <c r="DS448" s="249"/>
      <c r="DT448" s="249"/>
      <c r="DU448" s="249"/>
      <c r="DV448" s="249"/>
      <c r="DW448" s="249"/>
      <c r="DX448" s="249"/>
      <c r="DY448" s="249"/>
      <c r="DZ448" s="249"/>
      <c r="EA448" s="249"/>
      <c r="EB448" s="249"/>
      <c r="EC448" s="249"/>
      <c r="ED448" s="249"/>
      <c r="EE448" s="249"/>
      <c r="EF448" s="249"/>
      <c r="EG448" s="249"/>
      <c r="EH448" s="249"/>
      <c r="EI448" s="249"/>
      <c r="EJ448" s="249"/>
      <c r="EK448" s="249"/>
      <c r="EL448" s="249"/>
      <c r="EM448" s="249"/>
      <c r="EN448" s="249"/>
      <c r="EO448" s="249"/>
      <c r="EP448" s="249"/>
      <c r="EQ448" s="249"/>
      <c r="ER448" s="249"/>
      <c r="ES448" s="249"/>
      <c r="ET448" s="249"/>
      <c r="EU448" s="249"/>
      <c r="EV448" s="249"/>
      <c r="EW448" s="249"/>
      <c r="EX448" s="249"/>
      <c r="EY448" s="249"/>
      <c r="EZ448" s="249"/>
      <c r="FA448" s="249"/>
      <c r="FB448" s="249"/>
      <c r="FC448" s="249"/>
      <c r="FD448" s="249"/>
      <c r="FE448" s="249"/>
      <c r="FF448" s="249"/>
      <c r="FG448" s="249"/>
      <c r="FH448" s="249"/>
      <c r="FI448" s="249"/>
      <c r="FJ448" s="249"/>
      <c r="FK448" s="249"/>
      <c r="FL448" s="249"/>
      <c r="FM448" s="249"/>
      <c r="FN448" s="249"/>
      <c r="FO448" s="249"/>
      <c r="FP448" s="249"/>
      <c r="FQ448" s="249"/>
      <c r="FR448" s="249"/>
      <c r="FS448" s="249"/>
      <c r="FT448" s="249"/>
      <c r="FU448" s="249"/>
      <c r="FV448" s="249"/>
      <c r="FW448" s="249"/>
      <c r="FX448" s="249"/>
    </row>
    <row r="449" customFormat="false" ht="13.8" hidden="false" customHeight="false" outlineLevel="0" collapsed="false">
      <c r="A449" s="249"/>
      <c r="B449" s="249"/>
      <c r="C449" s="249"/>
      <c r="D449" s="249"/>
      <c r="E449" s="249"/>
      <c r="F449" s="249"/>
      <c r="G449" s="249"/>
      <c r="H449" s="249"/>
      <c r="AK449" s="249"/>
      <c r="AL449" s="249"/>
      <c r="AM449" s="249"/>
      <c r="AN449" s="249"/>
      <c r="AO449" s="249"/>
      <c r="AP449" s="249"/>
      <c r="AQ449" s="249"/>
      <c r="AR449" s="249"/>
      <c r="AS449" s="249"/>
      <c r="AT449" s="249"/>
      <c r="AU449" s="249"/>
      <c r="AV449" s="249"/>
      <c r="AW449" s="249"/>
      <c r="AX449" s="249"/>
      <c r="AY449" s="249"/>
      <c r="AZ449" s="249"/>
      <c r="BA449" s="249"/>
      <c r="BB449" s="249"/>
      <c r="BC449" s="249"/>
      <c r="BD449" s="249"/>
      <c r="BE449" s="249"/>
      <c r="BF449" s="249"/>
      <c r="BG449" s="249"/>
      <c r="BH449" s="249"/>
      <c r="BI449" s="249"/>
      <c r="BJ449" s="249"/>
      <c r="BK449" s="249"/>
      <c r="BL449" s="249"/>
      <c r="BM449" s="249"/>
      <c r="BN449" s="249"/>
      <c r="BO449" s="249"/>
      <c r="BP449" s="249"/>
      <c r="BQ449" s="249"/>
      <c r="BR449" s="249"/>
      <c r="BS449" s="249"/>
      <c r="BT449" s="249"/>
      <c r="BU449" s="249"/>
      <c r="BV449" s="249"/>
      <c r="BW449" s="249"/>
      <c r="BX449" s="249"/>
      <c r="BY449" s="249"/>
      <c r="BZ449" s="249"/>
      <c r="CA449" s="249"/>
      <c r="CB449" s="249"/>
      <c r="CC449" s="249"/>
      <c r="CD449" s="249"/>
      <c r="CE449" s="249"/>
      <c r="CF449" s="249"/>
      <c r="CG449" s="249"/>
      <c r="CH449" s="249"/>
      <c r="CI449" s="249"/>
      <c r="CJ449" s="249"/>
      <c r="CK449" s="249"/>
      <c r="CL449" s="249"/>
      <c r="CM449" s="249"/>
      <c r="CN449" s="249"/>
      <c r="CO449" s="249"/>
      <c r="CP449" s="249"/>
      <c r="CQ449" s="249"/>
      <c r="CR449" s="249"/>
      <c r="CS449" s="249"/>
      <c r="CT449" s="249"/>
      <c r="CU449" s="249"/>
      <c r="CV449" s="249"/>
      <c r="CW449" s="249"/>
      <c r="CX449" s="249"/>
      <c r="CY449" s="249"/>
      <c r="CZ449" s="249"/>
      <c r="DA449" s="249"/>
      <c r="DB449" s="249"/>
      <c r="DC449" s="249"/>
      <c r="DD449" s="249"/>
      <c r="DE449" s="249"/>
      <c r="DF449" s="249"/>
      <c r="DG449" s="249"/>
      <c r="DH449" s="249"/>
      <c r="DI449" s="249"/>
      <c r="DJ449" s="249"/>
      <c r="DK449" s="249"/>
      <c r="DL449" s="249"/>
      <c r="DM449" s="249"/>
      <c r="DN449" s="249"/>
      <c r="DO449" s="249"/>
      <c r="DP449" s="249"/>
      <c r="DQ449" s="249"/>
      <c r="DR449" s="249"/>
      <c r="DS449" s="249"/>
      <c r="DT449" s="249"/>
      <c r="DU449" s="249"/>
      <c r="DV449" s="249"/>
      <c r="DW449" s="249"/>
      <c r="DX449" s="249"/>
      <c r="DY449" s="249"/>
      <c r="DZ449" s="249"/>
      <c r="EA449" s="249"/>
      <c r="EB449" s="249"/>
      <c r="EC449" s="249"/>
      <c r="ED449" s="249"/>
      <c r="EE449" s="249"/>
      <c r="EF449" s="249"/>
      <c r="EG449" s="249"/>
      <c r="EH449" s="249"/>
      <c r="EI449" s="249"/>
      <c r="EJ449" s="249"/>
      <c r="EK449" s="249"/>
      <c r="EL449" s="249"/>
      <c r="EM449" s="249"/>
      <c r="EN449" s="249"/>
      <c r="EO449" s="249"/>
      <c r="EP449" s="249"/>
      <c r="EQ449" s="249"/>
      <c r="ER449" s="249"/>
      <c r="ES449" s="249"/>
      <c r="ET449" s="249"/>
      <c r="EU449" s="249"/>
      <c r="EV449" s="249"/>
      <c r="EW449" s="249"/>
      <c r="EX449" s="249"/>
      <c r="EY449" s="249"/>
      <c r="EZ449" s="249"/>
      <c r="FA449" s="249"/>
      <c r="FB449" s="249"/>
      <c r="FC449" s="249"/>
      <c r="FD449" s="249"/>
      <c r="FE449" s="249"/>
      <c r="FF449" s="249"/>
      <c r="FG449" s="249"/>
      <c r="FH449" s="249"/>
      <c r="FI449" s="249"/>
      <c r="FJ449" s="249"/>
      <c r="FK449" s="249"/>
      <c r="FL449" s="249"/>
      <c r="FM449" s="249"/>
      <c r="FN449" s="249"/>
      <c r="FO449" s="249"/>
      <c r="FP449" s="249"/>
      <c r="FQ449" s="249"/>
      <c r="FR449" s="249"/>
      <c r="FS449" s="249"/>
      <c r="FT449" s="249"/>
      <c r="FU449" s="249"/>
      <c r="FV449" s="249"/>
      <c r="FW449" s="249"/>
      <c r="FX449" s="249"/>
    </row>
    <row r="450" customFormat="false" ht="13.8" hidden="false" customHeight="false" outlineLevel="0" collapsed="false">
      <c r="A450" s="249"/>
      <c r="B450" s="249"/>
      <c r="C450" s="249"/>
      <c r="D450" s="249"/>
      <c r="E450" s="249"/>
      <c r="F450" s="249"/>
      <c r="G450" s="249"/>
      <c r="H450" s="249"/>
      <c r="AK450" s="249"/>
      <c r="AL450" s="249"/>
      <c r="AM450" s="249"/>
      <c r="AN450" s="249"/>
      <c r="AO450" s="249"/>
      <c r="AP450" s="249"/>
      <c r="AQ450" s="249"/>
      <c r="AR450" s="249"/>
      <c r="AS450" s="249"/>
      <c r="AT450" s="249"/>
      <c r="AU450" s="249"/>
      <c r="AV450" s="249"/>
      <c r="AW450" s="249"/>
      <c r="AX450" s="249"/>
      <c r="AY450" s="249"/>
      <c r="AZ450" s="249"/>
      <c r="BA450" s="249"/>
      <c r="BB450" s="249"/>
      <c r="BC450" s="249"/>
      <c r="BD450" s="249"/>
      <c r="BE450" s="249"/>
      <c r="BF450" s="249"/>
      <c r="BG450" s="249"/>
      <c r="BH450" s="249"/>
      <c r="BI450" s="249"/>
      <c r="BJ450" s="249"/>
      <c r="BK450" s="249"/>
      <c r="BL450" s="249"/>
      <c r="BM450" s="249"/>
      <c r="BN450" s="249"/>
      <c r="BO450" s="249"/>
      <c r="BP450" s="249"/>
      <c r="BQ450" s="249"/>
      <c r="BR450" s="249"/>
      <c r="BS450" s="249"/>
      <c r="BT450" s="249"/>
      <c r="BU450" s="249"/>
      <c r="BV450" s="249"/>
      <c r="BW450" s="249"/>
      <c r="BX450" s="249"/>
      <c r="BY450" s="249"/>
      <c r="BZ450" s="249"/>
      <c r="CA450" s="249"/>
      <c r="CB450" s="249"/>
      <c r="CC450" s="249"/>
      <c r="CD450" s="249"/>
      <c r="CE450" s="249"/>
      <c r="CF450" s="249"/>
      <c r="CG450" s="249"/>
      <c r="CH450" s="249"/>
      <c r="CI450" s="249"/>
      <c r="CJ450" s="249"/>
      <c r="CK450" s="249"/>
      <c r="CL450" s="249"/>
      <c r="CM450" s="249"/>
      <c r="CN450" s="249"/>
      <c r="CO450" s="249"/>
      <c r="CP450" s="249"/>
      <c r="CQ450" s="249"/>
      <c r="CR450" s="249"/>
      <c r="CS450" s="249"/>
      <c r="CT450" s="249"/>
      <c r="CU450" s="249"/>
      <c r="CV450" s="249"/>
      <c r="CW450" s="249"/>
      <c r="CX450" s="249"/>
      <c r="CY450" s="249"/>
      <c r="CZ450" s="249"/>
      <c r="DA450" s="249"/>
      <c r="DB450" s="249"/>
      <c r="DC450" s="249"/>
      <c r="DD450" s="249"/>
      <c r="DE450" s="249"/>
      <c r="DF450" s="249"/>
      <c r="DG450" s="249"/>
      <c r="DH450" s="249"/>
      <c r="DI450" s="249"/>
      <c r="DJ450" s="249"/>
      <c r="DK450" s="249"/>
      <c r="DL450" s="249"/>
      <c r="DM450" s="249"/>
      <c r="DN450" s="249"/>
      <c r="DO450" s="249"/>
      <c r="DP450" s="249"/>
      <c r="DQ450" s="249"/>
      <c r="DR450" s="249"/>
      <c r="DS450" s="249"/>
      <c r="DT450" s="249"/>
      <c r="DU450" s="249"/>
      <c r="DV450" s="249"/>
      <c r="DW450" s="249"/>
      <c r="DX450" s="249"/>
      <c r="DY450" s="249"/>
      <c r="DZ450" s="249"/>
      <c r="EA450" s="249"/>
      <c r="EB450" s="249"/>
      <c r="EC450" s="249"/>
      <c r="ED450" s="249"/>
      <c r="EE450" s="249"/>
      <c r="EF450" s="249"/>
      <c r="EG450" s="249"/>
      <c r="EH450" s="249"/>
      <c r="EI450" s="249"/>
      <c r="EJ450" s="249"/>
      <c r="EK450" s="249"/>
      <c r="EL450" s="249"/>
      <c r="EM450" s="249"/>
      <c r="EN450" s="249"/>
      <c r="EO450" s="249"/>
      <c r="EP450" s="249"/>
      <c r="EQ450" s="249"/>
      <c r="ER450" s="249"/>
      <c r="ES450" s="249"/>
      <c r="ET450" s="249"/>
      <c r="EU450" s="249"/>
      <c r="EV450" s="249"/>
      <c r="EW450" s="249"/>
      <c r="EX450" s="249"/>
      <c r="EY450" s="249"/>
      <c r="EZ450" s="249"/>
      <c r="FA450" s="249"/>
      <c r="FB450" s="249"/>
      <c r="FC450" s="249"/>
      <c r="FD450" s="249"/>
      <c r="FE450" s="249"/>
      <c r="FF450" s="249"/>
      <c r="FG450" s="249"/>
      <c r="FH450" s="249"/>
      <c r="FI450" s="249"/>
      <c r="FJ450" s="249"/>
      <c r="FK450" s="249"/>
      <c r="FL450" s="249"/>
      <c r="FM450" s="249"/>
      <c r="FN450" s="249"/>
      <c r="FO450" s="249"/>
      <c r="FP450" s="249"/>
      <c r="FQ450" s="249"/>
      <c r="FR450" s="249"/>
      <c r="FS450" s="249"/>
      <c r="FT450" s="249"/>
      <c r="FU450" s="249"/>
      <c r="FV450" s="249"/>
      <c r="FW450" s="249"/>
      <c r="FX450" s="249"/>
    </row>
    <row r="451" customFormat="false" ht="13.8" hidden="false" customHeight="false" outlineLevel="0" collapsed="false">
      <c r="A451" s="249"/>
      <c r="B451" s="249"/>
      <c r="C451" s="249"/>
      <c r="D451" s="249"/>
      <c r="E451" s="249"/>
      <c r="F451" s="249"/>
      <c r="G451" s="249"/>
      <c r="H451" s="249"/>
      <c r="AK451" s="249"/>
      <c r="AL451" s="249"/>
      <c r="AM451" s="249"/>
      <c r="AN451" s="249"/>
      <c r="AO451" s="249"/>
      <c r="AP451" s="249"/>
      <c r="AQ451" s="249"/>
      <c r="AR451" s="249"/>
      <c r="AS451" s="249"/>
      <c r="AT451" s="249"/>
      <c r="AU451" s="249"/>
      <c r="AV451" s="249"/>
      <c r="AW451" s="249"/>
      <c r="AX451" s="249"/>
      <c r="AY451" s="249"/>
      <c r="AZ451" s="249"/>
      <c r="BA451" s="249"/>
      <c r="BB451" s="249"/>
      <c r="BC451" s="249"/>
      <c r="BD451" s="249"/>
      <c r="BE451" s="249"/>
      <c r="BF451" s="249"/>
      <c r="BG451" s="249"/>
      <c r="BH451" s="249"/>
      <c r="BI451" s="249"/>
      <c r="BJ451" s="249"/>
      <c r="BK451" s="249"/>
      <c r="BL451" s="249"/>
      <c r="BM451" s="249"/>
      <c r="BN451" s="249"/>
      <c r="BO451" s="249"/>
      <c r="BP451" s="249"/>
      <c r="BQ451" s="249"/>
      <c r="BR451" s="249"/>
      <c r="BS451" s="249"/>
      <c r="BT451" s="249"/>
      <c r="BU451" s="249"/>
      <c r="BV451" s="249"/>
      <c r="BW451" s="249"/>
      <c r="BX451" s="249"/>
      <c r="BY451" s="249"/>
      <c r="BZ451" s="249"/>
      <c r="CA451" s="249"/>
      <c r="CB451" s="249"/>
      <c r="CC451" s="249"/>
      <c r="CD451" s="249"/>
      <c r="CE451" s="249"/>
      <c r="CF451" s="249"/>
      <c r="CG451" s="249"/>
      <c r="CH451" s="249"/>
      <c r="CI451" s="249"/>
      <c r="CJ451" s="249"/>
      <c r="CK451" s="249"/>
      <c r="CL451" s="249"/>
      <c r="CM451" s="249"/>
      <c r="CN451" s="249"/>
      <c r="CO451" s="249"/>
      <c r="CP451" s="249"/>
      <c r="CQ451" s="249"/>
      <c r="CR451" s="249"/>
      <c r="CS451" s="249"/>
      <c r="CT451" s="249"/>
      <c r="CU451" s="249"/>
      <c r="CV451" s="249"/>
      <c r="CW451" s="249"/>
      <c r="CX451" s="249"/>
      <c r="CY451" s="249"/>
      <c r="CZ451" s="249"/>
      <c r="DA451" s="249"/>
      <c r="DB451" s="249"/>
      <c r="DC451" s="249"/>
      <c r="DD451" s="249"/>
      <c r="DE451" s="249"/>
      <c r="DF451" s="249"/>
      <c r="DG451" s="249"/>
      <c r="DH451" s="249"/>
      <c r="DI451" s="249"/>
      <c r="DJ451" s="249"/>
      <c r="DK451" s="249"/>
      <c r="DL451" s="249"/>
      <c r="DM451" s="249"/>
      <c r="DN451" s="249"/>
      <c r="DO451" s="249"/>
      <c r="DP451" s="249"/>
      <c r="DQ451" s="249"/>
      <c r="DR451" s="249"/>
      <c r="DS451" s="249"/>
      <c r="DT451" s="249"/>
      <c r="DU451" s="249"/>
      <c r="DV451" s="249"/>
      <c r="DW451" s="249"/>
      <c r="DX451" s="249"/>
      <c r="DY451" s="249"/>
      <c r="DZ451" s="249"/>
      <c r="EA451" s="249"/>
      <c r="EB451" s="249"/>
      <c r="EC451" s="249"/>
      <c r="ED451" s="249"/>
      <c r="EE451" s="249"/>
      <c r="EF451" s="249"/>
      <c r="EG451" s="249"/>
      <c r="EH451" s="249"/>
      <c r="EI451" s="249"/>
      <c r="EJ451" s="249"/>
      <c r="EK451" s="249"/>
      <c r="EL451" s="249"/>
      <c r="EM451" s="249"/>
      <c r="EN451" s="249"/>
      <c r="EO451" s="249"/>
      <c r="EP451" s="249"/>
      <c r="EQ451" s="249"/>
      <c r="ER451" s="249"/>
      <c r="ES451" s="249"/>
      <c r="ET451" s="249"/>
      <c r="EU451" s="249"/>
      <c r="EV451" s="249"/>
      <c r="EW451" s="249"/>
      <c r="EX451" s="249"/>
      <c r="EY451" s="249"/>
      <c r="EZ451" s="249"/>
      <c r="FA451" s="249"/>
      <c r="FB451" s="249"/>
      <c r="FC451" s="249"/>
      <c r="FD451" s="249"/>
      <c r="FE451" s="249"/>
      <c r="FF451" s="249"/>
      <c r="FG451" s="249"/>
      <c r="FH451" s="249"/>
      <c r="FI451" s="249"/>
      <c r="FJ451" s="249"/>
      <c r="FK451" s="249"/>
      <c r="FL451" s="249"/>
      <c r="FM451" s="249"/>
      <c r="FN451" s="249"/>
      <c r="FO451" s="249"/>
      <c r="FP451" s="249"/>
      <c r="FQ451" s="249"/>
      <c r="FR451" s="249"/>
      <c r="FS451" s="249"/>
      <c r="FT451" s="249"/>
      <c r="FU451" s="249"/>
      <c r="FV451" s="249"/>
      <c r="FW451" s="249"/>
      <c r="FX451" s="249"/>
    </row>
    <row r="452" customFormat="false" ht="13.8" hidden="false" customHeight="false" outlineLevel="0" collapsed="false">
      <c r="A452" s="249"/>
      <c r="B452" s="249"/>
      <c r="C452" s="249"/>
      <c r="D452" s="249"/>
      <c r="E452" s="249"/>
      <c r="F452" s="249"/>
      <c r="G452" s="249"/>
      <c r="H452" s="249"/>
      <c r="AK452" s="249"/>
      <c r="AL452" s="249"/>
      <c r="AM452" s="249"/>
      <c r="AN452" s="249"/>
      <c r="AO452" s="249"/>
      <c r="AP452" s="249"/>
      <c r="AQ452" s="249"/>
      <c r="AR452" s="249"/>
      <c r="AS452" s="249"/>
      <c r="AT452" s="249"/>
      <c r="AU452" s="249"/>
      <c r="AV452" s="249"/>
      <c r="AW452" s="249"/>
      <c r="AX452" s="249"/>
      <c r="AY452" s="249"/>
      <c r="AZ452" s="249"/>
      <c r="BA452" s="249"/>
      <c r="BB452" s="249"/>
      <c r="BC452" s="249"/>
      <c r="BD452" s="249"/>
      <c r="BE452" s="249"/>
      <c r="BF452" s="249"/>
      <c r="BG452" s="249"/>
      <c r="BH452" s="249"/>
      <c r="BI452" s="249"/>
      <c r="BJ452" s="249"/>
      <c r="BK452" s="249"/>
      <c r="BL452" s="249"/>
      <c r="BM452" s="249"/>
      <c r="BN452" s="249"/>
      <c r="BO452" s="249"/>
      <c r="BP452" s="249"/>
      <c r="BQ452" s="249"/>
      <c r="BR452" s="249"/>
      <c r="BS452" s="249"/>
      <c r="BT452" s="249"/>
      <c r="BU452" s="249"/>
      <c r="BV452" s="249"/>
      <c r="BW452" s="249"/>
      <c r="BX452" s="249"/>
      <c r="BY452" s="249"/>
      <c r="BZ452" s="249"/>
      <c r="CA452" s="249"/>
      <c r="CB452" s="249"/>
      <c r="CC452" s="249"/>
      <c r="CD452" s="249"/>
      <c r="CE452" s="249"/>
      <c r="CF452" s="249"/>
      <c r="CG452" s="249"/>
      <c r="CH452" s="249"/>
      <c r="CI452" s="249"/>
      <c r="CJ452" s="249"/>
      <c r="CK452" s="249"/>
      <c r="CL452" s="249"/>
      <c r="CM452" s="249"/>
      <c r="CN452" s="249"/>
      <c r="CO452" s="249"/>
      <c r="CP452" s="249"/>
      <c r="CQ452" s="249"/>
      <c r="CR452" s="249"/>
      <c r="CS452" s="249"/>
      <c r="CT452" s="249"/>
      <c r="CU452" s="249"/>
      <c r="CV452" s="249"/>
      <c r="CW452" s="249"/>
      <c r="CX452" s="249"/>
      <c r="CY452" s="249"/>
      <c r="CZ452" s="249"/>
      <c r="DA452" s="249"/>
      <c r="DB452" s="249"/>
      <c r="DC452" s="249"/>
      <c r="DD452" s="249"/>
      <c r="DE452" s="249"/>
      <c r="DF452" s="249"/>
      <c r="DG452" s="249"/>
      <c r="DH452" s="249"/>
      <c r="DI452" s="249"/>
      <c r="DJ452" s="249"/>
      <c r="DK452" s="249"/>
      <c r="DL452" s="249"/>
      <c r="DM452" s="249"/>
      <c r="DN452" s="249"/>
      <c r="DO452" s="249"/>
      <c r="DP452" s="249"/>
      <c r="DQ452" s="249"/>
      <c r="DR452" s="249"/>
      <c r="DS452" s="249"/>
      <c r="DT452" s="249"/>
      <c r="DU452" s="249"/>
      <c r="DV452" s="249"/>
      <c r="DW452" s="249"/>
      <c r="DX452" s="249"/>
      <c r="DY452" s="249"/>
      <c r="DZ452" s="249"/>
      <c r="EA452" s="249"/>
      <c r="EB452" s="249"/>
      <c r="EC452" s="249"/>
      <c r="ED452" s="249"/>
      <c r="EE452" s="249"/>
      <c r="EF452" s="249"/>
      <c r="EG452" s="249"/>
      <c r="EH452" s="249"/>
      <c r="EI452" s="249"/>
      <c r="EJ452" s="249"/>
      <c r="EK452" s="249"/>
      <c r="EL452" s="249"/>
      <c r="EM452" s="249"/>
      <c r="EN452" s="249"/>
      <c r="EO452" s="249"/>
      <c r="EP452" s="249"/>
      <c r="EQ452" s="249"/>
      <c r="ER452" s="249"/>
      <c r="ES452" s="249"/>
      <c r="ET452" s="249"/>
      <c r="EU452" s="249"/>
      <c r="EV452" s="249"/>
      <c r="EW452" s="249"/>
      <c r="EX452" s="249"/>
      <c r="EY452" s="249"/>
      <c r="EZ452" s="249"/>
      <c r="FA452" s="249"/>
      <c r="FB452" s="249"/>
      <c r="FC452" s="249"/>
      <c r="FD452" s="249"/>
      <c r="FE452" s="249"/>
      <c r="FF452" s="249"/>
      <c r="FG452" s="249"/>
      <c r="FH452" s="249"/>
      <c r="FI452" s="249"/>
      <c r="FJ452" s="249"/>
      <c r="FK452" s="249"/>
      <c r="FL452" s="249"/>
      <c r="FM452" s="249"/>
      <c r="FN452" s="249"/>
      <c r="FO452" s="249"/>
      <c r="FP452" s="249"/>
      <c r="FQ452" s="249"/>
      <c r="FR452" s="249"/>
      <c r="FS452" s="249"/>
      <c r="FT452" s="249"/>
      <c r="FU452" s="249"/>
      <c r="FV452" s="249"/>
      <c r="FW452" s="249"/>
      <c r="FX452" s="249"/>
    </row>
    <row r="453" customFormat="false" ht="13.8" hidden="false" customHeight="false" outlineLevel="0" collapsed="false">
      <c r="A453" s="249"/>
      <c r="B453" s="249"/>
      <c r="C453" s="249"/>
      <c r="D453" s="249"/>
      <c r="E453" s="249"/>
      <c r="F453" s="249"/>
      <c r="G453" s="249"/>
      <c r="H453" s="249"/>
      <c r="AK453" s="249"/>
      <c r="AL453" s="249"/>
      <c r="AM453" s="249"/>
      <c r="AN453" s="249"/>
      <c r="AO453" s="249"/>
      <c r="AP453" s="249"/>
      <c r="AQ453" s="249"/>
      <c r="AR453" s="249"/>
      <c r="AS453" s="249"/>
      <c r="AT453" s="249"/>
      <c r="AU453" s="249"/>
      <c r="AV453" s="249"/>
      <c r="AW453" s="249"/>
      <c r="AX453" s="249"/>
      <c r="AY453" s="249"/>
      <c r="AZ453" s="249"/>
      <c r="BA453" s="249"/>
      <c r="BB453" s="249"/>
      <c r="BC453" s="249"/>
      <c r="BD453" s="249"/>
      <c r="BE453" s="249"/>
      <c r="BF453" s="249"/>
      <c r="BG453" s="249"/>
      <c r="BH453" s="249"/>
      <c r="BI453" s="249"/>
      <c r="BJ453" s="249"/>
      <c r="BK453" s="249"/>
      <c r="BL453" s="249"/>
      <c r="BM453" s="249"/>
      <c r="BN453" s="249"/>
      <c r="BO453" s="249"/>
      <c r="BP453" s="249"/>
      <c r="BQ453" s="249"/>
      <c r="BR453" s="249"/>
      <c r="BS453" s="249"/>
      <c r="BT453" s="249"/>
      <c r="BU453" s="249"/>
      <c r="BV453" s="249"/>
      <c r="BW453" s="249"/>
      <c r="BX453" s="249"/>
      <c r="BY453" s="249"/>
      <c r="BZ453" s="249"/>
      <c r="CA453" s="249"/>
      <c r="CB453" s="249"/>
      <c r="CC453" s="249"/>
      <c r="CD453" s="249"/>
      <c r="CE453" s="249"/>
      <c r="CF453" s="249"/>
      <c r="CG453" s="249"/>
      <c r="CH453" s="249"/>
      <c r="CI453" s="249"/>
      <c r="CJ453" s="249"/>
      <c r="CK453" s="249"/>
      <c r="CL453" s="249"/>
      <c r="CM453" s="249"/>
      <c r="CN453" s="249"/>
      <c r="CO453" s="249"/>
      <c r="CP453" s="249"/>
      <c r="CQ453" s="249"/>
      <c r="CR453" s="249"/>
      <c r="CS453" s="249"/>
      <c r="CT453" s="249"/>
      <c r="CU453" s="249"/>
      <c r="CV453" s="249"/>
      <c r="CW453" s="249"/>
      <c r="CX453" s="249"/>
      <c r="CY453" s="249"/>
      <c r="CZ453" s="249"/>
      <c r="DA453" s="249"/>
      <c r="DB453" s="249"/>
      <c r="DC453" s="249"/>
      <c r="DD453" s="249"/>
      <c r="DE453" s="249"/>
      <c r="DF453" s="249"/>
      <c r="DG453" s="249"/>
      <c r="DH453" s="249"/>
      <c r="DI453" s="249"/>
      <c r="DJ453" s="249"/>
      <c r="DK453" s="249"/>
      <c r="DL453" s="249"/>
      <c r="DM453" s="249"/>
      <c r="DN453" s="249"/>
      <c r="DO453" s="249"/>
      <c r="DP453" s="249"/>
      <c r="DQ453" s="249"/>
      <c r="DR453" s="249"/>
      <c r="DS453" s="249"/>
      <c r="DT453" s="249"/>
      <c r="DU453" s="249"/>
      <c r="DV453" s="249"/>
      <c r="DW453" s="249"/>
      <c r="DX453" s="249"/>
      <c r="DY453" s="249"/>
      <c r="DZ453" s="249"/>
      <c r="EA453" s="249"/>
      <c r="EB453" s="249"/>
      <c r="EC453" s="249"/>
      <c r="ED453" s="249"/>
      <c r="EE453" s="249"/>
      <c r="EF453" s="249"/>
      <c r="EG453" s="249"/>
      <c r="EH453" s="249"/>
      <c r="EI453" s="249"/>
      <c r="EJ453" s="249"/>
      <c r="EK453" s="249"/>
      <c r="EL453" s="249"/>
      <c r="EM453" s="249"/>
      <c r="EN453" s="249"/>
      <c r="EO453" s="249"/>
      <c r="EP453" s="249"/>
      <c r="EQ453" s="249"/>
      <c r="ER453" s="249"/>
      <c r="ES453" s="249"/>
      <c r="ET453" s="249"/>
      <c r="EU453" s="249"/>
      <c r="EV453" s="249"/>
      <c r="EW453" s="249"/>
      <c r="EX453" s="249"/>
      <c r="EY453" s="249"/>
      <c r="EZ453" s="249"/>
      <c r="FA453" s="249"/>
      <c r="FB453" s="249"/>
      <c r="FC453" s="249"/>
      <c r="FD453" s="249"/>
      <c r="FE453" s="249"/>
      <c r="FF453" s="249"/>
      <c r="FG453" s="249"/>
      <c r="FH453" s="249"/>
      <c r="FI453" s="249"/>
      <c r="FJ453" s="249"/>
      <c r="FK453" s="249"/>
      <c r="FL453" s="249"/>
      <c r="FM453" s="249"/>
      <c r="FN453" s="249"/>
      <c r="FO453" s="249"/>
      <c r="FP453" s="249"/>
      <c r="FQ453" s="249"/>
      <c r="FR453" s="249"/>
      <c r="FS453" s="249"/>
      <c r="FT453" s="249"/>
      <c r="FU453" s="249"/>
      <c r="FV453" s="249"/>
      <c r="FW453" s="249"/>
      <c r="FX453" s="249"/>
    </row>
    <row r="454" customFormat="false" ht="13.8" hidden="false" customHeight="false" outlineLevel="0" collapsed="false">
      <c r="A454" s="249"/>
      <c r="B454" s="249"/>
      <c r="C454" s="249"/>
      <c r="D454" s="249"/>
      <c r="E454" s="249"/>
      <c r="F454" s="249"/>
      <c r="G454" s="249"/>
      <c r="H454" s="249"/>
      <c r="AK454" s="249"/>
      <c r="AL454" s="249"/>
      <c r="AM454" s="249"/>
      <c r="AN454" s="249"/>
      <c r="AO454" s="249"/>
      <c r="AP454" s="249"/>
      <c r="AQ454" s="249"/>
      <c r="AR454" s="249"/>
      <c r="AS454" s="249"/>
      <c r="AT454" s="249"/>
      <c r="AU454" s="249"/>
      <c r="AV454" s="249"/>
      <c r="AW454" s="249"/>
      <c r="AX454" s="249"/>
      <c r="AY454" s="249"/>
      <c r="AZ454" s="249"/>
      <c r="BA454" s="249"/>
      <c r="BB454" s="249"/>
      <c r="BC454" s="249"/>
      <c r="BD454" s="249"/>
      <c r="BE454" s="249"/>
      <c r="BF454" s="249"/>
      <c r="BG454" s="249"/>
      <c r="BH454" s="249"/>
      <c r="BI454" s="249"/>
      <c r="BJ454" s="249"/>
      <c r="BK454" s="249"/>
      <c r="BL454" s="249"/>
      <c r="BM454" s="249"/>
      <c r="BN454" s="249"/>
      <c r="BO454" s="249"/>
      <c r="BP454" s="249"/>
      <c r="BQ454" s="249"/>
      <c r="BR454" s="249"/>
      <c r="BS454" s="249"/>
      <c r="BT454" s="249"/>
      <c r="BU454" s="249"/>
      <c r="BV454" s="249"/>
      <c r="BW454" s="249"/>
      <c r="BX454" s="249"/>
      <c r="BY454" s="249"/>
      <c r="BZ454" s="249"/>
      <c r="CA454" s="249"/>
      <c r="CB454" s="249"/>
      <c r="CC454" s="249"/>
      <c r="CD454" s="249"/>
      <c r="CE454" s="249"/>
      <c r="CF454" s="249"/>
      <c r="CG454" s="249"/>
      <c r="CH454" s="249"/>
      <c r="CI454" s="249"/>
      <c r="CJ454" s="249"/>
      <c r="CK454" s="249"/>
      <c r="CL454" s="249"/>
      <c r="CM454" s="249"/>
      <c r="CN454" s="249"/>
      <c r="CO454" s="249"/>
      <c r="CP454" s="249"/>
      <c r="CQ454" s="249"/>
      <c r="CR454" s="249"/>
      <c r="CS454" s="249"/>
      <c r="CT454" s="249"/>
      <c r="CU454" s="249"/>
      <c r="CV454" s="249"/>
      <c r="CW454" s="249"/>
      <c r="CX454" s="249"/>
      <c r="CY454" s="249"/>
      <c r="CZ454" s="249"/>
      <c r="DA454" s="249"/>
      <c r="DB454" s="249"/>
      <c r="DC454" s="249"/>
      <c r="DD454" s="249"/>
      <c r="DE454" s="249"/>
      <c r="DF454" s="249"/>
      <c r="DG454" s="249"/>
      <c r="DH454" s="249"/>
      <c r="DI454" s="249"/>
      <c r="DJ454" s="249"/>
      <c r="DK454" s="249"/>
      <c r="DL454" s="249"/>
      <c r="DM454" s="249"/>
      <c r="DN454" s="249"/>
      <c r="DO454" s="249"/>
      <c r="DP454" s="249"/>
      <c r="DQ454" s="249"/>
      <c r="DR454" s="249"/>
      <c r="DS454" s="249"/>
      <c r="DT454" s="249"/>
      <c r="DU454" s="249"/>
      <c r="DV454" s="249"/>
      <c r="DW454" s="249"/>
      <c r="DX454" s="249"/>
      <c r="DY454" s="249"/>
      <c r="DZ454" s="249"/>
      <c r="EA454" s="249"/>
      <c r="EB454" s="249"/>
      <c r="EC454" s="249"/>
      <c r="ED454" s="249"/>
      <c r="EE454" s="249"/>
      <c r="EF454" s="249"/>
      <c r="EG454" s="249"/>
      <c r="EH454" s="249"/>
      <c r="EI454" s="249"/>
      <c r="EJ454" s="249"/>
      <c r="EK454" s="249"/>
      <c r="EL454" s="249"/>
      <c r="EM454" s="249"/>
      <c r="EN454" s="249"/>
      <c r="EO454" s="249"/>
      <c r="EP454" s="249"/>
      <c r="EQ454" s="249"/>
      <c r="ER454" s="249"/>
      <c r="ES454" s="249"/>
      <c r="ET454" s="249"/>
      <c r="EU454" s="249"/>
      <c r="EV454" s="249"/>
      <c r="EW454" s="249"/>
      <c r="EX454" s="249"/>
      <c r="EY454" s="249"/>
      <c r="EZ454" s="249"/>
      <c r="FA454" s="249"/>
      <c r="FB454" s="249"/>
      <c r="FC454" s="249"/>
      <c r="FD454" s="249"/>
      <c r="FE454" s="249"/>
      <c r="FF454" s="249"/>
      <c r="FG454" s="249"/>
      <c r="FH454" s="249"/>
      <c r="FI454" s="249"/>
      <c r="FJ454" s="249"/>
      <c r="FK454" s="249"/>
      <c r="FL454" s="249"/>
      <c r="FM454" s="249"/>
      <c r="FN454" s="249"/>
      <c r="FO454" s="249"/>
      <c r="FP454" s="249"/>
      <c r="FQ454" s="249"/>
      <c r="FR454" s="249"/>
      <c r="FS454" s="249"/>
      <c r="FT454" s="249"/>
      <c r="FU454" s="249"/>
      <c r="FV454" s="249"/>
      <c r="FW454" s="249"/>
      <c r="FX454" s="249"/>
    </row>
    <row r="455" customFormat="false" ht="13.8" hidden="false" customHeight="false" outlineLevel="0" collapsed="false">
      <c r="A455" s="249"/>
      <c r="B455" s="249"/>
      <c r="C455" s="249"/>
      <c r="D455" s="249"/>
      <c r="E455" s="249"/>
      <c r="F455" s="249"/>
      <c r="G455" s="249"/>
      <c r="H455" s="249"/>
      <c r="AK455" s="249"/>
      <c r="AL455" s="249"/>
      <c r="AM455" s="249"/>
      <c r="AN455" s="249"/>
      <c r="AO455" s="249"/>
      <c r="AP455" s="249"/>
      <c r="AQ455" s="249"/>
      <c r="AR455" s="249"/>
      <c r="AS455" s="249"/>
      <c r="AT455" s="249"/>
      <c r="AU455" s="249"/>
      <c r="AV455" s="249"/>
      <c r="AW455" s="249"/>
      <c r="AX455" s="249"/>
      <c r="AY455" s="249"/>
      <c r="AZ455" s="249"/>
      <c r="BA455" s="249"/>
      <c r="BB455" s="249"/>
      <c r="BC455" s="249"/>
      <c r="BD455" s="249"/>
      <c r="BE455" s="249"/>
      <c r="BF455" s="249"/>
      <c r="BG455" s="249"/>
      <c r="BH455" s="249"/>
      <c r="BI455" s="249"/>
      <c r="BJ455" s="249"/>
      <c r="BK455" s="249"/>
      <c r="BL455" s="249"/>
      <c r="BM455" s="249"/>
      <c r="BN455" s="249"/>
      <c r="BO455" s="249"/>
      <c r="BP455" s="249"/>
      <c r="BQ455" s="249"/>
      <c r="BR455" s="249"/>
      <c r="BS455" s="249"/>
      <c r="BT455" s="249"/>
      <c r="BU455" s="249"/>
      <c r="BV455" s="249"/>
      <c r="BW455" s="249"/>
      <c r="BX455" s="249"/>
      <c r="BY455" s="249"/>
      <c r="BZ455" s="249"/>
      <c r="CA455" s="249"/>
      <c r="CB455" s="249"/>
      <c r="CC455" s="249"/>
      <c r="CD455" s="249"/>
      <c r="CE455" s="249"/>
      <c r="CF455" s="249"/>
      <c r="CG455" s="249"/>
      <c r="CH455" s="249"/>
      <c r="CI455" s="249"/>
      <c r="CJ455" s="249"/>
      <c r="CK455" s="249"/>
      <c r="CL455" s="249"/>
      <c r="CM455" s="249"/>
      <c r="CN455" s="249"/>
      <c r="CO455" s="249"/>
      <c r="CP455" s="249"/>
      <c r="CQ455" s="249"/>
      <c r="CR455" s="249"/>
      <c r="CS455" s="249"/>
      <c r="CT455" s="249"/>
      <c r="CU455" s="249"/>
      <c r="CV455" s="249"/>
      <c r="CW455" s="249"/>
      <c r="CX455" s="249"/>
      <c r="CY455" s="249"/>
      <c r="CZ455" s="249"/>
      <c r="DA455" s="249"/>
      <c r="DB455" s="249"/>
      <c r="DC455" s="249"/>
      <c r="DD455" s="249"/>
      <c r="DE455" s="249"/>
      <c r="DF455" s="249"/>
      <c r="DG455" s="249"/>
      <c r="DH455" s="249"/>
      <c r="DI455" s="249"/>
      <c r="DJ455" s="249"/>
      <c r="DK455" s="249"/>
      <c r="DL455" s="249"/>
      <c r="DM455" s="249"/>
      <c r="DN455" s="249"/>
      <c r="DO455" s="249"/>
      <c r="DP455" s="249"/>
      <c r="DQ455" s="249"/>
      <c r="DR455" s="249"/>
      <c r="DS455" s="249"/>
      <c r="DT455" s="249"/>
      <c r="DU455" s="249"/>
      <c r="DV455" s="249"/>
      <c r="DW455" s="249"/>
      <c r="DX455" s="249"/>
      <c r="DY455" s="249"/>
      <c r="DZ455" s="249"/>
      <c r="EA455" s="249"/>
      <c r="EB455" s="249"/>
      <c r="EC455" s="249"/>
      <c r="ED455" s="249"/>
      <c r="EE455" s="249"/>
      <c r="EF455" s="249"/>
      <c r="EG455" s="249"/>
      <c r="EH455" s="249"/>
      <c r="EI455" s="249"/>
      <c r="EJ455" s="249"/>
      <c r="EK455" s="249"/>
      <c r="EL455" s="249"/>
      <c r="EM455" s="249"/>
      <c r="EN455" s="249"/>
      <c r="EO455" s="249"/>
      <c r="EP455" s="249"/>
      <c r="EQ455" s="249"/>
      <c r="ER455" s="249"/>
      <c r="ES455" s="249"/>
      <c r="ET455" s="249"/>
      <c r="EU455" s="249"/>
      <c r="EV455" s="249"/>
      <c r="EW455" s="249"/>
      <c r="EX455" s="249"/>
      <c r="EY455" s="249"/>
      <c r="EZ455" s="249"/>
      <c r="FA455" s="249"/>
      <c r="FB455" s="249"/>
      <c r="FC455" s="249"/>
      <c r="FD455" s="249"/>
      <c r="FE455" s="249"/>
      <c r="FF455" s="249"/>
      <c r="FG455" s="249"/>
      <c r="FH455" s="249"/>
      <c r="FI455" s="249"/>
      <c r="FJ455" s="249"/>
      <c r="FK455" s="249"/>
      <c r="FL455" s="249"/>
      <c r="FM455" s="249"/>
      <c r="FN455" s="249"/>
      <c r="FO455" s="249"/>
      <c r="FP455" s="249"/>
      <c r="FQ455" s="249"/>
      <c r="FR455" s="249"/>
      <c r="FS455" s="249"/>
      <c r="FT455" s="249"/>
      <c r="FU455" s="249"/>
      <c r="FV455" s="249"/>
      <c r="FW455" s="249"/>
      <c r="FX455" s="249"/>
    </row>
    <row r="456" customFormat="false" ht="13.8" hidden="false" customHeight="false" outlineLevel="0" collapsed="false">
      <c r="A456" s="249"/>
      <c r="B456" s="249"/>
      <c r="C456" s="249"/>
      <c r="D456" s="249"/>
      <c r="E456" s="249"/>
      <c r="F456" s="249"/>
      <c r="G456" s="249"/>
      <c r="H456" s="249"/>
      <c r="AK456" s="249"/>
      <c r="AL456" s="249"/>
      <c r="AM456" s="249"/>
      <c r="AN456" s="249"/>
      <c r="AO456" s="249"/>
      <c r="AP456" s="249"/>
      <c r="AQ456" s="249"/>
      <c r="AR456" s="249"/>
      <c r="AS456" s="249"/>
      <c r="AT456" s="249"/>
      <c r="AU456" s="249"/>
      <c r="AV456" s="249"/>
      <c r="AW456" s="249"/>
      <c r="AX456" s="249"/>
      <c r="AY456" s="249"/>
      <c r="AZ456" s="249"/>
      <c r="BA456" s="249"/>
      <c r="BB456" s="249"/>
      <c r="BC456" s="249"/>
      <c r="BD456" s="249"/>
      <c r="BE456" s="249"/>
      <c r="BF456" s="249"/>
      <c r="BG456" s="249"/>
      <c r="BH456" s="249"/>
      <c r="BI456" s="249"/>
      <c r="BJ456" s="249"/>
      <c r="BK456" s="249"/>
      <c r="BL456" s="249"/>
      <c r="BM456" s="249"/>
      <c r="BN456" s="249"/>
      <c r="BO456" s="249"/>
      <c r="BP456" s="249"/>
      <c r="BQ456" s="249"/>
      <c r="BR456" s="249"/>
      <c r="BS456" s="249"/>
      <c r="BT456" s="249"/>
      <c r="BU456" s="249"/>
      <c r="BV456" s="249"/>
      <c r="BW456" s="249"/>
      <c r="BX456" s="249"/>
      <c r="BY456" s="249"/>
      <c r="BZ456" s="249"/>
      <c r="CA456" s="249"/>
      <c r="CB456" s="249"/>
      <c r="CC456" s="249"/>
      <c r="CD456" s="249"/>
      <c r="CE456" s="249"/>
      <c r="CF456" s="249"/>
      <c r="CG456" s="249"/>
      <c r="CH456" s="249"/>
      <c r="CI456" s="249"/>
      <c r="CJ456" s="249"/>
      <c r="CK456" s="249"/>
      <c r="CL456" s="249"/>
      <c r="CM456" s="249"/>
      <c r="CN456" s="249"/>
      <c r="CO456" s="249"/>
      <c r="CP456" s="249"/>
      <c r="CQ456" s="249"/>
      <c r="CR456" s="249"/>
      <c r="CS456" s="249"/>
      <c r="CT456" s="249"/>
      <c r="CU456" s="249"/>
      <c r="CV456" s="249"/>
      <c r="CW456" s="249"/>
      <c r="CX456" s="249"/>
      <c r="CY456" s="249"/>
      <c r="CZ456" s="249"/>
      <c r="DA456" s="249"/>
      <c r="DB456" s="249"/>
      <c r="DC456" s="249"/>
      <c r="DD456" s="249"/>
      <c r="DE456" s="249"/>
      <c r="DF456" s="249"/>
      <c r="DG456" s="249"/>
      <c r="DH456" s="249"/>
      <c r="DI456" s="249"/>
      <c r="DJ456" s="249"/>
      <c r="DK456" s="249"/>
      <c r="DL456" s="249"/>
      <c r="DM456" s="249"/>
      <c r="DN456" s="249"/>
      <c r="DO456" s="249"/>
      <c r="DP456" s="249"/>
      <c r="DQ456" s="249"/>
      <c r="DR456" s="249"/>
      <c r="DS456" s="249"/>
      <c r="DT456" s="249"/>
      <c r="DU456" s="249"/>
      <c r="DV456" s="249"/>
      <c r="DW456" s="249"/>
      <c r="DX456" s="249"/>
      <c r="DY456" s="249"/>
      <c r="DZ456" s="249"/>
      <c r="EA456" s="249"/>
      <c r="EB456" s="249"/>
      <c r="EC456" s="249"/>
      <c r="ED456" s="249"/>
      <c r="EE456" s="249"/>
      <c r="EF456" s="249"/>
      <c r="EG456" s="249"/>
      <c r="EH456" s="249"/>
      <c r="EI456" s="249"/>
      <c r="EJ456" s="249"/>
      <c r="EK456" s="249"/>
      <c r="EL456" s="249"/>
      <c r="EM456" s="249"/>
      <c r="EN456" s="249"/>
      <c r="EO456" s="249"/>
      <c r="EP456" s="249"/>
      <c r="EQ456" s="249"/>
      <c r="ER456" s="249"/>
      <c r="ES456" s="249"/>
      <c r="ET456" s="249"/>
      <c r="EU456" s="249"/>
      <c r="EV456" s="249"/>
      <c r="EW456" s="249"/>
      <c r="EX456" s="249"/>
      <c r="EY456" s="249"/>
      <c r="EZ456" s="249"/>
      <c r="FA456" s="249"/>
      <c r="FB456" s="249"/>
      <c r="FC456" s="249"/>
      <c r="FD456" s="249"/>
      <c r="FE456" s="249"/>
      <c r="FF456" s="249"/>
      <c r="FG456" s="249"/>
      <c r="FH456" s="249"/>
      <c r="FI456" s="249"/>
      <c r="FJ456" s="249"/>
      <c r="FK456" s="249"/>
      <c r="FL456" s="249"/>
      <c r="FM456" s="249"/>
      <c r="FN456" s="249"/>
      <c r="FO456" s="249"/>
      <c r="FP456" s="249"/>
      <c r="FQ456" s="249"/>
      <c r="FR456" s="249"/>
      <c r="FS456" s="249"/>
      <c r="FT456" s="249"/>
      <c r="FU456" s="249"/>
      <c r="FV456" s="249"/>
      <c r="FW456" s="249"/>
      <c r="FX456" s="249"/>
    </row>
    <row r="457" customFormat="false" ht="13.8" hidden="false" customHeight="false" outlineLevel="0" collapsed="false">
      <c r="A457" s="249"/>
      <c r="B457" s="249"/>
      <c r="C457" s="249"/>
      <c r="D457" s="249"/>
      <c r="E457" s="249"/>
      <c r="F457" s="249"/>
      <c r="G457" s="249"/>
      <c r="H457" s="249"/>
      <c r="AK457" s="249"/>
      <c r="AL457" s="249"/>
      <c r="AM457" s="249"/>
      <c r="AN457" s="249"/>
      <c r="AO457" s="249"/>
      <c r="AP457" s="249"/>
      <c r="AQ457" s="249"/>
      <c r="AR457" s="249"/>
      <c r="AS457" s="249"/>
      <c r="AT457" s="249"/>
      <c r="AU457" s="249"/>
      <c r="AV457" s="249"/>
      <c r="AW457" s="249"/>
      <c r="AX457" s="249"/>
      <c r="AY457" s="249"/>
      <c r="AZ457" s="249"/>
      <c r="BA457" s="249"/>
      <c r="BB457" s="249"/>
      <c r="BC457" s="249"/>
      <c r="BD457" s="249"/>
      <c r="BE457" s="249"/>
      <c r="BF457" s="249"/>
      <c r="BG457" s="249"/>
      <c r="BH457" s="249"/>
      <c r="BI457" s="249"/>
      <c r="BJ457" s="249"/>
      <c r="BK457" s="249"/>
      <c r="BL457" s="249"/>
      <c r="BM457" s="249"/>
      <c r="BN457" s="249"/>
      <c r="BO457" s="249"/>
      <c r="BP457" s="249"/>
      <c r="BQ457" s="249"/>
      <c r="BR457" s="249"/>
      <c r="BS457" s="249"/>
      <c r="BT457" s="249"/>
      <c r="BU457" s="249"/>
      <c r="BV457" s="249"/>
      <c r="BW457" s="249"/>
      <c r="BX457" s="249"/>
      <c r="BY457" s="249"/>
      <c r="BZ457" s="249"/>
      <c r="CA457" s="249"/>
      <c r="CB457" s="249"/>
      <c r="CC457" s="249"/>
      <c r="CD457" s="249"/>
      <c r="CE457" s="249"/>
      <c r="CF457" s="249"/>
      <c r="CG457" s="249"/>
      <c r="CH457" s="249"/>
      <c r="CI457" s="249"/>
      <c r="CJ457" s="249"/>
      <c r="CK457" s="249"/>
      <c r="CL457" s="249"/>
      <c r="CM457" s="249"/>
      <c r="CN457" s="249"/>
      <c r="CO457" s="249"/>
      <c r="CP457" s="249"/>
      <c r="CQ457" s="249"/>
      <c r="CR457" s="249"/>
      <c r="CS457" s="249"/>
      <c r="CT457" s="249"/>
      <c r="CU457" s="249"/>
      <c r="CV457" s="249"/>
      <c r="CW457" s="249"/>
      <c r="CX457" s="249"/>
      <c r="CY457" s="249"/>
      <c r="CZ457" s="249"/>
      <c r="DA457" s="249"/>
      <c r="DB457" s="249"/>
      <c r="DC457" s="249"/>
      <c r="DD457" s="249"/>
      <c r="DE457" s="249"/>
      <c r="DF457" s="249"/>
      <c r="DG457" s="249"/>
      <c r="DH457" s="249"/>
      <c r="DI457" s="249"/>
      <c r="DJ457" s="249"/>
      <c r="DK457" s="249"/>
      <c r="DL457" s="249"/>
      <c r="DM457" s="249"/>
      <c r="DN457" s="249"/>
      <c r="DO457" s="249"/>
      <c r="DP457" s="249"/>
      <c r="DQ457" s="249"/>
      <c r="DR457" s="249"/>
      <c r="DS457" s="249"/>
      <c r="DT457" s="249"/>
      <c r="DU457" s="249"/>
      <c r="DV457" s="249"/>
      <c r="DW457" s="249"/>
      <c r="DX457" s="249"/>
      <c r="DY457" s="249"/>
      <c r="DZ457" s="249"/>
      <c r="EA457" s="249"/>
      <c r="EB457" s="249"/>
      <c r="EC457" s="249"/>
      <c r="ED457" s="249"/>
      <c r="EE457" s="249"/>
      <c r="EF457" s="249"/>
      <c r="EG457" s="249"/>
      <c r="EH457" s="249"/>
      <c r="EI457" s="249"/>
      <c r="EJ457" s="249"/>
      <c r="EK457" s="249"/>
      <c r="EL457" s="249"/>
      <c r="EM457" s="249"/>
      <c r="EN457" s="249"/>
      <c r="EO457" s="249"/>
      <c r="EP457" s="249"/>
      <c r="EQ457" s="249"/>
      <c r="ER457" s="249"/>
      <c r="ES457" s="249"/>
      <c r="ET457" s="249"/>
      <c r="EU457" s="249"/>
      <c r="EV457" s="249"/>
      <c r="EW457" s="249"/>
      <c r="EX457" s="249"/>
      <c r="EY457" s="249"/>
      <c r="EZ457" s="249"/>
      <c r="FA457" s="249"/>
      <c r="FB457" s="249"/>
      <c r="FC457" s="249"/>
      <c r="FD457" s="249"/>
      <c r="FE457" s="249"/>
      <c r="FF457" s="249"/>
      <c r="FG457" s="249"/>
      <c r="FH457" s="249"/>
      <c r="FI457" s="249"/>
      <c r="FJ457" s="249"/>
      <c r="FK457" s="249"/>
      <c r="FL457" s="249"/>
      <c r="FM457" s="249"/>
      <c r="FN457" s="249"/>
      <c r="FO457" s="249"/>
      <c r="FP457" s="249"/>
      <c r="FQ457" s="249"/>
      <c r="FR457" s="249"/>
      <c r="FS457" s="249"/>
      <c r="FT457" s="249"/>
      <c r="FU457" s="249"/>
      <c r="FV457" s="249"/>
      <c r="FW457" s="249"/>
      <c r="FX457" s="249"/>
    </row>
    <row r="458" customFormat="false" ht="13.8" hidden="false" customHeight="false" outlineLevel="0" collapsed="false">
      <c r="A458" s="249"/>
      <c r="B458" s="249"/>
      <c r="C458" s="249"/>
      <c r="D458" s="249"/>
      <c r="E458" s="249"/>
      <c r="F458" s="249"/>
      <c r="G458" s="249"/>
      <c r="H458" s="249"/>
      <c r="AK458" s="249"/>
      <c r="AL458" s="249"/>
      <c r="AM458" s="249"/>
      <c r="AN458" s="249"/>
      <c r="AO458" s="249"/>
      <c r="AP458" s="249"/>
      <c r="AQ458" s="249"/>
      <c r="AR458" s="249"/>
      <c r="AS458" s="249"/>
      <c r="AT458" s="249"/>
      <c r="AU458" s="249"/>
      <c r="AV458" s="249"/>
      <c r="AW458" s="249"/>
      <c r="AX458" s="249"/>
      <c r="AY458" s="249"/>
      <c r="AZ458" s="249"/>
      <c r="BA458" s="249"/>
      <c r="BB458" s="249"/>
      <c r="BC458" s="249"/>
      <c r="BD458" s="249"/>
      <c r="BE458" s="249"/>
      <c r="BF458" s="249"/>
      <c r="BG458" s="249"/>
      <c r="BH458" s="249"/>
      <c r="BI458" s="249"/>
      <c r="BJ458" s="249"/>
      <c r="BK458" s="249"/>
      <c r="BL458" s="249"/>
      <c r="BM458" s="249"/>
      <c r="BN458" s="249"/>
      <c r="BO458" s="249"/>
      <c r="BP458" s="249"/>
      <c r="BQ458" s="249"/>
      <c r="BR458" s="249"/>
      <c r="BS458" s="249"/>
      <c r="BT458" s="249"/>
      <c r="BU458" s="249"/>
      <c r="BV458" s="249"/>
      <c r="BW458" s="249"/>
      <c r="BX458" s="249"/>
      <c r="BY458" s="249"/>
      <c r="BZ458" s="249"/>
      <c r="CA458" s="249"/>
      <c r="CB458" s="249"/>
      <c r="CC458" s="249"/>
      <c r="CD458" s="249"/>
      <c r="CE458" s="249"/>
      <c r="CF458" s="249"/>
      <c r="CG458" s="249"/>
      <c r="CH458" s="249"/>
      <c r="CI458" s="249"/>
      <c r="CJ458" s="249"/>
      <c r="CK458" s="249"/>
      <c r="CL458" s="249"/>
      <c r="CM458" s="249"/>
      <c r="CN458" s="249"/>
      <c r="CO458" s="249"/>
      <c r="CP458" s="249"/>
      <c r="CQ458" s="249"/>
      <c r="CR458" s="249"/>
      <c r="CS458" s="249"/>
      <c r="CT458" s="249"/>
      <c r="CU458" s="249"/>
      <c r="CV458" s="249"/>
      <c r="CW458" s="249"/>
      <c r="CX458" s="249"/>
      <c r="CY458" s="249"/>
      <c r="CZ458" s="249"/>
      <c r="DA458" s="249"/>
      <c r="DB458" s="249"/>
      <c r="DC458" s="249"/>
      <c r="DD458" s="249"/>
      <c r="DE458" s="249"/>
      <c r="DF458" s="249"/>
      <c r="DG458" s="249"/>
      <c r="DH458" s="249"/>
      <c r="DI458" s="249"/>
      <c r="DJ458" s="249"/>
      <c r="DK458" s="249"/>
      <c r="DL458" s="249"/>
      <c r="DM458" s="249"/>
      <c r="DN458" s="249"/>
      <c r="DO458" s="249"/>
      <c r="DP458" s="249"/>
      <c r="DQ458" s="249"/>
      <c r="DR458" s="249"/>
      <c r="DS458" s="249"/>
      <c r="DT458" s="249"/>
      <c r="DU458" s="249"/>
      <c r="DV458" s="249"/>
      <c r="DW458" s="249"/>
      <c r="DX458" s="249"/>
      <c r="DY458" s="249"/>
      <c r="DZ458" s="249"/>
      <c r="EA458" s="249"/>
      <c r="EB458" s="249"/>
      <c r="EC458" s="249"/>
      <c r="ED458" s="249"/>
      <c r="EE458" s="249"/>
      <c r="EF458" s="249"/>
      <c r="EG458" s="249"/>
      <c r="EH458" s="249"/>
      <c r="EI458" s="249"/>
      <c r="EJ458" s="249"/>
      <c r="EK458" s="249"/>
      <c r="EL458" s="249"/>
      <c r="EM458" s="249"/>
      <c r="EN458" s="249"/>
      <c r="EO458" s="249"/>
      <c r="EP458" s="249"/>
      <c r="EQ458" s="249"/>
      <c r="ER458" s="249"/>
      <c r="ES458" s="249"/>
      <c r="ET458" s="249"/>
      <c r="EU458" s="249"/>
      <c r="EV458" s="249"/>
      <c r="EW458" s="249"/>
      <c r="EX458" s="249"/>
      <c r="EY458" s="249"/>
      <c r="EZ458" s="249"/>
      <c r="FA458" s="249"/>
      <c r="FB458" s="249"/>
      <c r="FC458" s="249"/>
      <c r="FD458" s="249"/>
      <c r="FE458" s="249"/>
      <c r="FF458" s="249"/>
      <c r="FG458" s="249"/>
      <c r="FH458" s="249"/>
      <c r="FI458" s="249"/>
      <c r="FJ458" s="249"/>
      <c r="FK458" s="249"/>
      <c r="FL458" s="249"/>
      <c r="FM458" s="249"/>
      <c r="FN458" s="249"/>
      <c r="FO458" s="249"/>
      <c r="FP458" s="249"/>
      <c r="FQ458" s="249"/>
      <c r="FR458" s="249"/>
      <c r="FS458" s="249"/>
      <c r="FT458" s="249"/>
      <c r="FU458" s="249"/>
      <c r="FV458" s="249"/>
      <c r="FW458" s="249"/>
      <c r="FX458" s="249"/>
    </row>
    <row r="459" customFormat="false" ht="13.8" hidden="false" customHeight="false" outlineLevel="0" collapsed="false">
      <c r="A459" s="249"/>
      <c r="B459" s="249"/>
      <c r="C459" s="249"/>
      <c r="D459" s="249"/>
      <c r="E459" s="249"/>
      <c r="F459" s="249"/>
      <c r="G459" s="249"/>
      <c r="H459" s="249"/>
      <c r="AK459" s="249"/>
      <c r="AL459" s="249"/>
      <c r="AM459" s="249"/>
      <c r="AN459" s="249"/>
      <c r="AO459" s="249"/>
      <c r="AP459" s="249"/>
      <c r="AQ459" s="249"/>
      <c r="AR459" s="249"/>
      <c r="AS459" s="249"/>
      <c r="AT459" s="249"/>
      <c r="AU459" s="249"/>
      <c r="AV459" s="249"/>
      <c r="AW459" s="249"/>
      <c r="AX459" s="249"/>
      <c r="AY459" s="249"/>
      <c r="AZ459" s="249"/>
      <c r="BA459" s="249"/>
      <c r="BB459" s="249"/>
      <c r="BC459" s="249"/>
      <c r="BD459" s="249"/>
      <c r="BE459" s="249"/>
      <c r="BF459" s="249"/>
      <c r="BG459" s="249"/>
      <c r="BH459" s="249"/>
      <c r="BI459" s="249"/>
      <c r="BJ459" s="249"/>
      <c r="BK459" s="249"/>
      <c r="BL459" s="249"/>
      <c r="BM459" s="249"/>
      <c r="BN459" s="249"/>
      <c r="BO459" s="249"/>
      <c r="BP459" s="249"/>
      <c r="BQ459" s="249"/>
      <c r="BR459" s="249"/>
      <c r="BS459" s="249"/>
      <c r="BT459" s="249"/>
      <c r="BU459" s="249"/>
      <c r="BV459" s="249"/>
      <c r="BW459" s="249"/>
      <c r="BX459" s="249"/>
      <c r="BY459" s="249"/>
      <c r="BZ459" s="249"/>
      <c r="CA459" s="249"/>
      <c r="CB459" s="249"/>
      <c r="CC459" s="249"/>
      <c r="CD459" s="249"/>
      <c r="CE459" s="249"/>
      <c r="CF459" s="249"/>
      <c r="CG459" s="249"/>
      <c r="CH459" s="249"/>
      <c r="CI459" s="249"/>
      <c r="CJ459" s="249"/>
      <c r="CK459" s="249"/>
      <c r="CL459" s="249"/>
      <c r="CM459" s="249"/>
      <c r="CN459" s="249"/>
      <c r="CO459" s="249"/>
      <c r="CP459" s="249"/>
      <c r="CQ459" s="249"/>
      <c r="CR459" s="249"/>
      <c r="CS459" s="249"/>
      <c r="CT459" s="249"/>
      <c r="CU459" s="249"/>
      <c r="CV459" s="249"/>
      <c r="CW459" s="249"/>
      <c r="CX459" s="249"/>
      <c r="CY459" s="249"/>
      <c r="CZ459" s="249"/>
      <c r="DA459" s="249"/>
      <c r="DB459" s="249"/>
      <c r="DC459" s="249"/>
      <c r="DD459" s="249"/>
      <c r="DE459" s="249"/>
      <c r="DF459" s="249"/>
      <c r="DG459" s="249"/>
      <c r="DH459" s="249"/>
      <c r="DI459" s="249"/>
      <c r="DJ459" s="249"/>
      <c r="DK459" s="249"/>
      <c r="DL459" s="249"/>
      <c r="DM459" s="249"/>
      <c r="DN459" s="249"/>
      <c r="DO459" s="249"/>
      <c r="DP459" s="249"/>
      <c r="DQ459" s="249"/>
      <c r="DR459" s="249"/>
      <c r="DS459" s="249"/>
      <c r="DT459" s="249"/>
      <c r="DU459" s="249"/>
      <c r="DV459" s="249"/>
      <c r="DW459" s="249"/>
      <c r="DX459" s="249"/>
      <c r="DY459" s="249"/>
      <c r="DZ459" s="249"/>
      <c r="EA459" s="249"/>
      <c r="EB459" s="249"/>
      <c r="EC459" s="249"/>
      <c r="ED459" s="249"/>
      <c r="EE459" s="249"/>
      <c r="EF459" s="249"/>
      <c r="EG459" s="249"/>
      <c r="EH459" s="249"/>
      <c r="EI459" s="249"/>
      <c r="EJ459" s="249"/>
      <c r="EK459" s="249"/>
      <c r="EL459" s="249"/>
      <c r="EM459" s="249"/>
      <c r="EN459" s="249"/>
      <c r="EO459" s="249"/>
      <c r="EP459" s="249"/>
      <c r="EQ459" s="249"/>
      <c r="ER459" s="249"/>
      <c r="ES459" s="249"/>
      <c r="ET459" s="249"/>
      <c r="EU459" s="249"/>
      <c r="EV459" s="249"/>
      <c r="EW459" s="249"/>
      <c r="EX459" s="249"/>
      <c r="EY459" s="249"/>
      <c r="EZ459" s="249"/>
      <c r="FA459" s="249"/>
      <c r="FB459" s="249"/>
      <c r="FC459" s="249"/>
      <c r="FD459" s="249"/>
      <c r="FE459" s="249"/>
      <c r="FF459" s="249"/>
      <c r="FG459" s="249"/>
      <c r="FH459" s="249"/>
      <c r="FI459" s="249"/>
      <c r="FJ459" s="249"/>
      <c r="FK459" s="249"/>
      <c r="FL459" s="249"/>
      <c r="FM459" s="249"/>
      <c r="FN459" s="249"/>
      <c r="FO459" s="249"/>
      <c r="FP459" s="249"/>
      <c r="FQ459" s="249"/>
      <c r="FR459" s="249"/>
      <c r="FS459" s="249"/>
      <c r="FT459" s="249"/>
      <c r="FU459" s="249"/>
      <c r="FV459" s="249"/>
      <c r="FW459" s="249"/>
      <c r="FX459" s="249"/>
    </row>
    <row r="460" customFormat="false" ht="13.8" hidden="false" customHeight="false" outlineLevel="0" collapsed="false">
      <c r="A460" s="249"/>
      <c r="B460" s="249"/>
      <c r="C460" s="249"/>
      <c r="D460" s="249"/>
      <c r="E460" s="249"/>
      <c r="F460" s="249"/>
      <c r="G460" s="249"/>
      <c r="H460" s="249"/>
      <c r="AK460" s="249"/>
      <c r="AL460" s="249"/>
      <c r="AM460" s="249"/>
      <c r="AN460" s="249"/>
      <c r="AO460" s="249"/>
      <c r="AP460" s="249"/>
      <c r="AQ460" s="249"/>
      <c r="AR460" s="249"/>
      <c r="AS460" s="249"/>
      <c r="AT460" s="249"/>
      <c r="AU460" s="249"/>
      <c r="AV460" s="249"/>
      <c r="AW460" s="249"/>
      <c r="AX460" s="249"/>
      <c r="AY460" s="249"/>
      <c r="AZ460" s="249"/>
      <c r="BA460" s="249"/>
      <c r="BB460" s="249"/>
      <c r="BC460" s="249"/>
      <c r="BD460" s="249"/>
      <c r="BE460" s="249"/>
      <c r="BF460" s="249"/>
      <c r="BG460" s="249"/>
      <c r="BH460" s="249"/>
      <c r="BI460" s="249"/>
      <c r="BJ460" s="249"/>
      <c r="BK460" s="249"/>
      <c r="BL460" s="249"/>
      <c r="BM460" s="249"/>
      <c r="BN460" s="249"/>
      <c r="BO460" s="249"/>
      <c r="BP460" s="249"/>
      <c r="BQ460" s="249"/>
      <c r="BR460" s="249"/>
      <c r="BS460" s="249"/>
      <c r="BT460" s="249"/>
      <c r="BU460" s="249"/>
      <c r="BV460" s="249"/>
      <c r="BW460" s="249"/>
      <c r="BX460" s="249"/>
      <c r="BY460" s="249"/>
      <c r="BZ460" s="249"/>
      <c r="CA460" s="249"/>
      <c r="CB460" s="249"/>
      <c r="CC460" s="249"/>
      <c r="CD460" s="249"/>
      <c r="CE460" s="249"/>
      <c r="CF460" s="249"/>
      <c r="CG460" s="249"/>
      <c r="CH460" s="249"/>
      <c r="CI460" s="249"/>
      <c r="CJ460" s="249"/>
      <c r="CK460" s="249"/>
      <c r="CL460" s="249"/>
      <c r="CM460" s="249"/>
      <c r="CN460" s="249"/>
      <c r="CO460" s="249"/>
      <c r="CP460" s="249"/>
      <c r="CQ460" s="249"/>
      <c r="CR460" s="249"/>
      <c r="CS460" s="249"/>
      <c r="CT460" s="249"/>
      <c r="CU460" s="249"/>
      <c r="CV460" s="249"/>
      <c r="CW460" s="249"/>
      <c r="CX460" s="249"/>
      <c r="CY460" s="249"/>
      <c r="CZ460" s="249"/>
      <c r="DA460" s="249"/>
      <c r="DB460" s="249"/>
      <c r="DC460" s="249"/>
      <c r="DD460" s="249"/>
      <c r="DE460" s="249"/>
      <c r="DF460" s="249"/>
      <c r="DG460" s="249"/>
      <c r="DH460" s="249"/>
      <c r="DI460" s="249"/>
      <c r="DJ460" s="249"/>
      <c r="DK460" s="249"/>
      <c r="DL460" s="249"/>
      <c r="DM460" s="249"/>
      <c r="DN460" s="249"/>
      <c r="DO460" s="249"/>
      <c r="DP460" s="249"/>
      <c r="DQ460" s="249"/>
      <c r="DR460" s="249"/>
      <c r="DS460" s="249"/>
      <c r="DT460" s="249"/>
      <c r="DU460" s="249"/>
      <c r="DV460" s="249"/>
      <c r="DW460" s="249"/>
      <c r="DX460" s="249"/>
      <c r="DY460" s="249"/>
      <c r="DZ460" s="249"/>
      <c r="EA460" s="249"/>
      <c r="EB460" s="249"/>
      <c r="EC460" s="249"/>
      <c r="ED460" s="249"/>
      <c r="EE460" s="249"/>
      <c r="EF460" s="249"/>
      <c r="EG460" s="249"/>
      <c r="EH460" s="249"/>
      <c r="EI460" s="249"/>
      <c r="EJ460" s="249"/>
      <c r="EK460" s="249"/>
      <c r="EL460" s="249"/>
      <c r="EM460" s="249"/>
      <c r="EN460" s="249"/>
      <c r="EO460" s="249"/>
      <c r="EP460" s="249"/>
      <c r="EQ460" s="249"/>
      <c r="ER460" s="249"/>
      <c r="ES460" s="249"/>
      <c r="ET460" s="249"/>
      <c r="EU460" s="249"/>
      <c r="EV460" s="249"/>
      <c r="EW460" s="249"/>
      <c r="EX460" s="249"/>
      <c r="EY460" s="249"/>
      <c r="EZ460" s="249"/>
      <c r="FA460" s="249"/>
      <c r="FB460" s="249"/>
      <c r="FC460" s="249"/>
      <c r="FD460" s="249"/>
      <c r="FE460" s="249"/>
      <c r="FF460" s="249"/>
      <c r="FG460" s="249"/>
      <c r="FH460" s="249"/>
      <c r="FI460" s="249"/>
      <c r="FJ460" s="249"/>
      <c r="FK460" s="249"/>
      <c r="FL460" s="249"/>
      <c r="FM460" s="249"/>
      <c r="FN460" s="249"/>
      <c r="FO460" s="249"/>
      <c r="FP460" s="249"/>
      <c r="FQ460" s="249"/>
      <c r="FR460" s="249"/>
      <c r="FS460" s="249"/>
      <c r="FT460" s="249"/>
      <c r="FU460" s="249"/>
      <c r="FV460" s="249"/>
      <c r="FW460" s="249"/>
      <c r="FX460" s="249"/>
    </row>
    <row r="461" customFormat="false" ht="13.8" hidden="false" customHeight="false" outlineLevel="0" collapsed="false">
      <c r="A461" s="249"/>
      <c r="B461" s="249"/>
      <c r="C461" s="249"/>
      <c r="D461" s="249"/>
      <c r="E461" s="249"/>
      <c r="F461" s="249"/>
      <c r="G461" s="249"/>
      <c r="H461" s="249"/>
      <c r="AK461" s="249"/>
      <c r="AL461" s="249"/>
      <c r="AM461" s="249"/>
      <c r="AN461" s="249"/>
      <c r="AO461" s="249"/>
      <c r="AP461" s="249"/>
      <c r="AQ461" s="249"/>
      <c r="AR461" s="249"/>
      <c r="AS461" s="249"/>
      <c r="AT461" s="249"/>
      <c r="AU461" s="249"/>
      <c r="AV461" s="249"/>
      <c r="AW461" s="249"/>
      <c r="AX461" s="249"/>
      <c r="AY461" s="249"/>
      <c r="AZ461" s="249"/>
      <c r="BA461" s="249"/>
      <c r="BB461" s="249"/>
      <c r="BC461" s="249"/>
      <c r="BD461" s="249"/>
      <c r="BE461" s="249"/>
      <c r="BF461" s="249"/>
      <c r="BG461" s="249"/>
      <c r="BH461" s="249"/>
      <c r="BI461" s="249"/>
      <c r="BJ461" s="249"/>
      <c r="BK461" s="249"/>
      <c r="BL461" s="249"/>
      <c r="BM461" s="249"/>
      <c r="BN461" s="249"/>
      <c r="BO461" s="249"/>
      <c r="BP461" s="249"/>
      <c r="BQ461" s="249"/>
      <c r="BR461" s="249"/>
      <c r="BS461" s="249"/>
      <c r="BT461" s="249"/>
      <c r="BU461" s="249"/>
      <c r="BV461" s="249"/>
      <c r="BW461" s="249"/>
      <c r="BX461" s="249"/>
      <c r="BY461" s="249"/>
      <c r="BZ461" s="249"/>
      <c r="CA461" s="249"/>
      <c r="CB461" s="249"/>
      <c r="CC461" s="249"/>
      <c r="CD461" s="249"/>
      <c r="CE461" s="249"/>
      <c r="CF461" s="249"/>
      <c r="CG461" s="249"/>
      <c r="CH461" s="249"/>
      <c r="CI461" s="249"/>
      <c r="CJ461" s="249"/>
      <c r="CK461" s="249"/>
      <c r="CL461" s="249"/>
      <c r="CM461" s="249"/>
      <c r="CN461" s="249"/>
      <c r="CO461" s="249"/>
      <c r="CP461" s="249"/>
      <c r="CQ461" s="249"/>
      <c r="CR461" s="249"/>
      <c r="CS461" s="249"/>
      <c r="CT461" s="249"/>
      <c r="CU461" s="249"/>
      <c r="CV461" s="249"/>
      <c r="CW461" s="249"/>
      <c r="CX461" s="249"/>
      <c r="CY461" s="249"/>
      <c r="CZ461" s="249"/>
      <c r="DA461" s="249"/>
      <c r="DB461" s="249"/>
      <c r="DC461" s="249"/>
      <c r="DD461" s="249"/>
      <c r="DE461" s="249"/>
      <c r="DF461" s="249"/>
      <c r="DG461" s="249"/>
      <c r="DH461" s="249"/>
      <c r="DI461" s="249"/>
      <c r="DJ461" s="249"/>
      <c r="DK461" s="249"/>
      <c r="DL461" s="249"/>
      <c r="DM461" s="249"/>
      <c r="DN461" s="249"/>
      <c r="DO461" s="249"/>
      <c r="DP461" s="249"/>
      <c r="DQ461" s="249"/>
      <c r="DR461" s="249"/>
      <c r="DS461" s="249"/>
      <c r="DT461" s="249"/>
      <c r="DU461" s="249"/>
      <c r="DV461" s="249"/>
      <c r="DW461" s="249"/>
      <c r="DX461" s="249"/>
      <c r="DY461" s="249"/>
      <c r="DZ461" s="249"/>
      <c r="EA461" s="249"/>
      <c r="EB461" s="249"/>
      <c r="EC461" s="249"/>
      <c r="ED461" s="249"/>
      <c r="EE461" s="249"/>
      <c r="EF461" s="249"/>
      <c r="EG461" s="249"/>
      <c r="EH461" s="249"/>
      <c r="EI461" s="249"/>
      <c r="EJ461" s="249"/>
      <c r="EK461" s="249"/>
      <c r="EL461" s="249"/>
      <c r="EM461" s="249"/>
      <c r="EN461" s="249"/>
      <c r="EO461" s="249"/>
      <c r="EP461" s="249"/>
      <c r="EQ461" s="249"/>
      <c r="ER461" s="249"/>
      <c r="ES461" s="249"/>
      <c r="ET461" s="249"/>
      <c r="EU461" s="249"/>
      <c r="EV461" s="249"/>
      <c r="EW461" s="249"/>
      <c r="EX461" s="249"/>
      <c r="EY461" s="249"/>
      <c r="EZ461" s="249"/>
      <c r="FA461" s="249"/>
      <c r="FB461" s="249"/>
      <c r="FC461" s="249"/>
      <c r="FD461" s="249"/>
      <c r="FE461" s="249"/>
      <c r="FF461" s="249"/>
      <c r="FG461" s="249"/>
      <c r="FH461" s="249"/>
      <c r="FI461" s="249"/>
      <c r="FJ461" s="249"/>
      <c r="FK461" s="249"/>
      <c r="FL461" s="249"/>
      <c r="FM461" s="249"/>
      <c r="FN461" s="249"/>
      <c r="FO461" s="249"/>
      <c r="FP461" s="249"/>
      <c r="FQ461" s="249"/>
      <c r="FR461" s="249"/>
      <c r="FS461" s="249"/>
      <c r="FT461" s="249"/>
      <c r="FU461" s="249"/>
      <c r="FV461" s="249"/>
      <c r="FW461" s="249"/>
      <c r="FX461" s="249"/>
    </row>
    <row r="462" customFormat="false" ht="13.8" hidden="false" customHeight="false" outlineLevel="0" collapsed="false">
      <c r="A462" s="249"/>
      <c r="B462" s="249"/>
      <c r="C462" s="249"/>
      <c r="D462" s="249"/>
      <c r="E462" s="249"/>
      <c r="F462" s="249"/>
      <c r="G462" s="249"/>
      <c r="H462" s="249"/>
      <c r="AK462" s="249"/>
      <c r="AL462" s="249"/>
      <c r="AM462" s="249"/>
      <c r="AN462" s="249"/>
      <c r="AO462" s="249"/>
      <c r="AP462" s="249"/>
      <c r="AQ462" s="249"/>
      <c r="AR462" s="249"/>
      <c r="AS462" s="249"/>
      <c r="AT462" s="249"/>
      <c r="AU462" s="249"/>
      <c r="AV462" s="249"/>
      <c r="AW462" s="249"/>
      <c r="AX462" s="249"/>
      <c r="AY462" s="249"/>
      <c r="AZ462" s="249"/>
      <c r="BA462" s="249"/>
      <c r="BB462" s="249"/>
      <c r="BC462" s="249"/>
      <c r="BD462" s="249"/>
      <c r="BE462" s="249"/>
      <c r="BF462" s="249"/>
      <c r="BG462" s="249"/>
      <c r="BH462" s="249"/>
      <c r="BI462" s="249"/>
      <c r="BJ462" s="249"/>
      <c r="BK462" s="249"/>
      <c r="BL462" s="249"/>
      <c r="BM462" s="249"/>
      <c r="BN462" s="249"/>
      <c r="BO462" s="249"/>
      <c r="BP462" s="249"/>
      <c r="BQ462" s="249"/>
      <c r="BR462" s="249"/>
      <c r="BS462" s="249"/>
      <c r="BT462" s="249"/>
      <c r="BU462" s="249"/>
      <c r="BV462" s="249"/>
      <c r="BW462" s="249"/>
      <c r="BX462" s="249"/>
      <c r="BY462" s="249"/>
      <c r="BZ462" s="249"/>
      <c r="CA462" s="249"/>
      <c r="CB462" s="249"/>
      <c r="CC462" s="249"/>
      <c r="CD462" s="249"/>
      <c r="CE462" s="249"/>
      <c r="CF462" s="249"/>
      <c r="CG462" s="249"/>
      <c r="CH462" s="249"/>
      <c r="CI462" s="249"/>
      <c r="CJ462" s="249"/>
      <c r="CK462" s="249"/>
      <c r="CL462" s="249"/>
      <c r="CM462" s="249"/>
      <c r="CN462" s="249"/>
      <c r="CO462" s="249"/>
      <c r="CP462" s="249"/>
      <c r="CQ462" s="249"/>
      <c r="CR462" s="249"/>
      <c r="CS462" s="249"/>
      <c r="CT462" s="249"/>
      <c r="CU462" s="249"/>
      <c r="CV462" s="249"/>
      <c r="CW462" s="249"/>
      <c r="CX462" s="249"/>
      <c r="CY462" s="249"/>
      <c r="CZ462" s="249"/>
      <c r="DA462" s="249"/>
      <c r="DB462" s="249"/>
      <c r="DC462" s="249"/>
      <c r="DD462" s="249"/>
      <c r="DE462" s="249"/>
      <c r="DF462" s="249"/>
      <c r="DG462" s="249"/>
      <c r="DH462" s="249"/>
      <c r="DI462" s="249"/>
      <c r="DJ462" s="249"/>
      <c r="DK462" s="249"/>
      <c r="DL462" s="249"/>
      <c r="DM462" s="249"/>
      <c r="DN462" s="249"/>
      <c r="DO462" s="249"/>
      <c r="DP462" s="249"/>
      <c r="DQ462" s="249"/>
      <c r="DR462" s="249"/>
      <c r="DS462" s="249"/>
      <c r="DT462" s="249"/>
      <c r="DU462" s="249"/>
      <c r="DV462" s="249"/>
      <c r="DW462" s="249"/>
      <c r="DX462" s="249"/>
      <c r="DY462" s="249"/>
      <c r="DZ462" s="249"/>
      <c r="EA462" s="249"/>
      <c r="EB462" s="249"/>
      <c r="EC462" s="249"/>
      <c r="ED462" s="249"/>
      <c r="EE462" s="249"/>
      <c r="EF462" s="249"/>
      <c r="EG462" s="249"/>
      <c r="EH462" s="249"/>
      <c r="EI462" s="249"/>
      <c r="EJ462" s="249"/>
      <c r="EK462" s="249"/>
      <c r="EL462" s="249"/>
      <c r="EM462" s="249"/>
      <c r="EN462" s="249"/>
      <c r="EO462" s="249"/>
      <c r="EP462" s="249"/>
      <c r="EQ462" s="249"/>
      <c r="ER462" s="249"/>
      <c r="ES462" s="249"/>
      <c r="ET462" s="249"/>
      <c r="EU462" s="249"/>
      <c r="EV462" s="249"/>
      <c r="EW462" s="249"/>
      <c r="EX462" s="249"/>
      <c r="EY462" s="249"/>
      <c r="EZ462" s="249"/>
      <c r="FA462" s="249"/>
      <c r="FB462" s="249"/>
      <c r="FC462" s="249"/>
      <c r="FD462" s="249"/>
      <c r="FE462" s="249"/>
      <c r="FF462" s="249"/>
      <c r="FG462" s="249"/>
      <c r="FH462" s="249"/>
      <c r="FI462" s="249"/>
      <c r="FJ462" s="249"/>
      <c r="FK462" s="249"/>
      <c r="FL462" s="249"/>
      <c r="FM462" s="249"/>
      <c r="FN462" s="249"/>
      <c r="FO462" s="249"/>
      <c r="FP462" s="249"/>
      <c r="FQ462" s="249"/>
      <c r="FR462" s="249"/>
      <c r="FS462" s="249"/>
      <c r="FT462" s="249"/>
      <c r="FU462" s="249"/>
      <c r="FV462" s="249"/>
      <c r="FW462" s="249"/>
      <c r="FX462" s="249"/>
    </row>
    <row r="463" customFormat="false" ht="13.8" hidden="false" customHeight="false" outlineLevel="0" collapsed="false">
      <c r="A463" s="249"/>
      <c r="B463" s="249"/>
      <c r="C463" s="249"/>
      <c r="D463" s="249"/>
      <c r="E463" s="249"/>
      <c r="F463" s="249"/>
      <c r="G463" s="249"/>
      <c r="H463" s="249"/>
      <c r="AK463" s="249"/>
      <c r="AL463" s="249"/>
      <c r="AM463" s="249"/>
      <c r="AN463" s="249"/>
      <c r="AO463" s="249"/>
      <c r="AP463" s="249"/>
      <c r="AQ463" s="249"/>
      <c r="AR463" s="249"/>
      <c r="AS463" s="249"/>
      <c r="AT463" s="249"/>
      <c r="AU463" s="249"/>
      <c r="AV463" s="249"/>
      <c r="AW463" s="249"/>
      <c r="AX463" s="249"/>
      <c r="AY463" s="249"/>
      <c r="AZ463" s="249"/>
      <c r="BA463" s="249"/>
      <c r="BB463" s="249"/>
      <c r="BC463" s="249"/>
      <c r="BD463" s="249"/>
      <c r="BE463" s="249"/>
      <c r="BF463" s="249"/>
      <c r="BG463" s="249"/>
      <c r="BH463" s="249"/>
      <c r="BI463" s="249"/>
      <c r="BJ463" s="249"/>
      <c r="BK463" s="249"/>
      <c r="BL463" s="249"/>
      <c r="BM463" s="249"/>
      <c r="BN463" s="249"/>
      <c r="BO463" s="249"/>
      <c r="BP463" s="249"/>
      <c r="BQ463" s="249"/>
      <c r="BR463" s="249"/>
      <c r="BS463" s="249"/>
      <c r="BT463" s="249"/>
      <c r="BU463" s="249"/>
      <c r="BV463" s="249"/>
      <c r="BW463" s="249"/>
      <c r="BX463" s="249"/>
      <c r="BY463" s="249"/>
      <c r="BZ463" s="249"/>
      <c r="CA463" s="249"/>
      <c r="CB463" s="249"/>
      <c r="CC463" s="249"/>
      <c r="CD463" s="249"/>
      <c r="CE463" s="249"/>
      <c r="CF463" s="249"/>
      <c r="CG463" s="249"/>
      <c r="CH463" s="249"/>
      <c r="CI463" s="249"/>
      <c r="CJ463" s="249"/>
      <c r="CK463" s="249"/>
      <c r="CL463" s="249"/>
      <c r="CM463" s="249"/>
      <c r="CN463" s="249"/>
      <c r="CO463" s="249"/>
      <c r="CP463" s="249"/>
      <c r="CQ463" s="249"/>
      <c r="CR463" s="249"/>
      <c r="CS463" s="249"/>
      <c r="CT463" s="249"/>
      <c r="CU463" s="249"/>
      <c r="CV463" s="249"/>
      <c r="CW463" s="249"/>
      <c r="CX463" s="249"/>
      <c r="CY463" s="249"/>
      <c r="CZ463" s="249"/>
      <c r="DA463" s="249"/>
      <c r="DB463" s="249"/>
      <c r="DC463" s="249"/>
      <c r="DD463" s="249"/>
      <c r="DE463" s="249"/>
      <c r="DF463" s="249"/>
      <c r="DG463" s="249"/>
      <c r="DH463" s="249"/>
      <c r="DI463" s="249"/>
      <c r="DJ463" s="249"/>
      <c r="DK463" s="249"/>
      <c r="DL463" s="249"/>
      <c r="DM463" s="249"/>
      <c r="DN463" s="249"/>
      <c r="DO463" s="249"/>
      <c r="DP463" s="249"/>
      <c r="DQ463" s="249"/>
      <c r="DR463" s="249"/>
      <c r="DS463" s="249"/>
      <c r="DT463" s="249"/>
      <c r="DU463" s="249"/>
      <c r="DV463" s="249"/>
      <c r="DW463" s="249"/>
      <c r="DX463" s="249"/>
      <c r="DY463" s="249"/>
      <c r="DZ463" s="249"/>
      <c r="EA463" s="249"/>
      <c r="EB463" s="249"/>
      <c r="EC463" s="249"/>
      <c r="ED463" s="249"/>
      <c r="EE463" s="249"/>
      <c r="EF463" s="249"/>
      <c r="EG463" s="249"/>
      <c r="EH463" s="249"/>
      <c r="EI463" s="249"/>
      <c r="EJ463" s="249"/>
      <c r="EK463" s="249"/>
      <c r="EL463" s="249"/>
      <c r="EM463" s="249"/>
      <c r="EN463" s="249"/>
      <c r="EO463" s="249"/>
      <c r="EP463" s="249"/>
      <c r="EQ463" s="249"/>
      <c r="ER463" s="249"/>
      <c r="ES463" s="249"/>
      <c r="ET463" s="249"/>
      <c r="EU463" s="249"/>
      <c r="EV463" s="249"/>
      <c r="EW463" s="249"/>
      <c r="EX463" s="249"/>
      <c r="EY463" s="249"/>
      <c r="EZ463" s="249"/>
      <c r="FA463" s="249"/>
      <c r="FB463" s="249"/>
      <c r="FC463" s="249"/>
      <c r="FD463" s="249"/>
      <c r="FE463" s="249"/>
      <c r="FF463" s="249"/>
      <c r="FG463" s="249"/>
      <c r="FH463" s="249"/>
      <c r="FI463" s="249"/>
      <c r="FJ463" s="249"/>
      <c r="FK463" s="249"/>
      <c r="FL463" s="249"/>
      <c r="FM463" s="249"/>
      <c r="FN463" s="249"/>
      <c r="FO463" s="249"/>
      <c r="FP463" s="249"/>
      <c r="FQ463" s="249"/>
      <c r="FR463" s="249"/>
      <c r="FS463" s="249"/>
      <c r="FT463" s="249"/>
      <c r="FU463" s="249"/>
      <c r="FV463" s="249"/>
      <c r="FW463" s="249"/>
      <c r="FX463" s="249"/>
    </row>
    <row r="464" customFormat="false" ht="13.8" hidden="false" customHeight="false" outlineLevel="0" collapsed="false">
      <c r="A464" s="249"/>
      <c r="B464" s="249"/>
      <c r="C464" s="249"/>
      <c r="D464" s="249"/>
      <c r="E464" s="249"/>
      <c r="F464" s="249"/>
      <c r="G464" s="249"/>
      <c r="H464" s="249"/>
      <c r="AK464" s="249"/>
      <c r="AL464" s="249"/>
      <c r="AM464" s="249"/>
      <c r="AN464" s="249"/>
      <c r="AO464" s="249"/>
      <c r="AP464" s="249"/>
      <c r="AQ464" s="249"/>
      <c r="AR464" s="249"/>
      <c r="AS464" s="249"/>
      <c r="AT464" s="249"/>
      <c r="AU464" s="249"/>
      <c r="AV464" s="249"/>
      <c r="AW464" s="249"/>
      <c r="AX464" s="249"/>
      <c r="AY464" s="249"/>
      <c r="AZ464" s="249"/>
      <c r="BA464" s="249"/>
      <c r="BB464" s="249"/>
      <c r="BC464" s="249"/>
      <c r="BD464" s="249"/>
      <c r="BE464" s="249"/>
      <c r="BF464" s="249"/>
      <c r="BG464" s="249"/>
      <c r="BH464" s="249"/>
      <c r="BI464" s="249"/>
      <c r="BJ464" s="249"/>
      <c r="BK464" s="249"/>
      <c r="BL464" s="249"/>
      <c r="BM464" s="249"/>
      <c r="BN464" s="249"/>
      <c r="BO464" s="249"/>
      <c r="BP464" s="249"/>
      <c r="BQ464" s="249"/>
      <c r="BR464" s="249"/>
      <c r="BS464" s="249"/>
      <c r="BT464" s="249"/>
      <c r="BU464" s="249"/>
      <c r="BV464" s="249"/>
      <c r="BW464" s="249"/>
      <c r="BX464" s="249"/>
      <c r="BY464" s="249"/>
      <c r="BZ464" s="249"/>
      <c r="CA464" s="249"/>
      <c r="CB464" s="249"/>
      <c r="CC464" s="249"/>
      <c r="CD464" s="249"/>
      <c r="CE464" s="249"/>
      <c r="CF464" s="249"/>
      <c r="CG464" s="249"/>
      <c r="CH464" s="249"/>
      <c r="CI464" s="249"/>
      <c r="CJ464" s="249"/>
      <c r="CK464" s="249"/>
      <c r="CL464" s="249"/>
      <c r="CM464" s="249"/>
      <c r="CN464" s="249"/>
      <c r="CO464" s="249"/>
      <c r="CP464" s="249"/>
      <c r="CQ464" s="249"/>
      <c r="CR464" s="249"/>
      <c r="CS464" s="249"/>
      <c r="CT464" s="249"/>
      <c r="CU464" s="249"/>
      <c r="CV464" s="249"/>
      <c r="CW464" s="249"/>
      <c r="CX464" s="249"/>
      <c r="CY464" s="249"/>
      <c r="CZ464" s="249"/>
      <c r="DA464" s="249"/>
      <c r="DB464" s="249"/>
      <c r="DC464" s="249"/>
      <c r="DD464" s="249"/>
      <c r="DE464" s="249"/>
      <c r="DF464" s="249"/>
      <c r="DG464" s="249"/>
      <c r="DH464" s="249"/>
      <c r="DI464" s="249"/>
      <c r="DJ464" s="249"/>
      <c r="DK464" s="249"/>
      <c r="DL464" s="249"/>
      <c r="DM464" s="249"/>
      <c r="DN464" s="249"/>
      <c r="DO464" s="249"/>
      <c r="DP464" s="249"/>
      <c r="DQ464" s="249"/>
      <c r="DR464" s="249"/>
      <c r="DS464" s="249"/>
      <c r="DT464" s="249"/>
      <c r="DU464" s="249"/>
      <c r="DV464" s="249"/>
      <c r="DW464" s="249"/>
      <c r="DX464" s="249"/>
      <c r="DY464" s="249"/>
      <c r="DZ464" s="249"/>
      <c r="EA464" s="249"/>
      <c r="EB464" s="249"/>
      <c r="EC464" s="249"/>
      <c r="ED464" s="249"/>
      <c r="EE464" s="249"/>
      <c r="EF464" s="249"/>
      <c r="EG464" s="249"/>
      <c r="EH464" s="249"/>
      <c r="EI464" s="249"/>
      <c r="EJ464" s="249"/>
      <c r="EK464" s="249"/>
      <c r="EL464" s="249"/>
      <c r="EM464" s="249"/>
      <c r="EN464" s="249"/>
      <c r="EO464" s="249"/>
      <c r="EP464" s="249"/>
      <c r="EQ464" s="249"/>
      <c r="ER464" s="249"/>
      <c r="ES464" s="249"/>
      <c r="ET464" s="249"/>
      <c r="EU464" s="249"/>
      <c r="EV464" s="249"/>
      <c r="EW464" s="249"/>
      <c r="EX464" s="249"/>
      <c r="EY464" s="249"/>
      <c r="EZ464" s="249"/>
      <c r="FA464" s="249"/>
      <c r="FB464" s="249"/>
      <c r="FC464" s="249"/>
      <c r="FD464" s="249"/>
      <c r="FE464" s="249"/>
      <c r="FF464" s="249"/>
      <c r="FG464" s="249"/>
      <c r="FH464" s="249"/>
      <c r="FI464" s="249"/>
      <c r="FJ464" s="249"/>
      <c r="FK464" s="249"/>
      <c r="FL464" s="249"/>
      <c r="FM464" s="249"/>
      <c r="FN464" s="249"/>
      <c r="FO464" s="249"/>
      <c r="FP464" s="249"/>
      <c r="FQ464" s="249"/>
      <c r="FR464" s="249"/>
      <c r="FS464" s="249"/>
      <c r="FT464" s="249"/>
      <c r="FU464" s="249"/>
      <c r="FV464" s="249"/>
      <c r="FW464" s="249"/>
      <c r="FX464" s="249"/>
    </row>
    <row r="465" customFormat="false" ht="13.8" hidden="false" customHeight="false" outlineLevel="0" collapsed="false">
      <c r="A465" s="249"/>
      <c r="B465" s="249"/>
      <c r="C465" s="249"/>
      <c r="D465" s="249"/>
      <c r="E465" s="249"/>
      <c r="F465" s="249"/>
      <c r="G465" s="249"/>
      <c r="H465" s="249"/>
      <c r="AK465" s="249"/>
      <c r="AL465" s="249"/>
      <c r="AM465" s="249"/>
      <c r="AN465" s="249"/>
      <c r="AO465" s="249"/>
      <c r="AP465" s="249"/>
      <c r="AQ465" s="249"/>
      <c r="AR465" s="249"/>
      <c r="AS465" s="249"/>
      <c r="AT465" s="249"/>
      <c r="AU465" s="249"/>
      <c r="AV465" s="249"/>
      <c r="AW465" s="249"/>
      <c r="AX465" s="249"/>
      <c r="AY465" s="249"/>
      <c r="AZ465" s="249"/>
      <c r="BA465" s="249"/>
      <c r="BB465" s="249"/>
      <c r="BC465" s="249"/>
      <c r="BD465" s="249"/>
      <c r="BE465" s="249"/>
      <c r="BF465" s="249"/>
      <c r="BG465" s="249"/>
      <c r="BH465" s="249"/>
      <c r="BI465" s="249"/>
      <c r="BJ465" s="249"/>
      <c r="BK465" s="249"/>
      <c r="BL465" s="249"/>
      <c r="BM465" s="249"/>
      <c r="BN465" s="249"/>
      <c r="BO465" s="249"/>
      <c r="BP465" s="249"/>
      <c r="BQ465" s="249"/>
      <c r="BR465" s="249"/>
      <c r="BS465" s="249"/>
      <c r="BT465" s="249"/>
      <c r="BU465" s="249"/>
      <c r="BV465" s="249"/>
      <c r="BW465" s="249"/>
      <c r="BX465" s="249"/>
      <c r="BY465" s="249"/>
      <c r="BZ465" s="249"/>
      <c r="CA465" s="249"/>
      <c r="CB465" s="249"/>
      <c r="CC465" s="249"/>
      <c r="CD465" s="249"/>
      <c r="CE465" s="249"/>
      <c r="CF465" s="249"/>
      <c r="CG465" s="249"/>
      <c r="CH465" s="249"/>
      <c r="CI465" s="249"/>
      <c r="CJ465" s="249"/>
      <c r="CK465" s="249"/>
      <c r="CL465" s="249"/>
      <c r="CM465" s="249"/>
      <c r="CN465" s="249"/>
      <c r="CO465" s="249"/>
      <c r="CP465" s="249"/>
      <c r="CQ465" s="249"/>
      <c r="CR465" s="249"/>
      <c r="CS465" s="249"/>
      <c r="CT465" s="249"/>
      <c r="CU465" s="249"/>
      <c r="CV465" s="249"/>
      <c r="CW465" s="249"/>
      <c r="CX465" s="249"/>
      <c r="CY465" s="249"/>
      <c r="CZ465" s="249"/>
      <c r="DA465" s="249"/>
      <c r="DB465" s="249"/>
      <c r="DC465" s="249"/>
      <c r="DD465" s="249"/>
      <c r="DE465" s="249"/>
      <c r="DF465" s="249"/>
      <c r="DG465" s="249"/>
      <c r="DH465" s="249"/>
      <c r="DI465" s="249"/>
      <c r="DJ465" s="249"/>
      <c r="DK465" s="249"/>
      <c r="DL465" s="249"/>
      <c r="DM465" s="249"/>
      <c r="DN465" s="249"/>
      <c r="DO465" s="249"/>
      <c r="DP465" s="249"/>
      <c r="DQ465" s="249"/>
      <c r="DR465" s="249"/>
      <c r="DS465" s="249"/>
      <c r="DT465" s="249"/>
      <c r="DU465" s="249"/>
      <c r="DV465" s="249"/>
      <c r="DW465" s="249"/>
      <c r="DX465" s="249"/>
      <c r="DY465" s="249"/>
      <c r="DZ465" s="249"/>
      <c r="EA465" s="249"/>
      <c r="EB465" s="249"/>
      <c r="EC465" s="249"/>
      <c r="ED465" s="249"/>
      <c r="EE465" s="249"/>
      <c r="EF465" s="249"/>
      <c r="EG465" s="249"/>
      <c r="EH465" s="249"/>
      <c r="EI465" s="249"/>
      <c r="EJ465" s="249"/>
      <c r="EK465" s="249"/>
      <c r="EL465" s="249"/>
      <c r="EM465" s="249"/>
      <c r="EN465" s="249"/>
      <c r="EO465" s="249"/>
      <c r="EP465" s="249"/>
      <c r="EQ465" s="249"/>
      <c r="ER465" s="249"/>
      <c r="ES465" s="249"/>
      <c r="ET465" s="249"/>
      <c r="EU465" s="249"/>
      <c r="EV465" s="249"/>
      <c r="EW465" s="249"/>
      <c r="EX465" s="249"/>
      <c r="EY465" s="249"/>
      <c r="EZ465" s="249"/>
      <c r="FA465" s="249"/>
      <c r="FB465" s="249"/>
      <c r="FC465" s="249"/>
      <c r="FD465" s="249"/>
      <c r="FE465" s="249"/>
      <c r="FF465" s="249"/>
      <c r="FG465" s="249"/>
      <c r="FH465" s="249"/>
      <c r="FI465" s="249"/>
      <c r="FJ465" s="249"/>
      <c r="FK465" s="249"/>
      <c r="FL465" s="249"/>
      <c r="FM465" s="249"/>
      <c r="FN465" s="249"/>
      <c r="FO465" s="249"/>
      <c r="FP465" s="249"/>
      <c r="FQ465" s="249"/>
      <c r="FR465" s="249"/>
      <c r="FS465" s="249"/>
      <c r="FT465" s="249"/>
      <c r="FU465" s="249"/>
      <c r="FV465" s="249"/>
      <c r="FW465" s="249"/>
      <c r="FX465" s="249"/>
    </row>
    <row r="466" customFormat="false" ht="13.8" hidden="false" customHeight="false" outlineLevel="0" collapsed="false">
      <c r="A466" s="249"/>
      <c r="B466" s="249"/>
      <c r="C466" s="249"/>
      <c r="D466" s="249"/>
      <c r="E466" s="249"/>
      <c r="F466" s="249"/>
      <c r="G466" s="249"/>
      <c r="H466" s="249"/>
      <c r="AK466" s="249"/>
      <c r="AL466" s="249"/>
      <c r="AM466" s="249"/>
      <c r="AN466" s="249"/>
      <c r="AO466" s="249"/>
      <c r="AP466" s="249"/>
      <c r="AQ466" s="249"/>
      <c r="AR466" s="249"/>
      <c r="AS466" s="249"/>
      <c r="AT466" s="249"/>
      <c r="AU466" s="249"/>
      <c r="AV466" s="249"/>
      <c r="AW466" s="249"/>
      <c r="AX466" s="249"/>
      <c r="AY466" s="249"/>
      <c r="AZ466" s="249"/>
      <c r="BA466" s="249"/>
      <c r="BB466" s="249"/>
      <c r="BC466" s="249"/>
      <c r="BD466" s="249"/>
      <c r="BE466" s="249"/>
      <c r="BF466" s="249"/>
      <c r="BG466" s="249"/>
      <c r="BH466" s="249"/>
      <c r="BI466" s="249"/>
      <c r="BJ466" s="249"/>
      <c r="BK466" s="249"/>
      <c r="BL466" s="249"/>
      <c r="BM466" s="249"/>
      <c r="BN466" s="249"/>
      <c r="BO466" s="249"/>
      <c r="BP466" s="249"/>
      <c r="BQ466" s="249"/>
      <c r="BR466" s="249"/>
      <c r="BS466" s="249"/>
      <c r="BT466" s="249"/>
      <c r="BU466" s="249"/>
      <c r="BV466" s="249"/>
      <c r="BW466" s="249"/>
      <c r="BX466" s="249"/>
      <c r="BY466" s="249"/>
      <c r="BZ466" s="249"/>
      <c r="CA466" s="249"/>
      <c r="CB466" s="249"/>
      <c r="CC466" s="249"/>
      <c r="CD466" s="249"/>
      <c r="CE466" s="249"/>
      <c r="CF466" s="249"/>
      <c r="CG466" s="249"/>
      <c r="CH466" s="249"/>
      <c r="CI466" s="249"/>
      <c r="CJ466" s="249"/>
      <c r="CK466" s="249"/>
      <c r="CL466" s="249"/>
      <c r="CM466" s="249"/>
      <c r="CN466" s="249"/>
      <c r="CO466" s="249"/>
      <c r="CP466" s="249"/>
      <c r="CQ466" s="249"/>
      <c r="CR466" s="249"/>
      <c r="CS466" s="249"/>
      <c r="CT466" s="249"/>
      <c r="CU466" s="249"/>
      <c r="CV466" s="249"/>
      <c r="CW466" s="249"/>
      <c r="CX466" s="249"/>
      <c r="CY466" s="249"/>
      <c r="CZ466" s="249"/>
      <c r="DA466" s="249"/>
      <c r="DB466" s="249"/>
      <c r="DC466" s="249"/>
      <c r="DD466" s="249"/>
      <c r="DE466" s="249"/>
      <c r="DF466" s="249"/>
      <c r="DG466" s="249"/>
      <c r="DH466" s="249"/>
      <c r="DI466" s="249"/>
      <c r="DJ466" s="249"/>
      <c r="DK466" s="249"/>
      <c r="DL466" s="249"/>
      <c r="DM466" s="249"/>
      <c r="DN466" s="249"/>
      <c r="DO466" s="249"/>
      <c r="DP466" s="249"/>
      <c r="DQ466" s="249"/>
      <c r="DR466" s="249"/>
      <c r="DS466" s="249"/>
      <c r="DT466" s="249"/>
      <c r="DU466" s="249"/>
      <c r="DV466" s="249"/>
      <c r="DW466" s="249"/>
      <c r="DX466" s="249"/>
      <c r="DY466" s="249"/>
      <c r="DZ466" s="249"/>
      <c r="EA466" s="249"/>
      <c r="EB466" s="249"/>
      <c r="EC466" s="249"/>
      <c r="ED466" s="249"/>
      <c r="EE466" s="249"/>
      <c r="EF466" s="249"/>
      <c r="EG466" s="249"/>
      <c r="EH466" s="249"/>
      <c r="EI466" s="249"/>
      <c r="EJ466" s="249"/>
      <c r="EK466" s="249"/>
      <c r="EL466" s="249"/>
      <c r="EM466" s="249"/>
      <c r="EN466" s="249"/>
      <c r="EO466" s="249"/>
      <c r="EP466" s="249"/>
      <c r="EQ466" s="249"/>
      <c r="ER466" s="249"/>
      <c r="ES466" s="249"/>
      <c r="ET466" s="249"/>
      <c r="EU466" s="249"/>
      <c r="EV466" s="249"/>
      <c r="EW466" s="249"/>
      <c r="EX466" s="249"/>
      <c r="EY466" s="249"/>
      <c r="EZ466" s="249"/>
      <c r="FA466" s="249"/>
      <c r="FB466" s="249"/>
      <c r="FC466" s="249"/>
      <c r="FD466" s="249"/>
      <c r="FE466" s="249"/>
      <c r="FF466" s="249"/>
      <c r="FG466" s="249"/>
      <c r="FH466" s="249"/>
      <c r="FI466" s="249"/>
      <c r="FJ466" s="249"/>
      <c r="FK466" s="249"/>
      <c r="FL466" s="249"/>
      <c r="FM466" s="249"/>
      <c r="FN466" s="249"/>
      <c r="FO466" s="249"/>
      <c r="FP466" s="249"/>
      <c r="FQ466" s="249"/>
      <c r="FR466" s="249"/>
      <c r="FS466" s="249"/>
      <c r="FT466" s="249"/>
      <c r="FU466" s="249"/>
      <c r="FV466" s="249"/>
      <c r="FW466" s="249"/>
      <c r="FX466" s="249"/>
    </row>
    <row r="467" customFormat="false" ht="13.8" hidden="false" customHeight="false" outlineLevel="0" collapsed="false">
      <c r="A467" s="249"/>
      <c r="B467" s="249"/>
      <c r="C467" s="249"/>
      <c r="D467" s="249"/>
      <c r="E467" s="249"/>
      <c r="F467" s="249"/>
      <c r="G467" s="249"/>
      <c r="H467" s="249"/>
      <c r="AK467" s="249"/>
      <c r="AL467" s="249"/>
      <c r="AM467" s="249"/>
      <c r="AN467" s="249"/>
      <c r="AO467" s="249"/>
      <c r="AP467" s="249"/>
      <c r="AQ467" s="249"/>
      <c r="AR467" s="249"/>
      <c r="AS467" s="249"/>
      <c r="AT467" s="249"/>
      <c r="AU467" s="249"/>
      <c r="AV467" s="249"/>
      <c r="AW467" s="249"/>
      <c r="AX467" s="249"/>
      <c r="AY467" s="249"/>
      <c r="AZ467" s="249"/>
      <c r="BA467" s="249"/>
      <c r="BB467" s="249"/>
      <c r="BC467" s="249"/>
      <c r="BD467" s="249"/>
      <c r="BE467" s="249"/>
      <c r="BF467" s="249"/>
      <c r="BG467" s="249"/>
      <c r="BH467" s="249"/>
      <c r="BI467" s="249"/>
      <c r="BJ467" s="249"/>
      <c r="BK467" s="249"/>
      <c r="BL467" s="249"/>
      <c r="BM467" s="249"/>
      <c r="BN467" s="249"/>
      <c r="BO467" s="249"/>
      <c r="BP467" s="249"/>
      <c r="BQ467" s="249"/>
      <c r="BR467" s="249"/>
      <c r="BS467" s="249"/>
      <c r="BT467" s="249"/>
      <c r="BU467" s="249"/>
      <c r="BV467" s="249"/>
      <c r="BW467" s="249"/>
      <c r="BX467" s="249"/>
      <c r="BY467" s="249"/>
      <c r="BZ467" s="249"/>
      <c r="CA467" s="249"/>
      <c r="CB467" s="249"/>
      <c r="CC467" s="249"/>
      <c r="CD467" s="249"/>
      <c r="CE467" s="249"/>
      <c r="CF467" s="249"/>
      <c r="CG467" s="249"/>
      <c r="CH467" s="249"/>
      <c r="CI467" s="249"/>
      <c r="CJ467" s="249"/>
      <c r="CK467" s="249"/>
      <c r="CL467" s="249"/>
      <c r="CM467" s="249"/>
      <c r="CN467" s="249"/>
      <c r="CO467" s="249"/>
      <c r="CP467" s="249"/>
      <c r="CQ467" s="249"/>
      <c r="CR467" s="249"/>
      <c r="CS467" s="249"/>
      <c r="CT467" s="249"/>
      <c r="CU467" s="249"/>
      <c r="CV467" s="249"/>
      <c r="CW467" s="249"/>
      <c r="CX467" s="249"/>
      <c r="CY467" s="249"/>
      <c r="CZ467" s="249"/>
      <c r="DA467" s="249"/>
      <c r="DB467" s="249"/>
      <c r="DC467" s="249"/>
      <c r="DD467" s="249"/>
      <c r="DE467" s="249"/>
      <c r="DF467" s="249"/>
      <c r="DG467" s="249"/>
      <c r="DH467" s="249"/>
      <c r="DI467" s="249"/>
      <c r="DJ467" s="249"/>
      <c r="DK467" s="249"/>
      <c r="DL467" s="249"/>
      <c r="DM467" s="249"/>
      <c r="DN467" s="249"/>
      <c r="DO467" s="249"/>
      <c r="DP467" s="249"/>
      <c r="DQ467" s="249"/>
      <c r="DR467" s="249"/>
      <c r="DS467" s="249"/>
      <c r="DT467" s="249"/>
      <c r="DU467" s="249"/>
      <c r="DV467" s="249"/>
      <c r="DW467" s="249"/>
      <c r="DX467" s="249"/>
      <c r="DY467" s="249"/>
      <c r="DZ467" s="249"/>
      <c r="EA467" s="249"/>
      <c r="EB467" s="249"/>
      <c r="EC467" s="249"/>
      <c r="ED467" s="249"/>
      <c r="EE467" s="249"/>
      <c r="EF467" s="249"/>
      <c r="EG467" s="249"/>
      <c r="EH467" s="249"/>
      <c r="EI467" s="249"/>
      <c r="EJ467" s="249"/>
      <c r="EK467" s="249"/>
      <c r="EL467" s="249"/>
      <c r="EM467" s="249"/>
      <c r="EN467" s="249"/>
      <c r="EO467" s="249"/>
      <c r="EP467" s="249"/>
      <c r="EQ467" s="249"/>
      <c r="ER467" s="249"/>
      <c r="ES467" s="249"/>
      <c r="ET467" s="249"/>
      <c r="EU467" s="249"/>
      <c r="EV467" s="249"/>
      <c r="EW467" s="249"/>
      <c r="EX467" s="249"/>
      <c r="EY467" s="249"/>
      <c r="EZ467" s="249"/>
      <c r="FA467" s="249"/>
      <c r="FB467" s="249"/>
      <c r="FC467" s="249"/>
      <c r="FD467" s="249"/>
      <c r="FE467" s="249"/>
      <c r="FF467" s="249"/>
      <c r="FG467" s="249"/>
      <c r="FH467" s="249"/>
      <c r="FI467" s="249"/>
      <c r="FJ467" s="249"/>
      <c r="FK467" s="249"/>
      <c r="FL467" s="249"/>
      <c r="FM467" s="249"/>
      <c r="FN467" s="249"/>
      <c r="FO467" s="249"/>
      <c r="FP467" s="249"/>
      <c r="FQ467" s="249"/>
      <c r="FR467" s="249"/>
      <c r="FS467" s="249"/>
      <c r="FT467" s="249"/>
      <c r="FU467" s="249"/>
      <c r="FV467" s="249"/>
      <c r="FW467" s="249"/>
      <c r="FX467" s="249"/>
    </row>
    <row r="468" customFormat="false" ht="13.8" hidden="false" customHeight="false" outlineLevel="0" collapsed="false">
      <c r="A468" s="249"/>
      <c r="B468" s="249"/>
      <c r="C468" s="249"/>
      <c r="D468" s="249"/>
      <c r="E468" s="249"/>
      <c r="F468" s="249"/>
      <c r="G468" s="249"/>
      <c r="H468" s="249"/>
      <c r="AK468" s="249"/>
      <c r="AL468" s="249"/>
      <c r="AM468" s="249"/>
      <c r="AN468" s="249"/>
      <c r="AO468" s="249"/>
      <c r="AP468" s="249"/>
      <c r="AQ468" s="249"/>
      <c r="AR468" s="249"/>
      <c r="AS468" s="249"/>
      <c r="AT468" s="249"/>
      <c r="AU468" s="249"/>
      <c r="AV468" s="249"/>
      <c r="AW468" s="249"/>
      <c r="AX468" s="249"/>
      <c r="AY468" s="249"/>
      <c r="AZ468" s="249"/>
      <c r="BA468" s="249"/>
      <c r="BB468" s="249"/>
      <c r="BC468" s="249"/>
      <c r="BD468" s="249"/>
      <c r="BE468" s="249"/>
      <c r="BF468" s="249"/>
      <c r="BG468" s="249"/>
      <c r="BH468" s="249"/>
      <c r="BI468" s="249"/>
      <c r="BJ468" s="249"/>
      <c r="BK468" s="249"/>
      <c r="BL468" s="249"/>
      <c r="BM468" s="249"/>
      <c r="BN468" s="249"/>
      <c r="BO468" s="249"/>
      <c r="BP468" s="249"/>
      <c r="BQ468" s="249"/>
      <c r="BR468" s="249"/>
      <c r="BS468" s="249"/>
      <c r="BT468" s="249"/>
      <c r="BU468" s="249"/>
      <c r="BV468" s="249"/>
      <c r="BW468" s="249"/>
      <c r="BX468" s="249"/>
      <c r="BY468" s="249"/>
      <c r="BZ468" s="249"/>
      <c r="CA468" s="249"/>
      <c r="CB468" s="249"/>
      <c r="CC468" s="249"/>
      <c r="CD468" s="249"/>
      <c r="CE468" s="249"/>
      <c r="CF468" s="249"/>
      <c r="CG468" s="249"/>
      <c r="CH468" s="249"/>
      <c r="CI468" s="249"/>
      <c r="CJ468" s="249"/>
      <c r="CK468" s="249"/>
      <c r="CL468" s="249"/>
      <c r="CM468" s="249"/>
      <c r="CN468" s="249"/>
      <c r="CO468" s="249"/>
      <c r="CP468" s="249"/>
      <c r="CQ468" s="249"/>
      <c r="CR468" s="249"/>
      <c r="CS468" s="249"/>
      <c r="CT468" s="249"/>
      <c r="CU468" s="249"/>
      <c r="CV468" s="249"/>
      <c r="CW468" s="249"/>
      <c r="CX468" s="249"/>
      <c r="CY468" s="249"/>
      <c r="CZ468" s="249"/>
      <c r="DA468" s="249"/>
      <c r="DB468" s="249"/>
      <c r="DC468" s="249"/>
      <c r="DD468" s="249"/>
      <c r="DE468" s="249"/>
      <c r="DF468" s="249"/>
      <c r="DG468" s="249"/>
      <c r="DH468" s="249"/>
      <c r="DI468" s="249"/>
      <c r="DJ468" s="249"/>
      <c r="DK468" s="249"/>
      <c r="DL468" s="249"/>
      <c r="DM468" s="249"/>
      <c r="DN468" s="249"/>
      <c r="DO468" s="249"/>
      <c r="DP468" s="249"/>
      <c r="DQ468" s="249"/>
      <c r="DR468" s="249"/>
      <c r="DS468" s="249"/>
      <c r="DT468" s="249"/>
      <c r="DU468" s="249"/>
      <c r="DV468" s="249"/>
      <c r="DW468" s="249"/>
      <c r="DX468" s="249"/>
      <c r="DY468" s="249"/>
      <c r="DZ468" s="249"/>
      <c r="EA468" s="249"/>
      <c r="EB468" s="249"/>
      <c r="EC468" s="249"/>
      <c r="ED468" s="249"/>
      <c r="EE468" s="249"/>
      <c r="EF468" s="249"/>
      <c r="EG468" s="249"/>
      <c r="EH468" s="249"/>
      <c r="EI468" s="249"/>
      <c r="EJ468" s="249"/>
      <c r="EK468" s="249"/>
      <c r="EL468" s="249"/>
      <c r="EM468" s="249"/>
      <c r="EN468" s="249"/>
      <c r="EO468" s="249"/>
      <c r="EP468" s="249"/>
      <c r="EQ468" s="249"/>
      <c r="ER468" s="249"/>
      <c r="ES468" s="249"/>
      <c r="ET468" s="249"/>
      <c r="EU468" s="249"/>
      <c r="EV468" s="249"/>
      <c r="EW468" s="249"/>
      <c r="EX468" s="249"/>
      <c r="EY468" s="249"/>
      <c r="EZ468" s="249"/>
      <c r="FA468" s="249"/>
      <c r="FB468" s="249"/>
      <c r="FC468" s="249"/>
      <c r="FD468" s="249"/>
      <c r="FE468" s="249"/>
      <c r="FF468" s="249"/>
      <c r="FG468" s="249"/>
      <c r="FH468" s="249"/>
      <c r="FI468" s="249"/>
      <c r="FJ468" s="249"/>
      <c r="FK468" s="249"/>
      <c r="FL468" s="249"/>
      <c r="FM468" s="249"/>
      <c r="FN468" s="249"/>
      <c r="FO468" s="249"/>
      <c r="FP468" s="249"/>
      <c r="FQ468" s="249"/>
      <c r="FR468" s="249"/>
      <c r="FS468" s="249"/>
      <c r="FT468" s="249"/>
      <c r="FU468" s="249"/>
      <c r="FV468" s="249"/>
      <c r="FW468" s="249"/>
      <c r="FX468" s="249"/>
    </row>
    <row r="469" customFormat="false" ht="13.8" hidden="false" customHeight="false" outlineLevel="0" collapsed="false">
      <c r="A469" s="249"/>
      <c r="B469" s="249"/>
      <c r="C469" s="249"/>
      <c r="D469" s="249"/>
      <c r="E469" s="249"/>
      <c r="F469" s="249"/>
      <c r="G469" s="249"/>
      <c r="H469" s="249"/>
      <c r="AK469" s="249"/>
      <c r="AL469" s="249"/>
      <c r="AM469" s="249"/>
      <c r="AN469" s="249"/>
      <c r="AO469" s="249"/>
      <c r="AP469" s="249"/>
      <c r="AQ469" s="249"/>
      <c r="AR469" s="249"/>
      <c r="AS469" s="249"/>
      <c r="AT469" s="249"/>
      <c r="AU469" s="249"/>
      <c r="AV469" s="249"/>
      <c r="AW469" s="249"/>
      <c r="AX469" s="249"/>
      <c r="AY469" s="249"/>
      <c r="AZ469" s="249"/>
      <c r="BA469" s="249"/>
      <c r="BB469" s="249"/>
      <c r="BC469" s="249"/>
      <c r="BD469" s="249"/>
      <c r="BE469" s="249"/>
      <c r="BF469" s="249"/>
      <c r="BG469" s="249"/>
      <c r="BH469" s="249"/>
      <c r="BI469" s="249"/>
      <c r="BJ469" s="249"/>
      <c r="BK469" s="249"/>
      <c r="BL469" s="249"/>
      <c r="BM469" s="249"/>
      <c r="BN469" s="249"/>
      <c r="BO469" s="249"/>
      <c r="BP469" s="249"/>
      <c r="BQ469" s="249"/>
      <c r="BR469" s="249"/>
      <c r="BS469" s="249"/>
      <c r="BT469" s="249"/>
      <c r="BU469" s="249"/>
      <c r="BV469" s="249"/>
      <c r="BW469" s="249"/>
      <c r="BX469" s="249"/>
      <c r="BY469" s="249"/>
      <c r="BZ469" s="249"/>
      <c r="CA469" s="249"/>
      <c r="CB469" s="249"/>
      <c r="CC469" s="249"/>
      <c r="CD469" s="249"/>
      <c r="CE469" s="249"/>
      <c r="CF469" s="249"/>
      <c r="CG469" s="249"/>
      <c r="CH469" s="249"/>
      <c r="CI469" s="249"/>
      <c r="CJ469" s="249"/>
      <c r="CK469" s="249"/>
      <c r="CL469" s="249"/>
      <c r="CM469" s="249"/>
      <c r="CN469" s="249"/>
      <c r="CO469" s="249"/>
      <c r="CP469" s="249"/>
      <c r="CQ469" s="249"/>
      <c r="CR469" s="249"/>
      <c r="CS469" s="249"/>
      <c r="CT469" s="249"/>
      <c r="CU469" s="249"/>
      <c r="CV469" s="249"/>
      <c r="CW469" s="249"/>
      <c r="CX469" s="249"/>
      <c r="CY469" s="249"/>
      <c r="CZ469" s="249"/>
      <c r="DA469" s="249"/>
      <c r="DB469" s="249"/>
      <c r="DC469" s="249"/>
      <c r="DD469" s="249"/>
      <c r="DE469" s="249"/>
      <c r="DF469" s="249"/>
      <c r="DG469" s="249"/>
      <c r="DH469" s="249"/>
      <c r="DI469" s="249"/>
      <c r="DJ469" s="249"/>
      <c r="DK469" s="249"/>
      <c r="DL469" s="249"/>
      <c r="DM469" s="249"/>
      <c r="DN469" s="249"/>
      <c r="DO469" s="249"/>
      <c r="DP469" s="249"/>
      <c r="DQ469" s="249"/>
      <c r="DR469" s="249"/>
      <c r="DS469" s="249"/>
      <c r="DT469" s="249"/>
      <c r="DU469" s="249"/>
      <c r="DV469" s="249"/>
      <c r="DW469" s="249"/>
      <c r="DX469" s="249"/>
      <c r="DY469" s="249"/>
      <c r="DZ469" s="249"/>
      <c r="EA469" s="249"/>
      <c r="EB469" s="249"/>
      <c r="EC469" s="249"/>
      <c r="ED469" s="249"/>
      <c r="EE469" s="249"/>
      <c r="EF469" s="249"/>
      <c r="EG469" s="249"/>
      <c r="EH469" s="249"/>
      <c r="EI469" s="249"/>
      <c r="EJ469" s="249"/>
      <c r="EK469" s="249"/>
      <c r="EL469" s="249"/>
      <c r="EM469" s="249"/>
      <c r="EN469" s="249"/>
      <c r="EO469" s="249"/>
      <c r="EP469" s="249"/>
      <c r="EQ469" s="249"/>
      <c r="ER469" s="249"/>
      <c r="ES469" s="249"/>
      <c r="ET469" s="249"/>
      <c r="EU469" s="249"/>
      <c r="EV469" s="249"/>
      <c r="EW469" s="249"/>
      <c r="EX469" s="249"/>
      <c r="EY469" s="249"/>
      <c r="EZ469" s="249"/>
      <c r="FA469" s="249"/>
      <c r="FB469" s="249"/>
      <c r="FC469" s="249"/>
      <c r="FD469" s="249"/>
      <c r="FE469" s="249"/>
      <c r="FF469" s="249"/>
      <c r="FG469" s="249"/>
      <c r="FH469" s="249"/>
      <c r="FI469" s="249"/>
      <c r="FJ469" s="249"/>
      <c r="FK469" s="249"/>
      <c r="FL469" s="249"/>
      <c r="FM469" s="249"/>
      <c r="FN469" s="249"/>
      <c r="FO469" s="249"/>
      <c r="FP469" s="249"/>
      <c r="FQ469" s="249"/>
      <c r="FR469" s="249"/>
      <c r="FS469" s="249"/>
      <c r="FT469" s="249"/>
      <c r="FU469" s="249"/>
      <c r="FV469" s="249"/>
      <c r="FW469" s="249"/>
      <c r="FX469" s="249"/>
    </row>
    <row r="470" customFormat="false" ht="13.8" hidden="false" customHeight="false" outlineLevel="0" collapsed="false">
      <c r="A470" s="249"/>
      <c r="B470" s="249"/>
      <c r="C470" s="249"/>
      <c r="D470" s="249"/>
      <c r="E470" s="249"/>
      <c r="F470" s="249"/>
      <c r="G470" s="249"/>
      <c r="H470" s="249"/>
      <c r="AK470" s="249"/>
      <c r="AL470" s="249"/>
      <c r="AM470" s="249"/>
      <c r="AN470" s="249"/>
      <c r="AO470" s="249"/>
      <c r="AP470" s="249"/>
      <c r="AQ470" s="249"/>
      <c r="AR470" s="249"/>
      <c r="AS470" s="249"/>
      <c r="AT470" s="249"/>
      <c r="AU470" s="249"/>
      <c r="AV470" s="249"/>
      <c r="AW470" s="249"/>
      <c r="AX470" s="249"/>
      <c r="AY470" s="249"/>
      <c r="AZ470" s="249"/>
      <c r="BA470" s="249"/>
      <c r="BB470" s="249"/>
      <c r="BC470" s="249"/>
      <c r="BD470" s="249"/>
      <c r="BE470" s="249"/>
      <c r="BF470" s="249"/>
      <c r="BG470" s="249"/>
      <c r="BH470" s="249"/>
      <c r="BI470" s="249"/>
      <c r="BJ470" s="249"/>
      <c r="BK470" s="249"/>
      <c r="BL470" s="249"/>
      <c r="BM470" s="249"/>
      <c r="BN470" s="249"/>
      <c r="BO470" s="249"/>
      <c r="BP470" s="249"/>
      <c r="BQ470" s="249"/>
      <c r="BR470" s="249"/>
      <c r="BS470" s="249"/>
      <c r="BT470" s="249"/>
      <c r="BU470" s="249"/>
      <c r="BV470" s="249"/>
      <c r="BW470" s="249"/>
      <c r="BX470" s="249"/>
      <c r="BY470" s="249"/>
      <c r="BZ470" s="249"/>
      <c r="CA470" s="249"/>
      <c r="CB470" s="249"/>
      <c r="CC470" s="249"/>
      <c r="CD470" s="249"/>
      <c r="CE470" s="249"/>
      <c r="CF470" s="249"/>
      <c r="CG470" s="249"/>
      <c r="CH470" s="249"/>
      <c r="CI470" s="249"/>
      <c r="CJ470" s="249"/>
      <c r="CK470" s="249"/>
      <c r="CL470" s="249"/>
      <c r="CM470" s="249"/>
      <c r="CN470" s="249"/>
      <c r="CO470" s="249"/>
      <c r="CP470" s="249"/>
      <c r="CQ470" s="249"/>
      <c r="CR470" s="249"/>
      <c r="CS470" s="249"/>
      <c r="CT470" s="249"/>
      <c r="CU470" s="249"/>
      <c r="CV470" s="249"/>
      <c r="CW470" s="249"/>
      <c r="CX470" s="249"/>
      <c r="CY470" s="249"/>
      <c r="CZ470" s="249"/>
      <c r="DA470" s="249"/>
      <c r="DB470" s="249"/>
      <c r="DC470" s="249"/>
      <c r="DD470" s="249"/>
      <c r="DE470" s="249"/>
      <c r="DF470" s="249"/>
      <c r="DG470" s="249"/>
      <c r="DH470" s="249"/>
      <c r="DI470" s="249"/>
      <c r="DJ470" s="249"/>
      <c r="DK470" s="249"/>
      <c r="DL470" s="249"/>
      <c r="DM470" s="249"/>
      <c r="DN470" s="249"/>
      <c r="DO470" s="249"/>
      <c r="DP470" s="249"/>
      <c r="DQ470" s="249"/>
      <c r="DR470" s="249"/>
      <c r="DS470" s="249"/>
      <c r="DT470" s="249"/>
      <c r="DU470" s="249"/>
      <c r="DV470" s="249"/>
      <c r="DW470" s="249"/>
      <c r="DX470" s="249"/>
      <c r="DY470" s="249"/>
      <c r="DZ470" s="249"/>
      <c r="EA470" s="249"/>
      <c r="EB470" s="249"/>
      <c r="EC470" s="249"/>
      <c r="ED470" s="249"/>
      <c r="EE470" s="249"/>
      <c r="EF470" s="249"/>
      <c r="EG470" s="249"/>
      <c r="EH470" s="249"/>
      <c r="EI470" s="249"/>
      <c r="EJ470" s="249"/>
      <c r="EK470" s="249"/>
      <c r="EL470" s="249"/>
      <c r="EM470" s="249"/>
      <c r="EN470" s="249"/>
      <c r="EO470" s="249"/>
      <c r="EP470" s="249"/>
      <c r="EQ470" s="249"/>
      <c r="ER470" s="249"/>
      <c r="ES470" s="249"/>
      <c r="ET470" s="249"/>
      <c r="EU470" s="249"/>
      <c r="EV470" s="249"/>
      <c r="EW470" s="249"/>
      <c r="EX470" s="249"/>
      <c r="EY470" s="249"/>
      <c r="EZ470" s="249"/>
      <c r="FA470" s="249"/>
      <c r="FB470" s="249"/>
      <c r="FC470" s="249"/>
      <c r="FD470" s="249"/>
      <c r="FE470" s="249"/>
      <c r="FF470" s="249"/>
      <c r="FG470" s="249"/>
      <c r="FH470" s="249"/>
      <c r="FI470" s="249"/>
      <c r="FJ470" s="249"/>
      <c r="FK470" s="249"/>
      <c r="FL470" s="249"/>
      <c r="FM470" s="249"/>
      <c r="FN470" s="249"/>
      <c r="FO470" s="249"/>
      <c r="FP470" s="249"/>
      <c r="FQ470" s="249"/>
      <c r="FR470" s="249"/>
      <c r="FS470" s="249"/>
      <c r="FT470" s="249"/>
      <c r="FU470" s="249"/>
      <c r="FV470" s="249"/>
      <c r="FW470" s="249"/>
      <c r="FX470" s="249"/>
    </row>
    <row r="471" customFormat="false" ht="13.8" hidden="false" customHeight="false" outlineLevel="0" collapsed="false">
      <c r="A471" s="249"/>
      <c r="B471" s="249"/>
      <c r="C471" s="249"/>
      <c r="D471" s="249"/>
      <c r="E471" s="249"/>
      <c r="F471" s="249"/>
      <c r="G471" s="249"/>
      <c r="H471" s="249"/>
      <c r="AK471" s="249"/>
      <c r="AL471" s="249"/>
      <c r="AM471" s="249"/>
      <c r="AN471" s="249"/>
      <c r="AO471" s="249"/>
      <c r="AP471" s="249"/>
      <c r="AQ471" s="249"/>
      <c r="AR471" s="249"/>
      <c r="AS471" s="249"/>
      <c r="AT471" s="249"/>
      <c r="AU471" s="249"/>
      <c r="AV471" s="249"/>
      <c r="AW471" s="249"/>
      <c r="AX471" s="249"/>
      <c r="AY471" s="249"/>
      <c r="AZ471" s="249"/>
      <c r="BA471" s="249"/>
      <c r="BB471" s="249"/>
      <c r="BC471" s="249"/>
      <c r="BD471" s="249"/>
      <c r="BE471" s="249"/>
      <c r="BF471" s="249"/>
      <c r="BG471" s="249"/>
      <c r="BH471" s="249"/>
      <c r="BI471" s="249"/>
      <c r="BJ471" s="249"/>
      <c r="BK471" s="249"/>
      <c r="BL471" s="249"/>
      <c r="BM471" s="249"/>
      <c r="BN471" s="249"/>
      <c r="BO471" s="249"/>
      <c r="BP471" s="249"/>
      <c r="BQ471" s="249"/>
      <c r="BR471" s="249"/>
      <c r="BS471" s="249"/>
      <c r="BT471" s="249"/>
      <c r="BU471" s="249"/>
      <c r="BV471" s="249"/>
      <c r="BW471" s="249"/>
      <c r="BX471" s="249"/>
      <c r="BY471" s="249"/>
      <c r="BZ471" s="249"/>
      <c r="CA471" s="249"/>
      <c r="CB471" s="249"/>
      <c r="CC471" s="249"/>
      <c r="CD471" s="249"/>
      <c r="CE471" s="249"/>
      <c r="CF471" s="249"/>
      <c r="CG471" s="249"/>
      <c r="CH471" s="249"/>
      <c r="CI471" s="249"/>
      <c r="CJ471" s="249"/>
      <c r="CK471" s="249"/>
      <c r="CL471" s="249"/>
      <c r="CM471" s="249"/>
      <c r="CN471" s="249"/>
      <c r="CO471" s="249"/>
      <c r="CP471" s="249"/>
      <c r="CQ471" s="249"/>
      <c r="CR471" s="249"/>
      <c r="CS471" s="249"/>
      <c r="CT471" s="249"/>
      <c r="CU471" s="249"/>
      <c r="CV471" s="249"/>
      <c r="CW471" s="249"/>
      <c r="CX471" s="249"/>
      <c r="CY471" s="249"/>
      <c r="CZ471" s="249"/>
      <c r="DA471" s="249"/>
      <c r="DB471" s="249"/>
      <c r="DC471" s="249"/>
      <c r="DD471" s="249"/>
      <c r="DE471" s="249"/>
      <c r="DF471" s="249"/>
      <c r="DG471" s="249"/>
      <c r="DH471" s="249"/>
      <c r="DI471" s="249"/>
      <c r="DJ471" s="249"/>
      <c r="DK471" s="249"/>
      <c r="DL471" s="249"/>
      <c r="DM471" s="249"/>
      <c r="DN471" s="249"/>
      <c r="DO471" s="249"/>
      <c r="DP471" s="249"/>
      <c r="DQ471" s="249"/>
      <c r="DR471" s="249"/>
      <c r="DS471" s="249"/>
      <c r="DT471" s="249"/>
      <c r="DU471" s="249"/>
      <c r="DV471" s="249"/>
      <c r="DW471" s="249"/>
      <c r="DX471" s="249"/>
      <c r="DY471" s="249"/>
      <c r="DZ471" s="249"/>
      <c r="EA471" s="249"/>
      <c r="EB471" s="249"/>
      <c r="EC471" s="249"/>
      <c r="ED471" s="249"/>
      <c r="EE471" s="249"/>
      <c r="EF471" s="249"/>
      <c r="EG471" s="249"/>
      <c r="EH471" s="249"/>
      <c r="EI471" s="249"/>
      <c r="EJ471" s="249"/>
      <c r="EK471" s="249"/>
      <c r="EL471" s="249"/>
      <c r="EM471" s="249"/>
      <c r="EN471" s="249"/>
      <c r="EO471" s="249"/>
      <c r="EP471" s="249"/>
      <c r="EQ471" s="249"/>
      <c r="ER471" s="249"/>
      <c r="ES471" s="249"/>
      <c r="ET471" s="249"/>
      <c r="EU471" s="249"/>
      <c r="EV471" s="249"/>
      <c r="EW471" s="249"/>
      <c r="EX471" s="249"/>
      <c r="EY471" s="249"/>
      <c r="EZ471" s="249"/>
      <c r="FA471" s="249"/>
      <c r="FB471" s="249"/>
      <c r="FC471" s="249"/>
      <c r="FD471" s="249"/>
      <c r="FE471" s="249"/>
      <c r="FF471" s="249"/>
      <c r="FG471" s="249"/>
      <c r="FH471" s="249"/>
      <c r="FI471" s="249"/>
      <c r="FJ471" s="249"/>
      <c r="FK471" s="249"/>
      <c r="FL471" s="249"/>
      <c r="FM471" s="249"/>
      <c r="FN471" s="249"/>
      <c r="FO471" s="249"/>
      <c r="FP471" s="249"/>
      <c r="FQ471" s="249"/>
      <c r="FR471" s="249"/>
      <c r="FS471" s="249"/>
      <c r="FT471" s="249"/>
      <c r="FU471" s="249"/>
      <c r="FV471" s="249"/>
      <c r="FW471" s="249"/>
      <c r="FX471" s="249"/>
    </row>
    <row r="472" customFormat="false" ht="13.8" hidden="false" customHeight="false" outlineLevel="0" collapsed="false">
      <c r="A472" s="249"/>
      <c r="B472" s="249"/>
      <c r="C472" s="249"/>
      <c r="D472" s="249"/>
      <c r="E472" s="249"/>
      <c r="F472" s="249"/>
      <c r="G472" s="249"/>
      <c r="H472" s="249"/>
      <c r="AK472" s="249"/>
      <c r="AL472" s="249"/>
      <c r="AM472" s="249"/>
      <c r="AN472" s="249"/>
      <c r="AO472" s="249"/>
      <c r="AP472" s="249"/>
      <c r="AQ472" s="249"/>
      <c r="AR472" s="249"/>
      <c r="AS472" s="249"/>
      <c r="AT472" s="249"/>
      <c r="AU472" s="249"/>
      <c r="AV472" s="249"/>
      <c r="AW472" s="249"/>
      <c r="AX472" s="249"/>
      <c r="AY472" s="249"/>
      <c r="AZ472" s="249"/>
      <c r="BA472" s="249"/>
      <c r="BB472" s="249"/>
      <c r="BC472" s="249"/>
      <c r="BD472" s="249"/>
      <c r="BE472" s="249"/>
      <c r="BF472" s="249"/>
      <c r="BG472" s="249"/>
      <c r="BH472" s="249"/>
      <c r="BI472" s="249"/>
      <c r="BJ472" s="249"/>
      <c r="BK472" s="249"/>
      <c r="BL472" s="249"/>
      <c r="BM472" s="249"/>
      <c r="BN472" s="249"/>
      <c r="BO472" s="249"/>
      <c r="BP472" s="249"/>
      <c r="BQ472" s="249"/>
      <c r="BR472" s="249"/>
      <c r="BS472" s="249"/>
      <c r="BT472" s="249"/>
      <c r="BU472" s="249"/>
      <c r="BV472" s="249"/>
      <c r="BW472" s="249"/>
      <c r="BX472" s="249"/>
      <c r="BY472" s="249"/>
      <c r="BZ472" s="249"/>
      <c r="CA472" s="249"/>
      <c r="CB472" s="249"/>
      <c r="CC472" s="249"/>
      <c r="CD472" s="249"/>
      <c r="CE472" s="249"/>
      <c r="CF472" s="249"/>
      <c r="CG472" s="249"/>
      <c r="CH472" s="249"/>
      <c r="CI472" s="249"/>
      <c r="CJ472" s="249"/>
      <c r="CK472" s="249"/>
      <c r="CL472" s="249"/>
      <c r="CM472" s="249"/>
      <c r="CN472" s="249"/>
      <c r="CO472" s="249"/>
      <c r="CP472" s="249"/>
      <c r="CQ472" s="249"/>
      <c r="CR472" s="249"/>
      <c r="CS472" s="249"/>
      <c r="CT472" s="249"/>
      <c r="CU472" s="249"/>
      <c r="CV472" s="249"/>
      <c r="CW472" s="249"/>
      <c r="CX472" s="249"/>
      <c r="CY472" s="249"/>
      <c r="CZ472" s="249"/>
      <c r="DA472" s="249"/>
      <c r="DB472" s="249"/>
      <c r="DC472" s="249"/>
      <c r="DD472" s="249"/>
      <c r="DE472" s="249"/>
      <c r="DF472" s="249"/>
      <c r="DG472" s="249"/>
      <c r="DH472" s="249"/>
      <c r="DI472" s="249"/>
      <c r="DJ472" s="249"/>
      <c r="DK472" s="249"/>
      <c r="DL472" s="249"/>
      <c r="DM472" s="249"/>
      <c r="DN472" s="249"/>
      <c r="DO472" s="249"/>
      <c r="DP472" s="249"/>
      <c r="DQ472" s="249"/>
      <c r="DR472" s="249"/>
      <c r="DS472" s="249"/>
      <c r="DT472" s="249"/>
      <c r="DU472" s="249"/>
      <c r="DV472" s="249"/>
      <c r="DW472" s="249"/>
      <c r="DX472" s="249"/>
      <c r="DY472" s="249"/>
      <c r="DZ472" s="249"/>
      <c r="EA472" s="249"/>
      <c r="EB472" s="249"/>
      <c r="EC472" s="249"/>
      <c r="ED472" s="249"/>
      <c r="EE472" s="249"/>
      <c r="EF472" s="249"/>
      <c r="EG472" s="249"/>
      <c r="EH472" s="249"/>
      <c r="EI472" s="249"/>
      <c r="EJ472" s="249"/>
      <c r="EK472" s="249"/>
      <c r="EL472" s="249"/>
      <c r="EM472" s="249"/>
      <c r="EN472" s="249"/>
      <c r="EO472" s="249"/>
      <c r="EP472" s="249"/>
      <c r="EQ472" s="249"/>
      <c r="ER472" s="249"/>
      <c r="ES472" s="249"/>
      <c r="ET472" s="249"/>
      <c r="EU472" s="249"/>
      <c r="EV472" s="249"/>
      <c r="EW472" s="249"/>
      <c r="EX472" s="249"/>
      <c r="EY472" s="249"/>
      <c r="EZ472" s="249"/>
      <c r="FA472" s="249"/>
      <c r="FB472" s="249"/>
      <c r="FC472" s="249"/>
      <c r="FD472" s="249"/>
      <c r="FE472" s="249"/>
      <c r="FF472" s="249"/>
      <c r="FG472" s="249"/>
      <c r="FH472" s="249"/>
      <c r="FI472" s="249"/>
      <c r="FJ472" s="249"/>
      <c r="FK472" s="249"/>
      <c r="FL472" s="249"/>
      <c r="FM472" s="249"/>
      <c r="FN472" s="249"/>
      <c r="FO472" s="249"/>
      <c r="FP472" s="249"/>
      <c r="FQ472" s="249"/>
      <c r="FR472" s="249"/>
      <c r="FS472" s="249"/>
      <c r="FT472" s="249"/>
      <c r="FU472" s="249"/>
      <c r="FV472" s="249"/>
      <c r="FW472" s="249"/>
      <c r="FX472" s="249"/>
    </row>
    <row r="473" customFormat="false" ht="13.8" hidden="false" customHeight="false" outlineLevel="0" collapsed="false">
      <c r="A473" s="249"/>
      <c r="B473" s="249"/>
      <c r="C473" s="249"/>
      <c r="D473" s="249"/>
      <c r="E473" s="249"/>
      <c r="F473" s="249"/>
      <c r="G473" s="249"/>
      <c r="H473" s="249"/>
      <c r="AK473" s="249"/>
      <c r="AL473" s="249"/>
      <c r="AM473" s="249"/>
      <c r="AN473" s="249"/>
      <c r="AO473" s="249"/>
      <c r="AP473" s="249"/>
      <c r="AQ473" s="249"/>
      <c r="AR473" s="249"/>
      <c r="AS473" s="249"/>
      <c r="AT473" s="249"/>
      <c r="AU473" s="249"/>
      <c r="AV473" s="249"/>
      <c r="AW473" s="249"/>
      <c r="AX473" s="249"/>
      <c r="AY473" s="249"/>
      <c r="AZ473" s="249"/>
      <c r="BA473" s="249"/>
      <c r="BB473" s="249"/>
      <c r="BC473" s="249"/>
      <c r="BD473" s="249"/>
      <c r="BE473" s="249"/>
      <c r="BF473" s="249"/>
      <c r="BG473" s="249"/>
      <c r="BH473" s="249"/>
      <c r="BI473" s="249"/>
      <c r="BJ473" s="249"/>
      <c r="BK473" s="249"/>
      <c r="BL473" s="249"/>
      <c r="BM473" s="249"/>
      <c r="BN473" s="249"/>
      <c r="BO473" s="249"/>
      <c r="BP473" s="249"/>
      <c r="BQ473" s="249"/>
      <c r="BR473" s="249"/>
      <c r="BS473" s="249"/>
      <c r="BT473" s="249"/>
      <c r="BU473" s="249"/>
      <c r="BV473" s="249"/>
      <c r="BW473" s="249"/>
      <c r="BX473" s="249"/>
      <c r="BY473" s="249"/>
      <c r="BZ473" s="249"/>
      <c r="CA473" s="249"/>
      <c r="CB473" s="249"/>
      <c r="CC473" s="249"/>
      <c r="CD473" s="249"/>
      <c r="CE473" s="249"/>
      <c r="CF473" s="249"/>
      <c r="CG473" s="249"/>
      <c r="CH473" s="249"/>
      <c r="CI473" s="249"/>
      <c r="CJ473" s="249"/>
      <c r="CK473" s="249"/>
      <c r="CL473" s="249"/>
      <c r="CM473" s="249"/>
      <c r="CN473" s="249"/>
      <c r="CO473" s="249"/>
      <c r="CP473" s="249"/>
      <c r="CQ473" s="249"/>
      <c r="CR473" s="249"/>
      <c r="CS473" s="249"/>
      <c r="CT473" s="249"/>
      <c r="CU473" s="249"/>
      <c r="CV473" s="249"/>
      <c r="CW473" s="249"/>
      <c r="CX473" s="249"/>
      <c r="CY473" s="249"/>
      <c r="CZ473" s="249"/>
      <c r="DA473" s="249"/>
      <c r="DB473" s="249"/>
      <c r="DC473" s="249"/>
      <c r="DD473" s="249"/>
      <c r="DE473" s="249"/>
      <c r="DF473" s="249"/>
      <c r="DG473" s="249"/>
      <c r="DH473" s="249"/>
      <c r="DI473" s="249"/>
      <c r="DJ473" s="249"/>
      <c r="DK473" s="249"/>
      <c r="DL473" s="249"/>
      <c r="DM473" s="249"/>
      <c r="DN473" s="249"/>
      <c r="DO473" s="249"/>
      <c r="DP473" s="249"/>
      <c r="DQ473" s="249"/>
      <c r="DR473" s="249"/>
      <c r="DS473" s="249"/>
      <c r="DT473" s="249"/>
      <c r="DU473" s="249"/>
      <c r="DV473" s="249"/>
      <c r="DW473" s="249"/>
      <c r="DX473" s="249"/>
      <c r="DY473" s="249"/>
      <c r="DZ473" s="249"/>
      <c r="EA473" s="249"/>
      <c r="EB473" s="249"/>
      <c r="EC473" s="249"/>
      <c r="ED473" s="249"/>
      <c r="EE473" s="249"/>
      <c r="EF473" s="249"/>
      <c r="EG473" s="249"/>
      <c r="EH473" s="249"/>
      <c r="EI473" s="249"/>
      <c r="EJ473" s="249"/>
      <c r="EK473" s="249"/>
      <c r="EL473" s="249"/>
      <c r="EM473" s="249"/>
      <c r="EN473" s="249"/>
      <c r="EO473" s="249"/>
      <c r="EP473" s="249"/>
      <c r="EQ473" s="249"/>
      <c r="ER473" s="249"/>
      <c r="ES473" s="249"/>
      <c r="ET473" s="249"/>
      <c r="EU473" s="249"/>
      <c r="EV473" s="249"/>
      <c r="EW473" s="249"/>
      <c r="EX473" s="249"/>
      <c r="EY473" s="249"/>
      <c r="EZ473" s="249"/>
      <c r="FA473" s="249"/>
      <c r="FB473" s="249"/>
      <c r="FC473" s="249"/>
      <c r="FD473" s="249"/>
      <c r="FE473" s="249"/>
      <c r="FF473" s="249"/>
      <c r="FG473" s="249"/>
      <c r="FH473" s="249"/>
      <c r="FI473" s="249"/>
      <c r="FJ473" s="249"/>
      <c r="FK473" s="249"/>
      <c r="FL473" s="249"/>
      <c r="FM473" s="249"/>
      <c r="FN473" s="249"/>
      <c r="FO473" s="249"/>
      <c r="FP473" s="249"/>
      <c r="FQ473" s="249"/>
      <c r="FR473" s="249"/>
      <c r="FS473" s="249"/>
      <c r="FT473" s="249"/>
      <c r="FU473" s="249"/>
      <c r="FV473" s="249"/>
      <c r="FW473" s="249"/>
      <c r="FX473" s="249"/>
    </row>
    <row r="474" customFormat="false" ht="13.8" hidden="false" customHeight="false" outlineLevel="0" collapsed="false">
      <c r="A474" s="249"/>
      <c r="B474" s="249"/>
      <c r="C474" s="249"/>
      <c r="D474" s="249"/>
      <c r="E474" s="249"/>
      <c r="F474" s="249"/>
      <c r="G474" s="249"/>
      <c r="H474" s="249"/>
      <c r="AK474" s="249"/>
      <c r="AL474" s="249"/>
      <c r="AM474" s="249"/>
      <c r="AN474" s="249"/>
      <c r="AO474" s="249"/>
      <c r="AP474" s="249"/>
      <c r="AQ474" s="249"/>
      <c r="AR474" s="249"/>
      <c r="AS474" s="249"/>
      <c r="AT474" s="249"/>
      <c r="AU474" s="249"/>
      <c r="AV474" s="249"/>
      <c r="AW474" s="249"/>
      <c r="AX474" s="249"/>
      <c r="AY474" s="249"/>
      <c r="AZ474" s="249"/>
      <c r="BA474" s="249"/>
      <c r="BB474" s="249"/>
      <c r="BC474" s="249"/>
      <c r="BD474" s="249"/>
      <c r="BE474" s="249"/>
      <c r="BF474" s="249"/>
      <c r="BG474" s="249"/>
      <c r="BH474" s="249"/>
      <c r="BI474" s="249"/>
      <c r="BJ474" s="249"/>
      <c r="BK474" s="249"/>
      <c r="BL474" s="249"/>
      <c r="BM474" s="249"/>
      <c r="BN474" s="249"/>
      <c r="BO474" s="249"/>
      <c r="BP474" s="249"/>
      <c r="BQ474" s="249"/>
      <c r="BR474" s="249"/>
      <c r="BS474" s="249"/>
      <c r="BT474" s="249"/>
      <c r="BU474" s="249"/>
      <c r="BV474" s="249"/>
      <c r="BW474" s="249"/>
      <c r="BX474" s="249"/>
      <c r="BY474" s="249"/>
      <c r="BZ474" s="249"/>
      <c r="CA474" s="249"/>
      <c r="CB474" s="249"/>
      <c r="CC474" s="249"/>
      <c r="CD474" s="249"/>
      <c r="CE474" s="249"/>
      <c r="CF474" s="249"/>
      <c r="CG474" s="249"/>
      <c r="CH474" s="249"/>
      <c r="CI474" s="249"/>
      <c r="CJ474" s="249"/>
      <c r="CK474" s="249"/>
      <c r="CL474" s="249"/>
      <c r="CM474" s="249"/>
      <c r="CN474" s="249"/>
      <c r="CO474" s="249"/>
      <c r="CP474" s="249"/>
      <c r="CQ474" s="249"/>
      <c r="CR474" s="249"/>
      <c r="CS474" s="249"/>
      <c r="CT474" s="249"/>
      <c r="CU474" s="249"/>
      <c r="CV474" s="249"/>
      <c r="CW474" s="249"/>
      <c r="CX474" s="249"/>
      <c r="CY474" s="249"/>
      <c r="CZ474" s="249"/>
      <c r="DA474" s="249"/>
      <c r="DB474" s="249"/>
      <c r="DC474" s="249"/>
      <c r="DD474" s="249"/>
      <c r="DE474" s="249"/>
      <c r="DF474" s="249"/>
      <c r="DG474" s="249"/>
      <c r="DH474" s="249"/>
      <c r="DI474" s="249"/>
      <c r="DJ474" s="249"/>
      <c r="DK474" s="249"/>
      <c r="DL474" s="249"/>
      <c r="DM474" s="249"/>
      <c r="DN474" s="249"/>
      <c r="DO474" s="249"/>
      <c r="DP474" s="249"/>
      <c r="DQ474" s="249"/>
      <c r="DR474" s="249"/>
      <c r="DS474" s="249"/>
      <c r="DT474" s="249"/>
      <c r="DU474" s="249"/>
      <c r="DV474" s="249"/>
      <c r="DW474" s="249"/>
      <c r="DX474" s="249"/>
      <c r="DY474" s="249"/>
      <c r="DZ474" s="249"/>
      <c r="EA474" s="249"/>
      <c r="EB474" s="249"/>
      <c r="EC474" s="249"/>
      <c r="ED474" s="249"/>
      <c r="EE474" s="249"/>
      <c r="EF474" s="249"/>
      <c r="EG474" s="249"/>
      <c r="EH474" s="249"/>
      <c r="EI474" s="249"/>
      <c r="EJ474" s="249"/>
      <c r="EK474" s="249"/>
      <c r="EL474" s="249"/>
      <c r="EM474" s="249"/>
      <c r="EN474" s="249"/>
      <c r="EO474" s="249"/>
      <c r="EP474" s="249"/>
      <c r="EQ474" s="249"/>
      <c r="ER474" s="249"/>
      <c r="ES474" s="249"/>
      <c r="ET474" s="249"/>
      <c r="EU474" s="249"/>
      <c r="EV474" s="249"/>
      <c r="EW474" s="249"/>
      <c r="EX474" s="249"/>
      <c r="EY474" s="249"/>
      <c r="EZ474" s="249"/>
      <c r="FA474" s="249"/>
      <c r="FB474" s="249"/>
      <c r="FC474" s="249"/>
      <c r="FD474" s="249"/>
      <c r="FE474" s="249"/>
      <c r="FF474" s="249"/>
      <c r="FG474" s="249"/>
      <c r="FH474" s="249"/>
      <c r="FI474" s="249"/>
      <c r="FJ474" s="249"/>
      <c r="FK474" s="249"/>
      <c r="FL474" s="249"/>
      <c r="FM474" s="249"/>
      <c r="FN474" s="249"/>
      <c r="FO474" s="249"/>
      <c r="FP474" s="249"/>
      <c r="FQ474" s="249"/>
      <c r="FR474" s="249"/>
      <c r="FS474" s="249"/>
      <c r="FT474" s="249"/>
      <c r="FU474" s="249"/>
      <c r="FV474" s="249"/>
      <c r="FW474" s="249"/>
      <c r="FX474" s="249"/>
    </row>
    <row r="475" customFormat="false" ht="13.8" hidden="false" customHeight="false" outlineLevel="0" collapsed="false">
      <c r="A475" s="249"/>
      <c r="B475" s="249"/>
      <c r="C475" s="249"/>
      <c r="D475" s="249"/>
      <c r="E475" s="249"/>
      <c r="F475" s="249"/>
      <c r="G475" s="249"/>
      <c r="H475" s="249"/>
      <c r="AK475" s="249"/>
      <c r="AL475" s="249"/>
      <c r="AM475" s="249"/>
      <c r="AN475" s="249"/>
      <c r="AO475" s="249"/>
      <c r="AP475" s="249"/>
      <c r="AQ475" s="249"/>
      <c r="AR475" s="249"/>
      <c r="AS475" s="249"/>
      <c r="AT475" s="249"/>
      <c r="AU475" s="249"/>
      <c r="AV475" s="249"/>
      <c r="AW475" s="249"/>
      <c r="AX475" s="249"/>
      <c r="AY475" s="249"/>
      <c r="AZ475" s="249"/>
      <c r="BA475" s="249"/>
      <c r="BB475" s="249"/>
      <c r="BC475" s="249"/>
      <c r="BD475" s="249"/>
      <c r="BE475" s="249"/>
      <c r="BF475" s="249"/>
      <c r="BG475" s="249"/>
      <c r="BH475" s="249"/>
      <c r="BI475" s="249"/>
      <c r="BJ475" s="249"/>
      <c r="BK475" s="249"/>
      <c r="BL475" s="249"/>
      <c r="BM475" s="249"/>
      <c r="BN475" s="249"/>
      <c r="BO475" s="249"/>
      <c r="BP475" s="249"/>
      <c r="BQ475" s="249"/>
      <c r="BR475" s="249"/>
      <c r="BS475" s="249"/>
      <c r="BT475" s="249"/>
      <c r="BU475" s="249"/>
      <c r="BV475" s="249"/>
      <c r="BW475" s="249"/>
      <c r="BX475" s="249"/>
      <c r="BY475" s="249"/>
      <c r="BZ475" s="249"/>
      <c r="CA475" s="249"/>
      <c r="CB475" s="249"/>
      <c r="CC475" s="249"/>
      <c r="CD475" s="249"/>
      <c r="CE475" s="249"/>
      <c r="CF475" s="249"/>
      <c r="CG475" s="249"/>
      <c r="CH475" s="249"/>
      <c r="CI475" s="249"/>
      <c r="CJ475" s="249"/>
      <c r="CK475" s="249"/>
      <c r="CL475" s="249"/>
      <c r="CM475" s="249"/>
      <c r="CN475" s="249"/>
      <c r="CO475" s="249"/>
      <c r="CP475" s="249"/>
      <c r="CQ475" s="249"/>
      <c r="CR475" s="249"/>
      <c r="CS475" s="249"/>
      <c r="CT475" s="249"/>
      <c r="CU475" s="249"/>
      <c r="CV475" s="249"/>
      <c r="CW475" s="249"/>
      <c r="CX475" s="249"/>
      <c r="CY475" s="249"/>
      <c r="CZ475" s="249"/>
      <c r="DA475" s="249"/>
      <c r="DB475" s="249"/>
      <c r="DC475" s="249"/>
      <c r="DD475" s="249"/>
      <c r="DE475" s="249"/>
      <c r="DF475" s="249"/>
      <c r="DG475" s="249"/>
      <c r="DH475" s="249"/>
      <c r="DI475" s="249"/>
      <c r="DJ475" s="249"/>
      <c r="DK475" s="249"/>
      <c r="DL475" s="249"/>
      <c r="DM475" s="249"/>
      <c r="DN475" s="249"/>
      <c r="DO475" s="249"/>
      <c r="DP475" s="249"/>
      <c r="DQ475" s="249"/>
      <c r="DR475" s="249"/>
      <c r="DS475" s="249"/>
      <c r="DT475" s="249"/>
      <c r="DU475" s="249"/>
      <c r="DV475" s="249"/>
      <c r="DW475" s="249"/>
      <c r="DX475" s="249"/>
      <c r="DY475" s="249"/>
      <c r="DZ475" s="249"/>
      <c r="EA475" s="249"/>
      <c r="EB475" s="249"/>
      <c r="EC475" s="249"/>
      <c r="ED475" s="249"/>
      <c r="EE475" s="249"/>
      <c r="EF475" s="249"/>
      <c r="EG475" s="249"/>
      <c r="EH475" s="249"/>
      <c r="EI475" s="249"/>
      <c r="EJ475" s="249"/>
      <c r="EK475" s="249"/>
      <c r="EL475" s="249"/>
      <c r="EM475" s="249"/>
      <c r="EN475" s="249"/>
      <c r="EO475" s="249"/>
      <c r="EP475" s="249"/>
      <c r="EQ475" s="249"/>
      <c r="ER475" s="249"/>
      <c r="ES475" s="249"/>
      <c r="ET475" s="249"/>
      <c r="EU475" s="249"/>
      <c r="EV475" s="249"/>
      <c r="EW475" s="249"/>
      <c r="EX475" s="249"/>
      <c r="EY475" s="249"/>
      <c r="EZ475" s="249"/>
      <c r="FA475" s="249"/>
      <c r="FB475" s="249"/>
      <c r="FC475" s="249"/>
      <c r="FD475" s="249"/>
      <c r="FE475" s="249"/>
      <c r="FF475" s="249"/>
      <c r="FG475" s="249"/>
      <c r="FH475" s="249"/>
      <c r="FI475" s="249"/>
      <c r="FJ475" s="249"/>
      <c r="FK475" s="249"/>
      <c r="FL475" s="249"/>
      <c r="FM475" s="249"/>
      <c r="FN475" s="249"/>
      <c r="FO475" s="249"/>
      <c r="FP475" s="249"/>
      <c r="FQ475" s="249"/>
      <c r="FR475" s="249"/>
      <c r="FS475" s="249"/>
      <c r="FT475" s="249"/>
      <c r="FU475" s="249"/>
      <c r="FV475" s="249"/>
      <c r="FW475" s="249"/>
      <c r="FX475" s="249"/>
    </row>
    <row r="476" customFormat="false" ht="13.8" hidden="false" customHeight="false" outlineLevel="0" collapsed="false">
      <c r="A476" s="249"/>
      <c r="B476" s="249"/>
      <c r="C476" s="249"/>
      <c r="D476" s="249"/>
      <c r="E476" s="249"/>
      <c r="F476" s="249"/>
      <c r="G476" s="249"/>
      <c r="H476" s="249"/>
      <c r="AK476" s="249"/>
      <c r="AL476" s="249"/>
      <c r="AM476" s="249"/>
      <c r="AN476" s="249"/>
      <c r="AO476" s="249"/>
      <c r="AP476" s="249"/>
      <c r="AQ476" s="249"/>
      <c r="AR476" s="249"/>
      <c r="AS476" s="249"/>
      <c r="AT476" s="249"/>
      <c r="AU476" s="249"/>
      <c r="AV476" s="249"/>
      <c r="AW476" s="249"/>
      <c r="AX476" s="249"/>
      <c r="AY476" s="249"/>
      <c r="AZ476" s="249"/>
      <c r="BA476" s="249"/>
      <c r="BB476" s="249"/>
      <c r="BC476" s="249"/>
      <c r="BD476" s="249"/>
      <c r="BE476" s="249"/>
      <c r="BF476" s="249"/>
      <c r="BG476" s="249"/>
      <c r="BH476" s="249"/>
      <c r="BI476" s="249"/>
      <c r="BJ476" s="249"/>
      <c r="BK476" s="249"/>
      <c r="BL476" s="249"/>
      <c r="BM476" s="249"/>
      <c r="BN476" s="249"/>
      <c r="BO476" s="249"/>
      <c r="BP476" s="249"/>
      <c r="BQ476" s="249"/>
      <c r="BR476" s="249"/>
      <c r="BS476" s="249"/>
      <c r="BT476" s="249"/>
      <c r="BU476" s="249"/>
      <c r="BV476" s="249"/>
      <c r="BW476" s="249"/>
      <c r="BX476" s="249"/>
      <c r="BY476" s="249"/>
      <c r="BZ476" s="249"/>
      <c r="CA476" s="249"/>
      <c r="CB476" s="249"/>
      <c r="CC476" s="249"/>
      <c r="CD476" s="249"/>
      <c r="CE476" s="249"/>
      <c r="CF476" s="249"/>
      <c r="CG476" s="249"/>
      <c r="CH476" s="249"/>
      <c r="CI476" s="249"/>
      <c r="CJ476" s="249"/>
      <c r="CK476" s="249"/>
      <c r="CL476" s="249"/>
      <c r="CM476" s="249"/>
      <c r="CN476" s="249"/>
      <c r="CO476" s="249"/>
      <c r="CP476" s="249"/>
      <c r="CQ476" s="249"/>
      <c r="CR476" s="249"/>
      <c r="CS476" s="249"/>
      <c r="CT476" s="249"/>
      <c r="CU476" s="249"/>
      <c r="CV476" s="249"/>
      <c r="CW476" s="249"/>
      <c r="CX476" s="249"/>
      <c r="CY476" s="249"/>
      <c r="CZ476" s="249"/>
      <c r="DA476" s="249"/>
      <c r="DB476" s="249"/>
      <c r="DC476" s="249"/>
      <c r="DD476" s="249"/>
      <c r="DE476" s="249"/>
      <c r="DF476" s="249"/>
      <c r="DG476" s="249"/>
      <c r="DH476" s="249"/>
      <c r="DI476" s="249"/>
      <c r="DJ476" s="249"/>
      <c r="DK476" s="249"/>
      <c r="DL476" s="249"/>
      <c r="DM476" s="249"/>
      <c r="DN476" s="249"/>
      <c r="DO476" s="249"/>
      <c r="DP476" s="249"/>
      <c r="DQ476" s="249"/>
      <c r="DR476" s="249"/>
      <c r="DS476" s="249"/>
      <c r="DT476" s="249"/>
      <c r="DU476" s="249"/>
      <c r="DV476" s="249"/>
      <c r="DW476" s="249"/>
      <c r="DX476" s="249"/>
      <c r="DY476" s="249"/>
      <c r="DZ476" s="249"/>
      <c r="EA476" s="249"/>
      <c r="EB476" s="249"/>
      <c r="EC476" s="249"/>
      <c r="ED476" s="249"/>
      <c r="EE476" s="249"/>
      <c r="EF476" s="249"/>
      <c r="EG476" s="249"/>
      <c r="EH476" s="249"/>
      <c r="EI476" s="249"/>
      <c r="EJ476" s="249"/>
      <c r="EK476" s="249"/>
      <c r="EL476" s="249"/>
      <c r="EM476" s="249"/>
      <c r="EN476" s="249"/>
      <c r="EO476" s="249"/>
      <c r="EP476" s="249"/>
      <c r="EQ476" s="249"/>
      <c r="ER476" s="249"/>
      <c r="ES476" s="249"/>
      <c r="ET476" s="249"/>
      <c r="EU476" s="249"/>
      <c r="EV476" s="249"/>
      <c r="EW476" s="249"/>
      <c r="EX476" s="249"/>
      <c r="EY476" s="249"/>
      <c r="EZ476" s="249"/>
      <c r="FA476" s="249"/>
      <c r="FB476" s="249"/>
      <c r="FC476" s="249"/>
      <c r="FD476" s="249"/>
      <c r="FE476" s="249"/>
      <c r="FF476" s="249"/>
      <c r="FG476" s="249"/>
      <c r="FH476" s="249"/>
      <c r="FI476" s="249"/>
      <c r="FJ476" s="249"/>
      <c r="FK476" s="249"/>
      <c r="FL476" s="249"/>
      <c r="FM476" s="249"/>
      <c r="FN476" s="249"/>
      <c r="FO476" s="249"/>
      <c r="FP476" s="249"/>
      <c r="FQ476" s="249"/>
      <c r="FR476" s="249"/>
      <c r="FS476" s="249"/>
      <c r="FT476" s="249"/>
      <c r="FU476" s="249"/>
      <c r="FV476" s="249"/>
      <c r="FW476" s="249"/>
      <c r="FX476" s="249"/>
    </row>
    <row r="477" customFormat="false" ht="13.8" hidden="false" customHeight="false" outlineLevel="0" collapsed="false">
      <c r="A477" s="249"/>
      <c r="B477" s="249"/>
      <c r="C477" s="249"/>
      <c r="D477" s="249"/>
      <c r="E477" s="249"/>
      <c r="F477" s="249"/>
      <c r="G477" s="249"/>
      <c r="H477" s="249"/>
      <c r="AK477" s="249"/>
      <c r="AL477" s="249"/>
      <c r="AM477" s="249"/>
      <c r="AN477" s="249"/>
      <c r="AO477" s="249"/>
      <c r="AP477" s="249"/>
      <c r="AQ477" s="249"/>
      <c r="AR477" s="249"/>
      <c r="AS477" s="249"/>
      <c r="AT477" s="249"/>
      <c r="AU477" s="249"/>
      <c r="AV477" s="249"/>
      <c r="AW477" s="249"/>
      <c r="AX477" s="249"/>
      <c r="AY477" s="249"/>
      <c r="AZ477" s="249"/>
      <c r="BA477" s="249"/>
      <c r="BB477" s="249"/>
      <c r="BC477" s="249"/>
      <c r="BD477" s="249"/>
      <c r="BE477" s="249"/>
      <c r="BF477" s="249"/>
      <c r="BG477" s="249"/>
      <c r="BH477" s="249"/>
      <c r="BI477" s="249"/>
      <c r="BJ477" s="249"/>
      <c r="BK477" s="249"/>
      <c r="BL477" s="249"/>
      <c r="BM477" s="249"/>
      <c r="BN477" s="249"/>
      <c r="BO477" s="249"/>
      <c r="BP477" s="249"/>
      <c r="BQ477" s="249"/>
      <c r="BR477" s="249"/>
      <c r="BS477" s="249"/>
      <c r="BT477" s="249"/>
      <c r="BU477" s="249"/>
      <c r="BV477" s="249"/>
      <c r="BW477" s="249"/>
      <c r="BX477" s="249"/>
      <c r="BY477" s="249"/>
      <c r="BZ477" s="249"/>
      <c r="CA477" s="249"/>
      <c r="CB477" s="249"/>
      <c r="CC477" s="249"/>
      <c r="CD477" s="249"/>
      <c r="CE477" s="249"/>
      <c r="CF477" s="249"/>
      <c r="CG477" s="249"/>
      <c r="CH477" s="249"/>
      <c r="CI477" s="249"/>
      <c r="CJ477" s="249"/>
      <c r="CK477" s="249"/>
      <c r="CL477" s="249"/>
      <c r="CM477" s="249"/>
      <c r="CN477" s="249"/>
      <c r="CO477" s="249"/>
      <c r="CP477" s="249"/>
      <c r="CQ477" s="249"/>
      <c r="CR477" s="249"/>
      <c r="CS477" s="249"/>
      <c r="CT477" s="249"/>
      <c r="CU477" s="249"/>
      <c r="CV477" s="249"/>
      <c r="CW477" s="249"/>
      <c r="CX477" s="249"/>
      <c r="CY477" s="249"/>
      <c r="CZ477" s="249"/>
      <c r="DA477" s="249"/>
      <c r="DB477" s="249"/>
      <c r="DC477" s="249"/>
      <c r="DD477" s="249"/>
      <c r="DE477" s="249"/>
      <c r="DF477" s="249"/>
      <c r="DG477" s="249"/>
      <c r="DH477" s="249"/>
      <c r="DI477" s="249"/>
      <c r="DJ477" s="249"/>
      <c r="DK477" s="249"/>
      <c r="DL477" s="249"/>
      <c r="DM477" s="249"/>
      <c r="DN477" s="249"/>
      <c r="DO477" s="249"/>
      <c r="DP477" s="249"/>
      <c r="DQ477" s="249"/>
      <c r="DR477" s="249"/>
      <c r="DS477" s="249"/>
      <c r="DT477" s="249"/>
      <c r="DU477" s="249"/>
      <c r="DV477" s="249"/>
      <c r="DW477" s="249"/>
      <c r="DX477" s="249"/>
      <c r="DY477" s="249"/>
      <c r="DZ477" s="249"/>
      <c r="EA477" s="249"/>
      <c r="EB477" s="249"/>
      <c r="EC477" s="249"/>
      <c r="ED477" s="249"/>
      <c r="EE477" s="249"/>
      <c r="EF477" s="249"/>
      <c r="EG477" s="249"/>
      <c r="EH477" s="249"/>
      <c r="EI477" s="249"/>
      <c r="EJ477" s="249"/>
      <c r="EK477" s="249"/>
      <c r="EL477" s="249"/>
      <c r="EM477" s="249"/>
      <c r="EN477" s="249"/>
      <c r="EO477" s="249"/>
      <c r="EP477" s="249"/>
      <c r="EQ477" s="249"/>
      <c r="ER477" s="249"/>
      <c r="ES477" s="249"/>
      <c r="ET477" s="249"/>
      <c r="EU477" s="249"/>
      <c r="EV477" s="249"/>
      <c r="EW477" s="249"/>
      <c r="EX477" s="249"/>
      <c r="EY477" s="249"/>
      <c r="EZ477" s="249"/>
      <c r="FA477" s="249"/>
      <c r="FB477" s="249"/>
      <c r="FC477" s="249"/>
      <c r="FD477" s="249"/>
      <c r="FE477" s="249"/>
      <c r="FF477" s="249"/>
      <c r="FG477" s="249"/>
      <c r="FH477" s="249"/>
      <c r="FI477" s="249"/>
      <c r="FJ477" s="249"/>
      <c r="FK477" s="249"/>
      <c r="FL477" s="249"/>
      <c r="FM477" s="249"/>
      <c r="FN477" s="249"/>
      <c r="FO477" s="249"/>
      <c r="FP477" s="249"/>
      <c r="FQ477" s="249"/>
      <c r="FR477" s="249"/>
      <c r="FS477" s="249"/>
      <c r="FT477" s="249"/>
      <c r="FU477" s="249"/>
      <c r="FV477" s="249"/>
      <c r="FW477" s="249"/>
      <c r="FX477" s="249"/>
    </row>
    <row r="478" customFormat="false" ht="13.8" hidden="false" customHeight="false" outlineLevel="0" collapsed="false">
      <c r="A478" s="249"/>
      <c r="B478" s="249"/>
      <c r="C478" s="249"/>
      <c r="D478" s="249"/>
      <c r="E478" s="249"/>
      <c r="F478" s="249"/>
      <c r="G478" s="249"/>
      <c r="H478" s="249"/>
      <c r="AK478" s="249"/>
      <c r="AL478" s="249"/>
      <c r="AM478" s="249"/>
      <c r="AN478" s="249"/>
      <c r="AO478" s="249"/>
      <c r="AP478" s="249"/>
      <c r="AQ478" s="249"/>
      <c r="AR478" s="249"/>
      <c r="AS478" s="249"/>
      <c r="AT478" s="249"/>
      <c r="AU478" s="249"/>
      <c r="AV478" s="249"/>
      <c r="AW478" s="249"/>
      <c r="AX478" s="249"/>
      <c r="AY478" s="249"/>
      <c r="AZ478" s="249"/>
      <c r="BA478" s="249"/>
      <c r="BB478" s="249"/>
      <c r="BC478" s="249"/>
      <c r="BD478" s="249"/>
      <c r="BE478" s="249"/>
      <c r="BF478" s="249"/>
      <c r="BG478" s="249"/>
      <c r="BH478" s="249"/>
      <c r="BI478" s="249"/>
      <c r="BJ478" s="249"/>
      <c r="BK478" s="249"/>
      <c r="BL478" s="249"/>
      <c r="BM478" s="249"/>
      <c r="BN478" s="249"/>
      <c r="BO478" s="249"/>
      <c r="BP478" s="249"/>
      <c r="BQ478" s="249"/>
      <c r="BR478" s="249"/>
      <c r="BS478" s="249"/>
      <c r="BT478" s="249"/>
      <c r="BU478" s="249"/>
      <c r="BV478" s="249"/>
      <c r="BW478" s="249"/>
      <c r="BX478" s="249"/>
      <c r="BY478" s="249"/>
      <c r="BZ478" s="249"/>
      <c r="CA478" s="249"/>
      <c r="CB478" s="249"/>
      <c r="CC478" s="249"/>
      <c r="CD478" s="249"/>
      <c r="CE478" s="249"/>
      <c r="CF478" s="249"/>
      <c r="CG478" s="249"/>
      <c r="CH478" s="249"/>
      <c r="CI478" s="249"/>
      <c r="CJ478" s="249"/>
      <c r="CK478" s="249"/>
      <c r="CL478" s="249"/>
      <c r="CM478" s="249"/>
      <c r="CN478" s="249"/>
      <c r="CO478" s="249"/>
      <c r="CP478" s="249"/>
      <c r="CQ478" s="249"/>
      <c r="CR478" s="249"/>
      <c r="CS478" s="249"/>
      <c r="CT478" s="249"/>
      <c r="CU478" s="249"/>
      <c r="CV478" s="249"/>
      <c r="CW478" s="249"/>
      <c r="CX478" s="249"/>
      <c r="CY478" s="249"/>
      <c r="CZ478" s="249"/>
      <c r="DA478" s="249"/>
      <c r="DB478" s="249"/>
      <c r="DC478" s="249"/>
      <c r="DD478" s="249"/>
      <c r="DE478" s="249"/>
      <c r="DF478" s="249"/>
      <c r="DG478" s="249"/>
      <c r="DH478" s="249"/>
      <c r="DI478" s="249"/>
      <c r="DJ478" s="249"/>
      <c r="DK478" s="249"/>
      <c r="DL478" s="249"/>
      <c r="DM478" s="249"/>
      <c r="DN478" s="249"/>
      <c r="DO478" s="249"/>
      <c r="DP478" s="249"/>
      <c r="DQ478" s="249"/>
      <c r="DR478" s="249"/>
      <c r="DS478" s="249"/>
      <c r="DT478" s="249"/>
      <c r="DU478" s="249"/>
      <c r="DV478" s="249"/>
      <c r="DW478" s="249"/>
      <c r="DX478" s="249"/>
      <c r="DY478" s="249"/>
      <c r="DZ478" s="249"/>
      <c r="EA478" s="249"/>
      <c r="EB478" s="249"/>
      <c r="EC478" s="249"/>
      <c r="ED478" s="249"/>
      <c r="EE478" s="249"/>
      <c r="EF478" s="249"/>
      <c r="EG478" s="249"/>
      <c r="EH478" s="249"/>
      <c r="EI478" s="249"/>
      <c r="EJ478" s="249"/>
      <c r="EK478" s="249"/>
      <c r="EL478" s="249"/>
      <c r="EM478" s="249"/>
      <c r="EN478" s="249"/>
      <c r="EO478" s="249"/>
      <c r="EP478" s="249"/>
      <c r="EQ478" s="249"/>
      <c r="ER478" s="249"/>
      <c r="ES478" s="249"/>
      <c r="ET478" s="249"/>
      <c r="EU478" s="249"/>
      <c r="EV478" s="249"/>
      <c r="EW478" s="249"/>
      <c r="EX478" s="249"/>
      <c r="EY478" s="249"/>
      <c r="EZ478" s="249"/>
      <c r="FA478" s="249"/>
      <c r="FB478" s="249"/>
      <c r="FC478" s="249"/>
      <c r="FD478" s="249"/>
      <c r="FE478" s="249"/>
      <c r="FF478" s="249"/>
      <c r="FG478" s="249"/>
      <c r="FH478" s="249"/>
      <c r="FI478" s="249"/>
      <c r="FJ478" s="249"/>
      <c r="FK478" s="249"/>
      <c r="FL478" s="249"/>
      <c r="FM478" s="249"/>
      <c r="FN478" s="249"/>
      <c r="FO478" s="249"/>
      <c r="FP478" s="249"/>
      <c r="FQ478" s="249"/>
      <c r="FR478" s="249"/>
      <c r="FS478" s="249"/>
      <c r="FT478" s="249"/>
      <c r="FU478" s="249"/>
      <c r="FV478" s="249"/>
      <c r="FW478" s="249"/>
      <c r="FX478" s="249"/>
    </row>
    <row r="479" customFormat="false" ht="13.8" hidden="false" customHeight="false" outlineLevel="0" collapsed="false">
      <c r="A479" s="249"/>
      <c r="B479" s="249"/>
      <c r="C479" s="249"/>
      <c r="D479" s="249"/>
      <c r="E479" s="249"/>
      <c r="F479" s="249"/>
      <c r="G479" s="249"/>
      <c r="H479" s="249"/>
      <c r="AK479" s="249"/>
      <c r="AL479" s="249"/>
      <c r="AM479" s="249"/>
      <c r="AN479" s="249"/>
      <c r="AO479" s="249"/>
      <c r="AP479" s="249"/>
      <c r="AQ479" s="249"/>
      <c r="AR479" s="249"/>
      <c r="AS479" s="249"/>
      <c r="AT479" s="249"/>
      <c r="AU479" s="249"/>
      <c r="AV479" s="249"/>
      <c r="AW479" s="249"/>
      <c r="AX479" s="249"/>
      <c r="AY479" s="249"/>
      <c r="AZ479" s="249"/>
      <c r="BA479" s="249"/>
      <c r="BB479" s="249"/>
      <c r="BC479" s="249"/>
      <c r="BD479" s="249"/>
      <c r="BE479" s="249"/>
      <c r="BF479" s="249"/>
      <c r="BG479" s="249"/>
      <c r="BH479" s="249"/>
      <c r="BI479" s="249"/>
      <c r="BJ479" s="249"/>
      <c r="BK479" s="249"/>
      <c r="BL479" s="249"/>
      <c r="BM479" s="249"/>
      <c r="BN479" s="249"/>
      <c r="BO479" s="249"/>
      <c r="BP479" s="249"/>
      <c r="BQ479" s="249"/>
      <c r="BR479" s="249"/>
      <c r="BS479" s="249"/>
      <c r="BT479" s="249"/>
      <c r="BU479" s="249"/>
      <c r="BV479" s="249"/>
      <c r="BW479" s="249"/>
      <c r="BX479" s="249"/>
      <c r="BY479" s="249"/>
      <c r="BZ479" s="249"/>
      <c r="CA479" s="249"/>
      <c r="CB479" s="249"/>
      <c r="CC479" s="249"/>
      <c r="CD479" s="249"/>
      <c r="CE479" s="249"/>
      <c r="CF479" s="249"/>
      <c r="CG479" s="249"/>
      <c r="CH479" s="249"/>
      <c r="CI479" s="249"/>
      <c r="CJ479" s="249"/>
      <c r="CK479" s="249"/>
      <c r="CL479" s="249"/>
      <c r="CM479" s="249"/>
      <c r="CN479" s="249"/>
      <c r="CO479" s="249"/>
      <c r="CP479" s="249"/>
      <c r="CQ479" s="249"/>
      <c r="CR479" s="249"/>
      <c r="CS479" s="249"/>
      <c r="CT479" s="249"/>
      <c r="CU479" s="249"/>
      <c r="CV479" s="249"/>
      <c r="CW479" s="249"/>
      <c r="CX479" s="249"/>
      <c r="CY479" s="249"/>
      <c r="CZ479" s="249"/>
      <c r="DA479" s="249"/>
      <c r="DB479" s="249"/>
      <c r="DC479" s="249"/>
      <c r="DD479" s="249"/>
      <c r="DE479" s="249"/>
      <c r="DF479" s="249"/>
      <c r="DG479" s="249"/>
      <c r="DH479" s="249"/>
      <c r="DI479" s="249"/>
      <c r="DJ479" s="249"/>
      <c r="DK479" s="249"/>
      <c r="DL479" s="249"/>
      <c r="DM479" s="249"/>
      <c r="DN479" s="249"/>
      <c r="DO479" s="249"/>
      <c r="DP479" s="249"/>
      <c r="DQ479" s="249"/>
      <c r="DR479" s="249"/>
      <c r="DS479" s="249"/>
      <c r="DT479" s="249"/>
      <c r="DU479" s="249"/>
      <c r="DV479" s="249"/>
      <c r="DW479" s="249"/>
      <c r="DX479" s="249"/>
      <c r="DY479" s="249"/>
      <c r="DZ479" s="249"/>
      <c r="EA479" s="249"/>
      <c r="EB479" s="249"/>
      <c r="EC479" s="249"/>
      <c r="ED479" s="249"/>
      <c r="EE479" s="249"/>
      <c r="EF479" s="249"/>
      <c r="EG479" s="249"/>
      <c r="EH479" s="249"/>
      <c r="EI479" s="249"/>
      <c r="EJ479" s="249"/>
      <c r="EK479" s="249"/>
      <c r="EL479" s="249"/>
      <c r="EM479" s="249"/>
      <c r="EN479" s="249"/>
      <c r="EO479" s="249"/>
      <c r="EP479" s="249"/>
      <c r="EQ479" s="249"/>
      <c r="ER479" s="249"/>
      <c r="ES479" s="249"/>
      <c r="ET479" s="249"/>
      <c r="EU479" s="249"/>
      <c r="EV479" s="249"/>
      <c r="EW479" s="249"/>
      <c r="EX479" s="249"/>
      <c r="EY479" s="249"/>
      <c r="EZ479" s="249"/>
      <c r="FA479" s="249"/>
      <c r="FB479" s="249"/>
      <c r="FC479" s="249"/>
      <c r="FD479" s="249"/>
      <c r="FE479" s="249"/>
      <c r="FF479" s="249"/>
      <c r="FG479" s="249"/>
      <c r="FH479" s="249"/>
      <c r="FI479" s="249"/>
      <c r="FJ479" s="249"/>
      <c r="FK479" s="249"/>
      <c r="FL479" s="249"/>
      <c r="FM479" s="249"/>
      <c r="FN479" s="249"/>
      <c r="FO479" s="249"/>
      <c r="FP479" s="249"/>
      <c r="FQ479" s="249"/>
      <c r="FR479" s="249"/>
      <c r="FS479" s="249"/>
      <c r="FT479" s="249"/>
      <c r="FU479" s="249"/>
      <c r="FV479" s="249"/>
      <c r="FW479" s="249"/>
      <c r="FX479" s="249"/>
    </row>
    <row r="480" customFormat="false" ht="13.8" hidden="false" customHeight="false" outlineLevel="0" collapsed="false">
      <c r="A480" s="249"/>
      <c r="B480" s="249"/>
      <c r="C480" s="249"/>
      <c r="D480" s="249"/>
      <c r="E480" s="249"/>
      <c r="F480" s="249"/>
      <c r="G480" s="249"/>
      <c r="H480" s="249"/>
      <c r="AK480" s="249"/>
      <c r="AL480" s="249"/>
      <c r="AM480" s="249"/>
      <c r="AN480" s="249"/>
      <c r="AO480" s="249"/>
      <c r="AP480" s="249"/>
      <c r="AQ480" s="249"/>
      <c r="AR480" s="249"/>
      <c r="AS480" s="249"/>
      <c r="AT480" s="249"/>
      <c r="AU480" s="249"/>
      <c r="AV480" s="249"/>
      <c r="AW480" s="249"/>
      <c r="AX480" s="249"/>
      <c r="AY480" s="249"/>
      <c r="AZ480" s="249"/>
      <c r="BA480" s="249"/>
      <c r="BB480" s="249"/>
      <c r="BC480" s="249"/>
      <c r="BD480" s="249"/>
      <c r="BE480" s="249"/>
      <c r="BF480" s="249"/>
      <c r="BG480" s="249"/>
      <c r="BH480" s="249"/>
      <c r="BI480" s="249"/>
      <c r="BJ480" s="249"/>
      <c r="BK480" s="249"/>
      <c r="BL480" s="249"/>
      <c r="BM480" s="249"/>
      <c r="BN480" s="249"/>
      <c r="BO480" s="249"/>
      <c r="BP480" s="249"/>
      <c r="BQ480" s="249"/>
      <c r="BR480" s="249"/>
      <c r="BS480" s="249"/>
      <c r="BT480" s="249"/>
      <c r="BU480" s="249"/>
      <c r="BV480" s="249"/>
      <c r="BW480" s="249"/>
      <c r="BX480" s="249"/>
      <c r="BY480" s="249"/>
      <c r="BZ480" s="249"/>
      <c r="CA480" s="249"/>
      <c r="CB480" s="249"/>
      <c r="CC480" s="249"/>
      <c r="CD480" s="249"/>
      <c r="CE480" s="249"/>
      <c r="CF480" s="249"/>
      <c r="CG480" s="249"/>
      <c r="CH480" s="249"/>
      <c r="CI480" s="249"/>
      <c r="CJ480" s="249"/>
      <c r="CK480" s="249"/>
      <c r="CL480" s="249"/>
      <c r="CM480" s="249"/>
      <c r="CN480" s="249"/>
      <c r="CO480" s="249"/>
      <c r="CP480" s="249"/>
      <c r="CQ480" s="249"/>
      <c r="CR480" s="249"/>
      <c r="CS480" s="249"/>
      <c r="CT480" s="249"/>
      <c r="CU480" s="249"/>
      <c r="CV480" s="249"/>
      <c r="CW480" s="249"/>
      <c r="CX480" s="249"/>
      <c r="CY480" s="249"/>
      <c r="CZ480" s="249"/>
      <c r="DA480" s="249"/>
      <c r="DB480" s="249"/>
      <c r="DC480" s="249"/>
      <c r="DD480" s="249"/>
      <c r="DE480" s="249"/>
      <c r="DF480" s="249"/>
      <c r="DG480" s="249"/>
      <c r="DH480" s="249"/>
      <c r="DI480" s="249"/>
      <c r="DJ480" s="249"/>
      <c r="DK480" s="249"/>
      <c r="DL480" s="249"/>
      <c r="DM480" s="249"/>
      <c r="DN480" s="249"/>
      <c r="DO480" s="249"/>
      <c r="DP480" s="249"/>
      <c r="DQ480" s="249"/>
      <c r="DR480" s="249"/>
      <c r="DS480" s="249"/>
      <c r="DT480" s="249"/>
      <c r="DU480" s="249"/>
      <c r="DV480" s="249"/>
      <c r="DW480" s="249"/>
      <c r="DX480" s="249"/>
      <c r="DY480" s="249"/>
      <c r="DZ480" s="249"/>
      <c r="EA480" s="249"/>
      <c r="EB480" s="249"/>
      <c r="EC480" s="249"/>
      <c r="ED480" s="249"/>
      <c r="EE480" s="249"/>
      <c r="EF480" s="249"/>
      <c r="EG480" s="249"/>
      <c r="EH480" s="249"/>
      <c r="EI480" s="249"/>
      <c r="EJ480" s="249"/>
      <c r="EK480" s="249"/>
      <c r="EL480" s="249"/>
      <c r="EM480" s="249"/>
      <c r="EN480" s="249"/>
      <c r="EO480" s="249"/>
      <c r="EP480" s="249"/>
      <c r="EQ480" s="249"/>
      <c r="ER480" s="249"/>
      <c r="ES480" s="249"/>
      <c r="ET480" s="249"/>
      <c r="EU480" s="249"/>
      <c r="EV480" s="249"/>
      <c r="EW480" s="249"/>
      <c r="EX480" s="249"/>
      <c r="EY480" s="249"/>
      <c r="EZ480" s="249"/>
      <c r="FA480" s="249"/>
      <c r="FB480" s="249"/>
      <c r="FC480" s="249"/>
      <c r="FD480" s="249"/>
      <c r="FE480" s="249"/>
      <c r="FF480" s="249"/>
      <c r="FG480" s="249"/>
      <c r="FH480" s="249"/>
      <c r="FI480" s="249"/>
      <c r="FJ480" s="249"/>
      <c r="FK480" s="249"/>
      <c r="FL480" s="249"/>
      <c r="FM480" s="249"/>
      <c r="FN480" s="249"/>
      <c r="FO480" s="249"/>
      <c r="FP480" s="249"/>
      <c r="FQ480" s="249"/>
      <c r="FR480" s="249"/>
      <c r="FS480" s="249"/>
      <c r="FT480" s="249"/>
      <c r="FU480" s="249"/>
      <c r="FV480" s="249"/>
      <c r="FW480" s="249"/>
      <c r="FX480" s="249"/>
    </row>
    <row r="481" customFormat="false" ht="13.8" hidden="false" customHeight="false" outlineLevel="0" collapsed="false">
      <c r="A481" s="249"/>
      <c r="B481" s="249"/>
      <c r="C481" s="249"/>
      <c r="D481" s="249"/>
      <c r="E481" s="249"/>
      <c r="F481" s="249"/>
      <c r="G481" s="249"/>
      <c r="H481" s="249"/>
      <c r="AK481" s="249"/>
      <c r="AL481" s="249"/>
      <c r="AM481" s="249"/>
      <c r="AN481" s="249"/>
      <c r="AO481" s="249"/>
      <c r="AP481" s="249"/>
      <c r="AQ481" s="249"/>
      <c r="AR481" s="249"/>
      <c r="AS481" s="249"/>
      <c r="AT481" s="249"/>
      <c r="AU481" s="249"/>
      <c r="AV481" s="249"/>
      <c r="AW481" s="249"/>
      <c r="AX481" s="249"/>
      <c r="AY481" s="249"/>
      <c r="AZ481" s="249"/>
      <c r="BA481" s="249"/>
      <c r="BB481" s="249"/>
      <c r="BC481" s="249"/>
      <c r="BD481" s="249"/>
      <c r="BE481" s="249"/>
      <c r="BF481" s="249"/>
      <c r="BG481" s="249"/>
      <c r="BH481" s="249"/>
      <c r="BI481" s="249"/>
      <c r="BJ481" s="249"/>
      <c r="BK481" s="249"/>
      <c r="BL481" s="249"/>
      <c r="BM481" s="249"/>
      <c r="BN481" s="249"/>
      <c r="BO481" s="249"/>
      <c r="BP481" s="249"/>
      <c r="BQ481" s="249"/>
      <c r="BR481" s="249"/>
      <c r="BS481" s="249"/>
      <c r="BT481" s="249"/>
      <c r="BU481" s="249"/>
      <c r="BV481" s="249"/>
      <c r="BW481" s="249"/>
      <c r="BX481" s="249"/>
      <c r="BY481" s="249"/>
      <c r="BZ481" s="249"/>
      <c r="CA481" s="249"/>
      <c r="CB481" s="249"/>
      <c r="CC481" s="249"/>
      <c r="CD481" s="249"/>
      <c r="CE481" s="249"/>
      <c r="CF481" s="249"/>
      <c r="CG481" s="249"/>
      <c r="CH481" s="249"/>
      <c r="CI481" s="249"/>
      <c r="CJ481" s="249"/>
      <c r="CK481" s="249"/>
      <c r="CL481" s="249"/>
      <c r="CM481" s="249"/>
      <c r="CN481" s="249"/>
      <c r="CO481" s="249"/>
      <c r="CP481" s="249"/>
      <c r="CQ481" s="249"/>
      <c r="CR481" s="249"/>
      <c r="CS481" s="249"/>
      <c r="CT481" s="249"/>
      <c r="CU481" s="249"/>
      <c r="CV481" s="249"/>
      <c r="CW481" s="249"/>
      <c r="CX481" s="249"/>
      <c r="CY481" s="249"/>
      <c r="CZ481" s="249"/>
      <c r="DA481" s="249"/>
      <c r="DB481" s="249"/>
      <c r="DC481" s="249"/>
      <c r="DD481" s="249"/>
      <c r="DE481" s="249"/>
      <c r="DF481" s="249"/>
      <c r="DG481" s="249"/>
      <c r="DH481" s="249"/>
      <c r="DI481" s="249"/>
      <c r="DJ481" s="249"/>
      <c r="DK481" s="249"/>
      <c r="DL481" s="249"/>
      <c r="DM481" s="249"/>
      <c r="DN481" s="249"/>
      <c r="DO481" s="249"/>
      <c r="DP481" s="249"/>
      <c r="DQ481" s="249"/>
      <c r="DR481" s="249"/>
      <c r="DS481" s="249"/>
      <c r="DT481" s="249"/>
      <c r="DU481" s="249"/>
      <c r="DV481" s="249"/>
      <c r="DW481" s="249"/>
      <c r="DX481" s="249"/>
      <c r="DY481" s="249"/>
      <c r="DZ481" s="249"/>
      <c r="EA481" s="249"/>
      <c r="EB481" s="249"/>
      <c r="EC481" s="249"/>
      <c r="ED481" s="249"/>
      <c r="EE481" s="249"/>
      <c r="EF481" s="249"/>
      <c r="EG481" s="249"/>
      <c r="EH481" s="249"/>
      <c r="EI481" s="249"/>
      <c r="EJ481" s="249"/>
      <c r="EK481" s="249"/>
      <c r="EL481" s="249"/>
      <c r="EM481" s="249"/>
      <c r="EN481" s="249"/>
      <c r="EO481" s="249"/>
      <c r="EP481" s="249"/>
      <c r="EQ481" s="249"/>
      <c r="ER481" s="249"/>
      <c r="ES481" s="249"/>
      <c r="ET481" s="249"/>
      <c r="EU481" s="249"/>
      <c r="EV481" s="249"/>
      <c r="EW481" s="249"/>
      <c r="EX481" s="249"/>
      <c r="EY481" s="249"/>
      <c r="EZ481" s="249"/>
      <c r="FA481" s="249"/>
      <c r="FB481" s="249"/>
      <c r="FC481" s="249"/>
      <c r="FD481" s="249"/>
      <c r="FE481" s="249"/>
      <c r="FF481" s="249"/>
      <c r="FG481" s="249"/>
      <c r="FH481" s="249"/>
      <c r="FI481" s="249"/>
      <c r="FJ481" s="249"/>
      <c r="FK481" s="249"/>
      <c r="FL481" s="249"/>
      <c r="FM481" s="249"/>
      <c r="FN481" s="249"/>
      <c r="FO481" s="249"/>
      <c r="FP481" s="249"/>
      <c r="FQ481" s="249"/>
      <c r="FR481" s="249"/>
      <c r="FS481" s="249"/>
      <c r="FT481" s="249"/>
      <c r="FU481" s="249"/>
      <c r="FV481" s="249"/>
      <c r="FW481" s="249"/>
      <c r="FX481" s="249"/>
    </row>
    <row r="482" customFormat="false" ht="13.8" hidden="false" customHeight="false" outlineLevel="0" collapsed="false">
      <c r="A482" s="249"/>
      <c r="B482" s="249"/>
      <c r="C482" s="249"/>
      <c r="D482" s="249"/>
      <c r="E482" s="249"/>
      <c r="F482" s="249"/>
      <c r="G482" s="249"/>
      <c r="H482" s="249"/>
      <c r="AK482" s="249"/>
      <c r="AL482" s="249"/>
      <c r="AM482" s="249"/>
      <c r="AN482" s="249"/>
      <c r="AO482" s="249"/>
      <c r="AP482" s="249"/>
      <c r="AQ482" s="249"/>
      <c r="AR482" s="249"/>
      <c r="AS482" s="249"/>
      <c r="AT482" s="249"/>
      <c r="AU482" s="249"/>
      <c r="AV482" s="249"/>
      <c r="AW482" s="249"/>
      <c r="AX482" s="249"/>
      <c r="AY482" s="249"/>
      <c r="AZ482" s="249"/>
      <c r="BA482" s="249"/>
      <c r="BB482" s="249"/>
      <c r="BC482" s="249"/>
      <c r="BD482" s="249"/>
      <c r="BE482" s="249"/>
      <c r="BF482" s="249"/>
      <c r="BG482" s="249"/>
      <c r="BH482" s="249"/>
      <c r="BI482" s="249"/>
      <c r="BJ482" s="249"/>
      <c r="BK482" s="249"/>
      <c r="BL482" s="249"/>
      <c r="BM482" s="249"/>
      <c r="BN482" s="249"/>
      <c r="BO482" s="249"/>
      <c r="BP482" s="249"/>
      <c r="BQ482" s="249"/>
      <c r="BR482" s="249"/>
      <c r="BS482" s="249"/>
      <c r="BT482" s="249"/>
      <c r="BU482" s="249"/>
      <c r="BV482" s="249"/>
      <c r="BW482" s="249"/>
      <c r="BX482" s="249"/>
      <c r="BY482" s="249"/>
      <c r="BZ482" s="249"/>
      <c r="CA482" s="249"/>
      <c r="CB482" s="249"/>
      <c r="CC482" s="249"/>
      <c r="CD482" s="249"/>
      <c r="CE482" s="249"/>
      <c r="CF482" s="249"/>
      <c r="CG482" s="249"/>
      <c r="CH482" s="249"/>
      <c r="CI482" s="249"/>
      <c r="CJ482" s="249"/>
      <c r="CK482" s="249"/>
      <c r="CL482" s="249"/>
      <c r="CM482" s="249"/>
      <c r="CN482" s="249"/>
      <c r="CO482" s="249"/>
      <c r="CP482" s="249"/>
      <c r="CQ482" s="249"/>
      <c r="CR482" s="249"/>
      <c r="CS482" s="249"/>
      <c r="CT482" s="249"/>
      <c r="CU482" s="249"/>
      <c r="CV482" s="249"/>
      <c r="CW482" s="249"/>
      <c r="CX482" s="249"/>
      <c r="CY482" s="249"/>
      <c r="CZ482" s="249"/>
      <c r="DA482" s="249"/>
      <c r="DB482" s="249"/>
      <c r="DC482" s="249"/>
      <c r="DD482" s="249"/>
      <c r="DE482" s="249"/>
      <c r="DF482" s="249"/>
      <c r="DG482" s="249"/>
      <c r="DH482" s="249"/>
      <c r="DI482" s="249"/>
      <c r="DJ482" s="249"/>
      <c r="DK482" s="249"/>
      <c r="DL482" s="249"/>
      <c r="DM482" s="249"/>
      <c r="DN482" s="249"/>
      <c r="DO482" s="249"/>
      <c r="DP482" s="249"/>
      <c r="DQ482" s="249"/>
      <c r="DR482" s="249"/>
      <c r="DS482" s="249"/>
      <c r="DT482" s="249"/>
      <c r="DU482" s="249"/>
      <c r="DV482" s="249"/>
      <c r="DW482" s="249"/>
      <c r="DX482" s="249"/>
      <c r="DY482" s="249"/>
      <c r="DZ482" s="249"/>
      <c r="EA482" s="249"/>
      <c r="EB482" s="249"/>
      <c r="EC482" s="249"/>
      <c r="ED482" s="249"/>
      <c r="EE482" s="249"/>
      <c r="EF482" s="249"/>
      <c r="EG482" s="249"/>
      <c r="EH482" s="249"/>
      <c r="EI482" s="249"/>
      <c r="EJ482" s="249"/>
      <c r="EK482" s="249"/>
      <c r="EL482" s="249"/>
      <c r="EM482" s="249"/>
      <c r="EN482" s="249"/>
      <c r="EO482" s="249"/>
      <c r="EP482" s="249"/>
      <c r="EQ482" s="249"/>
      <c r="ER482" s="249"/>
      <c r="ES482" s="249"/>
      <c r="ET482" s="249"/>
      <c r="EU482" s="249"/>
      <c r="EV482" s="249"/>
      <c r="EW482" s="249"/>
      <c r="EX482" s="249"/>
      <c r="EY482" s="249"/>
      <c r="EZ482" s="249"/>
      <c r="FA482" s="249"/>
      <c r="FB482" s="249"/>
      <c r="FC482" s="249"/>
      <c r="FD482" s="249"/>
      <c r="FE482" s="249"/>
      <c r="FF482" s="249"/>
      <c r="FG482" s="249"/>
      <c r="FH482" s="249"/>
      <c r="FI482" s="249"/>
      <c r="FJ482" s="249"/>
      <c r="FK482" s="249"/>
      <c r="FL482" s="249"/>
      <c r="FM482" s="249"/>
      <c r="FN482" s="249"/>
      <c r="FO482" s="249"/>
      <c r="FP482" s="249"/>
      <c r="FQ482" s="249"/>
      <c r="FR482" s="249"/>
      <c r="FS482" s="249"/>
      <c r="FT482" s="249"/>
      <c r="FU482" s="249"/>
      <c r="FV482" s="249"/>
      <c r="FW482" s="249"/>
      <c r="FX482" s="249"/>
    </row>
    <row r="483" customFormat="false" ht="13.8" hidden="false" customHeight="false" outlineLevel="0" collapsed="false">
      <c r="A483" s="249"/>
      <c r="B483" s="249"/>
      <c r="C483" s="249"/>
      <c r="D483" s="249"/>
      <c r="E483" s="249"/>
      <c r="F483" s="249"/>
      <c r="G483" s="249"/>
      <c r="H483" s="249"/>
      <c r="AK483" s="249"/>
      <c r="AL483" s="249"/>
      <c r="AM483" s="249"/>
      <c r="AN483" s="249"/>
      <c r="AO483" s="249"/>
      <c r="AP483" s="249"/>
      <c r="AQ483" s="249"/>
      <c r="AR483" s="249"/>
      <c r="AS483" s="249"/>
      <c r="AT483" s="249"/>
      <c r="AU483" s="249"/>
      <c r="AV483" s="249"/>
      <c r="AW483" s="249"/>
      <c r="AX483" s="249"/>
      <c r="AY483" s="249"/>
      <c r="AZ483" s="249"/>
      <c r="BA483" s="249"/>
      <c r="BB483" s="249"/>
      <c r="BC483" s="249"/>
      <c r="BD483" s="249"/>
      <c r="BE483" s="249"/>
      <c r="BF483" s="249"/>
      <c r="BG483" s="249"/>
      <c r="BH483" s="249"/>
      <c r="BI483" s="249"/>
      <c r="BJ483" s="249"/>
      <c r="BK483" s="249"/>
      <c r="BL483" s="249"/>
      <c r="BM483" s="249"/>
      <c r="BN483" s="249"/>
      <c r="BO483" s="249"/>
      <c r="BP483" s="249"/>
      <c r="BQ483" s="249"/>
      <c r="BR483" s="249"/>
      <c r="BS483" s="249"/>
      <c r="BT483" s="249"/>
      <c r="BU483" s="249"/>
      <c r="BV483" s="249"/>
      <c r="BW483" s="249"/>
      <c r="BX483" s="249"/>
      <c r="BY483" s="249"/>
      <c r="BZ483" s="249"/>
      <c r="CA483" s="249"/>
      <c r="CB483" s="249"/>
      <c r="CC483" s="249"/>
      <c r="CD483" s="249"/>
      <c r="CE483" s="249"/>
      <c r="CF483" s="249"/>
      <c r="CG483" s="249"/>
      <c r="CH483" s="249"/>
      <c r="CI483" s="249"/>
      <c r="CJ483" s="249"/>
      <c r="CK483" s="249"/>
      <c r="CL483" s="249"/>
      <c r="CM483" s="249"/>
      <c r="CN483" s="249"/>
      <c r="CO483" s="249"/>
      <c r="CP483" s="249"/>
      <c r="CQ483" s="249"/>
      <c r="CR483" s="249"/>
      <c r="CS483" s="249"/>
      <c r="CT483" s="249"/>
      <c r="CU483" s="249"/>
      <c r="CV483" s="249"/>
      <c r="CW483" s="249"/>
      <c r="CX483" s="249"/>
      <c r="CY483" s="249"/>
      <c r="CZ483" s="249"/>
      <c r="DA483" s="249"/>
      <c r="DB483" s="249"/>
      <c r="DC483" s="249"/>
      <c r="DD483" s="249"/>
      <c r="DE483" s="249"/>
      <c r="DF483" s="249"/>
      <c r="DG483" s="249"/>
      <c r="DH483" s="249"/>
      <c r="DI483" s="249"/>
      <c r="DJ483" s="249"/>
      <c r="DK483" s="249"/>
      <c r="DL483" s="249"/>
      <c r="DM483" s="249"/>
      <c r="DN483" s="249"/>
      <c r="DO483" s="249"/>
      <c r="DP483" s="249"/>
      <c r="DQ483" s="249"/>
      <c r="DR483" s="249"/>
      <c r="DS483" s="249"/>
      <c r="DT483" s="249"/>
      <c r="DU483" s="249"/>
      <c r="DV483" s="249"/>
      <c r="DW483" s="249"/>
      <c r="DX483" s="249"/>
      <c r="DY483" s="249"/>
      <c r="DZ483" s="249"/>
      <c r="EA483" s="249"/>
      <c r="EB483" s="249"/>
      <c r="EC483" s="249"/>
      <c r="ED483" s="249"/>
      <c r="EE483" s="249"/>
      <c r="EF483" s="249"/>
      <c r="EG483" s="249"/>
      <c r="EH483" s="249"/>
      <c r="EI483" s="249"/>
      <c r="EJ483" s="249"/>
      <c r="EK483" s="249"/>
      <c r="EL483" s="249"/>
      <c r="EM483" s="249"/>
      <c r="EN483" s="249"/>
      <c r="EO483" s="249"/>
      <c r="EP483" s="249"/>
      <c r="EQ483" s="249"/>
      <c r="ER483" s="249"/>
      <c r="ES483" s="249"/>
      <c r="ET483" s="249"/>
      <c r="EU483" s="249"/>
      <c r="EV483" s="249"/>
      <c r="EW483" s="249"/>
      <c r="EX483" s="249"/>
      <c r="EY483" s="249"/>
      <c r="EZ483" s="249"/>
      <c r="FA483" s="249"/>
      <c r="FB483" s="249"/>
      <c r="FC483" s="249"/>
      <c r="FD483" s="249"/>
      <c r="FE483" s="249"/>
      <c r="FF483" s="249"/>
      <c r="FG483" s="249"/>
      <c r="FH483" s="249"/>
      <c r="FI483" s="249"/>
      <c r="FJ483" s="249"/>
      <c r="FK483" s="249"/>
      <c r="FL483" s="249"/>
      <c r="FM483" s="249"/>
      <c r="FN483" s="249"/>
      <c r="FO483" s="249"/>
      <c r="FP483" s="249"/>
      <c r="FQ483" s="249"/>
      <c r="FR483" s="249"/>
      <c r="FS483" s="249"/>
      <c r="FT483" s="249"/>
      <c r="FU483" s="249"/>
      <c r="FV483" s="249"/>
      <c r="FW483" s="249"/>
      <c r="FX483" s="249"/>
    </row>
    <row r="484" customFormat="false" ht="13.8" hidden="false" customHeight="false" outlineLevel="0" collapsed="false">
      <c r="A484" s="249"/>
      <c r="B484" s="249"/>
      <c r="C484" s="249"/>
      <c r="D484" s="249"/>
      <c r="E484" s="249"/>
      <c r="F484" s="249"/>
      <c r="G484" s="249"/>
      <c r="H484" s="249"/>
      <c r="AK484" s="249"/>
      <c r="AL484" s="249"/>
      <c r="AM484" s="249"/>
      <c r="AN484" s="249"/>
      <c r="AO484" s="249"/>
      <c r="AP484" s="249"/>
      <c r="AQ484" s="249"/>
      <c r="AR484" s="249"/>
      <c r="AS484" s="249"/>
      <c r="AT484" s="249"/>
      <c r="AU484" s="249"/>
      <c r="AV484" s="249"/>
      <c r="AW484" s="249"/>
      <c r="AX484" s="249"/>
      <c r="AY484" s="249"/>
      <c r="AZ484" s="249"/>
      <c r="BA484" s="249"/>
      <c r="BB484" s="249"/>
      <c r="BC484" s="249"/>
      <c r="BD484" s="249"/>
      <c r="BE484" s="249"/>
      <c r="BF484" s="249"/>
      <c r="BG484" s="249"/>
      <c r="BH484" s="249"/>
      <c r="BI484" s="249"/>
      <c r="BJ484" s="249"/>
      <c r="BK484" s="249"/>
      <c r="BL484" s="249"/>
      <c r="BM484" s="249"/>
      <c r="BN484" s="249"/>
      <c r="BO484" s="249"/>
      <c r="BP484" s="249"/>
      <c r="BQ484" s="249"/>
      <c r="BR484" s="249"/>
      <c r="BS484" s="249"/>
      <c r="BT484" s="249"/>
      <c r="BU484" s="249"/>
      <c r="BV484" s="249"/>
      <c r="BW484" s="249"/>
      <c r="BX484" s="249"/>
      <c r="BY484" s="249"/>
      <c r="BZ484" s="249"/>
      <c r="CA484" s="249"/>
      <c r="CB484" s="249"/>
      <c r="CC484" s="249"/>
      <c r="CD484" s="249"/>
      <c r="CE484" s="249"/>
      <c r="CF484" s="249"/>
      <c r="CG484" s="249"/>
      <c r="CH484" s="249"/>
      <c r="CI484" s="249"/>
      <c r="CJ484" s="249"/>
      <c r="CK484" s="249"/>
      <c r="CL484" s="249"/>
      <c r="CM484" s="249"/>
      <c r="CN484" s="249"/>
      <c r="CO484" s="249"/>
      <c r="CP484" s="249"/>
      <c r="CQ484" s="249"/>
      <c r="CR484" s="249"/>
      <c r="CS484" s="249"/>
      <c r="CT484" s="249"/>
      <c r="CU484" s="249"/>
      <c r="CV484" s="249"/>
      <c r="CW484" s="249"/>
      <c r="CX484" s="249"/>
      <c r="CY484" s="249"/>
      <c r="CZ484" s="249"/>
      <c r="DA484" s="249"/>
      <c r="DB484" s="249"/>
      <c r="DC484" s="249"/>
      <c r="DD484" s="249"/>
      <c r="DE484" s="249"/>
      <c r="DF484" s="249"/>
      <c r="DG484" s="249"/>
      <c r="DH484" s="249"/>
      <c r="DI484" s="249"/>
      <c r="DJ484" s="249"/>
      <c r="DK484" s="249"/>
      <c r="DL484" s="249"/>
      <c r="DM484" s="249"/>
      <c r="DN484" s="249"/>
      <c r="DO484" s="249"/>
      <c r="DP484" s="249"/>
      <c r="DQ484" s="249"/>
      <c r="DR484" s="249"/>
      <c r="DS484" s="249"/>
      <c r="DT484" s="249"/>
      <c r="DU484" s="249"/>
      <c r="DV484" s="249"/>
      <c r="DW484" s="249"/>
      <c r="DX484" s="249"/>
      <c r="DY484" s="249"/>
      <c r="DZ484" s="249"/>
      <c r="EA484" s="249"/>
      <c r="EB484" s="249"/>
      <c r="EC484" s="249"/>
      <c r="ED484" s="249"/>
      <c r="EE484" s="249"/>
      <c r="EF484" s="249"/>
      <c r="EG484" s="249"/>
      <c r="EH484" s="249"/>
      <c r="EI484" s="249"/>
      <c r="EJ484" s="249"/>
      <c r="EK484" s="249"/>
      <c r="EL484" s="249"/>
      <c r="EM484" s="249"/>
      <c r="EN484" s="249"/>
      <c r="EO484" s="249"/>
      <c r="EP484" s="249"/>
      <c r="EQ484" s="249"/>
      <c r="ER484" s="249"/>
      <c r="ES484" s="249"/>
      <c r="ET484" s="249"/>
      <c r="EU484" s="249"/>
      <c r="EV484" s="249"/>
      <c r="EW484" s="249"/>
      <c r="EX484" s="249"/>
      <c r="EY484" s="249"/>
      <c r="EZ484" s="249"/>
      <c r="FA484" s="249"/>
      <c r="FB484" s="249"/>
      <c r="FC484" s="249"/>
      <c r="FD484" s="249"/>
      <c r="FE484" s="249"/>
      <c r="FF484" s="249"/>
      <c r="FG484" s="249"/>
      <c r="FH484" s="249"/>
      <c r="FI484" s="249"/>
      <c r="FJ484" s="249"/>
      <c r="FK484" s="249"/>
      <c r="FL484" s="249"/>
      <c r="FM484" s="249"/>
      <c r="FN484" s="249"/>
      <c r="FO484" s="249"/>
      <c r="FP484" s="249"/>
      <c r="FQ484" s="249"/>
      <c r="FR484" s="249"/>
      <c r="FS484" s="249"/>
      <c r="FT484" s="249"/>
      <c r="FU484" s="249"/>
      <c r="FV484" s="249"/>
      <c r="FW484" s="249"/>
      <c r="FX484" s="249"/>
    </row>
    <row r="485" customFormat="false" ht="13.8" hidden="false" customHeight="false" outlineLevel="0" collapsed="false">
      <c r="A485" s="249"/>
      <c r="B485" s="249"/>
      <c r="C485" s="249"/>
      <c r="D485" s="249"/>
      <c r="E485" s="249"/>
      <c r="F485" s="249"/>
      <c r="G485" s="249"/>
      <c r="H485" s="249"/>
      <c r="AK485" s="249"/>
      <c r="AL485" s="249"/>
      <c r="AM485" s="249"/>
      <c r="AN485" s="249"/>
      <c r="AO485" s="249"/>
      <c r="AP485" s="249"/>
      <c r="AQ485" s="249"/>
      <c r="AR485" s="249"/>
      <c r="AS485" s="249"/>
      <c r="AT485" s="249"/>
      <c r="AU485" s="249"/>
      <c r="AV485" s="249"/>
      <c r="AW485" s="249"/>
      <c r="AX485" s="249"/>
      <c r="AY485" s="249"/>
      <c r="AZ485" s="249"/>
      <c r="BA485" s="249"/>
      <c r="BB485" s="249"/>
      <c r="BC485" s="249"/>
      <c r="BD485" s="249"/>
      <c r="BE485" s="249"/>
      <c r="BF485" s="249"/>
      <c r="BG485" s="249"/>
      <c r="BH485" s="249"/>
      <c r="BI485" s="249"/>
      <c r="BJ485" s="249"/>
      <c r="BK485" s="249"/>
      <c r="BL485" s="249"/>
      <c r="BM485" s="249"/>
      <c r="BN485" s="249"/>
      <c r="BO485" s="249"/>
      <c r="BP485" s="249"/>
      <c r="BQ485" s="249"/>
      <c r="BR485" s="249"/>
      <c r="BS485" s="249"/>
      <c r="BT485" s="249"/>
      <c r="BU485" s="249"/>
      <c r="BV485" s="249"/>
      <c r="BW485" s="249"/>
      <c r="BX485" s="249"/>
      <c r="BY485" s="249"/>
      <c r="BZ485" s="249"/>
      <c r="CA485" s="249"/>
      <c r="CB485" s="249"/>
      <c r="CC485" s="249"/>
      <c r="CD485" s="249"/>
      <c r="CE485" s="249"/>
      <c r="CF485" s="249"/>
      <c r="CG485" s="249"/>
      <c r="CH485" s="249"/>
      <c r="CI485" s="249"/>
      <c r="CJ485" s="249"/>
      <c r="CK485" s="249"/>
      <c r="CL485" s="249"/>
      <c r="CM485" s="249"/>
      <c r="CN485" s="249"/>
      <c r="CO485" s="249"/>
      <c r="CP485" s="249"/>
      <c r="CQ485" s="249"/>
      <c r="CR485" s="249"/>
      <c r="CS485" s="249"/>
      <c r="CT485" s="249"/>
      <c r="CU485" s="249"/>
      <c r="CV485" s="249"/>
      <c r="CW485" s="249"/>
      <c r="CX485" s="249"/>
      <c r="CY485" s="249"/>
      <c r="CZ485" s="249"/>
      <c r="DA485" s="249"/>
      <c r="DB485" s="249"/>
      <c r="DC485" s="249"/>
      <c r="DD485" s="249"/>
      <c r="DE485" s="249"/>
      <c r="DF485" s="249"/>
      <c r="DG485" s="249"/>
      <c r="DH485" s="249"/>
      <c r="DI485" s="249"/>
      <c r="DJ485" s="249"/>
      <c r="DK485" s="249"/>
      <c r="DL485" s="249"/>
      <c r="DM485" s="249"/>
      <c r="DN485" s="249"/>
      <c r="DO485" s="249"/>
      <c r="DP485" s="249"/>
      <c r="DQ485" s="249"/>
      <c r="DR485" s="249"/>
      <c r="DS485" s="249"/>
      <c r="DT485" s="249"/>
      <c r="DU485" s="249"/>
      <c r="DV485" s="249"/>
      <c r="DW485" s="249"/>
      <c r="DX485" s="249"/>
      <c r="DY485" s="249"/>
      <c r="DZ485" s="249"/>
      <c r="EA485" s="249"/>
      <c r="EB485" s="249"/>
      <c r="EC485" s="249"/>
      <c r="ED485" s="249"/>
      <c r="EE485" s="249"/>
      <c r="EF485" s="249"/>
      <c r="EG485" s="249"/>
      <c r="EH485" s="249"/>
      <c r="EI485" s="249"/>
      <c r="EJ485" s="249"/>
      <c r="EK485" s="249"/>
      <c r="EL485" s="249"/>
      <c r="EM485" s="249"/>
      <c r="EN485" s="249"/>
      <c r="EO485" s="249"/>
      <c r="EP485" s="249"/>
      <c r="EQ485" s="249"/>
      <c r="ER485" s="249"/>
      <c r="ES485" s="249"/>
      <c r="ET485" s="249"/>
      <c r="EU485" s="249"/>
      <c r="EV485" s="249"/>
      <c r="EW485" s="249"/>
      <c r="EX485" s="249"/>
      <c r="EY485" s="249"/>
      <c r="EZ485" s="249"/>
      <c r="FA485" s="249"/>
      <c r="FB485" s="249"/>
      <c r="FC485" s="249"/>
      <c r="FD485" s="249"/>
      <c r="FE485" s="249"/>
      <c r="FF485" s="249"/>
      <c r="FG485" s="249"/>
      <c r="FH485" s="249"/>
      <c r="FI485" s="249"/>
      <c r="FJ485" s="249"/>
      <c r="FK485" s="249"/>
      <c r="FL485" s="249"/>
      <c r="FM485" s="249"/>
      <c r="FN485" s="249"/>
      <c r="FO485" s="249"/>
      <c r="FP485" s="249"/>
      <c r="FQ485" s="249"/>
      <c r="FR485" s="249"/>
      <c r="FS485" s="249"/>
      <c r="FT485" s="249"/>
      <c r="FU485" s="249"/>
      <c r="FV485" s="249"/>
      <c r="FW485" s="249"/>
      <c r="FX485" s="249"/>
    </row>
    <row r="486" customFormat="false" ht="13.8" hidden="false" customHeight="false" outlineLevel="0" collapsed="false">
      <c r="A486" s="249"/>
      <c r="B486" s="249"/>
      <c r="C486" s="249"/>
      <c r="D486" s="249"/>
      <c r="E486" s="249"/>
      <c r="F486" s="249"/>
      <c r="G486" s="249"/>
      <c r="H486" s="249"/>
      <c r="AK486" s="249"/>
      <c r="AL486" s="249"/>
      <c r="AM486" s="249"/>
      <c r="AN486" s="249"/>
      <c r="AO486" s="249"/>
      <c r="AP486" s="249"/>
      <c r="AQ486" s="249"/>
      <c r="AR486" s="249"/>
      <c r="AS486" s="249"/>
      <c r="AT486" s="249"/>
      <c r="AU486" s="249"/>
      <c r="AV486" s="249"/>
      <c r="AW486" s="249"/>
      <c r="AX486" s="249"/>
      <c r="AY486" s="249"/>
      <c r="AZ486" s="249"/>
      <c r="BA486" s="249"/>
      <c r="BB486" s="249"/>
      <c r="BC486" s="249"/>
      <c r="BD486" s="249"/>
      <c r="BE486" s="249"/>
      <c r="BF486" s="249"/>
      <c r="BG486" s="249"/>
      <c r="BH486" s="249"/>
      <c r="BI486" s="249"/>
      <c r="BJ486" s="249"/>
      <c r="BK486" s="249"/>
      <c r="BL486" s="249"/>
      <c r="BM486" s="249"/>
      <c r="BN486" s="249"/>
      <c r="BO486" s="249"/>
      <c r="BP486" s="249"/>
      <c r="BQ486" s="249"/>
      <c r="BR486" s="249"/>
      <c r="BS486" s="249"/>
      <c r="BT486" s="249"/>
      <c r="BU486" s="249"/>
      <c r="BV486" s="249"/>
      <c r="BW486" s="249"/>
      <c r="BX486" s="249"/>
      <c r="BY486" s="249"/>
      <c r="BZ486" s="249"/>
      <c r="CA486" s="249"/>
      <c r="CB486" s="249"/>
      <c r="CC486" s="249"/>
      <c r="CD486" s="249"/>
      <c r="CE486" s="249"/>
      <c r="CF486" s="249"/>
      <c r="CG486" s="249"/>
      <c r="CH486" s="249"/>
      <c r="CI486" s="249"/>
      <c r="CJ486" s="249"/>
      <c r="CK486" s="249"/>
      <c r="CL486" s="249"/>
      <c r="CM486" s="249"/>
      <c r="CN486" s="249"/>
      <c r="CO486" s="249"/>
      <c r="CP486" s="249"/>
      <c r="CQ486" s="249"/>
      <c r="CR486" s="249"/>
      <c r="CS486" s="249"/>
      <c r="CT486" s="249"/>
      <c r="CU486" s="249"/>
      <c r="CV486" s="249"/>
      <c r="CW486" s="249"/>
      <c r="CX486" s="249"/>
      <c r="CY486" s="249"/>
      <c r="CZ486" s="249"/>
      <c r="DA486" s="249"/>
      <c r="DB486" s="249"/>
      <c r="DC486" s="249"/>
      <c r="DD486" s="249"/>
      <c r="DE486" s="249"/>
      <c r="DF486" s="249"/>
      <c r="DG486" s="249"/>
      <c r="DH486" s="249"/>
      <c r="DI486" s="249"/>
      <c r="DJ486" s="249"/>
      <c r="DK486" s="249"/>
      <c r="DL486" s="249"/>
      <c r="DM486" s="249"/>
      <c r="DN486" s="249"/>
      <c r="DO486" s="249"/>
      <c r="DP486" s="249"/>
      <c r="DQ486" s="249"/>
      <c r="DR486" s="249"/>
      <c r="DS486" s="249"/>
      <c r="DT486" s="249"/>
      <c r="DU486" s="249"/>
      <c r="DV486" s="249"/>
      <c r="DW486" s="249"/>
      <c r="DX486" s="249"/>
      <c r="DY486" s="249"/>
      <c r="DZ486" s="249"/>
      <c r="EA486" s="249"/>
      <c r="EB486" s="249"/>
      <c r="EC486" s="249"/>
      <c r="ED486" s="249"/>
      <c r="EE486" s="249"/>
      <c r="EF486" s="249"/>
      <c r="EG486" s="249"/>
      <c r="EH486" s="249"/>
      <c r="EI486" s="249"/>
      <c r="EJ486" s="249"/>
      <c r="EK486" s="249"/>
      <c r="EL486" s="249"/>
      <c r="EM486" s="249"/>
      <c r="EN486" s="249"/>
      <c r="EO486" s="249"/>
      <c r="EP486" s="249"/>
      <c r="EQ486" s="249"/>
      <c r="ER486" s="249"/>
      <c r="ES486" s="249"/>
      <c r="ET486" s="249"/>
      <c r="EU486" s="249"/>
      <c r="EV486" s="249"/>
      <c r="EW486" s="249"/>
      <c r="EX486" s="249"/>
      <c r="EY486" s="249"/>
      <c r="EZ486" s="249"/>
      <c r="FA486" s="249"/>
      <c r="FB486" s="249"/>
      <c r="FC486" s="249"/>
      <c r="FD486" s="249"/>
      <c r="FE486" s="249"/>
      <c r="FF486" s="249"/>
      <c r="FG486" s="249"/>
      <c r="FH486" s="249"/>
      <c r="FI486" s="249"/>
      <c r="FJ486" s="249"/>
      <c r="FK486" s="249"/>
      <c r="FL486" s="249"/>
      <c r="FM486" s="249"/>
      <c r="FN486" s="249"/>
      <c r="FO486" s="249"/>
      <c r="FP486" s="249"/>
      <c r="FQ486" s="249"/>
      <c r="FR486" s="249"/>
      <c r="FS486" s="249"/>
      <c r="FT486" s="249"/>
      <c r="FU486" s="249"/>
      <c r="FV486" s="249"/>
      <c r="FW486" s="249"/>
      <c r="FX486" s="249"/>
    </row>
    <row r="487" customFormat="false" ht="13.8" hidden="false" customHeight="false" outlineLevel="0" collapsed="false">
      <c r="A487" s="249"/>
      <c r="B487" s="249"/>
      <c r="C487" s="249"/>
      <c r="D487" s="249"/>
      <c r="E487" s="249"/>
      <c r="F487" s="249"/>
      <c r="G487" s="249"/>
      <c r="H487" s="249"/>
      <c r="AK487" s="249"/>
      <c r="AL487" s="249"/>
      <c r="AM487" s="249"/>
      <c r="AN487" s="249"/>
      <c r="AO487" s="249"/>
      <c r="AP487" s="249"/>
      <c r="AQ487" s="249"/>
      <c r="AR487" s="249"/>
      <c r="AS487" s="249"/>
      <c r="AT487" s="249"/>
      <c r="AU487" s="249"/>
      <c r="AV487" s="249"/>
      <c r="AW487" s="249"/>
      <c r="AX487" s="249"/>
      <c r="AY487" s="249"/>
      <c r="AZ487" s="249"/>
      <c r="BA487" s="249"/>
      <c r="BB487" s="249"/>
      <c r="BC487" s="249"/>
      <c r="BD487" s="249"/>
      <c r="BE487" s="249"/>
      <c r="BF487" s="249"/>
      <c r="BG487" s="249"/>
      <c r="BH487" s="249"/>
      <c r="BI487" s="249"/>
      <c r="BJ487" s="249"/>
      <c r="BK487" s="249"/>
      <c r="BL487" s="249"/>
      <c r="BM487" s="249"/>
      <c r="BN487" s="249"/>
      <c r="BO487" s="249"/>
      <c r="BP487" s="249"/>
      <c r="BQ487" s="249"/>
      <c r="BR487" s="249"/>
      <c r="BS487" s="249"/>
      <c r="BT487" s="249"/>
      <c r="BU487" s="249"/>
      <c r="BV487" s="249"/>
      <c r="BW487" s="249"/>
      <c r="BX487" s="249"/>
      <c r="BY487" s="249"/>
      <c r="BZ487" s="249"/>
      <c r="CA487" s="249"/>
      <c r="CB487" s="249"/>
      <c r="CC487" s="249"/>
      <c r="CD487" s="249"/>
      <c r="CE487" s="249"/>
      <c r="CF487" s="249"/>
      <c r="CG487" s="249"/>
      <c r="CH487" s="249"/>
      <c r="CI487" s="249"/>
      <c r="CJ487" s="249"/>
      <c r="CK487" s="249"/>
      <c r="CL487" s="249"/>
      <c r="CM487" s="249"/>
      <c r="CN487" s="249"/>
      <c r="CO487" s="249"/>
      <c r="CP487" s="249"/>
      <c r="CQ487" s="249"/>
      <c r="CR487" s="249"/>
      <c r="CS487" s="249"/>
      <c r="CT487" s="249"/>
      <c r="CU487" s="249"/>
      <c r="CV487" s="249"/>
      <c r="CW487" s="249"/>
      <c r="CX487" s="249"/>
      <c r="CY487" s="249"/>
      <c r="CZ487" s="249"/>
      <c r="DA487" s="249"/>
      <c r="DB487" s="249"/>
      <c r="DC487" s="249"/>
      <c r="DD487" s="249"/>
      <c r="DE487" s="249"/>
      <c r="DF487" s="249"/>
      <c r="DG487" s="249"/>
      <c r="DH487" s="249"/>
      <c r="DI487" s="249"/>
      <c r="DJ487" s="249"/>
      <c r="DK487" s="249"/>
      <c r="DL487" s="249"/>
      <c r="DM487" s="249"/>
      <c r="DN487" s="249"/>
      <c r="DO487" s="249"/>
      <c r="DP487" s="249"/>
      <c r="DQ487" s="249"/>
      <c r="DR487" s="249"/>
      <c r="DS487" s="249"/>
      <c r="DT487" s="249"/>
      <c r="DU487" s="249"/>
      <c r="DV487" s="249"/>
      <c r="DW487" s="249"/>
      <c r="DX487" s="249"/>
      <c r="DY487" s="249"/>
      <c r="DZ487" s="249"/>
      <c r="EA487" s="249"/>
      <c r="EB487" s="249"/>
      <c r="EC487" s="249"/>
      <c r="ED487" s="249"/>
      <c r="EE487" s="249"/>
      <c r="EF487" s="249"/>
      <c r="EG487" s="249"/>
      <c r="EH487" s="249"/>
      <c r="EI487" s="249"/>
      <c r="EJ487" s="249"/>
      <c r="EK487" s="249"/>
      <c r="EL487" s="249"/>
      <c r="EM487" s="249"/>
      <c r="EN487" s="249"/>
      <c r="EO487" s="249"/>
      <c r="EP487" s="249"/>
      <c r="EQ487" s="249"/>
      <c r="ER487" s="249"/>
      <c r="ES487" s="249"/>
      <c r="ET487" s="249"/>
      <c r="EU487" s="249"/>
      <c r="EV487" s="249"/>
      <c r="EW487" s="249"/>
      <c r="EX487" s="249"/>
      <c r="EY487" s="249"/>
      <c r="EZ487" s="249"/>
      <c r="FA487" s="249"/>
      <c r="FB487" s="249"/>
      <c r="FC487" s="249"/>
      <c r="FD487" s="249"/>
      <c r="FE487" s="249"/>
      <c r="FF487" s="249"/>
      <c r="FG487" s="249"/>
      <c r="FH487" s="249"/>
      <c r="FI487" s="249"/>
      <c r="FJ487" s="249"/>
      <c r="FK487" s="249"/>
      <c r="FL487" s="249"/>
      <c r="FM487" s="249"/>
      <c r="FN487" s="249"/>
      <c r="FO487" s="249"/>
      <c r="FP487" s="249"/>
      <c r="FQ487" s="249"/>
      <c r="FR487" s="249"/>
      <c r="FS487" s="249"/>
      <c r="FT487" s="249"/>
      <c r="FU487" s="249"/>
      <c r="FV487" s="249"/>
      <c r="FW487" s="249"/>
      <c r="FX487" s="249"/>
    </row>
    <row r="488" customFormat="false" ht="13.8" hidden="false" customHeight="false" outlineLevel="0" collapsed="false">
      <c r="A488" s="249"/>
      <c r="B488" s="249"/>
      <c r="C488" s="249"/>
      <c r="D488" s="249"/>
      <c r="E488" s="249"/>
      <c r="F488" s="249"/>
      <c r="G488" s="249"/>
      <c r="H488" s="249"/>
      <c r="AK488" s="249"/>
      <c r="AL488" s="249"/>
      <c r="AM488" s="249"/>
      <c r="AN488" s="249"/>
      <c r="AO488" s="249"/>
      <c r="AP488" s="249"/>
      <c r="AQ488" s="249"/>
      <c r="AR488" s="249"/>
      <c r="AS488" s="249"/>
      <c r="AT488" s="249"/>
      <c r="AU488" s="249"/>
      <c r="AV488" s="249"/>
      <c r="AW488" s="249"/>
      <c r="AX488" s="249"/>
      <c r="AY488" s="249"/>
      <c r="AZ488" s="249"/>
      <c r="BA488" s="249"/>
      <c r="BB488" s="249"/>
      <c r="BC488" s="249"/>
      <c r="BD488" s="249"/>
      <c r="BE488" s="249"/>
      <c r="BF488" s="249"/>
      <c r="BG488" s="249"/>
      <c r="BH488" s="249"/>
      <c r="BI488" s="249"/>
      <c r="BJ488" s="249"/>
      <c r="BK488" s="249"/>
      <c r="BL488" s="249"/>
      <c r="BM488" s="249"/>
      <c r="BN488" s="249"/>
      <c r="BO488" s="249"/>
      <c r="BP488" s="249"/>
      <c r="BQ488" s="249"/>
      <c r="BR488" s="249"/>
      <c r="BS488" s="249"/>
      <c r="BT488" s="249"/>
      <c r="BU488" s="249"/>
      <c r="BV488" s="249"/>
      <c r="BW488" s="249"/>
      <c r="BX488" s="249"/>
      <c r="BY488" s="249"/>
      <c r="BZ488" s="249"/>
      <c r="CA488" s="249"/>
      <c r="CB488" s="249"/>
      <c r="CC488" s="249"/>
      <c r="CD488" s="249"/>
      <c r="CE488" s="249"/>
      <c r="CF488" s="249"/>
      <c r="CG488" s="249"/>
      <c r="CH488" s="249"/>
      <c r="CI488" s="249"/>
      <c r="CJ488" s="249"/>
      <c r="CK488" s="249"/>
      <c r="CL488" s="249"/>
      <c r="CM488" s="249"/>
      <c r="CN488" s="249"/>
      <c r="CO488" s="249"/>
      <c r="CP488" s="249"/>
      <c r="CQ488" s="249"/>
      <c r="CR488" s="249"/>
      <c r="CS488" s="249"/>
      <c r="CT488" s="249"/>
      <c r="CU488" s="249"/>
      <c r="CV488" s="249"/>
      <c r="CW488" s="249"/>
      <c r="CX488" s="249"/>
      <c r="CY488" s="249"/>
      <c r="CZ488" s="249"/>
      <c r="DA488" s="249"/>
      <c r="DB488" s="249"/>
      <c r="DC488" s="249"/>
      <c r="DD488" s="249"/>
      <c r="DE488" s="249"/>
      <c r="DF488" s="249"/>
      <c r="DG488" s="249"/>
      <c r="DH488" s="249"/>
      <c r="DI488" s="249"/>
      <c r="DJ488" s="249"/>
      <c r="DK488" s="249"/>
      <c r="DL488" s="249"/>
      <c r="DM488" s="249"/>
      <c r="DN488" s="249"/>
      <c r="DO488" s="249"/>
      <c r="DP488" s="249"/>
      <c r="DQ488" s="249"/>
      <c r="DR488" s="249"/>
      <c r="DS488" s="249"/>
      <c r="DT488" s="249"/>
      <c r="DU488" s="249"/>
      <c r="DV488" s="249"/>
      <c r="DW488" s="249"/>
      <c r="DX488" s="249"/>
      <c r="DY488" s="249"/>
      <c r="DZ488" s="249"/>
      <c r="EA488" s="249"/>
      <c r="EB488" s="249"/>
      <c r="EC488" s="249"/>
      <c r="ED488" s="249"/>
      <c r="EE488" s="249"/>
      <c r="EF488" s="249"/>
      <c r="EG488" s="249"/>
      <c r="EH488" s="249"/>
      <c r="EI488" s="249"/>
      <c r="EJ488" s="249"/>
      <c r="EK488" s="249"/>
      <c r="EL488" s="249"/>
      <c r="EM488" s="249"/>
      <c r="EN488" s="249"/>
      <c r="EO488" s="249"/>
      <c r="EP488" s="249"/>
      <c r="EQ488" s="249"/>
      <c r="ER488" s="249"/>
      <c r="ES488" s="249"/>
      <c r="ET488" s="249"/>
      <c r="EU488" s="249"/>
      <c r="EV488" s="249"/>
      <c r="EW488" s="249"/>
      <c r="EX488" s="249"/>
      <c r="EY488" s="249"/>
      <c r="EZ488" s="249"/>
      <c r="FA488" s="249"/>
      <c r="FB488" s="249"/>
      <c r="FC488" s="249"/>
      <c r="FD488" s="249"/>
      <c r="FE488" s="249"/>
      <c r="FF488" s="249"/>
      <c r="FG488" s="249"/>
      <c r="FH488" s="249"/>
      <c r="FI488" s="249"/>
      <c r="FJ488" s="249"/>
      <c r="FK488" s="249"/>
      <c r="FL488" s="249"/>
      <c r="FM488" s="249"/>
      <c r="FN488" s="249"/>
      <c r="FO488" s="249"/>
      <c r="FP488" s="249"/>
      <c r="FQ488" s="249"/>
      <c r="FR488" s="249"/>
      <c r="FS488" s="249"/>
      <c r="FT488" s="249"/>
      <c r="FU488" s="249"/>
      <c r="FV488" s="249"/>
      <c r="FW488" s="249"/>
      <c r="FX488" s="249"/>
    </row>
    <row r="489" customFormat="false" ht="13.8" hidden="false" customHeight="false" outlineLevel="0" collapsed="false">
      <c r="A489" s="249"/>
      <c r="B489" s="249"/>
      <c r="C489" s="249"/>
      <c r="D489" s="249"/>
      <c r="E489" s="249"/>
      <c r="F489" s="249"/>
      <c r="G489" s="249"/>
      <c r="H489" s="249"/>
      <c r="AK489" s="249"/>
      <c r="AL489" s="249"/>
      <c r="AM489" s="249"/>
      <c r="AN489" s="249"/>
      <c r="AO489" s="249"/>
      <c r="AP489" s="249"/>
      <c r="AQ489" s="249"/>
      <c r="AR489" s="249"/>
      <c r="AS489" s="249"/>
      <c r="AT489" s="249"/>
      <c r="AU489" s="249"/>
      <c r="AV489" s="249"/>
      <c r="AW489" s="249"/>
      <c r="AX489" s="249"/>
      <c r="AY489" s="249"/>
      <c r="AZ489" s="249"/>
      <c r="BA489" s="249"/>
      <c r="BB489" s="249"/>
      <c r="BC489" s="249"/>
      <c r="BD489" s="249"/>
      <c r="BE489" s="249"/>
      <c r="BF489" s="249"/>
      <c r="BG489" s="249"/>
      <c r="BH489" s="249"/>
      <c r="BI489" s="249"/>
      <c r="BJ489" s="249"/>
      <c r="BK489" s="249"/>
      <c r="BL489" s="249"/>
      <c r="BM489" s="249"/>
      <c r="BN489" s="249"/>
      <c r="BO489" s="249"/>
      <c r="BP489" s="249"/>
      <c r="BQ489" s="249"/>
      <c r="BR489" s="249"/>
      <c r="BS489" s="249"/>
      <c r="BT489" s="249"/>
      <c r="BU489" s="249"/>
      <c r="BV489" s="249"/>
      <c r="BW489" s="249"/>
      <c r="BX489" s="249"/>
      <c r="BY489" s="249"/>
      <c r="BZ489" s="249"/>
      <c r="CA489" s="249"/>
      <c r="CB489" s="249"/>
      <c r="CC489" s="249"/>
      <c r="CD489" s="249"/>
      <c r="CE489" s="249"/>
      <c r="CF489" s="249"/>
      <c r="CG489" s="249"/>
      <c r="CH489" s="249"/>
      <c r="CI489" s="249"/>
      <c r="CJ489" s="249"/>
      <c r="CK489" s="249"/>
      <c r="CL489" s="249"/>
      <c r="CM489" s="249"/>
      <c r="CN489" s="249"/>
      <c r="CO489" s="249"/>
      <c r="CP489" s="249"/>
      <c r="CQ489" s="249"/>
      <c r="CR489" s="249"/>
      <c r="CS489" s="249"/>
      <c r="CT489" s="249"/>
      <c r="CU489" s="249"/>
      <c r="CV489" s="249"/>
      <c r="CW489" s="249"/>
      <c r="CX489" s="249"/>
      <c r="CY489" s="249"/>
      <c r="CZ489" s="249"/>
      <c r="DA489" s="249"/>
      <c r="DB489" s="249"/>
      <c r="DC489" s="249"/>
      <c r="DD489" s="249"/>
      <c r="DE489" s="249"/>
      <c r="DF489" s="249"/>
      <c r="DG489" s="249"/>
      <c r="DH489" s="249"/>
      <c r="DI489" s="249"/>
      <c r="DJ489" s="249"/>
      <c r="DK489" s="249"/>
      <c r="DL489" s="249"/>
      <c r="DM489" s="249"/>
      <c r="DN489" s="249"/>
      <c r="DO489" s="249"/>
      <c r="DP489" s="249"/>
      <c r="DQ489" s="249"/>
      <c r="DR489" s="249"/>
      <c r="DS489" s="249"/>
      <c r="DT489" s="249"/>
      <c r="DU489" s="249"/>
      <c r="DV489" s="249"/>
      <c r="DW489" s="249"/>
      <c r="DX489" s="249"/>
      <c r="DY489" s="249"/>
      <c r="DZ489" s="249"/>
      <c r="EA489" s="249"/>
      <c r="EB489" s="249"/>
      <c r="EC489" s="249"/>
      <c r="ED489" s="249"/>
      <c r="EE489" s="249"/>
      <c r="EF489" s="249"/>
      <c r="EG489" s="249"/>
      <c r="EH489" s="249"/>
      <c r="EI489" s="249"/>
      <c r="EJ489" s="249"/>
      <c r="EK489" s="249"/>
      <c r="EL489" s="249"/>
      <c r="EM489" s="249"/>
      <c r="EN489" s="249"/>
      <c r="EO489" s="249"/>
      <c r="EP489" s="249"/>
      <c r="EQ489" s="249"/>
      <c r="ER489" s="249"/>
      <c r="ES489" s="249"/>
      <c r="ET489" s="249"/>
      <c r="EU489" s="249"/>
      <c r="EV489" s="249"/>
      <c r="EW489" s="249"/>
      <c r="EX489" s="249"/>
      <c r="EY489" s="249"/>
      <c r="EZ489" s="249"/>
      <c r="FA489" s="249"/>
      <c r="FB489" s="249"/>
      <c r="FC489" s="249"/>
      <c r="FD489" s="249"/>
      <c r="FE489" s="249"/>
      <c r="FF489" s="249"/>
      <c r="FG489" s="249"/>
      <c r="FH489" s="249"/>
      <c r="FI489" s="249"/>
      <c r="FJ489" s="249"/>
      <c r="FK489" s="249"/>
      <c r="FL489" s="249"/>
      <c r="FM489" s="249"/>
      <c r="FN489" s="249"/>
      <c r="FO489" s="249"/>
      <c r="FP489" s="249"/>
      <c r="FQ489" s="249"/>
      <c r="FR489" s="249"/>
      <c r="FS489" s="249"/>
      <c r="FT489" s="249"/>
      <c r="FU489" s="249"/>
      <c r="FV489" s="249"/>
      <c r="FW489" s="249"/>
      <c r="FX489" s="249"/>
    </row>
    <row r="490" customFormat="false" ht="13.8" hidden="false" customHeight="false" outlineLevel="0" collapsed="false">
      <c r="A490" s="249"/>
      <c r="B490" s="249"/>
      <c r="C490" s="249"/>
      <c r="D490" s="249"/>
      <c r="E490" s="249"/>
      <c r="F490" s="249"/>
      <c r="G490" s="249"/>
      <c r="H490" s="249"/>
      <c r="AK490" s="249"/>
      <c r="AL490" s="249"/>
      <c r="AM490" s="249"/>
      <c r="AN490" s="249"/>
      <c r="AO490" s="249"/>
      <c r="AP490" s="249"/>
      <c r="AQ490" s="249"/>
      <c r="AR490" s="249"/>
      <c r="AS490" s="249"/>
      <c r="AT490" s="249"/>
      <c r="AU490" s="249"/>
      <c r="AV490" s="249"/>
      <c r="AW490" s="249"/>
      <c r="AX490" s="249"/>
      <c r="AY490" s="249"/>
      <c r="AZ490" s="249"/>
      <c r="BA490" s="249"/>
      <c r="BB490" s="249"/>
      <c r="BC490" s="249"/>
      <c r="BD490" s="249"/>
      <c r="BE490" s="249"/>
      <c r="BF490" s="249"/>
      <c r="BG490" s="249"/>
      <c r="BH490" s="249"/>
      <c r="BI490" s="249"/>
      <c r="BJ490" s="249"/>
      <c r="BK490" s="249"/>
      <c r="BL490" s="249"/>
      <c r="BM490" s="249"/>
      <c r="BN490" s="249"/>
      <c r="BO490" s="249"/>
      <c r="BP490" s="249"/>
      <c r="BQ490" s="249"/>
      <c r="BR490" s="249"/>
      <c r="BS490" s="249"/>
      <c r="BT490" s="249"/>
      <c r="BU490" s="249"/>
      <c r="BV490" s="249"/>
      <c r="BW490" s="249"/>
      <c r="BX490" s="249"/>
      <c r="BY490" s="249"/>
      <c r="BZ490" s="249"/>
      <c r="CA490" s="249"/>
      <c r="CB490" s="249"/>
      <c r="CC490" s="249"/>
      <c r="CD490" s="249"/>
      <c r="CE490" s="249"/>
      <c r="CF490" s="249"/>
      <c r="CG490" s="249"/>
      <c r="CH490" s="249"/>
      <c r="CI490" s="249"/>
      <c r="CJ490" s="249"/>
      <c r="CK490" s="249"/>
      <c r="CL490" s="249"/>
      <c r="CM490" s="249"/>
      <c r="CN490" s="249"/>
      <c r="CO490" s="249"/>
      <c r="CP490" s="249"/>
      <c r="CQ490" s="249"/>
      <c r="CR490" s="249"/>
      <c r="CS490" s="249"/>
      <c r="CT490" s="249"/>
      <c r="CU490" s="249"/>
      <c r="CV490" s="249"/>
      <c r="CW490" s="249"/>
      <c r="CX490" s="249"/>
      <c r="CY490" s="249"/>
      <c r="CZ490" s="249"/>
      <c r="DA490" s="249"/>
      <c r="DB490" s="249"/>
      <c r="DC490" s="249"/>
      <c r="DD490" s="249"/>
      <c r="DE490" s="249"/>
      <c r="DF490" s="249"/>
      <c r="DG490" s="249"/>
      <c r="DH490" s="249"/>
      <c r="DI490" s="249"/>
      <c r="DJ490" s="249"/>
      <c r="DK490" s="249"/>
      <c r="DL490" s="249"/>
      <c r="DM490" s="249"/>
      <c r="DN490" s="249"/>
      <c r="DO490" s="249"/>
      <c r="DP490" s="249"/>
      <c r="DQ490" s="249"/>
      <c r="DR490" s="249"/>
      <c r="DS490" s="249"/>
      <c r="DT490" s="249"/>
      <c r="DU490" s="249"/>
      <c r="DV490" s="249"/>
      <c r="DW490" s="249"/>
      <c r="DX490" s="249"/>
      <c r="DY490" s="249"/>
      <c r="DZ490" s="249"/>
      <c r="EA490" s="249"/>
      <c r="EB490" s="249"/>
      <c r="EC490" s="249"/>
      <c r="ED490" s="249"/>
      <c r="EE490" s="249"/>
      <c r="EF490" s="249"/>
      <c r="EG490" s="249"/>
      <c r="EH490" s="249"/>
      <c r="EI490" s="249"/>
      <c r="EJ490" s="249"/>
      <c r="EK490" s="249"/>
      <c r="EL490" s="249"/>
      <c r="EM490" s="249"/>
      <c r="EN490" s="249"/>
      <c r="EO490" s="249"/>
      <c r="EP490" s="249"/>
      <c r="EQ490" s="249"/>
      <c r="ER490" s="249"/>
      <c r="ES490" s="249"/>
      <c r="ET490" s="249"/>
      <c r="EU490" s="249"/>
      <c r="EV490" s="249"/>
      <c r="EW490" s="249"/>
      <c r="EX490" s="249"/>
      <c r="EY490" s="249"/>
      <c r="EZ490" s="249"/>
      <c r="FA490" s="249"/>
      <c r="FB490" s="249"/>
      <c r="FC490" s="249"/>
      <c r="FD490" s="249"/>
      <c r="FE490" s="249"/>
      <c r="FF490" s="249"/>
      <c r="FG490" s="249"/>
      <c r="FH490" s="249"/>
      <c r="FI490" s="249"/>
      <c r="FJ490" s="249"/>
      <c r="FK490" s="249"/>
      <c r="FL490" s="249"/>
      <c r="FM490" s="249"/>
      <c r="FN490" s="249"/>
      <c r="FO490" s="249"/>
      <c r="FP490" s="249"/>
      <c r="FQ490" s="249"/>
      <c r="FR490" s="249"/>
      <c r="FS490" s="249"/>
      <c r="FT490" s="249"/>
      <c r="FU490" s="249"/>
      <c r="FV490" s="249"/>
      <c r="FW490" s="249"/>
      <c r="FX490" s="249"/>
    </row>
    <row r="491" customFormat="false" ht="13.8" hidden="false" customHeight="false" outlineLevel="0" collapsed="false">
      <c r="A491" s="249"/>
      <c r="B491" s="249"/>
      <c r="C491" s="249"/>
      <c r="D491" s="249"/>
      <c r="E491" s="249"/>
      <c r="F491" s="249"/>
      <c r="G491" s="249"/>
      <c r="H491" s="249"/>
      <c r="AK491" s="249"/>
      <c r="AL491" s="249"/>
      <c r="AM491" s="249"/>
      <c r="AN491" s="249"/>
      <c r="AO491" s="249"/>
      <c r="AP491" s="249"/>
      <c r="AQ491" s="249"/>
      <c r="AR491" s="249"/>
      <c r="AS491" s="249"/>
      <c r="AT491" s="249"/>
      <c r="AU491" s="249"/>
      <c r="AV491" s="249"/>
      <c r="AW491" s="249"/>
      <c r="AX491" s="249"/>
      <c r="AY491" s="249"/>
      <c r="AZ491" s="249"/>
      <c r="BA491" s="249"/>
      <c r="BB491" s="249"/>
      <c r="BC491" s="249"/>
      <c r="BD491" s="249"/>
      <c r="BE491" s="249"/>
      <c r="BF491" s="249"/>
      <c r="BG491" s="249"/>
      <c r="BH491" s="249"/>
      <c r="BI491" s="249"/>
      <c r="BJ491" s="249"/>
      <c r="BK491" s="249"/>
      <c r="BL491" s="249"/>
      <c r="BM491" s="249"/>
      <c r="BN491" s="249"/>
      <c r="BO491" s="249"/>
      <c r="BP491" s="249"/>
      <c r="BQ491" s="249"/>
      <c r="BR491" s="249"/>
      <c r="BS491" s="249"/>
      <c r="BT491" s="249"/>
      <c r="BU491" s="249"/>
      <c r="BV491" s="249"/>
      <c r="BW491" s="249"/>
      <c r="BX491" s="249"/>
      <c r="BY491" s="249"/>
      <c r="BZ491" s="249"/>
      <c r="CA491" s="249"/>
      <c r="CB491" s="249"/>
      <c r="CC491" s="249"/>
      <c r="CD491" s="249"/>
      <c r="CE491" s="249"/>
      <c r="CF491" s="249"/>
      <c r="CG491" s="249"/>
      <c r="CH491" s="249"/>
      <c r="CI491" s="249"/>
      <c r="CJ491" s="249"/>
      <c r="CK491" s="249"/>
      <c r="CL491" s="249"/>
      <c r="CM491" s="249"/>
      <c r="CN491" s="249"/>
      <c r="CO491" s="249"/>
      <c r="CP491" s="249"/>
      <c r="CQ491" s="249"/>
      <c r="CR491" s="249"/>
      <c r="CS491" s="249"/>
      <c r="CT491" s="249"/>
      <c r="CU491" s="249"/>
      <c r="CV491" s="249"/>
      <c r="CW491" s="249"/>
      <c r="CX491" s="249"/>
      <c r="CY491" s="249"/>
      <c r="CZ491" s="249"/>
      <c r="DA491" s="249"/>
      <c r="DB491" s="249"/>
      <c r="DC491" s="249"/>
      <c r="DD491" s="249"/>
      <c r="DE491" s="249"/>
      <c r="DF491" s="249"/>
      <c r="DG491" s="249"/>
      <c r="DH491" s="249"/>
      <c r="DI491" s="249"/>
      <c r="DJ491" s="249"/>
      <c r="DK491" s="249"/>
      <c r="DL491" s="249"/>
      <c r="DM491" s="249"/>
      <c r="DN491" s="249"/>
      <c r="DO491" s="249"/>
      <c r="DP491" s="249"/>
      <c r="DQ491" s="249"/>
      <c r="DR491" s="249"/>
      <c r="DS491" s="249"/>
      <c r="DT491" s="249"/>
      <c r="DU491" s="249"/>
      <c r="DV491" s="249"/>
      <c r="DW491" s="249"/>
      <c r="DX491" s="249"/>
      <c r="DY491" s="249"/>
      <c r="DZ491" s="249"/>
      <c r="EA491" s="249"/>
      <c r="EB491" s="249"/>
      <c r="EC491" s="249"/>
      <c r="ED491" s="249"/>
      <c r="EE491" s="249"/>
      <c r="EF491" s="249"/>
      <c r="EG491" s="249"/>
      <c r="EH491" s="249"/>
      <c r="EI491" s="249"/>
      <c r="EJ491" s="249"/>
      <c r="EK491" s="249"/>
      <c r="EL491" s="249"/>
      <c r="EM491" s="249"/>
      <c r="EN491" s="249"/>
      <c r="EO491" s="249"/>
      <c r="EP491" s="249"/>
      <c r="EQ491" s="249"/>
      <c r="ER491" s="249"/>
      <c r="ES491" s="249"/>
      <c r="ET491" s="249"/>
      <c r="EU491" s="249"/>
      <c r="EV491" s="249"/>
      <c r="EW491" s="249"/>
      <c r="EX491" s="249"/>
      <c r="EY491" s="249"/>
      <c r="EZ491" s="249"/>
      <c r="FA491" s="249"/>
      <c r="FB491" s="249"/>
      <c r="FC491" s="249"/>
      <c r="FD491" s="249"/>
      <c r="FE491" s="249"/>
      <c r="FF491" s="249"/>
      <c r="FG491" s="249"/>
      <c r="FH491" s="249"/>
      <c r="FI491" s="249"/>
      <c r="FJ491" s="249"/>
      <c r="FK491" s="249"/>
      <c r="FL491" s="249"/>
      <c r="FM491" s="249"/>
      <c r="FN491" s="249"/>
      <c r="FO491" s="249"/>
      <c r="FP491" s="249"/>
      <c r="FQ491" s="249"/>
      <c r="FR491" s="249"/>
      <c r="FS491" s="249"/>
      <c r="FT491" s="249"/>
      <c r="FU491" s="249"/>
      <c r="FV491" s="249"/>
      <c r="FW491" s="249"/>
      <c r="FX491" s="249"/>
    </row>
    <row r="492" customFormat="false" ht="13.8" hidden="false" customHeight="false" outlineLevel="0" collapsed="false">
      <c r="A492" s="249"/>
      <c r="B492" s="249"/>
      <c r="C492" s="249"/>
      <c r="D492" s="249"/>
      <c r="E492" s="249"/>
      <c r="F492" s="249"/>
      <c r="G492" s="249"/>
      <c r="H492" s="249"/>
      <c r="AK492" s="249"/>
      <c r="AL492" s="249"/>
      <c r="AM492" s="249"/>
      <c r="AN492" s="249"/>
      <c r="AO492" s="249"/>
      <c r="AP492" s="249"/>
      <c r="AQ492" s="249"/>
      <c r="AR492" s="249"/>
      <c r="AS492" s="249"/>
      <c r="AT492" s="249"/>
      <c r="AU492" s="249"/>
      <c r="AV492" s="249"/>
      <c r="AW492" s="249"/>
      <c r="AX492" s="249"/>
      <c r="AY492" s="249"/>
      <c r="AZ492" s="249"/>
      <c r="BA492" s="249"/>
      <c r="BB492" s="249"/>
      <c r="BC492" s="249"/>
      <c r="BD492" s="249"/>
      <c r="BE492" s="249"/>
      <c r="BF492" s="249"/>
      <c r="BG492" s="249"/>
      <c r="BH492" s="249"/>
      <c r="BI492" s="249"/>
      <c r="BJ492" s="249"/>
      <c r="BK492" s="249"/>
      <c r="BL492" s="249"/>
      <c r="BM492" s="249"/>
      <c r="BN492" s="249"/>
      <c r="BO492" s="249"/>
      <c r="BP492" s="249"/>
      <c r="BQ492" s="249"/>
      <c r="BR492" s="249"/>
      <c r="BS492" s="249"/>
      <c r="BT492" s="249"/>
      <c r="BU492" s="249"/>
      <c r="BV492" s="249"/>
      <c r="BW492" s="249"/>
      <c r="BX492" s="249"/>
      <c r="BY492" s="249"/>
      <c r="BZ492" s="249"/>
      <c r="CA492" s="249"/>
      <c r="CB492" s="249"/>
      <c r="CC492" s="249"/>
      <c r="CD492" s="249"/>
      <c r="CE492" s="249"/>
      <c r="CF492" s="249"/>
      <c r="CG492" s="249"/>
      <c r="CH492" s="249"/>
      <c r="CI492" s="249"/>
      <c r="CJ492" s="249"/>
      <c r="CK492" s="249"/>
      <c r="CL492" s="249"/>
      <c r="CM492" s="249"/>
      <c r="CN492" s="249"/>
      <c r="CO492" s="249"/>
      <c r="CP492" s="249"/>
      <c r="CQ492" s="249"/>
      <c r="CR492" s="249"/>
      <c r="CS492" s="249"/>
      <c r="CT492" s="249"/>
      <c r="CU492" s="249"/>
      <c r="CV492" s="249"/>
      <c r="CW492" s="249"/>
      <c r="CX492" s="249"/>
      <c r="CY492" s="249"/>
      <c r="CZ492" s="249"/>
      <c r="DA492" s="249"/>
      <c r="DB492" s="249"/>
      <c r="DC492" s="249"/>
      <c r="DD492" s="249"/>
      <c r="DE492" s="249"/>
      <c r="DF492" s="249"/>
      <c r="DG492" s="249"/>
      <c r="DH492" s="249"/>
      <c r="DI492" s="249"/>
      <c r="DJ492" s="249"/>
      <c r="DK492" s="249"/>
      <c r="DL492" s="249"/>
      <c r="DM492" s="249"/>
      <c r="DN492" s="249"/>
      <c r="DO492" s="249"/>
      <c r="DP492" s="249"/>
      <c r="DQ492" s="249"/>
      <c r="DR492" s="249"/>
      <c r="DS492" s="249"/>
      <c r="DT492" s="249"/>
      <c r="DU492" s="249"/>
      <c r="DV492" s="249"/>
      <c r="DW492" s="249"/>
      <c r="DX492" s="249"/>
      <c r="DY492" s="249"/>
      <c r="DZ492" s="249"/>
      <c r="EA492" s="249"/>
      <c r="EB492" s="249"/>
      <c r="EC492" s="249"/>
      <c r="ED492" s="249"/>
      <c r="EE492" s="249"/>
      <c r="EF492" s="249"/>
      <c r="EG492" s="249"/>
      <c r="EH492" s="249"/>
      <c r="EI492" s="249"/>
      <c r="EJ492" s="249"/>
      <c r="EK492" s="249"/>
      <c r="EL492" s="249"/>
      <c r="EM492" s="249"/>
      <c r="EN492" s="249"/>
      <c r="EO492" s="249"/>
      <c r="EP492" s="249"/>
      <c r="EQ492" s="249"/>
      <c r="ER492" s="249"/>
      <c r="ES492" s="249"/>
      <c r="ET492" s="249"/>
      <c r="EU492" s="249"/>
      <c r="EV492" s="249"/>
      <c r="EW492" s="249"/>
      <c r="EX492" s="249"/>
      <c r="EY492" s="249"/>
      <c r="EZ492" s="249"/>
      <c r="FA492" s="249"/>
      <c r="FB492" s="249"/>
      <c r="FC492" s="249"/>
      <c r="FD492" s="249"/>
      <c r="FE492" s="249"/>
      <c r="FF492" s="249"/>
      <c r="FG492" s="249"/>
      <c r="FH492" s="249"/>
      <c r="FI492" s="249"/>
      <c r="FJ492" s="249"/>
      <c r="FK492" s="249"/>
      <c r="FL492" s="249"/>
      <c r="FM492" s="249"/>
      <c r="FN492" s="249"/>
      <c r="FO492" s="249"/>
      <c r="FP492" s="249"/>
      <c r="FQ492" s="249"/>
      <c r="FR492" s="249"/>
      <c r="FS492" s="249"/>
      <c r="FT492" s="249"/>
      <c r="FU492" s="249"/>
      <c r="FV492" s="249"/>
      <c r="FW492" s="249"/>
      <c r="FX492" s="249"/>
    </row>
    <row r="493" customFormat="false" ht="13.8" hidden="false" customHeight="false" outlineLevel="0" collapsed="false">
      <c r="A493" s="249"/>
      <c r="B493" s="249"/>
      <c r="C493" s="249"/>
      <c r="D493" s="249"/>
      <c r="E493" s="249"/>
      <c r="F493" s="249"/>
      <c r="G493" s="249"/>
      <c r="H493" s="249"/>
      <c r="AK493" s="249"/>
      <c r="AL493" s="249"/>
      <c r="AM493" s="249"/>
      <c r="AN493" s="249"/>
      <c r="AO493" s="249"/>
      <c r="AP493" s="249"/>
      <c r="AQ493" s="249"/>
      <c r="AR493" s="249"/>
      <c r="AS493" s="249"/>
      <c r="AT493" s="249"/>
      <c r="AU493" s="249"/>
      <c r="AV493" s="249"/>
      <c r="AW493" s="249"/>
      <c r="AX493" s="249"/>
      <c r="AY493" s="249"/>
      <c r="AZ493" s="249"/>
      <c r="BA493" s="249"/>
      <c r="BB493" s="249"/>
      <c r="BC493" s="249"/>
      <c r="BD493" s="249"/>
      <c r="BE493" s="249"/>
      <c r="BF493" s="249"/>
      <c r="BG493" s="249"/>
      <c r="BH493" s="249"/>
      <c r="BI493" s="249"/>
      <c r="BJ493" s="249"/>
      <c r="BK493" s="249"/>
      <c r="BL493" s="249"/>
      <c r="BM493" s="249"/>
      <c r="BN493" s="249"/>
      <c r="BO493" s="249"/>
      <c r="BP493" s="249"/>
      <c r="BQ493" s="249"/>
      <c r="BR493" s="249"/>
      <c r="BS493" s="249"/>
      <c r="BT493" s="249"/>
      <c r="BU493" s="249"/>
      <c r="BV493" s="249"/>
      <c r="BW493" s="249"/>
      <c r="BX493" s="249"/>
      <c r="BY493" s="249"/>
      <c r="BZ493" s="249"/>
      <c r="CA493" s="249"/>
      <c r="CB493" s="249"/>
      <c r="CC493" s="249"/>
      <c r="CD493" s="249"/>
      <c r="CE493" s="249"/>
      <c r="CF493" s="249"/>
      <c r="CG493" s="249"/>
      <c r="CH493" s="249"/>
      <c r="CI493" s="249"/>
      <c r="CJ493" s="249"/>
      <c r="CK493" s="249"/>
      <c r="CL493" s="249"/>
      <c r="CM493" s="249"/>
      <c r="CN493" s="249"/>
      <c r="CO493" s="249"/>
      <c r="CP493" s="249"/>
      <c r="CQ493" s="249"/>
      <c r="CR493" s="249"/>
      <c r="CS493" s="249"/>
      <c r="CT493" s="249"/>
      <c r="CU493" s="249"/>
      <c r="CV493" s="249"/>
      <c r="CW493" s="249"/>
      <c r="CX493" s="249"/>
      <c r="CY493" s="249"/>
      <c r="CZ493" s="249"/>
      <c r="DA493" s="249"/>
      <c r="DB493" s="249"/>
      <c r="DC493" s="249"/>
      <c r="DD493" s="249"/>
      <c r="DE493" s="249"/>
      <c r="DF493" s="249"/>
      <c r="DG493" s="249"/>
      <c r="DH493" s="249"/>
      <c r="DI493" s="249"/>
      <c r="DJ493" s="249"/>
      <c r="DK493" s="249"/>
      <c r="DL493" s="249"/>
      <c r="DM493" s="249"/>
      <c r="DN493" s="249"/>
      <c r="DO493" s="249"/>
      <c r="DP493" s="249"/>
      <c r="DQ493" s="249"/>
      <c r="DR493" s="249"/>
      <c r="DS493" s="249"/>
      <c r="DT493" s="249"/>
      <c r="DU493" s="249"/>
      <c r="DV493" s="249"/>
      <c r="DW493" s="249"/>
      <c r="DX493" s="249"/>
      <c r="DY493" s="249"/>
      <c r="DZ493" s="249"/>
      <c r="EA493" s="249"/>
      <c r="EB493" s="249"/>
      <c r="EC493" s="249"/>
      <c r="ED493" s="249"/>
      <c r="EE493" s="249"/>
      <c r="EF493" s="249"/>
      <c r="EG493" s="249"/>
      <c r="EH493" s="249"/>
      <c r="EI493" s="249"/>
      <c r="EJ493" s="249"/>
      <c r="EK493" s="249"/>
      <c r="EL493" s="249"/>
      <c r="EM493" s="249"/>
      <c r="EN493" s="249"/>
      <c r="EO493" s="249"/>
      <c r="EP493" s="249"/>
      <c r="EQ493" s="249"/>
      <c r="ER493" s="249"/>
      <c r="ES493" s="249"/>
      <c r="ET493" s="249"/>
      <c r="EU493" s="249"/>
      <c r="EV493" s="249"/>
      <c r="EW493" s="249"/>
      <c r="EX493" s="249"/>
      <c r="EY493" s="249"/>
      <c r="EZ493" s="249"/>
      <c r="FA493" s="249"/>
      <c r="FB493" s="249"/>
      <c r="FC493" s="249"/>
      <c r="FD493" s="249"/>
      <c r="FE493" s="249"/>
      <c r="FF493" s="249"/>
      <c r="FG493" s="249"/>
      <c r="FH493" s="249"/>
      <c r="FI493" s="249"/>
      <c r="FJ493" s="249"/>
      <c r="FK493" s="249"/>
      <c r="FL493" s="249"/>
      <c r="FM493" s="249"/>
      <c r="FN493" s="249"/>
      <c r="FO493" s="249"/>
      <c r="FP493" s="249"/>
      <c r="FQ493" s="249"/>
      <c r="FR493" s="249"/>
      <c r="FS493" s="249"/>
      <c r="FT493" s="249"/>
      <c r="FU493" s="249"/>
      <c r="FV493" s="249"/>
      <c r="FW493" s="249"/>
      <c r="FX493" s="249"/>
    </row>
    <row r="494" customFormat="false" ht="13.8" hidden="false" customHeight="false" outlineLevel="0" collapsed="false">
      <c r="A494" s="249"/>
      <c r="B494" s="249"/>
      <c r="C494" s="249"/>
      <c r="D494" s="249"/>
      <c r="E494" s="249"/>
      <c r="F494" s="249"/>
      <c r="G494" s="249"/>
      <c r="H494" s="249"/>
      <c r="AK494" s="249"/>
      <c r="AL494" s="249"/>
      <c r="AM494" s="249"/>
      <c r="AN494" s="249"/>
      <c r="AO494" s="249"/>
      <c r="AP494" s="249"/>
      <c r="AQ494" s="249"/>
      <c r="AR494" s="249"/>
      <c r="AS494" s="249"/>
      <c r="AT494" s="249"/>
      <c r="AU494" s="249"/>
      <c r="AV494" s="249"/>
      <c r="AW494" s="249"/>
      <c r="AX494" s="249"/>
      <c r="AY494" s="249"/>
      <c r="AZ494" s="249"/>
      <c r="BA494" s="249"/>
      <c r="BB494" s="249"/>
      <c r="BC494" s="249"/>
      <c r="BD494" s="249"/>
      <c r="BE494" s="249"/>
      <c r="BF494" s="249"/>
      <c r="BG494" s="249"/>
      <c r="BH494" s="249"/>
      <c r="BI494" s="249"/>
      <c r="BJ494" s="249"/>
      <c r="BK494" s="249"/>
      <c r="BL494" s="249"/>
      <c r="BM494" s="249"/>
      <c r="BN494" s="249"/>
      <c r="BO494" s="249"/>
      <c r="BP494" s="249"/>
      <c r="BQ494" s="249"/>
      <c r="BR494" s="249"/>
      <c r="BS494" s="249"/>
      <c r="BT494" s="249"/>
      <c r="BU494" s="249"/>
      <c r="BV494" s="249"/>
      <c r="BW494" s="249"/>
      <c r="BX494" s="249"/>
      <c r="BY494" s="249"/>
      <c r="BZ494" s="249"/>
      <c r="CA494" s="249"/>
      <c r="CB494" s="249"/>
      <c r="CC494" s="249"/>
      <c r="CD494" s="249"/>
      <c r="CE494" s="249"/>
      <c r="CF494" s="249"/>
      <c r="CG494" s="249"/>
      <c r="CH494" s="249"/>
      <c r="CI494" s="249"/>
      <c r="CJ494" s="249"/>
      <c r="CK494" s="249"/>
      <c r="CL494" s="249"/>
      <c r="CM494" s="249"/>
      <c r="CN494" s="249"/>
      <c r="CO494" s="249"/>
      <c r="CP494" s="249"/>
      <c r="CQ494" s="249"/>
      <c r="CR494" s="249"/>
      <c r="CS494" s="249"/>
      <c r="CT494" s="249"/>
      <c r="CU494" s="249"/>
      <c r="CV494" s="249"/>
      <c r="CW494" s="249"/>
      <c r="CX494" s="249"/>
      <c r="CY494" s="249"/>
      <c r="CZ494" s="249"/>
      <c r="DA494" s="249"/>
      <c r="DB494" s="249"/>
      <c r="DC494" s="249"/>
      <c r="DD494" s="249"/>
      <c r="DE494" s="249"/>
      <c r="DF494" s="249"/>
      <c r="DG494" s="249"/>
      <c r="DH494" s="249"/>
      <c r="DI494" s="249"/>
      <c r="DJ494" s="249"/>
      <c r="DK494" s="249"/>
      <c r="DL494" s="249"/>
      <c r="DM494" s="249"/>
      <c r="DN494" s="249"/>
      <c r="DO494" s="249"/>
      <c r="DP494" s="249"/>
      <c r="DQ494" s="249"/>
      <c r="DR494" s="249"/>
      <c r="DS494" s="249"/>
      <c r="DT494" s="249"/>
      <c r="DU494" s="249"/>
      <c r="DV494" s="249"/>
      <c r="DW494" s="249"/>
      <c r="DX494" s="249"/>
      <c r="DY494" s="249"/>
      <c r="DZ494" s="249"/>
      <c r="EA494" s="249"/>
      <c r="EB494" s="249"/>
      <c r="EC494" s="249"/>
      <c r="ED494" s="249"/>
      <c r="EE494" s="249"/>
      <c r="EF494" s="249"/>
      <c r="EG494" s="249"/>
      <c r="EH494" s="249"/>
      <c r="EI494" s="249"/>
      <c r="EJ494" s="249"/>
      <c r="EK494" s="249"/>
      <c r="EL494" s="249"/>
      <c r="EM494" s="249"/>
      <c r="EN494" s="249"/>
      <c r="EO494" s="249"/>
      <c r="EP494" s="249"/>
      <c r="EQ494" s="249"/>
      <c r="ER494" s="249"/>
      <c r="ES494" s="249"/>
      <c r="ET494" s="249"/>
      <c r="EU494" s="249"/>
      <c r="EV494" s="249"/>
      <c r="EW494" s="249"/>
      <c r="EX494" s="249"/>
      <c r="EY494" s="249"/>
      <c r="EZ494" s="249"/>
      <c r="FA494" s="249"/>
      <c r="FB494" s="249"/>
      <c r="FC494" s="249"/>
      <c r="FD494" s="249"/>
      <c r="FE494" s="249"/>
      <c r="FF494" s="249"/>
      <c r="FG494" s="249"/>
      <c r="FH494" s="249"/>
      <c r="FI494" s="249"/>
      <c r="FJ494" s="249"/>
      <c r="FK494" s="249"/>
      <c r="FL494" s="249"/>
      <c r="FM494" s="249"/>
      <c r="FN494" s="249"/>
      <c r="FO494" s="249"/>
      <c r="FP494" s="249"/>
      <c r="FQ494" s="249"/>
      <c r="FR494" s="249"/>
      <c r="FS494" s="249"/>
      <c r="FT494" s="249"/>
      <c r="FU494" s="249"/>
      <c r="FV494" s="249"/>
      <c r="FW494" s="249"/>
      <c r="FX494" s="249"/>
    </row>
    <row r="495" customFormat="false" ht="13.8" hidden="false" customHeight="false" outlineLevel="0" collapsed="false">
      <c r="A495" s="249"/>
      <c r="B495" s="249"/>
      <c r="C495" s="249"/>
      <c r="D495" s="249"/>
      <c r="E495" s="249"/>
      <c r="F495" s="249"/>
      <c r="G495" s="249"/>
      <c r="H495" s="249"/>
      <c r="AK495" s="249"/>
      <c r="AL495" s="249"/>
      <c r="AM495" s="249"/>
      <c r="AN495" s="249"/>
      <c r="AO495" s="249"/>
      <c r="AP495" s="249"/>
      <c r="AQ495" s="249"/>
      <c r="AR495" s="249"/>
      <c r="AS495" s="249"/>
      <c r="AT495" s="249"/>
      <c r="AU495" s="249"/>
      <c r="AV495" s="249"/>
      <c r="AW495" s="249"/>
      <c r="AX495" s="249"/>
      <c r="AY495" s="249"/>
      <c r="AZ495" s="249"/>
      <c r="BA495" s="249"/>
      <c r="BB495" s="249"/>
      <c r="BC495" s="249"/>
      <c r="BD495" s="249"/>
      <c r="BE495" s="249"/>
      <c r="BF495" s="249"/>
      <c r="BG495" s="249"/>
      <c r="BH495" s="249"/>
      <c r="BI495" s="249"/>
      <c r="BJ495" s="249"/>
      <c r="BK495" s="249"/>
      <c r="BL495" s="249"/>
      <c r="BM495" s="249"/>
      <c r="BN495" s="249"/>
      <c r="BO495" s="249"/>
      <c r="BP495" s="249"/>
      <c r="BQ495" s="249"/>
      <c r="BR495" s="249"/>
      <c r="BS495" s="249"/>
      <c r="BT495" s="249"/>
      <c r="BU495" s="249"/>
      <c r="BV495" s="249"/>
      <c r="BW495" s="249"/>
      <c r="BX495" s="249"/>
      <c r="BY495" s="249"/>
      <c r="BZ495" s="249"/>
      <c r="CA495" s="249"/>
      <c r="CB495" s="249"/>
      <c r="CC495" s="249"/>
      <c r="CD495" s="249"/>
      <c r="CE495" s="249"/>
      <c r="CF495" s="249"/>
      <c r="CG495" s="249"/>
      <c r="CH495" s="249"/>
      <c r="CI495" s="249"/>
      <c r="CJ495" s="249"/>
      <c r="CK495" s="249"/>
      <c r="CL495" s="249"/>
      <c r="CM495" s="249"/>
      <c r="CN495" s="249"/>
      <c r="CO495" s="249"/>
      <c r="CP495" s="249"/>
      <c r="CQ495" s="249"/>
      <c r="CR495" s="249"/>
      <c r="CS495" s="249"/>
      <c r="CT495" s="249"/>
      <c r="CU495" s="249"/>
      <c r="CV495" s="249"/>
      <c r="CW495" s="249"/>
      <c r="CX495" s="249"/>
      <c r="CY495" s="249"/>
      <c r="CZ495" s="249"/>
      <c r="DA495" s="249"/>
      <c r="DB495" s="249"/>
      <c r="DC495" s="249"/>
      <c r="DD495" s="249"/>
      <c r="DE495" s="249"/>
      <c r="DF495" s="249"/>
      <c r="DG495" s="249"/>
      <c r="DH495" s="249"/>
      <c r="DI495" s="249"/>
      <c r="DJ495" s="249"/>
      <c r="DK495" s="249"/>
      <c r="DL495" s="249"/>
      <c r="DM495" s="249"/>
      <c r="DN495" s="249"/>
      <c r="DO495" s="249"/>
      <c r="DP495" s="249"/>
      <c r="DQ495" s="249"/>
      <c r="DR495" s="249"/>
      <c r="DS495" s="249"/>
      <c r="DT495" s="249"/>
      <c r="DU495" s="249"/>
      <c r="DV495" s="249"/>
      <c r="DW495" s="249"/>
      <c r="DX495" s="249"/>
      <c r="DY495" s="249"/>
      <c r="DZ495" s="249"/>
      <c r="EA495" s="249"/>
      <c r="EB495" s="249"/>
      <c r="EC495" s="249"/>
      <c r="ED495" s="249"/>
      <c r="EE495" s="249"/>
      <c r="EF495" s="249"/>
      <c r="EG495" s="249"/>
      <c r="EH495" s="249"/>
      <c r="EI495" s="249"/>
      <c r="EJ495" s="249"/>
      <c r="EK495" s="249"/>
      <c r="EL495" s="249"/>
      <c r="EM495" s="249"/>
      <c r="EN495" s="249"/>
      <c r="EO495" s="249"/>
      <c r="EP495" s="249"/>
      <c r="EQ495" s="249"/>
      <c r="ER495" s="249"/>
      <c r="ES495" s="249"/>
      <c r="ET495" s="249"/>
      <c r="EU495" s="249"/>
      <c r="EV495" s="249"/>
      <c r="EW495" s="249"/>
      <c r="EX495" s="249"/>
      <c r="EY495" s="249"/>
      <c r="EZ495" s="249"/>
      <c r="FA495" s="249"/>
      <c r="FB495" s="249"/>
      <c r="FC495" s="249"/>
      <c r="FD495" s="249"/>
      <c r="FE495" s="249"/>
      <c r="FF495" s="249"/>
      <c r="FG495" s="249"/>
      <c r="FH495" s="249"/>
      <c r="FI495" s="249"/>
      <c r="FJ495" s="249"/>
      <c r="FK495" s="249"/>
      <c r="FL495" s="249"/>
      <c r="FM495" s="249"/>
      <c r="FN495" s="249"/>
      <c r="FO495" s="249"/>
      <c r="FP495" s="249"/>
      <c r="FQ495" s="249"/>
      <c r="FR495" s="249"/>
      <c r="FS495" s="249"/>
      <c r="FT495" s="249"/>
      <c r="FU495" s="249"/>
      <c r="FV495" s="249"/>
      <c r="FW495" s="249"/>
      <c r="FX495" s="249"/>
    </row>
    <row r="496" customFormat="false" ht="13.8" hidden="false" customHeight="false" outlineLevel="0" collapsed="false">
      <c r="A496" s="249"/>
      <c r="B496" s="249"/>
      <c r="C496" s="249"/>
      <c r="D496" s="249"/>
      <c r="E496" s="249"/>
      <c r="F496" s="249"/>
      <c r="G496" s="249"/>
      <c r="H496" s="249"/>
      <c r="AK496" s="249"/>
      <c r="AL496" s="249"/>
      <c r="AM496" s="249"/>
      <c r="AN496" s="249"/>
      <c r="AO496" s="249"/>
      <c r="AP496" s="249"/>
      <c r="AQ496" s="249"/>
      <c r="AR496" s="249"/>
      <c r="AS496" s="249"/>
      <c r="AT496" s="249"/>
      <c r="AU496" s="249"/>
      <c r="AV496" s="249"/>
      <c r="AW496" s="249"/>
      <c r="AX496" s="249"/>
      <c r="AY496" s="249"/>
      <c r="AZ496" s="249"/>
      <c r="BA496" s="249"/>
      <c r="BB496" s="249"/>
      <c r="BC496" s="249"/>
      <c r="BD496" s="249"/>
      <c r="BE496" s="249"/>
      <c r="BF496" s="249"/>
      <c r="BG496" s="249"/>
      <c r="BH496" s="249"/>
      <c r="BI496" s="249"/>
      <c r="BJ496" s="249"/>
      <c r="BK496" s="249"/>
      <c r="BL496" s="249"/>
      <c r="BM496" s="249"/>
      <c r="BN496" s="249"/>
      <c r="BO496" s="249"/>
      <c r="BP496" s="249"/>
      <c r="BQ496" s="249"/>
      <c r="BR496" s="249"/>
      <c r="BS496" s="249"/>
      <c r="BT496" s="249"/>
      <c r="BU496" s="249"/>
      <c r="BV496" s="249"/>
      <c r="BW496" s="249"/>
      <c r="BX496" s="249"/>
      <c r="BY496" s="249"/>
      <c r="BZ496" s="249"/>
      <c r="CA496" s="249"/>
      <c r="CB496" s="249"/>
      <c r="CC496" s="249"/>
      <c r="CD496" s="249"/>
      <c r="CE496" s="249"/>
      <c r="CF496" s="249"/>
      <c r="CG496" s="249"/>
      <c r="CH496" s="249"/>
      <c r="CI496" s="249"/>
      <c r="CJ496" s="249"/>
      <c r="CK496" s="249"/>
      <c r="CL496" s="249"/>
      <c r="CM496" s="249"/>
      <c r="CN496" s="249"/>
      <c r="CO496" s="249"/>
      <c r="CP496" s="249"/>
      <c r="CQ496" s="249"/>
      <c r="CR496" s="249"/>
      <c r="CS496" s="249"/>
      <c r="CT496" s="249"/>
      <c r="CU496" s="249"/>
      <c r="CV496" s="249"/>
      <c r="CW496" s="249"/>
      <c r="CX496" s="249"/>
      <c r="CY496" s="249"/>
      <c r="CZ496" s="249"/>
      <c r="DA496" s="249"/>
      <c r="DB496" s="249"/>
      <c r="DC496" s="249"/>
      <c r="DD496" s="249"/>
      <c r="DE496" s="249"/>
      <c r="DF496" s="249"/>
      <c r="DG496" s="249"/>
      <c r="DH496" s="249"/>
      <c r="DI496" s="249"/>
      <c r="DJ496" s="249"/>
      <c r="DK496" s="249"/>
      <c r="DL496" s="249"/>
      <c r="DM496" s="249"/>
      <c r="DN496" s="249"/>
      <c r="DO496" s="249"/>
      <c r="DP496" s="249"/>
      <c r="DQ496" s="249"/>
      <c r="DR496" s="249"/>
      <c r="DS496" s="249"/>
      <c r="DT496" s="249"/>
      <c r="DU496" s="249"/>
      <c r="DV496" s="249"/>
      <c r="DW496" s="249"/>
      <c r="DX496" s="249"/>
      <c r="DY496" s="249"/>
      <c r="DZ496" s="249"/>
      <c r="EA496" s="249"/>
      <c r="EB496" s="249"/>
      <c r="EC496" s="249"/>
      <c r="ED496" s="249"/>
      <c r="EE496" s="249"/>
      <c r="EF496" s="249"/>
      <c r="EG496" s="249"/>
      <c r="EH496" s="249"/>
      <c r="EI496" s="249"/>
      <c r="EJ496" s="249"/>
      <c r="EK496" s="249"/>
      <c r="EL496" s="249"/>
      <c r="EM496" s="249"/>
      <c r="EN496" s="249"/>
      <c r="EO496" s="249"/>
      <c r="EP496" s="249"/>
      <c r="EQ496" s="249"/>
      <c r="ER496" s="249"/>
      <c r="ES496" s="249"/>
      <c r="ET496" s="249"/>
      <c r="EU496" s="249"/>
      <c r="EV496" s="249"/>
      <c r="EW496" s="249"/>
      <c r="EX496" s="249"/>
      <c r="EY496" s="249"/>
      <c r="EZ496" s="249"/>
      <c r="FA496" s="249"/>
      <c r="FB496" s="249"/>
      <c r="FC496" s="249"/>
      <c r="FD496" s="249"/>
      <c r="FE496" s="249"/>
      <c r="FF496" s="249"/>
      <c r="FG496" s="249"/>
      <c r="FH496" s="249"/>
      <c r="FI496" s="249"/>
      <c r="FJ496" s="249"/>
      <c r="FK496" s="249"/>
      <c r="FL496" s="249"/>
      <c r="FM496" s="249"/>
      <c r="FN496" s="249"/>
      <c r="FO496" s="249"/>
      <c r="FP496" s="249"/>
      <c r="FQ496" s="249"/>
      <c r="FR496" s="249"/>
      <c r="FS496" s="249"/>
      <c r="FT496" s="249"/>
      <c r="FU496" s="249"/>
      <c r="FV496" s="249"/>
      <c r="FW496" s="249"/>
      <c r="FX496" s="249"/>
    </row>
    <row r="497" customFormat="false" ht="13.8" hidden="false" customHeight="false" outlineLevel="0" collapsed="false">
      <c r="A497" s="249"/>
      <c r="B497" s="249"/>
      <c r="C497" s="249"/>
      <c r="D497" s="249"/>
      <c r="E497" s="249"/>
      <c r="F497" s="249"/>
      <c r="G497" s="249"/>
      <c r="H497" s="249"/>
      <c r="AK497" s="249"/>
      <c r="AL497" s="249"/>
      <c r="AM497" s="249"/>
      <c r="AN497" s="249"/>
      <c r="AO497" s="249"/>
      <c r="AP497" s="249"/>
      <c r="AQ497" s="249"/>
      <c r="AR497" s="249"/>
      <c r="AS497" s="249"/>
      <c r="AT497" s="249"/>
      <c r="AU497" s="249"/>
      <c r="AV497" s="249"/>
      <c r="AW497" s="249"/>
      <c r="AX497" s="249"/>
      <c r="AY497" s="249"/>
      <c r="AZ497" s="249"/>
      <c r="BA497" s="249"/>
      <c r="BB497" s="249"/>
      <c r="BC497" s="249"/>
      <c r="BD497" s="249"/>
      <c r="BE497" s="249"/>
      <c r="BF497" s="249"/>
      <c r="BG497" s="249"/>
      <c r="BH497" s="249"/>
      <c r="BI497" s="249"/>
      <c r="BJ497" s="249"/>
      <c r="BK497" s="249"/>
      <c r="BL497" s="249"/>
      <c r="BM497" s="249"/>
      <c r="BN497" s="249"/>
      <c r="BO497" s="249"/>
      <c r="BP497" s="249"/>
      <c r="BQ497" s="249"/>
      <c r="BR497" s="249"/>
      <c r="BS497" s="249"/>
      <c r="BT497" s="249"/>
      <c r="BU497" s="249"/>
      <c r="BV497" s="249"/>
      <c r="BW497" s="249"/>
      <c r="BX497" s="249"/>
      <c r="BY497" s="249"/>
      <c r="BZ497" s="249"/>
      <c r="CA497" s="249"/>
      <c r="CB497" s="249"/>
      <c r="CC497" s="249"/>
      <c r="CD497" s="249"/>
      <c r="CE497" s="249"/>
      <c r="CF497" s="249"/>
      <c r="CG497" s="249"/>
      <c r="CH497" s="249"/>
      <c r="CI497" s="249"/>
      <c r="CJ497" s="249"/>
      <c r="CK497" s="249"/>
      <c r="CL497" s="249"/>
      <c r="CM497" s="249"/>
      <c r="CN497" s="249"/>
      <c r="CO497" s="249"/>
      <c r="CP497" s="249"/>
      <c r="CQ497" s="249"/>
      <c r="CR497" s="249"/>
      <c r="CS497" s="249"/>
      <c r="CT497" s="249"/>
      <c r="CU497" s="249"/>
      <c r="CV497" s="249"/>
      <c r="CW497" s="249"/>
      <c r="CX497" s="249"/>
      <c r="CY497" s="249"/>
      <c r="CZ497" s="249"/>
      <c r="DA497" s="249"/>
      <c r="DB497" s="249"/>
      <c r="DC497" s="249"/>
      <c r="DD497" s="249"/>
      <c r="DE497" s="249"/>
      <c r="DF497" s="249"/>
      <c r="DG497" s="249"/>
      <c r="DH497" s="249"/>
      <c r="DI497" s="249"/>
      <c r="DJ497" s="249"/>
      <c r="DK497" s="249"/>
      <c r="DL497" s="249"/>
      <c r="DM497" s="249"/>
      <c r="DN497" s="249"/>
      <c r="DO497" s="249"/>
      <c r="DP497" s="249"/>
      <c r="DQ497" s="249"/>
      <c r="DR497" s="249"/>
      <c r="DS497" s="249"/>
      <c r="DT497" s="249"/>
      <c r="DU497" s="249"/>
      <c r="DV497" s="249"/>
      <c r="DW497" s="249"/>
      <c r="DX497" s="249"/>
      <c r="DY497" s="249"/>
      <c r="DZ497" s="249"/>
      <c r="EA497" s="249"/>
      <c r="EB497" s="249"/>
      <c r="EC497" s="249"/>
      <c r="ED497" s="249"/>
      <c r="EE497" s="249"/>
      <c r="EF497" s="249"/>
      <c r="EG497" s="249"/>
      <c r="EH497" s="249"/>
      <c r="EI497" s="249"/>
      <c r="EJ497" s="249"/>
      <c r="EK497" s="249"/>
      <c r="EL497" s="249"/>
      <c r="EM497" s="249"/>
      <c r="EN497" s="249"/>
      <c r="EO497" s="249"/>
      <c r="EP497" s="249"/>
      <c r="EQ497" s="249"/>
      <c r="ER497" s="249"/>
      <c r="ES497" s="249"/>
      <c r="ET497" s="249"/>
      <c r="EU497" s="249"/>
      <c r="EV497" s="249"/>
      <c r="EW497" s="249"/>
      <c r="EX497" s="249"/>
      <c r="EY497" s="249"/>
      <c r="EZ497" s="249"/>
      <c r="FA497" s="249"/>
      <c r="FB497" s="249"/>
      <c r="FC497" s="249"/>
      <c r="FD497" s="249"/>
      <c r="FE497" s="249"/>
      <c r="FF497" s="249"/>
      <c r="FG497" s="249"/>
      <c r="FH497" s="249"/>
      <c r="FI497" s="249"/>
      <c r="FJ497" s="249"/>
      <c r="FK497" s="249"/>
      <c r="FL497" s="249"/>
      <c r="FM497" s="249"/>
      <c r="FN497" s="249"/>
      <c r="FO497" s="249"/>
      <c r="FP497" s="249"/>
      <c r="FQ497" s="249"/>
      <c r="FR497" s="249"/>
      <c r="FS497" s="249"/>
      <c r="FT497" s="249"/>
      <c r="FU497" s="249"/>
      <c r="FV497" s="249"/>
      <c r="FW497" s="249"/>
      <c r="FX497" s="249"/>
    </row>
    <row r="498" customFormat="false" ht="13.8" hidden="false" customHeight="false" outlineLevel="0" collapsed="false">
      <c r="A498" s="249"/>
      <c r="B498" s="249"/>
      <c r="C498" s="249"/>
      <c r="D498" s="249"/>
      <c r="E498" s="249"/>
      <c r="F498" s="249"/>
      <c r="G498" s="249"/>
      <c r="H498" s="249"/>
      <c r="AK498" s="249"/>
      <c r="AL498" s="249"/>
      <c r="AM498" s="249"/>
      <c r="AN498" s="249"/>
      <c r="AO498" s="249"/>
      <c r="AP498" s="249"/>
      <c r="AQ498" s="249"/>
      <c r="AR498" s="249"/>
      <c r="AS498" s="249"/>
      <c r="AT498" s="249"/>
      <c r="AU498" s="249"/>
      <c r="AV498" s="249"/>
      <c r="AW498" s="249"/>
      <c r="AX498" s="249"/>
      <c r="AY498" s="249"/>
      <c r="AZ498" s="249"/>
      <c r="BA498" s="249"/>
      <c r="BB498" s="249"/>
      <c r="BC498" s="249"/>
      <c r="BD498" s="249"/>
      <c r="BE498" s="249"/>
      <c r="BF498" s="249"/>
      <c r="BG498" s="249"/>
      <c r="BH498" s="249"/>
      <c r="BI498" s="249"/>
      <c r="BJ498" s="249"/>
      <c r="BK498" s="249"/>
      <c r="BL498" s="249"/>
      <c r="BM498" s="249"/>
      <c r="BN498" s="249"/>
      <c r="BO498" s="249"/>
      <c r="BP498" s="249"/>
      <c r="BQ498" s="249"/>
      <c r="BR498" s="249"/>
      <c r="BS498" s="249"/>
      <c r="BT498" s="249"/>
      <c r="BU498" s="249"/>
      <c r="BV498" s="249"/>
      <c r="BW498" s="249"/>
      <c r="BX498" s="249"/>
      <c r="BY498" s="249"/>
      <c r="BZ498" s="249"/>
      <c r="CA498" s="249"/>
      <c r="CB498" s="249"/>
      <c r="CC498" s="249"/>
      <c r="CD498" s="249"/>
      <c r="CE498" s="249"/>
      <c r="CF498" s="249"/>
      <c r="CG498" s="249"/>
      <c r="CH498" s="249"/>
      <c r="CI498" s="249"/>
      <c r="CJ498" s="249"/>
      <c r="CK498" s="249"/>
      <c r="CL498" s="249"/>
      <c r="CM498" s="249"/>
      <c r="CN498" s="249"/>
      <c r="CO498" s="249"/>
      <c r="CP498" s="249"/>
      <c r="CQ498" s="249"/>
      <c r="CR498" s="249"/>
      <c r="CS498" s="249"/>
      <c r="CT498" s="249"/>
      <c r="CU498" s="249"/>
      <c r="CV498" s="249"/>
      <c r="CW498" s="249"/>
      <c r="CX498" s="249"/>
      <c r="CY498" s="249"/>
      <c r="CZ498" s="249"/>
      <c r="DA498" s="249"/>
      <c r="DB498" s="249"/>
      <c r="DC498" s="249"/>
      <c r="DD498" s="249"/>
      <c r="DE498" s="249"/>
      <c r="DF498" s="249"/>
      <c r="DG498" s="249"/>
      <c r="DH498" s="249"/>
      <c r="DI498" s="249"/>
      <c r="DJ498" s="249"/>
      <c r="DK498" s="249"/>
      <c r="DL498" s="249"/>
      <c r="DM498" s="249"/>
      <c r="DN498" s="249"/>
      <c r="DO498" s="249"/>
      <c r="DP498" s="249"/>
      <c r="DQ498" s="249"/>
      <c r="DR498" s="249"/>
      <c r="DS498" s="249"/>
      <c r="DT498" s="249"/>
      <c r="DU498" s="249"/>
      <c r="DV498" s="249"/>
      <c r="DW498" s="249"/>
      <c r="DX498" s="249"/>
      <c r="DY498" s="249"/>
      <c r="DZ498" s="249"/>
      <c r="EA498" s="249"/>
      <c r="EB498" s="249"/>
      <c r="EC498" s="249"/>
      <c r="ED498" s="249"/>
      <c r="EE498" s="249"/>
      <c r="EF498" s="249"/>
      <c r="EG498" s="249"/>
      <c r="EH498" s="249"/>
      <c r="EI498" s="249"/>
      <c r="EJ498" s="249"/>
      <c r="EK498" s="249"/>
      <c r="EL498" s="249"/>
      <c r="EM498" s="249"/>
      <c r="EN498" s="249"/>
      <c r="EO498" s="249"/>
      <c r="EP498" s="249"/>
      <c r="EQ498" s="249"/>
      <c r="ER498" s="249"/>
      <c r="ES498" s="249"/>
      <c r="ET498" s="249"/>
      <c r="EU498" s="249"/>
      <c r="EV498" s="249"/>
      <c r="EW498" s="249"/>
      <c r="EX498" s="249"/>
      <c r="EY498" s="249"/>
      <c r="EZ498" s="249"/>
      <c r="FA498" s="249"/>
      <c r="FB498" s="249"/>
      <c r="FC498" s="249"/>
      <c r="FD498" s="249"/>
      <c r="FE498" s="249"/>
      <c r="FF498" s="249"/>
      <c r="FG498" s="249"/>
      <c r="FH498" s="249"/>
      <c r="FI498" s="249"/>
      <c r="FJ498" s="249"/>
      <c r="FK498" s="249"/>
      <c r="FL498" s="249"/>
      <c r="FM498" s="249"/>
      <c r="FN498" s="249"/>
      <c r="FO498" s="249"/>
      <c r="FP498" s="249"/>
      <c r="FQ498" s="249"/>
      <c r="FR498" s="249"/>
      <c r="FS498" s="249"/>
      <c r="FT498" s="249"/>
      <c r="FU498" s="249"/>
      <c r="FV498" s="249"/>
      <c r="FW498" s="249"/>
      <c r="FX498" s="249"/>
    </row>
    <row r="499" customFormat="false" ht="13.8" hidden="false" customHeight="false" outlineLevel="0" collapsed="false">
      <c r="A499" s="249"/>
      <c r="B499" s="249"/>
      <c r="C499" s="249"/>
      <c r="D499" s="249"/>
      <c r="E499" s="249"/>
      <c r="F499" s="249"/>
      <c r="G499" s="249"/>
      <c r="H499" s="249"/>
      <c r="AK499" s="249"/>
      <c r="AL499" s="249"/>
      <c r="AM499" s="249"/>
      <c r="AN499" s="249"/>
      <c r="AO499" s="249"/>
      <c r="AP499" s="249"/>
      <c r="AQ499" s="249"/>
      <c r="AR499" s="249"/>
      <c r="AS499" s="249"/>
      <c r="AT499" s="249"/>
      <c r="AU499" s="249"/>
      <c r="AV499" s="249"/>
      <c r="AW499" s="249"/>
      <c r="AX499" s="249"/>
      <c r="AY499" s="249"/>
      <c r="AZ499" s="249"/>
      <c r="BA499" s="249"/>
      <c r="BB499" s="249"/>
      <c r="BC499" s="249"/>
      <c r="BD499" s="249"/>
      <c r="BE499" s="249"/>
      <c r="BF499" s="249"/>
      <c r="BG499" s="249"/>
      <c r="BH499" s="249"/>
      <c r="BI499" s="249"/>
      <c r="BJ499" s="249"/>
      <c r="BK499" s="249"/>
      <c r="BL499" s="249"/>
      <c r="BM499" s="249"/>
      <c r="BN499" s="249"/>
      <c r="BO499" s="249"/>
      <c r="BP499" s="249"/>
      <c r="BQ499" s="249"/>
      <c r="BR499" s="249"/>
      <c r="BS499" s="249"/>
      <c r="BT499" s="249"/>
      <c r="BU499" s="249"/>
      <c r="BV499" s="249"/>
      <c r="BW499" s="249"/>
      <c r="BX499" s="249"/>
      <c r="BY499" s="249"/>
      <c r="BZ499" s="249"/>
      <c r="CA499" s="249"/>
      <c r="CB499" s="249"/>
      <c r="CC499" s="249"/>
      <c r="CD499" s="249"/>
      <c r="CE499" s="249"/>
      <c r="CF499" s="249"/>
      <c r="CG499" s="249"/>
      <c r="CH499" s="249"/>
      <c r="CI499" s="249"/>
      <c r="CJ499" s="249"/>
      <c r="CK499" s="249"/>
      <c r="CL499" s="249"/>
      <c r="CM499" s="249"/>
      <c r="CN499" s="249"/>
      <c r="CO499" s="249"/>
      <c r="CP499" s="249"/>
      <c r="CQ499" s="249"/>
      <c r="CR499" s="249"/>
      <c r="CS499" s="249"/>
      <c r="CT499" s="249"/>
      <c r="CU499" s="249"/>
      <c r="CV499" s="249"/>
      <c r="CW499" s="249"/>
      <c r="CX499" s="249"/>
      <c r="CY499" s="249"/>
      <c r="CZ499" s="249"/>
      <c r="DA499" s="249"/>
      <c r="DB499" s="249"/>
      <c r="DC499" s="249"/>
      <c r="DD499" s="249"/>
      <c r="DE499" s="249"/>
      <c r="DF499" s="249"/>
      <c r="DG499" s="249"/>
      <c r="DH499" s="249"/>
      <c r="DI499" s="249"/>
      <c r="DJ499" s="249"/>
      <c r="DK499" s="249"/>
      <c r="DL499" s="249"/>
      <c r="DM499" s="249"/>
      <c r="DN499" s="249"/>
      <c r="DO499" s="249"/>
      <c r="DP499" s="249"/>
      <c r="DQ499" s="249"/>
      <c r="DR499" s="249"/>
      <c r="DS499" s="249"/>
      <c r="DT499" s="249"/>
      <c r="DU499" s="249"/>
      <c r="DV499" s="249"/>
      <c r="DW499" s="249"/>
      <c r="DX499" s="249"/>
      <c r="DY499" s="249"/>
      <c r="DZ499" s="249"/>
      <c r="EA499" s="249"/>
      <c r="EB499" s="249"/>
      <c r="EC499" s="249"/>
      <c r="ED499" s="249"/>
      <c r="EE499" s="249"/>
      <c r="EF499" s="249"/>
      <c r="EG499" s="249"/>
      <c r="EH499" s="249"/>
      <c r="EI499" s="249"/>
      <c r="EJ499" s="249"/>
      <c r="EK499" s="249"/>
      <c r="EL499" s="249"/>
      <c r="EM499" s="249"/>
      <c r="EN499" s="249"/>
      <c r="EO499" s="249"/>
      <c r="EP499" s="249"/>
      <c r="EQ499" s="249"/>
      <c r="ER499" s="249"/>
      <c r="ES499" s="249"/>
      <c r="ET499" s="249"/>
      <c r="EU499" s="249"/>
      <c r="EV499" s="249"/>
      <c r="EW499" s="249"/>
      <c r="EX499" s="249"/>
      <c r="EY499" s="249"/>
      <c r="EZ499" s="249"/>
      <c r="FA499" s="249"/>
      <c r="FB499" s="249"/>
      <c r="FC499" s="249"/>
      <c r="FD499" s="249"/>
      <c r="FE499" s="249"/>
      <c r="FF499" s="249"/>
      <c r="FG499" s="249"/>
      <c r="FH499" s="249"/>
      <c r="FI499" s="249"/>
      <c r="FJ499" s="249"/>
      <c r="FK499" s="249"/>
      <c r="FL499" s="249"/>
      <c r="FM499" s="249"/>
      <c r="FN499" s="249"/>
      <c r="FO499" s="249"/>
      <c r="FP499" s="249"/>
      <c r="FQ499" s="249"/>
      <c r="FR499" s="249"/>
      <c r="FS499" s="249"/>
      <c r="FT499" s="249"/>
      <c r="FU499" s="249"/>
      <c r="FV499" s="249"/>
      <c r="FW499" s="249"/>
      <c r="FX499" s="249"/>
    </row>
    <row r="500" customFormat="false" ht="13.8" hidden="false" customHeight="false" outlineLevel="0" collapsed="false">
      <c r="A500" s="249"/>
      <c r="B500" s="249"/>
      <c r="C500" s="249"/>
      <c r="D500" s="249"/>
      <c r="E500" s="249"/>
      <c r="F500" s="249"/>
      <c r="G500" s="249"/>
      <c r="H500" s="249"/>
      <c r="AK500" s="249"/>
      <c r="AL500" s="249"/>
      <c r="AM500" s="249"/>
      <c r="AN500" s="249"/>
      <c r="AO500" s="249"/>
      <c r="AP500" s="249"/>
      <c r="AQ500" s="249"/>
      <c r="AR500" s="249"/>
      <c r="AS500" s="249"/>
      <c r="AT500" s="249"/>
      <c r="AU500" s="249"/>
      <c r="AV500" s="249"/>
      <c r="AW500" s="249"/>
      <c r="AX500" s="249"/>
      <c r="AY500" s="249"/>
      <c r="AZ500" s="249"/>
      <c r="BA500" s="249"/>
      <c r="BB500" s="249"/>
      <c r="BC500" s="249"/>
      <c r="BD500" s="249"/>
      <c r="BE500" s="249"/>
      <c r="BF500" s="249"/>
      <c r="BG500" s="249"/>
      <c r="BH500" s="249"/>
      <c r="BI500" s="249"/>
      <c r="BJ500" s="249"/>
      <c r="BK500" s="249"/>
      <c r="BL500" s="249"/>
      <c r="BM500" s="249"/>
      <c r="BN500" s="249"/>
      <c r="BO500" s="249"/>
      <c r="BP500" s="249"/>
      <c r="BQ500" s="249"/>
      <c r="BR500" s="249"/>
      <c r="BS500" s="249"/>
      <c r="BT500" s="249"/>
      <c r="BU500" s="249"/>
      <c r="BV500" s="249"/>
      <c r="BW500" s="249"/>
      <c r="BX500" s="249"/>
      <c r="BY500" s="249"/>
      <c r="BZ500" s="249"/>
      <c r="CA500" s="249"/>
      <c r="CB500" s="249"/>
      <c r="CC500" s="249"/>
      <c r="CD500" s="249"/>
      <c r="CE500" s="249"/>
      <c r="CF500" s="249"/>
      <c r="CG500" s="249"/>
      <c r="CH500" s="249"/>
      <c r="CI500" s="249"/>
      <c r="CJ500" s="249"/>
      <c r="CK500" s="249"/>
      <c r="CL500" s="249"/>
      <c r="CM500" s="249"/>
      <c r="CN500" s="249"/>
      <c r="CO500" s="249"/>
      <c r="CP500" s="249"/>
      <c r="CQ500" s="249"/>
      <c r="CR500" s="249"/>
      <c r="CS500" s="249"/>
      <c r="CT500" s="249"/>
      <c r="CU500" s="249"/>
      <c r="CV500" s="249"/>
      <c r="CW500" s="249"/>
      <c r="CX500" s="249"/>
      <c r="CY500" s="249"/>
      <c r="CZ500" s="249"/>
      <c r="DA500" s="249"/>
      <c r="DB500" s="249"/>
      <c r="DC500" s="249"/>
      <c r="DD500" s="249"/>
      <c r="DE500" s="249"/>
      <c r="DF500" s="249"/>
      <c r="DG500" s="249"/>
      <c r="DH500" s="249"/>
      <c r="DI500" s="249"/>
      <c r="DJ500" s="249"/>
      <c r="DK500" s="249"/>
      <c r="DL500" s="249"/>
      <c r="DM500" s="249"/>
      <c r="DN500" s="249"/>
      <c r="DO500" s="249"/>
      <c r="DP500" s="249"/>
      <c r="DQ500" s="249"/>
      <c r="DR500" s="249"/>
      <c r="DS500" s="249"/>
      <c r="DT500" s="249"/>
      <c r="DU500" s="249"/>
      <c r="DV500" s="249"/>
      <c r="DW500" s="249"/>
      <c r="DX500" s="249"/>
      <c r="DY500" s="249"/>
      <c r="DZ500" s="249"/>
      <c r="EA500" s="249"/>
      <c r="EB500" s="249"/>
      <c r="EC500" s="249"/>
      <c r="ED500" s="249"/>
      <c r="EE500" s="249"/>
      <c r="EF500" s="249"/>
      <c r="EG500" s="249"/>
      <c r="EH500" s="249"/>
      <c r="EI500" s="249"/>
      <c r="EJ500" s="249"/>
      <c r="EK500" s="249"/>
      <c r="EL500" s="249"/>
      <c r="EM500" s="249"/>
      <c r="EN500" s="249"/>
      <c r="EO500" s="249"/>
      <c r="EP500" s="249"/>
      <c r="EQ500" s="249"/>
      <c r="ER500" s="249"/>
      <c r="ES500" s="249"/>
      <c r="ET500" s="249"/>
      <c r="EU500" s="249"/>
      <c r="EV500" s="249"/>
      <c r="EW500" s="249"/>
      <c r="EX500" s="249"/>
      <c r="EY500" s="249"/>
      <c r="EZ500" s="249"/>
      <c r="FA500" s="249"/>
      <c r="FB500" s="249"/>
      <c r="FC500" s="249"/>
      <c r="FD500" s="249"/>
      <c r="FE500" s="249"/>
      <c r="FF500" s="249"/>
      <c r="FG500" s="249"/>
      <c r="FH500" s="249"/>
      <c r="FI500" s="249"/>
      <c r="FJ500" s="249"/>
      <c r="FK500" s="249"/>
      <c r="FL500" s="249"/>
      <c r="FM500" s="249"/>
      <c r="FN500" s="249"/>
      <c r="FO500" s="249"/>
      <c r="FP500" s="249"/>
      <c r="FQ500" s="249"/>
      <c r="FR500" s="249"/>
      <c r="FS500" s="249"/>
      <c r="FT500" s="249"/>
      <c r="FU500" s="249"/>
      <c r="FV500" s="249"/>
      <c r="FW500" s="249"/>
      <c r="FX500" s="249"/>
    </row>
    <row r="501" customFormat="false" ht="13.8" hidden="false" customHeight="false" outlineLevel="0" collapsed="false">
      <c r="A501" s="249"/>
      <c r="B501" s="249"/>
      <c r="C501" s="249"/>
      <c r="D501" s="249"/>
      <c r="E501" s="249"/>
      <c r="F501" s="249"/>
      <c r="G501" s="249"/>
      <c r="H501" s="249"/>
      <c r="AK501" s="249"/>
      <c r="AL501" s="249"/>
      <c r="AM501" s="249"/>
      <c r="AN501" s="249"/>
      <c r="AO501" s="249"/>
      <c r="AP501" s="249"/>
      <c r="AQ501" s="249"/>
      <c r="AR501" s="249"/>
      <c r="AS501" s="249"/>
      <c r="AT501" s="249"/>
      <c r="AU501" s="249"/>
      <c r="AV501" s="249"/>
      <c r="AW501" s="249"/>
      <c r="AX501" s="249"/>
      <c r="AY501" s="249"/>
      <c r="AZ501" s="249"/>
      <c r="BA501" s="249"/>
      <c r="BB501" s="249"/>
      <c r="BC501" s="249"/>
      <c r="BD501" s="249"/>
      <c r="BE501" s="249"/>
      <c r="BF501" s="249"/>
      <c r="BG501" s="249"/>
      <c r="BH501" s="249"/>
      <c r="BI501" s="249"/>
      <c r="BJ501" s="249"/>
      <c r="BK501" s="249"/>
      <c r="BL501" s="249"/>
      <c r="BM501" s="249"/>
      <c r="BN501" s="249"/>
      <c r="BO501" s="249"/>
      <c r="BP501" s="249"/>
      <c r="BQ501" s="249"/>
      <c r="BR501" s="249"/>
      <c r="BS501" s="249"/>
      <c r="BT501" s="249"/>
      <c r="BU501" s="249"/>
      <c r="BV501" s="249"/>
      <c r="BW501" s="249"/>
      <c r="BX501" s="249"/>
      <c r="BY501" s="249"/>
      <c r="BZ501" s="249"/>
      <c r="CA501" s="249"/>
      <c r="CB501" s="249"/>
      <c r="CC501" s="249"/>
      <c r="CD501" s="249"/>
      <c r="CE501" s="249"/>
      <c r="CF501" s="249"/>
      <c r="CG501" s="249"/>
      <c r="CH501" s="249"/>
      <c r="CI501" s="249"/>
      <c r="CJ501" s="249"/>
      <c r="CK501" s="249"/>
      <c r="CL501" s="249"/>
      <c r="CM501" s="249"/>
      <c r="CN501" s="249"/>
      <c r="CO501" s="249"/>
      <c r="CP501" s="249"/>
      <c r="CQ501" s="249"/>
      <c r="CR501" s="249"/>
      <c r="CS501" s="249"/>
      <c r="CT501" s="249"/>
      <c r="CU501" s="249"/>
      <c r="CV501" s="249"/>
      <c r="CW501" s="249"/>
      <c r="CX501" s="249"/>
      <c r="CY501" s="249"/>
      <c r="CZ501" s="249"/>
      <c r="DA501" s="249"/>
      <c r="DB501" s="249"/>
      <c r="DC501" s="249"/>
      <c r="DD501" s="249"/>
      <c r="DE501" s="249"/>
      <c r="DF501" s="249"/>
      <c r="DG501" s="249"/>
      <c r="DH501" s="249"/>
      <c r="DI501" s="249"/>
      <c r="DJ501" s="249"/>
      <c r="DK501" s="249"/>
      <c r="DL501" s="249"/>
      <c r="DM501" s="249"/>
      <c r="DN501" s="249"/>
      <c r="DO501" s="249"/>
      <c r="DP501" s="249"/>
      <c r="DQ501" s="249"/>
      <c r="DR501" s="249"/>
      <c r="DS501" s="249"/>
      <c r="DT501" s="249"/>
      <c r="DU501" s="249"/>
      <c r="DV501" s="249"/>
      <c r="DW501" s="249"/>
      <c r="DX501" s="249"/>
      <c r="DY501" s="249"/>
      <c r="DZ501" s="249"/>
      <c r="EA501" s="249"/>
      <c r="EB501" s="249"/>
      <c r="EC501" s="249"/>
      <c r="ED501" s="249"/>
      <c r="EE501" s="249"/>
      <c r="EF501" s="249"/>
      <c r="EG501" s="249"/>
      <c r="EH501" s="249"/>
      <c r="EI501" s="249"/>
      <c r="EJ501" s="249"/>
      <c r="EK501" s="249"/>
      <c r="EL501" s="249"/>
      <c r="EM501" s="249"/>
      <c r="EN501" s="249"/>
      <c r="EO501" s="249"/>
      <c r="EP501" s="249"/>
      <c r="EQ501" s="249"/>
      <c r="ER501" s="249"/>
      <c r="ES501" s="249"/>
      <c r="ET501" s="249"/>
      <c r="EU501" s="249"/>
      <c r="EV501" s="249"/>
      <c r="EW501" s="249"/>
      <c r="EX501" s="249"/>
      <c r="EY501" s="249"/>
      <c r="EZ501" s="249"/>
      <c r="FA501" s="249"/>
      <c r="FB501" s="249"/>
      <c r="FC501" s="249"/>
      <c r="FD501" s="249"/>
      <c r="FE501" s="249"/>
      <c r="FF501" s="249"/>
      <c r="FG501" s="249"/>
      <c r="FH501" s="249"/>
      <c r="FI501" s="249"/>
      <c r="FJ501" s="249"/>
      <c r="FK501" s="249"/>
      <c r="FL501" s="249"/>
      <c r="FM501" s="249"/>
      <c r="FN501" s="249"/>
      <c r="FO501" s="249"/>
      <c r="FP501" s="249"/>
      <c r="FQ501" s="249"/>
      <c r="FR501" s="249"/>
      <c r="FS501" s="249"/>
      <c r="FT501" s="249"/>
      <c r="FU501" s="249"/>
      <c r="FV501" s="249"/>
      <c r="FW501" s="249"/>
      <c r="FX501" s="249"/>
    </row>
    <row r="502" customFormat="false" ht="13.8" hidden="false" customHeight="false" outlineLevel="0" collapsed="false">
      <c r="A502" s="249"/>
      <c r="B502" s="249"/>
      <c r="C502" s="249"/>
      <c r="D502" s="249"/>
      <c r="E502" s="249"/>
      <c r="F502" s="249"/>
      <c r="G502" s="249"/>
      <c r="H502" s="249"/>
      <c r="AK502" s="249"/>
      <c r="AL502" s="249"/>
      <c r="AM502" s="249"/>
      <c r="AN502" s="249"/>
      <c r="AO502" s="249"/>
      <c r="AP502" s="249"/>
      <c r="AQ502" s="249"/>
      <c r="AR502" s="249"/>
      <c r="AS502" s="249"/>
      <c r="AT502" s="249"/>
      <c r="AU502" s="249"/>
      <c r="AV502" s="249"/>
      <c r="AW502" s="249"/>
      <c r="AX502" s="249"/>
      <c r="AY502" s="249"/>
      <c r="AZ502" s="249"/>
      <c r="BA502" s="249"/>
      <c r="BB502" s="249"/>
      <c r="BC502" s="249"/>
      <c r="BD502" s="249"/>
      <c r="BE502" s="249"/>
      <c r="BF502" s="249"/>
      <c r="BG502" s="249"/>
      <c r="BH502" s="249"/>
      <c r="BI502" s="249"/>
      <c r="BJ502" s="249"/>
      <c r="BK502" s="249"/>
      <c r="BL502" s="249"/>
      <c r="BM502" s="249"/>
      <c r="BN502" s="249"/>
      <c r="BO502" s="249"/>
      <c r="BP502" s="249"/>
      <c r="BQ502" s="249"/>
      <c r="BR502" s="249"/>
      <c r="BS502" s="249"/>
      <c r="BT502" s="249"/>
      <c r="BU502" s="249"/>
      <c r="BV502" s="249"/>
      <c r="BW502" s="249"/>
      <c r="BX502" s="249"/>
      <c r="BY502" s="249"/>
      <c r="BZ502" s="249"/>
      <c r="CA502" s="249"/>
      <c r="CB502" s="249"/>
      <c r="CC502" s="249"/>
      <c r="CD502" s="249"/>
      <c r="CE502" s="249"/>
      <c r="CF502" s="249"/>
      <c r="CG502" s="249"/>
      <c r="CH502" s="249"/>
      <c r="CI502" s="249"/>
      <c r="CJ502" s="249"/>
      <c r="CK502" s="249"/>
      <c r="CL502" s="249"/>
      <c r="CM502" s="249"/>
      <c r="CN502" s="249"/>
      <c r="CO502" s="249"/>
      <c r="CP502" s="249"/>
      <c r="CQ502" s="249"/>
      <c r="CR502" s="249"/>
      <c r="CS502" s="249"/>
      <c r="CT502" s="249"/>
      <c r="CU502" s="249"/>
      <c r="CV502" s="249"/>
      <c r="CW502" s="249"/>
      <c r="CX502" s="249"/>
      <c r="CY502" s="249"/>
      <c r="CZ502" s="249"/>
      <c r="DA502" s="249"/>
      <c r="DB502" s="249"/>
      <c r="DC502" s="249"/>
      <c r="DD502" s="249"/>
      <c r="DE502" s="249"/>
      <c r="DF502" s="249"/>
      <c r="DG502" s="249"/>
      <c r="DH502" s="249"/>
      <c r="DI502" s="249"/>
      <c r="DJ502" s="249"/>
      <c r="DK502" s="249"/>
      <c r="DL502" s="249"/>
      <c r="DM502" s="249"/>
      <c r="DN502" s="249"/>
      <c r="DO502" s="249"/>
      <c r="DP502" s="249"/>
      <c r="DQ502" s="249"/>
      <c r="DR502" s="249"/>
      <c r="DS502" s="249"/>
      <c r="DT502" s="249"/>
      <c r="DU502" s="249"/>
      <c r="DV502" s="249"/>
      <c r="DW502" s="249"/>
      <c r="DX502" s="249"/>
      <c r="DY502" s="249"/>
      <c r="DZ502" s="249"/>
      <c r="EA502" s="249"/>
      <c r="EB502" s="249"/>
      <c r="EC502" s="249"/>
      <c r="ED502" s="249"/>
      <c r="EE502" s="249"/>
      <c r="EF502" s="249"/>
      <c r="EG502" s="249"/>
      <c r="EH502" s="249"/>
      <c r="EI502" s="249"/>
      <c r="EJ502" s="249"/>
      <c r="EK502" s="249"/>
      <c r="EL502" s="249"/>
      <c r="EM502" s="249"/>
      <c r="EN502" s="249"/>
      <c r="EO502" s="249"/>
      <c r="EP502" s="249"/>
      <c r="EQ502" s="249"/>
      <c r="ER502" s="249"/>
      <c r="ES502" s="249"/>
      <c r="ET502" s="249"/>
      <c r="EU502" s="249"/>
      <c r="EV502" s="249"/>
      <c r="EW502" s="249"/>
      <c r="EX502" s="249"/>
      <c r="EY502" s="249"/>
      <c r="EZ502" s="249"/>
      <c r="FA502" s="249"/>
      <c r="FB502" s="249"/>
      <c r="FC502" s="249"/>
      <c r="FD502" s="249"/>
      <c r="FE502" s="249"/>
      <c r="FF502" s="249"/>
      <c r="FG502" s="249"/>
      <c r="FH502" s="249"/>
      <c r="FI502" s="249"/>
      <c r="FJ502" s="249"/>
      <c r="FK502" s="249"/>
      <c r="FL502" s="249"/>
      <c r="FM502" s="249"/>
      <c r="FN502" s="249"/>
      <c r="FO502" s="249"/>
      <c r="FP502" s="249"/>
      <c r="FQ502" s="249"/>
      <c r="FR502" s="249"/>
      <c r="FS502" s="249"/>
      <c r="FT502" s="249"/>
      <c r="FU502" s="249"/>
      <c r="FV502" s="249"/>
      <c r="FW502" s="249"/>
      <c r="FX502" s="249"/>
    </row>
    <row r="503" customFormat="false" ht="13.8" hidden="false" customHeight="false" outlineLevel="0" collapsed="false">
      <c r="A503" s="249"/>
      <c r="B503" s="249"/>
      <c r="C503" s="249"/>
      <c r="D503" s="249"/>
      <c r="E503" s="249"/>
      <c r="F503" s="249"/>
      <c r="G503" s="249"/>
      <c r="H503" s="249"/>
      <c r="AK503" s="249"/>
      <c r="AL503" s="249"/>
      <c r="AM503" s="249"/>
      <c r="AN503" s="249"/>
      <c r="AO503" s="249"/>
      <c r="AP503" s="249"/>
      <c r="AQ503" s="249"/>
      <c r="AR503" s="249"/>
      <c r="AS503" s="249"/>
      <c r="AT503" s="249"/>
      <c r="AU503" s="249"/>
      <c r="AV503" s="249"/>
      <c r="AW503" s="249"/>
      <c r="AX503" s="249"/>
      <c r="AY503" s="249"/>
      <c r="AZ503" s="249"/>
      <c r="BA503" s="249"/>
      <c r="BB503" s="249"/>
      <c r="BC503" s="249"/>
      <c r="BD503" s="249"/>
      <c r="BE503" s="249"/>
      <c r="BF503" s="249"/>
      <c r="BG503" s="249"/>
      <c r="BH503" s="249"/>
      <c r="BI503" s="249"/>
      <c r="BJ503" s="249"/>
      <c r="BK503" s="249"/>
      <c r="BL503" s="249"/>
      <c r="BM503" s="249"/>
      <c r="BN503" s="249"/>
      <c r="BO503" s="249"/>
      <c r="BP503" s="249"/>
      <c r="BQ503" s="249"/>
      <c r="BR503" s="249"/>
      <c r="BS503" s="249"/>
      <c r="BT503" s="249"/>
      <c r="BU503" s="249"/>
      <c r="BV503" s="249"/>
      <c r="BW503" s="249"/>
      <c r="BX503" s="249"/>
      <c r="BY503" s="249"/>
      <c r="BZ503" s="249"/>
      <c r="CA503" s="249"/>
      <c r="CB503" s="249"/>
      <c r="CC503" s="249"/>
      <c r="CD503" s="249"/>
      <c r="CE503" s="249"/>
      <c r="CF503" s="249"/>
      <c r="CG503" s="249"/>
      <c r="CH503" s="249"/>
      <c r="CI503" s="249"/>
      <c r="CJ503" s="249"/>
      <c r="CK503" s="249"/>
      <c r="CL503" s="249"/>
      <c r="CM503" s="249"/>
      <c r="CN503" s="249"/>
      <c r="CO503" s="249"/>
      <c r="CP503" s="249"/>
      <c r="CQ503" s="249"/>
      <c r="CR503" s="249"/>
      <c r="CS503" s="249"/>
      <c r="CT503" s="249"/>
      <c r="CU503" s="249"/>
      <c r="CV503" s="249"/>
      <c r="CW503" s="249"/>
      <c r="CX503" s="249"/>
      <c r="CY503" s="249"/>
      <c r="CZ503" s="249"/>
      <c r="DA503" s="249"/>
      <c r="DB503" s="249"/>
      <c r="DC503" s="249"/>
      <c r="DD503" s="249"/>
      <c r="DE503" s="249"/>
      <c r="DF503" s="249"/>
      <c r="DG503" s="249"/>
      <c r="DH503" s="249"/>
      <c r="DI503" s="249"/>
      <c r="DJ503" s="249"/>
      <c r="DK503" s="249"/>
      <c r="DL503" s="249"/>
      <c r="DM503" s="249"/>
      <c r="DN503" s="249"/>
      <c r="DO503" s="249"/>
      <c r="DP503" s="249"/>
      <c r="DQ503" s="249"/>
      <c r="DR503" s="249"/>
      <c r="DS503" s="249"/>
      <c r="DT503" s="249"/>
      <c r="DU503" s="249"/>
      <c r="DV503" s="249"/>
      <c r="DW503" s="249"/>
      <c r="DX503" s="249"/>
      <c r="DY503" s="249"/>
      <c r="DZ503" s="249"/>
      <c r="EA503" s="249"/>
      <c r="EB503" s="249"/>
      <c r="EC503" s="249"/>
      <c r="ED503" s="249"/>
      <c r="EE503" s="249"/>
      <c r="EF503" s="249"/>
      <c r="EG503" s="249"/>
      <c r="EH503" s="249"/>
      <c r="EI503" s="249"/>
      <c r="EJ503" s="249"/>
      <c r="EK503" s="249"/>
      <c r="EL503" s="249"/>
      <c r="EM503" s="249"/>
      <c r="EN503" s="249"/>
      <c r="EO503" s="249"/>
      <c r="EP503" s="249"/>
      <c r="EQ503" s="249"/>
      <c r="ER503" s="249"/>
      <c r="ES503" s="249"/>
      <c r="ET503" s="249"/>
      <c r="EU503" s="249"/>
      <c r="EV503" s="249"/>
      <c r="EW503" s="249"/>
      <c r="EX503" s="249"/>
      <c r="EY503" s="249"/>
      <c r="EZ503" s="249"/>
      <c r="FA503" s="249"/>
      <c r="FB503" s="249"/>
      <c r="FC503" s="249"/>
      <c r="FD503" s="249"/>
      <c r="FE503" s="249"/>
      <c r="FF503" s="249"/>
      <c r="FG503" s="249"/>
      <c r="FH503" s="249"/>
      <c r="FI503" s="249"/>
      <c r="FJ503" s="249"/>
      <c r="FK503" s="249"/>
      <c r="FL503" s="249"/>
      <c r="FM503" s="249"/>
      <c r="FN503" s="249"/>
      <c r="FO503" s="249"/>
      <c r="FP503" s="249"/>
      <c r="FQ503" s="249"/>
      <c r="FR503" s="249"/>
      <c r="FS503" s="249"/>
      <c r="FT503" s="249"/>
      <c r="FU503" s="249"/>
      <c r="FV503" s="249"/>
      <c r="FW503" s="249"/>
      <c r="FX503" s="249"/>
    </row>
    <row r="504" customFormat="false" ht="13.8" hidden="false" customHeight="false" outlineLevel="0" collapsed="false">
      <c r="A504" s="249"/>
      <c r="B504" s="249"/>
      <c r="C504" s="249"/>
      <c r="D504" s="249"/>
      <c r="E504" s="249"/>
      <c r="F504" s="249"/>
      <c r="G504" s="249"/>
      <c r="H504" s="249"/>
      <c r="AK504" s="249"/>
      <c r="AL504" s="249"/>
      <c r="AM504" s="249"/>
      <c r="AN504" s="249"/>
      <c r="AO504" s="249"/>
      <c r="AP504" s="249"/>
      <c r="AQ504" s="249"/>
      <c r="AR504" s="249"/>
      <c r="AS504" s="249"/>
      <c r="AT504" s="249"/>
      <c r="AU504" s="249"/>
      <c r="AV504" s="249"/>
      <c r="AW504" s="249"/>
      <c r="AX504" s="249"/>
      <c r="AY504" s="249"/>
      <c r="AZ504" s="249"/>
      <c r="BA504" s="249"/>
      <c r="BB504" s="249"/>
      <c r="BC504" s="249"/>
      <c r="BD504" s="249"/>
      <c r="BE504" s="249"/>
      <c r="BF504" s="249"/>
      <c r="BG504" s="249"/>
      <c r="BH504" s="249"/>
      <c r="BI504" s="249"/>
      <c r="BJ504" s="249"/>
      <c r="BK504" s="249"/>
      <c r="BL504" s="249"/>
      <c r="BM504" s="249"/>
      <c r="BN504" s="249"/>
      <c r="BO504" s="249"/>
      <c r="BP504" s="249"/>
      <c r="BQ504" s="249"/>
      <c r="BR504" s="249"/>
      <c r="BS504" s="249"/>
      <c r="BT504" s="249"/>
      <c r="BU504" s="249"/>
      <c r="BV504" s="249"/>
      <c r="BW504" s="249"/>
      <c r="BX504" s="249"/>
      <c r="BY504" s="249"/>
      <c r="BZ504" s="249"/>
      <c r="CA504" s="249"/>
      <c r="CB504" s="249"/>
      <c r="CC504" s="249"/>
      <c r="CD504" s="249"/>
      <c r="CE504" s="249"/>
      <c r="CF504" s="249"/>
      <c r="CG504" s="249"/>
      <c r="CH504" s="249"/>
      <c r="CI504" s="249"/>
      <c r="CJ504" s="249"/>
      <c r="CK504" s="249"/>
      <c r="CL504" s="249"/>
      <c r="CM504" s="249"/>
      <c r="CN504" s="249"/>
      <c r="CO504" s="249"/>
      <c r="CP504" s="249"/>
      <c r="CQ504" s="249"/>
      <c r="CR504" s="249"/>
      <c r="CS504" s="249"/>
      <c r="CT504" s="249"/>
      <c r="CU504" s="249"/>
      <c r="CV504" s="249"/>
      <c r="CW504" s="249"/>
      <c r="CX504" s="249"/>
      <c r="CY504" s="249"/>
      <c r="CZ504" s="249"/>
      <c r="DA504" s="249"/>
      <c r="DB504" s="249"/>
      <c r="DC504" s="249"/>
      <c r="DD504" s="249"/>
      <c r="DE504" s="249"/>
      <c r="DF504" s="249"/>
      <c r="DG504" s="249"/>
      <c r="DH504" s="249"/>
      <c r="DI504" s="249"/>
      <c r="DJ504" s="249"/>
      <c r="DK504" s="249"/>
      <c r="DL504" s="249"/>
      <c r="DM504" s="249"/>
      <c r="DN504" s="249"/>
      <c r="DO504" s="249"/>
      <c r="DP504" s="249"/>
      <c r="DQ504" s="249"/>
      <c r="DR504" s="249"/>
      <c r="DS504" s="249"/>
      <c r="DT504" s="249"/>
      <c r="DU504" s="249"/>
      <c r="DV504" s="249"/>
      <c r="DW504" s="249"/>
      <c r="DX504" s="249"/>
      <c r="DY504" s="249"/>
      <c r="DZ504" s="249"/>
      <c r="EA504" s="249"/>
      <c r="EB504" s="249"/>
      <c r="EC504" s="249"/>
      <c r="ED504" s="249"/>
      <c r="EE504" s="249"/>
      <c r="EF504" s="249"/>
      <c r="EG504" s="249"/>
      <c r="EH504" s="249"/>
      <c r="EI504" s="249"/>
      <c r="EJ504" s="249"/>
      <c r="EK504" s="249"/>
      <c r="EL504" s="249"/>
      <c r="EM504" s="249"/>
      <c r="EN504" s="249"/>
      <c r="EO504" s="249"/>
      <c r="EP504" s="249"/>
      <c r="EQ504" s="249"/>
      <c r="ER504" s="249"/>
      <c r="ES504" s="249"/>
      <c r="ET504" s="249"/>
      <c r="EU504" s="249"/>
      <c r="EV504" s="249"/>
      <c r="EW504" s="249"/>
      <c r="EX504" s="249"/>
      <c r="EY504" s="249"/>
      <c r="EZ504" s="249"/>
      <c r="FA504" s="249"/>
      <c r="FB504" s="249"/>
      <c r="FC504" s="249"/>
      <c r="FD504" s="249"/>
      <c r="FE504" s="249"/>
      <c r="FF504" s="249"/>
      <c r="FG504" s="249"/>
      <c r="FH504" s="249"/>
      <c r="FI504" s="249"/>
      <c r="FJ504" s="249"/>
      <c r="FK504" s="249"/>
      <c r="FL504" s="249"/>
      <c r="FM504" s="249"/>
      <c r="FN504" s="249"/>
      <c r="FO504" s="249"/>
      <c r="FP504" s="249"/>
      <c r="FQ504" s="249"/>
      <c r="FR504" s="249"/>
      <c r="FS504" s="249"/>
      <c r="FT504" s="249"/>
      <c r="FU504" s="249"/>
      <c r="FV504" s="249"/>
      <c r="FW504" s="249"/>
      <c r="FX504" s="249"/>
    </row>
    <row r="505" customFormat="false" ht="13.8" hidden="false" customHeight="false" outlineLevel="0" collapsed="false">
      <c r="A505" s="249"/>
      <c r="B505" s="249"/>
      <c r="C505" s="249"/>
      <c r="D505" s="249"/>
      <c r="E505" s="249"/>
      <c r="F505" s="249"/>
      <c r="G505" s="249"/>
      <c r="H505" s="249"/>
      <c r="AK505" s="249"/>
      <c r="AL505" s="249"/>
      <c r="AM505" s="249"/>
      <c r="AN505" s="249"/>
      <c r="AO505" s="249"/>
      <c r="AP505" s="249"/>
      <c r="AQ505" s="249"/>
      <c r="AR505" s="249"/>
      <c r="AS505" s="249"/>
      <c r="AT505" s="249"/>
      <c r="AU505" s="249"/>
      <c r="AV505" s="249"/>
      <c r="AW505" s="249"/>
      <c r="AX505" s="249"/>
      <c r="AY505" s="249"/>
      <c r="AZ505" s="249"/>
      <c r="BA505" s="249"/>
      <c r="BB505" s="249"/>
      <c r="BC505" s="249"/>
      <c r="BD505" s="249"/>
      <c r="BE505" s="249"/>
      <c r="BF505" s="249"/>
      <c r="BG505" s="249"/>
      <c r="BH505" s="249"/>
      <c r="BI505" s="249"/>
      <c r="BJ505" s="249"/>
      <c r="BK505" s="249"/>
      <c r="BL505" s="249"/>
      <c r="BM505" s="249"/>
      <c r="BN505" s="249"/>
      <c r="BO505" s="249"/>
      <c r="BP505" s="249"/>
      <c r="BQ505" s="249"/>
      <c r="BR505" s="249"/>
      <c r="BS505" s="249"/>
      <c r="BT505" s="249"/>
      <c r="BU505" s="249"/>
      <c r="BV505" s="249"/>
      <c r="BW505" s="249"/>
      <c r="BX505" s="249"/>
      <c r="BY505" s="249"/>
      <c r="BZ505" s="249"/>
      <c r="CA505" s="249"/>
      <c r="CB505" s="249"/>
      <c r="CC505" s="249"/>
      <c r="CD505" s="249"/>
      <c r="CE505" s="249"/>
      <c r="CF505" s="249"/>
      <c r="CG505" s="249"/>
      <c r="CH505" s="249"/>
      <c r="CI505" s="249"/>
      <c r="CJ505" s="249"/>
      <c r="CK505" s="249"/>
      <c r="CL505" s="249"/>
      <c r="CM505" s="249"/>
      <c r="CN505" s="249"/>
      <c r="CO505" s="249"/>
      <c r="CP505" s="249"/>
      <c r="CQ505" s="249"/>
      <c r="CR505" s="249"/>
      <c r="CS505" s="249"/>
      <c r="CT505" s="249"/>
      <c r="CU505" s="249"/>
      <c r="CV505" s="249"/>
      <c r="CW505" s="249"/>
      <c r="CX505" s="249"/>
      <c r="CY505" s="249"/>
      <c r="CZ505" s="249"/>
      <c r="DA505" s="249"/>
      <c r="DB505" s="249"/>
      <c r="DC505" s="249"/>
      <c r="DD505" s="249"/>
      <c r="DE505" s="249"/>
      <c r="DF505" s="249"/>
      <c r="DG505" s="249"/>
      <c r="DH505" s="249"/>
      <c r="DI505" s="249"/>
      <c r="DJ505" s="249"/>
      <c r="DK505" s="249"/>
      <c r="DL505" s="249"/>
      <c r="DM505" s="249"/>
      <c r="DN505" s="249"/>
      <c r="DO505" s="249"/>
      <c r="DP505" s="249"/>
      <c r="DQ505" s="249"/>
      <c r="DR505" s="249"/>
      <c r="DS505" s="249"/>
      <c r="DT505" s="249"/>
      <c r="DU505" s="249"/>
      <c r="DV505" s="249"/>
      <c r="DW505" s="249"/>
      <c r="DX505" s="249"/>
      <c r="DY505" s="249"/>
      <c r="DZ505" s="249"/>
      <c r="EA505" s="249"/>
      <c r="EB505" s="249"/>
      <c r="EC505" s="249"/>
      <c r="ED505" s="249"/>
      <c r="EE505" s="249"/>
      <c r="EF505" s="249"/>
      <c r="EG505" s="249"/>
      <c r="EH505" s="249"/>
      <c r="EI505" s="249"/>
      <c r="EJ505" s="249"/>
      <c r="EK505" s="249"/>
      <c r="EL505" s="249"/>
      <c r="EM505" s="249"/>
      <c r="EN505" s="249"/>
      <c r="EO505" s="249"/>
      <c r="EP505" s="249"/>
      <c r="EQ505" s="249"/>
      <c r="ER505" s="249"/>
      <c r="ES505" s="249"/>
      <c r="ET505" s="249"/>
      <c r="EU505" s="249"/>
      <c r="EV505" s="249"/>
      <c r="EW505" s="249"/>
      <c r="EX505" s="249"/>
      <c r="EY505" s="249"/>
      <c r="EZ505" s="249"/>
      <c r="FA505" s="249"/>
      <c r="FB505" s="249"/>
      <c r="FC505" s="249"/>
      <c r="FD505" s="249"/>
      <c r="FE505" s="249"/>
      <c r="FF505" s="249"/>
      <c r="FG505" s="249"/>
      <c r="FH505" s="249"/>
      <c r="FI505" s="249"/>
      <c r="FJ505" s="249"/>
      <c r="FK505" s="249"/>
      <c r="FL505" s="249"/>
      <c r="FM505" s="249"/>
      <c r="FN505" s="249"/>
      <c r="FO505" s="249"/>
      <c r="FP505" s="249"/>
      <c r="FQ505" s="249"/>
      <c r="FR505" s="249"/>
      <c r="FS505" s="249"/>
      <c r="FT505" s="249"/>
      <c r="FU505" s="249"/>
      <c r="FV505" s="249"/>
      <c r="FW505" s="249"/>
      <c r="FX505" s="249"/>
    </row>
    <row r="506" customFormat="false" ht="13.8" hidden="false" customHeight="false" outlineLevel="0" collapsed="false">
      <c r="A506" s="249"/>
      <c r="B506" s="249"/>
      <c r="C506" s="249"/>
      <c r="D506" s="249"/>
      <c r="E506" s="249"/>
      <c r="F506" s="249"/>
      <c r="G506" s="249"/>
      <c r="H506" s="249"/>
      <c r="AK506" s="249"/>
      <c r="AL506" s="249"/>
      <c r="AM506" s="249"/>
      <c r="AN506" s="249"/>
      <c r="AO506" s="249"/>
      <c r="AP506" s="249"/>
      <c r="AQ506" s="249"/>
      <c r="AR506" s="249"/>
      <c r="AS506" s="249"/>
      <c r="AT506" s="249"/>
      <c r="AU506" s="249"/>
      <c r="AV506" s="249"/>
      <c r="AW506" s="249"/>
      <c r="AX506" s="249"/>
      <c r="AY506" s="249"/>
      <c r="AZ506" s="249"/>
      <c r="BA506" s="249"/>
      <c r="BB506" s="249"/>
      <c r="BC506" s="249"/>
      <c r="BD506" s="249"/>
      <c r="BE506" s="249"/>
      <c r="BF506" s="249"/>
      <c r="BG506" s="249"/>
      <c r="BH506" s="249"/>
      <c r="BI506" s="249"/>
      <c r="BJ506" s="249"/>
      <c r="BK506" s="249"/>
      <c r="BL506" s="249"/>
      <c r="BM506" s="249"/>
      <c r="BN506" s="249"/>
      <c r="BO506" s="249"/>
      <c r="BP506" s="249"/>
      <c r="BQ506" s="249"/>
      <c r="BR506" s="249"/>
      <c r="BS506" s="249"/>
      <c r="BT506" s="249"/>
      <c r="BU506" s="249"/>
      <c r="BV506" s="249"/>
      <c r="BW506" s="249"/>
      <c r="BX506" s="249"/>
      <c r="BY506" s="249"/>
      <c r="BZ506" s="249"/>
      <c r="CA506" s="249"/>
      <c r="CB506" s="249"/>
      <c r="CC506" s="249"/>
      <c r="CD506" s="249"/>
      <c r="CE506" s="249"/>
      <c r="CF506" s="249"/>
      <c r="CG506" s="249"/>
      <c r="CH506" s="249"/>
      <c r="CI506" s="249"/>
      <c r="CJ506" s="249"/>
      <c r="CK506" s="249"/>
      <c r="CL506" s="249"/>
      <c r="CM506" s="249"/>
      <c r="CN506" s="249"/>
      <c r="CO506" s="249"/>
      <c r="CP506" s="249"/>
      <c r="CQ506" s="249"/>
      <c r="CR506" s="249"/>
      <c r="CS506" s="249"/>
      <c r="CT506" s="249"/>
      <c r="CU506" s="249"/>
      <c r="CV506" s="249"/>
      <c r="CW506" s="249"/>
      <c r="CX506" s="249"/>
      <c r="CY506" s="249"/>
      <c r="CZ506" s="249"/>
      <c r="DA506" s="249"/>
      <c r="DB506" s="249"/>
      <c r="DC506" s="249"/>
      <c r="DD506" s="249"/>
      <c r="DE506" s="249"/>
      <c r="DF506" s="249"/>
      <c r="DG506" s="249"/>
      <c r="DH506" s="249"/>
      <c r="DI506" s="249"/>
      <c r="DJ506" s="249"/>
      <c r="DK506" s="249"/>
      <c r="DL506" s="249"/>
      <c r="DM506" s="249"/>
      <c r="DN506" s="249"/>
      <c r="DO506" s="249"/>
      <c r="DP506" s="249"/>
      <c r="DQ506" s="249"/>
      <c r="DR506" s="249"/>
      <c r="DS506" s="249"/>
      <c r="DT506" s="249"/>
      <c r="DU506" s="249"/>
      <c r="DV506" s="249"/>
      <c r="DW506" s="249"/>
      <c r="DX506" s="249"/>
      <c r="DY506" s="249"/>
      <c r="DZ506" s="249"/>
      <c r="EA506" s="249"/>
      <c r="EB506" s="249"/>
      <c r="EC506" s="249"/>
      <c r="ED506" s="249"/>
      <c r="EE506" s="249"/>
      <c r="EF506" s="249"/>
      <c r="EG506" s="249"/>
      <c r="EH506" s="249"/>
      <c r="EI506" s="249"/>
      <c r="EJ506" s="249"/>
      <c r="EK506" s="249"/>
      <c r="EL506" s="249"/>
      <c r="EM506" s="249"/>
      <c r="EN506" s="249"/>
      <c r="EO506" s="249"/>
      <c r="EP506" s="249"/>
      <c r="EQ506" s="249"/>
      <c r="ER506" s="249"/>
      <c r="ES506" s="249"/>
      <c r="ET506" s="249"/>
      <c r="EU506" s="249"/>
      <c r="EV506" s="249"/>
      <c r="EW506" s="249"/>
      <c r="EX506" s="249"/>
      <c r="EY506" s="249"/>
      <c r="EZ506" s="249"/>
      <c r="FA506" s="249"/>
      <c r="FB506" s="249"/>
      <c r="FC506" s="249"/>
      <c r="FD506" s="249"/>
      <c r="FE506" s="249"/>
      <c r="FF506" s="249"/>
      <c r="FG506" s="249"/>
      <c r="FH506" s="249"/>
      <c r="FI506" s="249"/>
      <c r="FJ506" s="249"/>
      <c r="FK506" s="249"/>
      <c r="FL506" s="249"/>
      <c r="FM506" s="249"/>
      <c r="FN506" s="249"/>
      <c r="FO506" s="249"/>
      <c r="FP506" s="249"/>
      <c r="FQ506" s="249"/>
      <c r="FR506" s="249"/>
      <c r="FS506" s="249"/>
      <c r="FT506" s="249"/>
      <c r="FU506" s="249"/>
      <c r="FV506" s="249"/>
      <c r="FW506" s="249"/>
      <c r="FX506" s="249"/>
    </row>
    <row r="507" customFormat="false" ht="13.8" hidden="false" customHeight="false" outlineLevel="0" collapsed="false">
      <c r="A507" s="249"/>
      <c r="B507" s="249"/>
      <c r="C507" s="249"/>
      <c r="D507" s="249"/>
      <c r="E507" s="249"/>
      <c r="F507" s="249"/>
      <c r="G507" s="249"/>
      <c r="H507" s="249"/>
      <c r="AK507" s="249"/>
      <c r="AL507" s="249"/>
      <c r="AM507" s="249"/>
      <c r="AN507" s="249"/>
      <c r="AO507" s="249"/>
      <c r="AP507" s="249"/>
      <c r="AQ507" s="249"/>
      <c r="AR507" s="249"/>
      <c r="AS507" s="249"/>
      <c r="AT507" s="249"/>
      <c r="AU507" s="249"/>
      <c r="AV507" s="249"/>
      <c r="AW507" s="249"/>
      <c r="AX507" s="249"/>
      <c r="AY507" s="249"/>
      <c r="AZ507" s="249"/>
      <c r="BA507" s="249"/>
      <c r="BB507" s="249"/>
      <c r="BC507" s="249"/>
      <c r="BD507" s="249"/>
      <c r="BE507" s="249"/>
      <c r="BF507" s="249"/>
      <c r="BG507" s="249"/>
      <c r="BH507" s="249"/>
      <c r="BI507" s="249"/>
      <c r="BJ507" s="249"/>
      <c r="BK507" s="249"/>
      <c r="BL507" s="249"/>
      <c r="BM507" s="249"/>
      <c r="BN507" s="249"/>
      <c r="BO507" s="249"/>
      <c r="BP507" s="249"/>
      <c r="BQ507" s="249"/>
      <c r="BR507" s="249"/>
      <c r="BS507" s="249"/>
      <c r="BT507" s="249"/>
      <c r="BU507" s="249"/>
      <c r="BV507" s="249"/>
      <c r="BW507" s="249"/>
      <c r="BX507" s="249"/>
      <c r="BY507" s="249"/>
      <c r="BZ507" s="249"/>
      <c r="CA507" s="249"/>
      <c r="CB507" s="249"/>
      <c r="CC507" s="249"/>
      <c r="CD507" s="249"/>
      <c r="CE507" s="249"/>
      <c r="CF507" s="249"/>
      <c r="CG507" s="249"/>
      <c r="CH507" s="249"/>
      <c r="CI507" s="249"/>
      <c r="CJ507" s="249"/>
      <c r="CK507" s="249"/>
      <c r="CL507" s="249"/>
      <c r="CM507" s="249"/>
      <c r="CN507" s="249"/>
      <c r="CO507" s="249"/>
      <c r="CP507" s="249"/>
      <c r="CQ507" s="249"/>
      <c r="CR507" s="249"/>
      <c r="CS507" s="249"/>
      <c r="CT507" s="249"/>
      <c r="CU507" s="249"/>
      <c r="CV507" s="249"/>
      <c r="CW507" s="249"/>
      <c r="CX507" s="249"/>
      <c r="CY507" s="249"/>
      <c r="CZ507" s="249"/>
      <c r="DA507" s="249"/>
      <c r="DB507" s="249"/>
      <c r="DC507" s="249"/>
      <c r="DD507" s="249"/>
      <c r="DE507" s="249"/>
      <c r="DF507" s="249"/>
      <c r="DG507" s="249"/>
      <c r="DH507" s="249"/>
      <c r="DI507" s="249"/>
      <c r="DJ507" s="249"/>
      <c r="DK507" s="249"/>
      <c r="DL507" s="249"/>
      <c r="DM507" s="249"/>
      <c r="DN507" s="249"/>
      <c r="DO507" s="249"/>
      <c r="DP507" s="249"/>
      <c r="DQ507" s="249"/>
      <c r="DR507" s="249"/>
      <c r="DS507" s="249"/>
      <c r="DT507" s="249"/>
      <c r="DU507" s="249"/>
      <c r="DV507" s="249"/>
      <c r="DW507" s="249"/>
      <c r="DX507" s="249"/>
      <c r="DY507" s="249"/>
      <c r="DZ507" s="249"/>
      <c r="EA507" s="249"/>
      <c r="EB507" s="249"/>
      <c r="EC507" s="249"/>
      <c r="ED507" s="249"/>
      <c r="EE507" s="249"/>
      <c r="EF507" s="249"/>
      <c r="EG507" s="249"/>
      <c r="EH507" s="249"/>
      <c r="EI507" s="249"/>
      <c r="EJ507" s="249"/>
      <c r="EK507" s="249"/>
      <c r="EL507" s="249"/>
      <c r="EM507" s="249"/>
      <c r="EN507" s="249"/>
      <c r="EO507" s="249"/>
      <c r="EP507" s="249"/>
      <c r="EQ507" s="249"/>
      <c r="ER507" s="249"/>
      <c r="ES507" s="249"/>
      <c r="ET507" s="249"/>
      <c r="EU507" s="249"/>
      <c r="EV507" s="249"/>
      <c r="EW507" s="249"/>
      <c r="EX507" s="249"/>
      <c r="EY507" s="249"/>
      <c r="EZ507" s="249"/>
      <c r="FA507" s="249"/>
      <c r="FB507" s="249"/>
      <c r="FC507" s="249"/>
      <c r="FD507" s="249"/>
      <c r="FE507" s="249"/>
      <c r="FF507" s="249"/>
      <c r="FG507" s="249"/>
      <c r="FH507" s="249"/>
      <c r="FI507" s="249"/>
      <c r="FJ507" s="249"/>
      <c r="FK507" s="249"/>
      <c r="FL507" s="249"/>
      <c r="FM507" s="249"/>
      <c r="FN507" s="249"/>
      <c r="FO507" s="249"/>
      <c r="FP507" s="249"/>
      <c r="FQ507" s="249"/>
      <c r="FR507" s="249"/>
      <c r="FS507" s="249"/>
      <c r="FT507" s="249"/>
      <c r="FU507" s="249"/>
      <c r="FV507" s="249"/>
      <c r="FW507" s="249"/>
      <c r="FX507" s="249"/>
    </row>
    <row r="508" customFormat="false" ht="13.8" hidden="false" customHeight="false" outlineLevel="0" collapsed="false">
      <c r="A508" s="249"/>
      <c r="B508" s="249"/>
      <c r="C508" s="249"/>
      <c r="D508" s="249"/>
      <c r="E508" s="249"/>
      <c r="F508" s="249"/>
      <c r="G508" s="249"/>
      <c r="H508" s="249"/>
      <c r="AK508" s="249"/>
      <c r="AL508" s="249"/>
      <c r="AM508" s="249"/>
      <c r="AN508" s="249"/>
      <c r="AO508" s="249"/>
      <c r="AP508" s="249"/>
      <c r="AQ508" s="249"/>
      <c r="AR508" s="249"/>
      <c r="AS508" s="249"/>
      <c r="AT508" s="249"/>
      <c r="AU508" s="249"/>
      <c r="AV508" s="249"/>
      <c r="AW508" s="249"/>
      <c r="AX508" s="249"/>
      <c r="AY508" s="249"/>
      <c r="AZ508" s="249"/>
      <c r="BA508" s="249"/>
      <c r="BB508" s="249"/>
      <c r="BC508" s="249"/>
      <c r="BD508" s="249"/>
      <c r="BE508" s="249"/>
      <c r="BF508" s="249"/>
      <c r="BG508" s="249"/>
      <c r="BH508" s="249"/>
      <c r="BI508" s="249"/>
      <c r="BJ508" s="249"/>
      <c r="BK508" s="249"/>
      <c r="BL508" s="249"/>
      <c r="BM508" s="249"/>
      <c r="BN508" s="249"/>
      <c r="BO508" s="249"/>
      <c r="BP508" s="249"/>
      <c r="BQ508" s="249"/>
      <c r="BR508" s="249"/>
      <c r="BS508" s="249"/>
      <c r="BT508" s="249"/>
      <c r="BU508" s="249"/>
      <c r="BV508" s="249"/>
      <c r="BW508" s="249"/>
      <c r="BX508" s="249"/>
      <c r="BY508" s="249"/>
      <c r="BZ508" s="249"/>
      <c r="CA508" s="249"/>
      <c r="CB508" s="249"/>
      <c r="CC508" s="249"/>
      <c r="CD508" s="249"/>
      <c r="CE508" s="249"/>
      <c r="CF508" s="249"/>
      <c r="CG508" s="249"/>
      <c r="CH508" s="249"/>
      <c r="CI508" s="249"/>
      <c r="CJ508" s="249"/>
      <c r="CK508" s="249"/>
      <c r="CL508" s="249"/>
      <c r="CM508" s="249"/>
      <c r="CN508" s="249"/>
      <c r="CO508" s="249"/>
      <c r="CP508" s="249"/>
      <c r="CQ508" s="249"/>
      <c r="CR508" s="249"/>
      <c r="CS508" s="249"/>
      <c r="CT508" s="249"/>
      <c r="CU508" s="249"/>
      <c r="CV508" s="249"/>
      <c r="CW508" s="249"/>
      <c r="CX508" s="249"/>
      <c r="CY508" s="249"/>
      <c r="CZ508" s="249"/>
      <c r="DA508" s="249"/>
      <c r="DB508" s="249"/>
      <c r="DC508" s="249"/>
      <c r="DD508" s="249"/>
      <c r="DE508" s="249"/>
      <c r="DF508" s="249"/>
      <c r="DG508" s="249"/>
      <c r="DH508" s="249"/>
      <c r="DI508" s="249"/>
      <c r="DJ508" s="249"/>
      <c r="DK508" s="249"/>
      <c r="DL508" s="249"/>
      <c r="DM508" s="249"/>
      <c r="DN508" s="249"/>
      <c r="DO508" s="249"/>
      <c r="DP508" s="249"/>
      <c r="DQ508" s="249"/>
      <c r="DR508" s="249"/>
      <c r="DS508" s="249"/>
      <c r="DT508" s="249"/>
      <c r="DU508" s="249"/>
      <c r="DV508" s="249"/>
      <c r="DW508" s="249"/>
      <c r="DX508" s="249"/>
      <c r="DY508" s="249"/>
      <c r="DZ508" s="249"/>
      <c r="EA508" s="249"/>
      <c r="EB508" s="249"/>
      <c r="EC508" s="249"/>
      <c r="ED508" s="249"/>
      <c r="EE508" s="249"/>
      <c r="EF508" s="249"/>
      <c r="EG508" s="249"/>
      <c r="EH508" s="249"/>
      <c r="EI508" s="249"/>
      <c r="EJ508" s="249"/>
      <c r="EK508" s="249"/>
      <c r="EL508" s="249"/>
      <c r="EM508" s="249"/>
      <c r="EN508" s="249"/>
      <c r="EO508" s="249"/>
      <c r="EP508" s="249"/>
      <c r="EQ508" s="249"/>
      <c r="ER508" s="249"/>
      <c r="ES508" s="249"/>
      <c r="ET508" s="249"/>
      <c r="EU508" s="249"/>
      <c r="EV508" s="249"/>
      <c r="EW508" s="249"/>
      <c r="EX508" s="249"/>
      <c r="EY508" s="249"/>
      <c r="EZ508" s="249"/>
      <c r="FA508" s="249"/>
      <c r="FB508" s="249"/>
      <c r="FC508" s="249"/>
      <c r="FD508" s="249"/>
      <c r="FE508" s="249"/>
      <c r="FF508" s="249"/>
      <c r="FG508" s="249"/>
      <c r="FH508" s="249"/>
      <c r="FI508" s="249"/>
      <c r="FJ508" s="249"/>
      <c r="FK508" s="249"/>
      <c r="FL508" s="249"/>
      <c r="FM508" s="249"/>
      <c r="FN508" s="249"/>
      <c r="FO508" s="249"/>
      <c r="FP508" s="249"/>
      <c r="FQ508" s="249"/>
      <c r="FR508" s="249"/>
      <c r="FS508" s="249"/>
      <c r="FT508" s="249"/>
      <c r="FU508" s="249"/>
      <c r="FV508" s="249"/>
      <c r="FW508" s="249"/>
      <c r="FX508" s="249"/>
    </row>
    <row r="509" customFormat="false" ht="13.8" hidden="false" customHeight="false" outlineLevel="0" collapsed="false">
      <c r="A509" s="249"/>
      <c r="B509" s="249"/>
      <c r="C509" s="249"/>
      <c r="D509" s="249"/>
      <c r="E509" s="249"/>
      <c r="F509" s="249"/>
      <c r="G509" s="249"/>
      <c r="H509" s="249"/>
      <c r="AK509" s="249"/>
      <c r="AL509" s="249"/>
      <c r="AM509" s="249"/>
      <c r="AN509" s="249"/>
      <c r="AO509" s="249"/>
      <c r="AP509" s="249"/>
      <c r="AQ509" s="249"/>
      <c r="AR509" s="249"/>
      <c r="AS509" s="249"/>
      <c r="AT509" s="249"/>
      <c r="AU509" s="249"/>
      <c r="AV509" s="249"/>
      <c r="AW509" s="249"/>
      <c r="AX509" s="249"/>
      <c r="AY509" s="249"/>
      <c r="AZ509" s="249"/>
      <c r="BA509" s="249"/>
      <c r="BB509" s="249"/>
      <c r="BC509" s="249"/>
      <c r="BD509" s="249"/>
      <c r="BE509" s="249"/>
      <c r="BF509" s="249"/>
      <c r="BG509" s="249"/>
      <c r="BH509" s="249"/>
      <c r="BI509" s="249"/>
      <c r="BJ509" s="249"/>
      <c r="BK509" s="249"/>
      <c r="BL509" s="249"/>
      <c r="BM509" s="249"/>
      <c r="BN509" s="249"/>
      <c r="BO509" s="249"/>
      <c r="BP509" s="249"/>
      <c r="BQ509" s="249"/>
      <c r="BR509" s="249"/>
      <c r="BS509" s="249"/>
      <c r="BT509" s="249"/>
      <c r="BU509" s="249"/>
      <c r="BV509" s="249"/>
      <c r="BW509" s="249"/>
      <c r="BX509" s="249"/>
      <c r="BY509" s="249"/>
      <c r="BZ509" s="249"/>
      <c r="CA509" s="249"/>
      <c r="CB509" s="249"/>
      <c r="CC509" s="249"/>
      <c r="CD509" s="249"/>
      <c r="CE509" s="249"/>
      <c r="CF509" s="249"/>
      <c r="CG509" s="249"/>
      <c r="CH509" s="249"/>
      <c r="CI509" s="249"/>
      <c r="CJ509" s="249"/>
      <c r="CK509" s="249"/>
      <c r="CL509" s="249"/>
      <c r="CM509" s="249"/>
      <c r="CN509" s="249"/>
      <c r="CO509" s="249"/>
      <c r="CP509" s="249"/>
      <c r="CQ509" s="249"/>
      <c r="CR509" s="249"/>
      <c r="CS509" s="249"/>
      <c r="CT509" s="249"/>
      <c r="CU509" s="249"/>
      <c r="CV509" s="249"/>
      <c r="CW509" s="249"/>
      <c r="CX509" s="249"/>
      <c r="CY509" s="249"/>
      <c r="CZ509" s="249"/>
      <c r="DA509" s="249"/>
      <c r="DB509" s="249"/>
      <c r="DC509" s="249"/>
      <c r="DD509" s="249"/>
      <c r="DE509" s="249"/>
      <c r="DF509" s="249"/>
      <c r="DG509" s="249"/>
      <c r="DH509" s="249"/>
      <c r="DI509" s="249"/>
      <c r="DJ509" s="249"/>
      <c r="DK509" s="249"/>
      <c r="DL509" s="249"/>
      <c r="DM509" s="249"/>
      <c r="DN509" s="249"/>
      <c r="DO509" s="249"/>
      <c r="DP509" s="249"/>
      <c r="DQ509" s="249"/>
      <c r="DR509" s="249"/>
      <c r="DS509" s="249"/>
      <c r="DT509" s="249"/>
      <c r="DU509" s="249"/>
      <c r="DV509" s="249"/>
      <c r="DW509" s="249"/>
      <c r="DX509" s="249"/>
      <c r="DY509" s="249"/>
      <c r="DZ509" s="249"/>
      <c r="EA509" s="249"/>
      <c r="EB509" s="249"/>
      <c r="EC509" s="249"/>
      <c r="ED509" s="249"/>
      <c r="EE509" s="249"/>
      <c r="EF509" s="249"/>
      <c r="EG509" s="249"/>
      <c r="EH509" s="249"/>
      <c r="EI509" s="249"/>
      <c r="EJ509" s="249"/>
      <c r="EK509" s="249"/>
      <c r="EL509" s="249"/>
      <c r="EM509" s="249"/>
      <c r="EN509" s="249"/>
      <c r="EO509" s="249"/>
      <c r="EP509" s="249"/>
      <c r="EQ509" s="249"/>
      <c r="ER509" s="249"/>
      <c r="ES509" s="249"/>
      <c r="ET509" s="249"/>
      <c r="EU509" s="249"/>
      <c r="EV509" s="249"/>
      <c r="EW509" s="249"/>
      <c r="EX509" s="249"/>
      <c r="EY509" s="249"/>
      <c r="EZ509" s="249"/>
      <c r="FA509" s="249"/>
      <c r="FB509" s="249"/>
      <c r="FC509" s="249"/>
      <c r="FD509" s="249"/>
      <c r="FE509" s="249"/>
      <c r="FF509" s="249"/>
      <c r="FG509" s="249"/>
      <c r="FH509" s="249"/>
      <c r="FI509" s="249"/>
      <c r="FJ509" s="249"/>
      <c r="FK509" s="249"/>
      <c r="FL509" s="249"/>
      <c r="FM509" s="249"/>
      <c r="FN509" s="249"/>
      <c r="FO509" s="249"/>
      <c r="FP509" s="249"/>
      <c r="FQ509" s="249"/>
      <c r="FR509" s="249"/>
      <c r="FS509" s="249"/>
      <c r="FT509" s="249"/>
      <c r="FU509" s="249"/>
      <c r="FV509" s="249"/>
      <c r="FW509" s="249"/>
      <c r="FX509" s="249"/>
    </row>
    <row r="510" customFormat="false" ht="13.8" hidden="false" customHeight="false" outlineLevel="0" collapsed="false">
      <c r="A510" s="249"/>
      <c r="B510" s="249"/>
      <c r="C510" s="249"/>
      <c r="D510" s="249"/>
      <c r="E510" s="249"/>
      <c r="F510" s="249"/>
      <c r="G510" s="249"/>
      <c r="H510" s="249"/>
      <c r="AK510" s="249"/>
      <c r="AL510" s="249"/>
      <c r="AM510" s="249"/>
      <c r="AN510" s="249"/>
      <c r="AO510" s="249"/>
      <c r="AP510" s="249"/>
      <c r="AQ510" s="249"/>
      <c r="AR510" s="249"/>
      <c r="AS510" s="249"/>
      <c r="AT510" s="249"/>
      <c r="AU510" s="249"/>
      <c r="AV510" s="249"/>
      <c r="AW510" s="249"/>
      <c r="AX510" s="249"/>
      <c r="AY510" s="249"/>
      <c r="AZ510" s="249"/>
      <c r="BA510" s="249"/>
      <c r="BB510" s="249"/>
      <c r="BC510" s="249"/>
      <c r="BD510" s="249"/>
      <c r="BE510" s="249"/>
      <c r="BF510" s="249"/>
      <c r="BG510" s="249"/>
      <c r="BH510" s="249"/>
      <c r="BI510" s="249"/>
      <c r="BJ510" s="249"/>
      <c r="BK510" s="249"/>
      <c r="BL510" s="249"/>
      <c r="BM510" s="249"/>
      <c r="BN510" s="249"/>
      <c r="BO510" s="249"/>
      <c r="BP510" s="249"/>
      <c r="BQ510" s="249"/>
      <c r="BR510" s="249"/>
      <c r="BS510" s="249"/>
      <c r="BT510" s="249"/>
      <c r="BU510" s="249"/>
      <c r="BV510" s="249"/>
      <c r="BW510" s="249"/>
      <c r="BX510" s="249"/>
      <c r="BY510" s="249"/>
      <c r="BZ510" s="249"/>
      <c r="CA510" s="249"/>
      <c r="CB510" s="249"/>
      <c r="CC510" s="249"/>
      <c r="CD510" s="249"/>
      <c r="CE510" s="249"/>
      <c r="CF510" s="249"/>
      <c r="CG510" s="249"/>
      <c r="CH510" s="249"/>
      <c r="CI510" s="249"/>
      <c r="CJ510" s="249"/>
      <c r="CK510" s="249"/>
      <c r="CL510" s="249"/>
      <c r="CM510" s="249"/>
      <c r="CN510" s="249"/>
      <c r="CO510" s="249"/>
      <c r="CP510" s="249"/>
      <c r="CQ510" s="249"/>
      <c r="CR510" s="249"/>
      <c r="CS510" s="249"/>
      <c r="CT510" s="249"/>
      <c r="CU510" s="249"/>
      <c r="CV510" s="249"/>
      <c r="CW510" s="249"/>
      <c r="CX510" s="249"/>
      <c r="CY510" s="249"/>
      <c r="CZ510" s="249"/>
      <c r="DA510" s="249"/>
      <c r="DB510" s="249"/>
      <c r="DC510" s="249"/>
      <c r="DD510" s="249"/>
      <c r="DE510" s="249"/>
      <c r="DF510" s="249"/>
      <c r="DG510" s="249"/>
      <c r="DH510" s="249"/>
      <c r="DI510" s="249"/>
      <c r="DJ510" s="249"/>
      <c r="DK510" s="249"/>
      <c r="DL510" s="249"/>
      <c r="DM510" s="249"/>
      <c r="DN510" s="249"/>
      <c r="DO510" s="249"/>
      <c r="DP510" s="249"/>
      <c r="DQ510" s="249"/>
      <c r="DR510" s="249"/>
      <c r="DS510" s="249"/>
      <c r="DT510" s="249"/>
      <c r="DU510" s="249"/>
      <c r="DV510" s="249"/>
      <c r="DW510" s="249"/>
      <c r="DX510" s="249"/>
      <c r="DY510" s="249"/>
      <c r="DZ510" s="249"/>
      <c r="EA510" s="249"/>
      <c r="EB510" s="249"/>
      <c r="EC510" s="249"/>
      <c r="ED510" s="249"/>
      <c r="EE510" s="249"/>
      <c r="EF510" s="249"/>
      <c r="EG510" s="249"/>
      <c r="EH510" s="249"/>
      <c r="EI510" s="249"/>
      <c r="EJ510" s="249"/>
      <c r="EK510" s="249"/>
      <c r="EL510" s="249"/>
      <c r="EM510" s="249"/>
      <c r="EN510" s="249"/>
      <c r="EO510" s="249"/>
      <c r="EP510" s="249"/>
      <c r="EQ510" s="249"/>
      <c r="ER510" s="249"/>
      <c r="ES510" s="249"/>
      <c r="ET510" s="249"/>
      <c r="EU510" s="249"/>
      <c r="EV510" s="249"/>
      <c r="EW510" s="249"/>
      <c r="EX510" s="249"/>
      <c r="EY510" s="249"/>
      <c r="EZ510" s="249"/>
      <c r="FA510" s="249"/>
      <c r="FB510" s="249"/>
      <c r="FC510" s="249"/>
      <c r="FD510" s="249"/>
      <c r="FE510" s="249"/>
      <c r="FF510" s="249"/>
      <c r="FG510" s="249"/>
      <c r="FH510" s="249"/>
      <c r="FI510" s="249"/>
      <c r="FJ510" s="249"/>
      <c r="FK510" s="249"/>
      <c r="FL510" s="249"/>
      <c r="FM510" s="249"/>
      <c r="FN510" s="249"/>
      <c r="FO510" s="249"/>
      <c r="FP510" s="249"/>
      <c r="FQ510" s="249"/>
      <c r="FR510" s="249"/>
      <c r="FS510" s="249"/>
      <c r="FT510" s="249"/>
      <c r="FU510" s="249"/>
      <c r="FV510" s="249"/>
      <c r="FW510" s="249"/>
      <c r="FX510" s="249"/>
    </row>
    <row r="511" customFormat="false" ht="13.8" hidden="false" customHeight="false" outlineLevel="0" collapsed="false">
      <c r="A511" s="249"/>
      <c r="B511" s="249"/>
      <c r="C511" s="249"/>
      <c r="D511" s="249"/>
      <c r="E511" s="249"/>
      <c r="F511" s="249"/>
      <c r="G511" s="249"/>
      <c r="H511" s="249"/>
      <c r="AK511" s="249"/>
      <c r="AL511" s="249"/>
      <c r="AM511" s="249"/>
      <c r="AN511" s="249"/>
      <c r="AO511" s="249"/>
      <c r="AP511" s="249"/>
      <c r="AQ511" s="249"/>
      <c r="AR511" s="249"/>
      <c r="AS511" s="249"/>
      <c r="AT511" s="249"/>
      <c r="AU511" s="249"/>
      <c r="AV511" s="249"/>
      <c r="AW511" s="249"/>
      <c r="AX511" s="249"/>
      <c r="AY511" s="249"/>
      <c r="AZ511" s="249"/>
      <c r="BA511" s="249"/>
      <c r="BB511" s="249"/>
      <c r="BC511" s="249"/>
      <c r="BD511" s="249"/>
      <c r="BE511" s="249"/>
      <c r="BF511" s="249"/>
      <c r="BG511" s="249"/>
      <c r="BH511" s="249"/>
      <c r="BI511" s="249"/>
      <c r="BJ511" s="249"/>
      <c r="BK511" s="249"/>
      <c r="BL511" s="249"/>
      <c r="BM511" s="249"/>
      <c r="BN511" s="249"/>
      <c r="BO511" s="249"/>
      <c r="BP511" s="249"/>
      <c r="BQ511" s="249"/>
      <c r="BR511" s="249"/>
      <c r="BS511" s="249"/>
      <c r="BT511" s="249"/>
      <c r="BU511" s="249"/>
      <c r="BV511" s="249"/>
      <c r="BW511" s="249"/>
      <c r="BX511" s="249"/>
      <c r="BY511" s="249"/>
      <c r="BZ511" s="249"/>
      <c r="CA511" s="249"/>
      <c r="CB511" s="249"/>
      <c r="CC511" s="249"/>
      <c r="CD511" s="249"/>
      <c r="CE511" s="249"/>
      <c r="CF511" s="249"/>
      <c r="CG511" s="249"/>
      <c r="CH511" s="249"/>
      <c r="CI511" s="249"/>
      <c r="CJ511" s="249"/>
      <c r="CK511" s="249"/>
      <c r="CL511" s="249"/>
      <c r="CM511" s="249"/>
      <c r="CN511" s="249"/>
      <c r="CO511" s="249"/>
      <c r="CP511" s="249"/>
      <c r="CQ511" s="249"/>
      <c r="CR511" s="249"/>
      <c r="CS511" s="249"/>
      <c r="CT511" s="249"/>
      <c r="CU511" s="249"/>
      <c r="CV511" s="249"/>
      <c r="CW511" s="249"/>
      <c r="CX511" s="249"/>
      <c r="CY511" s="249"/>
      <c r="CZ511" s="249"/>
      <c r="DA511" s="249"/>
      <c r="DB511" s="249"/>
      <c r="DC511" s="249"/>
      <c r="DD511" s="249"/>
      <c r="DE511" s="249"/>
      <c r="DF511" s="249"/>
      <c r="DG511" s="249"/>
      <c r="DH511" s="249"/>
      <c r="DI511" s="249"/>
      <c r="DJ511" s="249"/>
      <c r="DK511" s="249"/>
      <c r="DL511" s="249"/>
      <c r="DM511" s="249"/>
      <c r="DN511" s="249"/>
      <c r="DO511" s="249"/>
      <c r="DP511" s="249"/>
      <c r="DQ511" s="249"/>
      <c r="DR511" s="249"/>
      <c r="DS511" s="249"/>
      <c r="DT511" s="249"/>
      <c r="DU511" s="249"/>
      <c r="DV511" s="249"/>
      <c r="DW511" s="249"/>
      <c r="DX511" s="249"/>
      <c r="DY511" s="249"/>
      <c r="DZ511" s="249"/>
      <c r="EA511" s="249"/>
      <c r="EB511" s="249"/>
      <c r="EC511" s="249"/>
      <c r="ED511" s="249"/>
      <c r="EE511" s="249"/>
      <c r="EF511" s="249"/>
      <c r="EG511" s="249"/>
      <c r="EH511" s="249"/>
      <c r="EI511" s="249"/>
      <c r="EJ511" s="249"/>
      <c r="EK511" s="249"/>
      <c r="EL511" s="249"/>
      <c r="EM511" s="249"/>
      <c r="EN511" s="249"/>
      <c r="EO511" s="249"/>
      <c r="EP511" s="249"/>
      <c r="EQ511" s="249"/>
      <c r="ER511" s="249"/>
      <c r="ES511" s="249"/>
      <c r="ET511" s="249"/>
      <c r="EU511" s="249"/>
      <c r="EV511" s="249"/>
      <c r="EW511" s="249"/>
      <c r="EX511" s="249"/>
      <c r="EY511" s="249"/>
      <c r="EZ511" s="249"/>
      <c r="FA511" s="249"/>
      <c r="FB511" s="249"/>
      <c r="FC511" s="249"/>
      <c r="FD511" s="249"/>
      <c r="FE511" s="249"/>
      <c r="FF511" s="249"/>
      <c r="FG511" s="249"/>
      <c r="FH511" s="249"/>
      <c r="FI511" s="249"/>
      <c r="FJ511" s="249"/>
      <c r="FK511" s="249"/>
      <c r="FL511" s="249"/>
      <c r="FM511" s="249"/>
      <c r="FN511" s="249"/>
      <c r="FO511" s="249"/>
      <c r="FP511" s="249"/>
      <c r="FQ511" s="249"/>
      <c r="FR511" s="249"/>
      <c r="FS511" s="249"/>
      <c r="FT511" s="249"/>
      <c r="FU511" s="249"/>
      <c r="FV511" s="249"/>
      <c r="FW511" s="249"/>
      <c r="FX511" s="249"/>
    </row>
    <row r="512" customFormat="false" ht="13.8" hidden="false" customHeight="false" outlineLevel="0" collapsed="false">
      <c r="A512" s="249"/>
      <c r="B512" s="249"/>
      <c r="C512" s="249"/>
      <c r="D512" s="249"/>
      <c r="E512" s="249"/>
      <c r="F512" s="249"/>
      <c r="G512" s="249"/>
      <c r="H512" s="249"/>
      <c r="AK512" s="249"/>
      <c r="AL512" s="249"/>
      <c r="AM512" s="249"/>
      <c r="AN512" s="249"/>
      <c r="AO512" s="249"/>
      <c r="AP512" s="249"/>
      <c r="AQ512" s="249"/>
      <c r="AR512" s="249"/>
      <c r="AS512" s="249"/>
      <c r="AT512" s="249"/>
      <c r="AU512" s="249"/>
      <c r="AV512" s="249"/>
      <c r="AW512" s="249"/>
      <c r="AX512" s="249"/>
      <c r="AY512" s="249"/>
      <c r="AZ512" s="249"/>
      <c r="BA512" s="249"/>
      <c r="BB512" s="249"/>
      <c r="BC512" s="249"/>
      <c r="BD512" s="249"/>
      <c r="BE512" s="249"/>
      <c r="BF512" s="249"/>
      <c r="BG512" s="249"/>
      <c r="BH512" s="249"/>
      <c r="BI512" s="249"/>
      <c r="BJ512" s="249"/>
      <c r="BK512" s="249"/>
      <c r="BL512" s="249"/>
      <c r="BM512" s="249"/>
      <c r="BN512" s="249"/>
      <c r="BO512" s="249"/>
      <c r="BP512" s="249"/>
      <c r="BQ512" s="249"/>
      <c r="BR512" s="249"/>
      <c r="BS512" s="249"/>
      <c r="BT512" s="249"/>
      <c r="BU512" s="249"/>
      <c r="BV512" s="249"/>
      <c r="BW512" s="249"/>
      <c r="BX512" s="249"/>
      <c r="BY512" s="249"/>
      <c r="BZ512" s="249"/>
      <c r="CA512" s="249"/>
      <c r="CB512" s="249"/>
      <c r="CC512" s="249"/>
      <c r="CD512" s="249"/>
      <c r="CE512" s="249"/>
      <c r="CF512" s="249"/>
      <c r="CG512" s="249"/>
      <c r="CH512" s="249"/>
      <c r="CI512" s="249"/>
      <c r="CJ512" s="249"/>
      <c r="CK512" s="249"/>
      <c r="CL512" s="249"/>
      <c r="CM512" s="249"/>
      <c r="CN512" s="249"/>
      <c r="CO512" s="249"/>
      <c r="CP512" s="249"/>
      <c r="CQ512" s="249"/>
      <c r="CR512" s="249"/>
      <c r="CS512" s="249"/>
      <c r="CT512" s="249"/>
      <c r="CU512" s="249"/>
      <c r="CV512" s="249"/>
      <c r="CW512" s="249"/>
      <c r="CX512" s="249"/>
      <c r="CY512" s="249"/>
      <c r="CZ512" s="249"/>
      <c r="DA512" s="249"/>
      <c r="DB512" s="249"/>
      <c r="DC512" s="249"/>
      <c r="DD512" s="249"/>
      <c r="DE512" s="249"/>
      <c r="DF512" s="249"/>
      <c r="DG512" s="249"/>
      <c r="DH512" s="249"/>
      <c r="DI512" s="249"/>
      <c r="DJ512" s="249"/>
      <c r="DK512" s="249"/>
      <c r="DL512" s="249"/>
      <c r="DM512" s="249"/>
      <c r="DN512" s="249"/>
      <c r="DO512" s="249"/>
      <c r="DP512" s="249"/>
      <c r="DQ512" s="249"/>
      <c r="DR512" s="249"/>
      <c r="DS512" s="249"/>
      <c r="DT512" s="249"/>
      <c r="DU512" s="249"/>
      <c r="DV512" s="249"/>
      <c r="DW512" s="249"/>
      <c r="DX512" s="249"/>
      <c r="DY512" s="249"/>
      <c r="DZ512" s="249"/>
      <c r="EA512" s="249"/>
      <c r="EB512" s="249"/>
      <c r="EC512" s="249"/>
      <c r="ED512" s="249"/>
      <c r="EE512" s="249"/>
      <c r="EF512" s="249"/>
      <c r="EG512" s="249"/>
      <c r="EH512" s="249"/>
      <c r="EI512" s="249"/>
      <c r="EJ512" s="249"/>
      <c r="EK512" s="249"/>
      <c r="EL512" s="249"/>
      <c r="EM512" s="249"/>
      <c r="EN512" s="249"/>
      <c r="EO512" s="249"/>
      <c r="EP512" s="249"/>
      <c r="EQ512" s="249"/>
      <c r="ER512" s="249"/>
      <c r="ES512" s="249"/>
      <c r="ET512" s="249"/>
      <c r="EU512" s="249"/>
      <c r="EV512" s="249"/>
      <c r="EW512" s="249"/>
      <c r="EX512" s="249"/>
      <c r="EY512" s="249"/>
      <c r="EZ512" s="249"/>
      <c r="FA512" s="249"/>
      <c r="FB512" s="249"/>
      <c r="FC512" s="249"/>
      <c r="FD512" s="249"/>
      <c r="FE512" s="249"/>
      <c r="FF512" s="249"/>
      <c r="FG512" s="249"/>
      <c r="FH512" s="249"/>
      <c r="FI512" s="249"/>
      <c r="FJ512" s="249"/>
      <c r="FK512" s="249"/>
      <c r="FL512" s="249"/>
      <c r="FM512" s="249"/>
      <c r="FN512" s="249"/>
      <c r="FO512" s="249"/>
      <c r="FP512" s="249"/>
      <c r="FQ512" s="249"/>
      <c r="FR512" s="249"/>
      <c r="FS512" s="249"/>
      <c r="FT512" s="249"/>
      <c r="FU512" s="249"/>
      <c r="FV512" s="249"/>
      <c r="FW512" s="249"/>
      <c r="FX512" s="249"/>
    </row>
    <row r="513" customFormat="false" ht="13.8" hidden="false" customHeight="false" outlineLevel="0" collapsed="false">
      <c r="A513" s="249"/>
      <c r="B513" s="249"/>
      <c r="C513" s="249"/>
      <c r="D513" s="249"/>
      <c r="E513" s="249"/>
      <c r="F513" s="249"/>
      <c r="G513" s="249"/>
      <c r="H513" s="249"/>
      <c r="AK513" s="249"/>
      <c r="AL513" s="249"/>
      <c r="AM513" s="249"/>
      <c r="AN513" s="249"/>
      <c r="AO513" s="249"/>
      <c r="AP513" s="249"/>
      <c r="AQ513" s="249"/>
      <c r="AR513" s="249"/>
      <c r="AS513" s="249"/>
      <c r="AT513" s="249"/>
      <c r="AU513" s="249"/>
      <c r="AV513" s="249"/>
      <c r="AW513" s="249"/>
      <c r="AX513" s="249"/>
      <c r="AY513" s="249"/>
      <c r="AZ513" s="249"/>
      <c r="BA513" s="249"/>
      <c r="BB513" s="249"/>
      <c r="BC513" s="249"/>
      <c r="BD513" s="249"/>
      <c r="BE513" s="249"/>
      <c r="BF513" s="249"/>
      <c r="BG513" s="249"/>
      <c r="BH513" s="249"/>
      <c r="BI513" s="249"/>
      <c r="BJ513" s="249"/>
      <c r="BK513" s="249"/>
      <c r="BL513" s="249"/>
      <c r="BM513" s="249"/>
      <c r="BN513" s="249"/>
      <c r="BO513" s="249"/>
      <c r="BP513" s="249"/>
      <c r="BQ513" s="249"/>
      <c r="BR513" s="249"/>
      <c r="BS513" s="249"/>
      <c r="BT513" s="249"/>
      <c r="BU513" s="249"/>
      <c r="BV513" s="249"/>
      <c r="BW513" s="249"/>
      <c r="BX513" s="249"/>
      <c r="BY513" s="249"/>
      <c r="BZ513" s="249"/>
      <c r="CA513" s="249"/>
      <c r="CB513" s="249"/>
      <c r="CC513" s="249"/>
      <c r="CD513" s="249"/>
      <c r="CE513" s="249"/>
      <c r="CF513" s="249"/>
      <c r="CG513" s="249"/>
      <c r="CH513" s="249"/>
      <c r="CI513" s="249"/>
      <c r="CJ513" s="249"/>
      <c r="CK513" s="249"/>
      <c r="CL513" s="249"/>
      <c r="CM513" s="249"/>
      <c r="CN513" s="249"/>
      <c r="CO513" s="249"/>
      <c r="CP513" s="249"/>
      <c r="CQ513" s="249"/>
      <c r="CR513" s="249"/>
      <c r="CS513" s="249"/>
      <c r="CT513" s="249"/>
      <c r="CU513" s="249"/>
      <c r="CV513" s="249"/>
      <c r="CW513" s="249"/>
      <c r="CX513" s="249"/>
      <c r="CY513" s="249"/>
      <c r="CZ513" s="249"/>
      <c r="DA513" s="249"/>
      <c r="DB513" s="249"/>
      <c r="DC513" s="249"/>
      <c r="DD513" s="249"/>
      <c r="DE513" s="249"/>
      <c r="DF513" s="249"/>
      <c r="DG513" s="249"/>
      <c r="DH513" s="249"/>
      <c r="DI513" s="249"/>
      <c r="DJ513" s="249"/>
      <c r="DK513" s="249"/>
      <c r="DL513" s="249"/>
      <c r="DM513" s="249"/>
      <c r="DN513" s="249"/>
      <c r="DO513" s="249"/>
      <c r="DP513" s="249"/>
      <c r="DQ513" s="249"/>
      <c r="DR513" s="249"/>
      <c r="DS513" s="249"/>
      <c r="DT513" s="249"/>
      <c r="DU513" s="249"/>
      <c r="DV513" s="249"/>
      <c r="DW513" s="249"/>
      <c r="DX513" s="249"/>
      <c r="DY513" s="249"/>
      <c r="DZ513" s="249"/>
      <c r="EA513" s="249"/>
      <c r="EB513" s="249"/>
      <c r="EC513" s="249"/>
      <c r="ED513" s="249"/>
      <c r="EE513" s="249"/>
      <c r="EF513" s="249"/>
      <c r="EG513" s="249"/>
      <c r="EH513" s="249"/>
      <c r="EI513" s="249"/>
      <c r="EJ513" s="249"/>
      <c r="EK513" s="249"/>
      <c r="EL513" s="249"/>
      <c r="EM513" s="249"/>
      <c r="EN513" s="249"/>
      <c r="EO513" s="249"/>
      <c r="EP513" s="249"/>
      <c r="EQ513" s="249"/>
      <c r="ER513" s="249"/>
      <c r="ES513" s="249"/>
      <c r="ET513" s="249"/>
      <c r="EU513" s="249"/>
      <c r="EV513" s="249"/>
      <c r="EW513" s="249"/>
      <c r="EX513" s="249"/>
      <c r="EY513" s="249"/>
      <c r="EZ513" s="249"/>
      <c r="FA513" s="249"/>
      <c r="FB513" s="249"/>
      <c r="FC513" s="249"/>
      <c r="FD513" s="249"/>
      <c r="FE513" s="249"/>
      <c r="FF513" s="249"/>
      <c r="FG513" s="249"/>
      <c r="FH513" s="249"/>
      <c r="FI513" s="249"/>
      <c r="FJ513" s="249"/>
      <c r="FK513" s="249"/>
      <c r="FL513" s="249"/>
      <c r="FM513" s="249"/>
      <c r="FN513" s="249"/>
      <c r="FO513" s="249"/>
      <c r="FP513" s="249"/>
      <c r="FQ513" s="249"/>
      <c r="FR513" s="249"/>
      <c r="FS513" s="249"/>
      <c r="FT513" s="249"/>
      <c r="FU513" s="249"/>
      <c r="FV513" s="249"/>
      <c r="FW513" s="249"/>
      <c r="FX513" s="249"/>
    </row>
    <row r="514" customFormat="false" ht="13.8" hidden="false" customHeight="false" outlineLevel="0" collapsed="false">
      <c r="A514" s="249"/>
      <c r="B514" s="249"/>
      <c r="C514" s="249"/>
      <c r="D514" s="249"/>
      <c r="E514" s="249"/>
      <c r="F514" s="249"/>
      <c r="G514" s="249"/>
      <c r="H514" s="249"/>
      <c r="AK514" s="249"/>
      <c r="AL514" s="249"/>
      <c r="AM514" s="249"/>
      <c r="AN514" s="249"/>
      <c r="AO514" s="249"/>
      <c r="AP514" s="249"/>
      <c r="AQ514" s="249"/>
      <c r="AR514" s="249"/>
      <c r="AS514" s="249"/>
      <c r="AT514" s="249"/>
      <c r="AU514" s="249"/>
      <c r="AV514" s="249"/>
      <c r="AW514" s="249"/>
      <c r="AX514" s="249"/>
      <c r="AY514" s="249"/>
      <c r="AZ514" s="249"/>
      <c r="BA514" s="249"/>
      <c r="BB514" s="249"/>
      <c r="BC514" s="249"/>
      <c r="BD514" s="249"/>
      <c r="BE514" s="249"/>
      <c r="BF514" s="249"/>
      <c r="BG514" s="249"/>
      <c r="BH514" s="249"/>
      <c r="BI514" s="249"/>
      <c r="BJ514" s="249"/>
      <c r="BK514" s="249"/>
      <c r="BL514" s="249"/>
      <c r="BM514" s="249"/>
      <c r="BN514" s="249"/>
      <c r="BO514" s="249"/>
      <c r="BP514" s="249"/>
      <c r="BQ514" s="249"/>
      <c r="BR514" s="249"/>
      <c r="BS514" s="249"/>
      <c r="BT514" s="249"/>
      <c r="BU514" s="249"/>
      <c r="BV514" s="249"/>
      <c r="BW514" s="249"/>
      <c r="BX514" s="249"/>
      <c r="BY514" s="249"/>
      <c r="BZ514" s="249"/>
      <c r="CA514" s="249"/>
      <c r="CB514" s="249"/>
      <c r="CC514" s="249"/>
      <c r="CD514" s="249"/>
      <c r="CE514" s="249"/>
      <c r="CF514" s="249"/>
      <c r="CG514" s="249"/>
      <c r="CH514" s="249"/>
      <c r="CI514" s="249"/>
      <c r="CJ514" s="249"/>
      <c r="CK514" s="249"/>
      <c r="CL514" s="249"/>
      <c r="CM514" s="249"/>
      <c r="CN514" s="249"/>
      <c r="CO514" s="249"/>
      <c r="CP514" s="249"/>
      <c r="CQ514" s="249"/>
      <c r="CR514" s="249"/>
      <c r="CS514" s="249"/>
      <c r="CT514" s="249"/>
      <c r="CU514" s="249"/>
      <c r="CV514" s="249"/>
      <c r="CW514" s="249"/>
      <c r="CX514" s="249"/>
      <c r="CY514" s="249"/>
      <c r="CZ514" s="249"/>
      <c r="DA514" s="249"/>
      <c r="DB514" s="249"/>
      <c r="DC514" s="249"/>
      <c r="DD514" s="249"/>
      <c r="DE514" s="249"/>
      <c r="DF514" s="249"/>
      <c r="DG514" s="249"/>
      <c r="DH514" s="249"/>
      <c r="DI514" s="249"/>
      <c r="DJ514" s="249"/>
      <c r="DK514" s="249"/>
      <c r="DL514" s="249"/>
      <c r="DM514" s="249"/>
      <c r="DN514" s="249"/>
      <c r="DO514" s="249"/>
      <c r="DP514" s="249"/>
      <c r="DQ514" s="249"/>
      <c r="DR514" s="249"/>
      <c r="DS514" s="249"/>
      <c r="DT514" s="249"/>
      <c r="DU514" s="249"/>
      <c r="DV514" s="249"/>
      <c r="DW514" s="249"/>
      <c r="DX514" s="249"/>
      <c r="DY514" s="249"/>
      <c r="DZ514" s="249"/>
      <c r="EA514" s="249"/>
      <c r="EB514" s="249"/>
      <c r="EC514" s="249"/>
      <c r="ED514" s="249"/>
      <c r="EE514" s="249"/>
      <c r="EF514" s="249"/>
      <c r="EG514" s="249"/>
      <c r="EH514" s="249"/>
      <c r="EI514" s="249"/>
      <c r="EJ514" s="249"/>
      <c r="EK514" s="249"/>
      <c r="EL514" s="249"/>
      <c r="EM514" s="249"/>
      <c r="EN514" s="249"/>
      <c r="EO514" s="249"/>
      <c r="EP514" s="249"/>
      <c r="EQ514" s="249"/>
      <c r="ER514" s="249"/>
      <c r="ES514" s="249"/>
      <c r="ET514" s="249"/>
      <c r="EU514" s="249"/>
      <c r="EV514" s="249"/>
      <c r="EW514" s="249"/>
      <c r="EX514" s="249"/>
      <c r="EY514" s="249"/>
      <c r="EZ514" s="249"/>
      <c r="FA514" s="249"/>
      <c r="FB514" s="249"/>
      <c r="FC514" s="249"/>
      <c r="FD514" s="249"/>
      <c r="FE514" s="249"/>
      <c r="FF514" s="249"/>
      <c r="FG514" s="249"/>
      <c r="FH514" s="249"/>
      <c r="FI514" s="249"/>
      <c r="FJ514" s="249"/>
      <c r="FK514" s="249"/>
      <c r="FL514" s="249"/>
      <c r="FM514" s="249"/>
      <c r="FN514" s="249"/>
      <c r="FO514" s="249"/>
      <c r="FP514" s="249"/>
      <c r="FQ514" s="249"/>
      <c r="FR514" s="249"/>
      <c r="FS514" s="249"/>
      <c r="FT514" s="249"/>
      <c r="FU514" s="249"/>
      <c r="FV514" s="249"/>
      <c r="FW514" s="249"/>
      <c r="FX514" s="249"/>
    </row>
    <row r="515" customFormat="false" ht="13.8" hidden="false" customHeight="false" outlineLevel="0" collapsed="false">
      <c r="A515" s="249"/>
      <c r="B515" s="249"/>
      <c r="C515" s="249"/>
      <c r="D515" s="249"/>
      <c r="E515" s="249"/>
      <c r="F515" s="249"/>
      <c r="G515" s="249"/>
      <c r="H515" s="249"/>
      <c r="AK515" s="249"/>
      <c r="AL515" s="249"/>
      <c r="AM515" s="249"/>
      <c r="AN515" s="249"/>
      <c r="AO515" s="249"/>
      <c r="AP515" s="249"/>
      <c r="AQ515" s="249"/>
      <c r="AR515" s="249"/>
      <c r="AS515" s="249"/>
      <c r="AT515" s="249"/>
      <c r="AU515" s="249"/>
      <c r="AV515" s="249"/>
      <c r="AW515" s="249"/>
      <c r="AX515" s="249"/>
      <c r="AY515" s="249"/>
      <c r="AZ515" s="249"/>
      <c r="BA515" s="249"/>
      <c r="BB515" s="249"/>
      <c r="BC515" s="249"/>
      <c r="BD515" s="249"/>
      <c r="BE515" s="249"/>
      <c r="BF515" s="249"/>
      <c r="BG515" s="249"/>
      <c r="BH515" s="249"/>
      <c r="BI515" s="249"/>
      <c r="BJ515" s="249"/>
      <c r="BK515" s="249"/>
      <c r="BL515" s="249"/>
      <c r="BM515" s="249"/>
      <c r="BN515" s="249"/>
      <c r="BO515" s="249"/>
      <c r="BP515" s="249"/>
      <c r="BQ515" s="249"/>
      <c r="BR515" s="249"/>
      <c r="BS515" s="249"/>
      <c r="BT515" s="249"/>
      <c r="BU515" s="249"/>
      <c r="BV515" s="249"/>
      <c r="BW515" s="249"/>
      <c r="BX515" s="249"/>
      <c r="BY515" s="249"/>
      <c r="BZ515" s="249"/>
      <c r="CA515" s="249"/>
      <c r="CB515" s="249"/>
      <c r="CC515" s="249"/>
      <c r="CD515" s="249"/>
      <c r="CE515" s="249"/>
      <c r="CF515" s="249"/>
      <c r="CG515" s="249"/>
      <c r="CH515" s="249"/>
      <c r="CI515" s="249"/>
      <c r="CJ515" s="249"/>
      <c r="CK515" s="249"/>
      <c r="CL515" s="249"/>
      <c r="CM515" s="249"/>
      <c r="CN515" s="249"/>
      <c r="CO515" s="249"/>
      <c r="CP515" s="249"/>
      <c r="CQ515" s="249"/>
      <c r="CR515" s="249"/>
      <c r="CS515" s="249"/>
      <c r="CT515" s="249"/>
      <c r="CU515" s="249"/>
      <c r="CV515" s="249"/>
      <c r="CW515" s="249"/>
      <c r="CX515" s="249"/>
      <c r="CY515" s="249"/>
      <c r="CZ515" s="249"/>
      <c r="DA515" s="249"/>
      <c r="DB515" s="249"/>
      <c r="DC515" s="249"/>
      <c r="DD515" s="249"/>
      <c r="DE515" s="249"/>
      <c r="DF515" s="249"/>
      <c r="DG515" s="249"/>
      <c r="DH515" s="249"/>
      <c r="DI515" s="249"/>
      <c r="DJ515" s="249"/>
      <c r="DK515" s="249"/>
      <c r="DL515" s="249"/>
      <c r="DM515" s="249"/>
      <c r="DN515" s="249"/>
      <c r="DO515" s="249"/>
      <c r="DP515" s="249"/>
      <c r="DQ515" s="249"/>
      <c r="DR515" s="249"/>
      <c r="DS515" s="249"/>
      <c r="DT515" s="249"/>
      <c r="DU515" s="249"/>
      <c r="DV515" s="249"/>
      <c r="DW515" s="249"/>
      <c r="DX515" s="249"/>
      <c r="DY515" s="249"/>
      <c r="DZ515" s="249"/>
      <c r="EA515" s="249"/>
      <c r="EB515" s="249"/>
      <c r="EC515" s="249"/>
      <c r="ED515" s="249"/>
      <c r="EE515" s="249"/>
      <c r="EF515" s="249"/>
      <c r="EG515" s="249"/>
      <c r="EH515" s="249"/>
      <c r="EI515" s="249"/>
      <c r="EJ515" s="249"/>
      <c r="EK515" s="249"/>
      <c r="EL515" s="249"/>
      <c r="EM515" s="249"/>
      <c r="EN515" s="249"/>
      <c r="EO515" s="249"/>
      <c r="EP515" s="249"/>
      <c r="EQ515" s="249"/>
      <c r="ER515" s="249"/>
      <c r="ES515" s="249"/>
      <c r="ET515" s="249"/>
      <c r="EU515" s="249"/>
      <c r="EV515" s="249"/>
      <c r="EW515" s="249"/>
      <c r="EX515" s="249"/>
      <c r="EY515" s="249"/>
      <c r="EZ515" s="249"/>
      <c r="FA515" s="249"/>
      <c r="FB515" s="249"/>
      <c r="FC515" s="249"/>
      <c r="FD515" s="249"/>
      <c r="FE515" s="249"/>
      <c r="FF515" s="249"/>
      <c r="FG515" s="249"/>
      <c r="FH515" s="249"/>
      <c r="FI515" s="249"/>
      <c r="FJ515" s="249"/>
      <c r="FK515" s="249"/>
      <c r="FL515" s="249"/>
      <c r="FM515" s="249"/>
      <c r="FN515" s="249"/>
      <c r="FO515" s="249"/>
      <c r="FP515" s="249"/>
      <c r="FQ515" s="249"/>
      <c r="FR515" s="249"/>
      <c r="FS515" s="249"/>
      <c r="FT515" s="249"/>
      <c r="FU515" s="249"/>
      <c r="FV515" s="249"/>
      <c r="FW515" s="249"/>
      <c r="FX515" s="249"/>
    </row>
    <row r="516" customFormat="false" ht="13.8" hidden="false" customHeight="false" outlineLevel="0" collapsed="false">
      <c r="A516" s="249"/>
      <c r="B516" s="249"/>
      <c r="C516" s="249"/>
      <c r="D516" s="249"/>
      <c r="E516" s="249"/>
      <c r="F516" s="249"/>
      <c r="G516" s="249"/>
      <c r="H516" s="249"/>
      <c r="AK516" s="249"/>
      <c r="AL516" s="249"/>
      <c r="AM516" s="249"/>
      <c r="AN516" s="249"/>
      <c r="AO516" s="249"/>
      <c r="AP516" s="249"/>
      <c r="AQ516" s="249"/>
      <c r="AR516" s="249"/>
      <c r="AS516" s="249"/>
      <c r="AT516" s="249"/>
      <c r="AU516" s="249"/>
      <c r="AV516" s="249"/>
      <c r="AW516" s="249"/>
      <c r="AX516" s="249"/>
      <c r="AY516" s="249"/>
      <c r="AZ516" s="249"/>
      <c r="BA516" s="249"/>
      <c r="BB516" s="249"/>
      <c r="BC516" s="249"/>
      <c r="BD516" s="249"/>
      <c r="BE516" s="249"/>
      <c r="BF516" s="249"/>
      <c r="BG516" s="249"/>
      <c r="BH516" s="249"/>
      <c r="BI516" s="249"/>
      <c r="BJ516" s="249"/>
      <c r="BK516" s="249"/>
      <c r="BL516" s="249"/>
      <c r="BM516" s="249"/>
      <c r="BN516" s="249"/>
      <c r="BO516" s="249"/>
      <c r="BP516" s="249"/>
      <c r="BQ516" s="249"/>
      <c r="BR516" s="249"/>
      <c r="BS516" s="249"/>
      <c r="BT516" s="249"/>
      <c r="BU516" s="249"/>
      <c r="BV516" s="249"/>
      <c r="BW516" s="249"/>
      <c r="BX516" s="249"/>
      <c r="BY516" s="249"/>
      <c r="BZ516" s="249"/>
      <c r="CA516" s="249"/>
      <c r="CB516" s="249"/>
      <c r="CC516" s="249"/>
      <c r="CD516" s="249"/>
      <c r="CE516" s="249"/>
      <c r="CF516" s="249"/>
      <c r="CG516" s="249"/>
      <c r="CH516" s="249"/>
      <c r="CI516" s="249"/>
      <c r="CJ516" s="249"/>
      <c r="CK516" s="249"/>
      <c r="CL516" s="249"/>
      <c r="CM516" s="249"/>
      <c r="CN516" s="249"/>
      <c r="CO516" s="249"/>
      <c r="CP516" s="249"/>
      <c r="CQ516" s="249"/>
      <c r="CR516" s="249"/>
      <c r="CS516" s="249"/>
      <c r="CT516" s="249"/>
      <c r="CU516" s="249"/>
      <c r="CV516" s="249"/>
      <c r="CW516" s="249"/>
      <c r="CX516" s="249"/>
      <c r="CY516" s="249"/>
      <c r="CZ516" s="249"/>
      <c r="DA516" s="249"/>
      <c r="DB516" s="249"/>
      <c r="DC516" s="249"/>
      <c r="DD516" s="249"/>
      <c r="DE516" s="249"/>
      <c r="DF516" s="249"/>
      <c r="DG516" s="249"/>
      <c r="DH516" s="249"/>
      <c r="DI516" s="249"/>
      <c r="DJ516" s="249"/>
      <c r="DK516" s="249"/>
      <c r="DL516" s="249"/>
      <c r="DM516" s="249"/>
      <c r="DN516" s="249"/>
      <c r="DO516" s="249"/>
      <c r="DP516" s="249"/>
      <c r="DQ516" s="249"/>
      <c r="DR516" s="249"/>
      <c r="DS516" s="249"/>
      <c r="DT516" s="249"/>
      <c r="DU516" s="249"/>
      <c r="DV516" s="249"/>
      <c r="DW516" s="249"/>
      <c r="DX516" s="249"/>
      <c r="DY516" s="249"/>
      <c r="DZ516" s="249"/>
      <c r="EA516" s="249"/>
      <c r="EB516" s="249"/>
      <c r="EC516" s="249"/>
      <c r="ED516" s="249"/>
      <c r="EE516" s="249"/>
      <c r="EF516" s="249"/>
      <c r="EG516" s="249"/>
      <c r="EH516" s="249"/>
      <c r="EI516" s="249"/>
      <c r="EJ516" s="249"/>
      <c r="EK516" s="249"/>
      <c r="EL516" s="249"/>
      <c r="EM516" s="249"/>
      <c r="EN516" s="249"/>
      <c r="EO516" s="249"/>
      <c r="EP516" s="249"/>
      <c r="EQ516" s="249"/>
      <c r="ER516" s="249"/>
      <c r="ES516" s="249"/>
      <c r="ET516" s="249"/>
      <c r="EU516" s="249"/>
      <c r="EV516" s="249"/>
      <c r="EW516" s="249"/>
      <c r="EX516" s="249"/>
      <c r="EY516" s="249"/>
      <c r="EZ516" s="249"/>
      <c r="FA516" s="249"/>
      <c r="FB516" s="249"/>
      <c r="FC516" s="249"/>
      <c r="FD516" s="249"/>
      <c r="FE516" s="249"/>
      <c r="FF516" s="249"/>
      <c r="FG516" s="249"/>
      <c r="FH516" s="249"/>
      <c r="FI516" s="249"/>
      <c r="FJ516" s="249"/>
      <c r="FK516" s="249"/>
      <c r="FL516" s="249"/>
      <c r="FM516" s="249"/>
      <c r="FN516" s="249"/>
      <c r="FO516" s="249"/>
      <c r="FP516" s="249"/>
      <c r="FQ516" s="249"/>
      <c r="FR516" s="249"/>
      <c r="FS516" s="249"/>
      <c r="FT516" s="249"/>
      <c r="FU516" s="249"/>
      <c r="FV516" s="249"/>
      <c r="FW516" s="249"/>
      <c r="FX516" s="249"/>
    </row>
    <row r="517" customFormat="false" ht="13.8" hidden="false" customHeight="false" outlineLevel="0" collapsed="false">
      <c r="A517" s="249"/>
      <c r="B517" s="249"/>
      <c r="C517" s="249"/>
      <c r="D517" s="249"/>
      <c r="E517" s="249"/>
      <c r="F517" s="249"/>
      <c r="G517" s="249"/>
      <c r="H517" s="249"/>
      <c r="AK517" s="249"/>
      <c r="AL517" s="249"/>
      <c r="AM517" s="249"/>
      <c r="AN517" s="249"/>
      <c r="AO517" s="249"/>
      <c r="AP517" s="249"/>
      <c r="AQ517" s="249"/>
      <c r="AR517" s="249"/>
      <c r="AS517" s="249"/>
      <c r="AT517" s="249"/>
      <c r="AU517" s="249"/>
      <c r="AV517" s="249"/>
      <c r="AW517" s="249"/>
      <c r="AX517" s="249"/>
      <c r="AY517" s="249"/>
      <c r="AZ517" s="249"/>
      <c r="BA517" s="249"/>
      <c r="BB517" s="249"/>
      <c r="BC517" s="249"/>
      <c r="BD517" s="249"/>
      <c r="BE517" s="249"/>
      <c r="BF517" s="249"/>
      <c r="BG517" s="249"/>
      <c r="BH517" s="249"/>
      <c r="BI517" s="249"/>
      <c r="BJ517" s="249"/>
      <c r="BK517" s="249"/>
      <c r="BL517" s="249"/>
      <c r="BM517" s="249"/>
      <c r="BN517" s="249"/>
      <c r="BO517" s="249"/>
      <c r="BP517" s="249"/>
      <c r="BQ517" s="249"/>
      <c r="BR517" s="249"/>
      <c r="BS517" s="249"/>
      <c r="BT517" s="249"/>
      <c r="BU517" s="249"/>
      <c r="BV517" s="249"/>
      <c r="BW517" s="249"/>
      <c r="BX517" s="249"/>
      <c r="BY517" s="249"/>
      <c r="BZ517" s="249"/>
      <c r="CA517" s="249"/>
      <c r="CB517" s="249"/>
      <c r="CC517" s="249"/>
      <c r="CD517" s="249"/>
      <c r="CE517" s="249"/>
      <c r="CF517" s="249"/>
      <c r="CG517" s="249"/>
      <c r="CH517" s="249"/>
      <c r="CI517" s="249"/>
      <c r="CJ517" s="249"/>
      <c r="CK517" s="249"/>
      <c r="CL517" s="249"/>
      <c r="CM517" s="249"/>
      <c r="CN517" s="249"/>
      <c r="CO517" s="249"/>
      <c r="CP517" s="249"/>
      <c r="CQ517" s="249"/>
      <c r="CR517" s="249"/>
      <c r="CS517" s="249"/>
      <c r="CT517" s="249"/>
      <c r="CU517" s="249"/>
      <c r="CV517" s="249"/>
      <c r="CW517" s="249"/>
      <c r="CX517" s="249"/>
      <c r="CY517" s="249"/>
      <c r="CZ517" s="249"/>
      <c r="DA517" s="249"/>
      <c r="DB517" s="249"/>
      <c r="DC517" s="249"/>
      <c r="DD517" s="249"/>
      <c r="DE517" s="249"/>
      <c r="DF517" s="249"/>
      <c r="DG517" s="249"/>
      <c r="DH517" s="249"/>
      <c r="DI517" s="249"/>
      <c r="DJ517" s="249"/>
      <c r="DK517" s="249"/>
      <c r="DL517" s="249"/>
      <c r="DM517" s="249"/>
      <c r="DN517" s="249"/>
      <c r="DO517" s="249"/>
      <c r="DP517" s="249"/>
      <c r="DQ517" s="249"/>
      <c r="DR517" s="249"/>
      <c r="DS517" s="249"/>
      <c r="DT517" s="249"/>
      <c r="DU517" s="249"/>
      <c r="DV517" s="249"/>
      <c r="DW517" s="249"/>
      <c r="DX517" s="249"/>
      <c r="DY517" s="249"/>
      <c r="DZ517" s="249"/>
      <c r="EA517" s="249"/>
      <c r="EB517" s="249"/>
      <c r="EC517" s="249"/>
      <c r="ED517" s="249"/>
      <c r="EE517" s="249"/>
      <c r="EF517" s="249"/>
      <c r="EG517" s="249"/>
      <c r="EH517" s="249"/>
      <c r="EI517" s="249"/>
      <c r="EJ517" s="249"/>
      <c r="EK517" s="249"/>
      <c r="EL517" s="249"/>
      <c r="EM517" s="249"/>
      <c r="EN517" s="249"/>
      <c r="EO517" s="249"/>
      <c r="EP517" s="249"/>
      <c r="EQ517" s="249"/>
      <c r="ER517" s="249"/>
      <c r="ES517" s="249"/>
      <c r="ET517" s="249"/>
      <c r="EU517" s="249"/>
      <c r="EV517" s="249"/>
      <c r="EW517" s="249"/>
      <c r="EX517" s="249"/>
      <c r="EY517" s="249"/>
      <c r="EZ517" s="249"/>
      <c r="FA517" s="249"/>
      <c r="FB517" s="249"/>
      <c r="FC517" s="249"/>
      <c r="FD517" s="249"/>
      <c r="FE517" s="249"/>
      <c r="FF517" s="249"/>
      <c r="FG517" s="249"/>
      <c r="FH517" s="249"/>
      <c r="FI517" s="249"/>
      <c r="FJ517" s="249"/>
      <c r="FK517" s="249"/>
      <c r="FL517" s="249"/>
      <c r="FM517" s="249"/>
      <c r="FN517" s="249"/>
      <c r="FO517" s="249"/>
      <c r="FP517" s="249"/>
      <c r="FQ517" s="249"/>
      <c r="FR517" s="249"/>
      <c r="FS517" s="249"/>
      <c r="FT517" s="249"/>
      <c r="FU517" s="249"/>
      <c r="FV517" s="249"/>
      <c r="FW517" s="249"/>
      <c r="FX517" s="249"/>
    </row>
    <row r="518" customFormat="false" ht="13.8" hidden="false" customHeight="false" outlineLevel="0" collapsed="false">
      <c r="A518" s="249"/>
      <c r="B518" s="249"/>
      <c r="C518" s="249"/>
      <c r="D518" s="249"/>
      <c r="E518" s="249"/>
      <c r="F518" s="249"/>
      <c r="G518" s="249"/>
      <c r="H518" s="249"/>
      <c r="AK518" s="249"/>
      <c r="AL518" s="249"/>
      <c r="AM518" s="249"/>
      <c r="AN518" s="249"/>
      <c r="AO518" s="249"/>
      <c r="AP518" s="249"/>
      <c r="AQ518" s="249"/>
      <c r="AR518" s="249"/>
      <c r="AS518" s="249"/>
      <c r="AT518" s="249"/>
      <c r="AU518" s="249"/>
      <c r="AV518" s="249"/>
      <c r="AW518" s="249"/>
      <c r="AX518" s="249"/>
      <c r="AY518" s="249"/>
      <c r="AZ518" s="249"/>
      <c r="BA518" s="249"/>
      <c r="BB518" s="249"/>
      <c r="BC518" s="249"/>
      <c r="BD518" s="249"/>
      <c r="BE518" s="249"/>
      <c r="BF518" s="249"/>
      <c r="BG518" s="249"/>
      <c r="BH518" s="249"/>
      <c r="BI518" s="249"/>
      <c r="BJ518" s="249"/>
      <c r="BK518" s="249"/>
      <c r="BL518" s="249"/>
      <c r="BM518" s="249"/>
      <c r="BN518" s="249"/>
      <c r="BO518" s="249"/>
      <c r="BP518" s="249"/>
      <c r="BQ518" s="249"/>
      <c r="BR518" s="249"/>
      <c r="BS518" s="249"/>
      <c r="BT518" s="249"/>
      <c r="BU518" s="249"/>
      <c r="BV518" s="249"/>
      <c r="BW518" s="249"/>
      <c r="BX518" s="249"/>
      <c r="BY518" s="249"/>
      <c r="BZ518" s="249"/>
      <c r="CA518" s="249"/>
      <c r="CB518" s="249"/>
      <c r="CC518" s="249"/>
      <c r="CD518" s="249"/>
      <c r="CE518" s="249"/>
      <c r="CF518" s="249"/>
      <c r="CG518" s="249"/>
      <c r="CH518" s="249"/>
      <c r="CI518" s="249"/>
      <c r="CJ518" s="249"/>
      <c r="CK518" s="249"/>
      <c r="CL518" s="249"/>
      <c r="CM518" s="249"/>
      <c r="CN518" s="249"/>
      <c r="CO518" s="249"/>
      <c r="CP518" s="249"/>
      <c r="CQ518" s="249"/>
      <c r="CR518" s="249"/>
      <c r="CS518" s="249"/>
      <c r="CT518" s="249"/>
      <c r="CU518" s="249"/>
      <c r="CV518" s="249"/>
      <c r="CW518" s="249"/>
      <c r="CX518" s="249"/>
      <c r="CY518" s="249"/>
      <c r="CZ518" s="249"/>
      <c r="DA518" s="249"/>
      <c r="DB518" s="249"/>
      <c r="DC518" s="249"/>
      <c r="DD518" s="249"/>
      <c r="DE518" s="249"/>
      <c r="DF518" s="249"/>
      <c r="DG518" s="249"/>
      <c r="DH518" s="249"/>
      <c r="DI518" s="249"/>
      <c r="DJ518" s="249"/>
      <c r="DK518" s="249"/>
      <c r="DL518" s="249"/>
      <c r="DM518" s="249"/>
      <c r="DN518" s="249"/>
      <c r="DO518" s="249"/>
      <c r="DP518" s="249"/>
      <c r="DQ518" s="249"/>
      <c r="DR518" s="249"/>
      <c r="DS518" s="249"/>
      <c r="DT518" s="249"/>
      <c r="DU518" s="249"/>
      <c r="DV518" s="249"/>
      <c r="DW518" s="249"/>
      <c r="DX518" s="249"/>
      <c r="DY518" s="249"/>
      <c r="DZ518" s="249"/>
      <c r="EA518" s="249"/>
      <c r="EB518" s="249"/>
      <c r="EC518" s="249"/>
      <c r="ED518" s="249"/>
      <c r="EE518" s="249"/>
      <c r="EF518" s="249"/>
      <c r="EG518" s="249"/>
      <c r="EH518" s="249"/>
      <c r="EI518" s="249"/>
      <c r="EJ518" s="249"/>
      <c r="EK518" s="249"/>
      <c r="EL518" s="249"/>
      <c r="EM518" s="249"/>
      <c r="EN518" s="249"/>
      <c r="EO518" s="249"/>
      <c r="EP518" s="249"/>
      <c r="EQ518" s="249"/>
      <c r="ER518" s="249"/>
      <c r="ES518" s="249"/>
      <c r="ET518" s="249"/>
      <c r="EU518" s="249"/>
      <c r="EV518" s="249"/>
      <c r="EW518" s="249"/>
      <c r="EX518" s="249"/>
      <c r="EY518" s="249"/>
      <c r="EZ518" s="249"/>
      <c r="FA518" s="249"/>
      <c r="FB518" s="249"/>
      <c r="FC518" s="249"/>
      <c r="FD518" s="249"/>
      <c r="FE518" s="249"/>
      <c r="FF518" s="249"/>
      <c r="FG518" s="249"/>
      <c r="FH518" s="249"/>
      <c r="FI518" s="249"/>
      <c r="FJ518" s="249"/>
      <c r="FK518" s="249"/>
      <c r="FL518" s="249"/>
      <c r="FM518" s="249"/>
      <c r="FN518" s="249"/>
      <c r="FO518" s="249"/>
      <c r="FP518" s="249"/>
      <c r="FQ518" s="249"/>
      <c r="FR518" s="249"/>
      <c r="FS518" s="249"/>
      <c r="FT518" s="249"/>
      <c r="FU518" s="249"/>
      <c r="FV518" s="249"/>
      <c r="FW518" s="249"/>
      <c r="FX518" s="249"/>
    </row>
    <row r="519" customFormat="false" ht="13.8" hidden="false" customHeight="false" outlineLevel="0" collapsed="false">
      <c r="A519" s="249"/>
      <c r="B519" s="249"/>
      <c r="C519" s="249"/>
      <c r="D519" s="249"/>
      <c r="E519" s="249"/>
      <c r="F519" s="249"/>
      <c r="G519" s="249"/>
      <c r="H519" s="249"/>
      <c r="AK519" s="249"/>
      <c r="AL519" s="249"/>
      <c r="AM519" s="249"/>
      <c r="AN519" s="249"/>
      <c r="AO519" s="249"/>
      <c r="AP519" s="249"/>
      <c r="AQ519" s="249"/>
      <c r="AR519" s="249"/>
      <c r="AS519" s="249"/>
      <c r="AT519" s="249"/>
      <c r="AU519" s="249"/>
      <c r="AV519" s="249"/>
      <c r="AW519" s="249"/>
      <c r="AX519" s="249"/>
      <c r="AY519" s="249"/>
      <c r="AZ519" s="249"/>
      <c r="BA519" s="249"/>
      <c r="BB519" s="249"/>
      <c r="BC519" s="249"/>
      <c r="BD519" s="249"/>
      <c r="BE519" s="249"/>
      <c r="BF519" s="249"/>
      <c r="BG519" s="249"/>
      <c r="BH519" s="249"/>
      <c r="BI519" s="249"/>
      <c r="BJ519" s="249"/>
      <c r="BK519" s="249"/>
      <c r="BL519" s="249"/>
      <c r="BM519" s="249"/>
      <c r="BN519" s="249"/>
      <c r="BO519" s="249"/>
      <c r="BP519" s="249"/>
      <c r="BQ519" s="249"/>
      <c r="BR519" s="249"/>
      <c r="BS519" s="249"/>
      <c r="BT519" s="249"/>
      <c r="BU519" s="249"/>
      <c r="BV519" s="249"/>
      <c r="BW519" s="249"/>
      <c r="BX519" s="249"/>
      <c r="BY519" s="249"/>
      <c r="BZ519" s="249"/>
      <c r="CA519" s="249"/>
      <c r="CB519" s="249"/>
      <c r="CC519" s="249"/>
      <c r="CD519" s="249"/>
      <c r="CE519" s="249"/>
      <c r="CF519" s="249"/>
      <c r="CG519" s="249"/>
      <c r="CH519" s="249"/>
      <c r="CI519" s="249"/>
      <c r="CJ519" s="249"/>
      <c r="CK519" s="249"/>
      <c r="CL519" s="249"/>
      <c r="CM519" s="249"/>
      <c r="CN519" s="249"/>
      <c r="CO519" s="249"/>
      <c r="CP519" s="249"/>
      <c r="CQ519" s="249"/>
      <c r="CR519" s="249"/>
      <c r="CS519" s="249"/>
      <c r="CT519" s="249"/>
      <c r="CU519" s="249"/>
      <c r="CV519" s="249"/>
      <c r="CW519" s="249"/>
      <c r="CX519" s="249"/>
      <c r="CY519" s="249"/>
      <c r="CZ519" s="249"/>
      <c r="DA519" s="249"/>
      <c r="DB519" s="249"/>
      <c r="DC519" s="249"/>
      <c r="DD519" s="249"/>
      <c r="DE519" s="249"/>
      <c r="DF519" s="249"/>
      <c r="DG519" s="249"/>
      <c r="DH519" s="249"/>
      <c r="DI519" s="249"/>
      <c r="DJ519" s="249"/>
      <c r="DK519" s="249"/>
      <c r="DL519" s="249"/>
      <c r="DM519" s="249"/>
      <c r="DN519" s="249"/>
      <c r="DO519" s="249"/>
      <c r="DP519" s="249"/>
      <c r="DQ519" s="249"/>
      <c r="DR519" s="249"/>
      <c r="DS519" s="249"/>
      <c r="DT519" s="249"/>
      <c r="DU519" s="249"/>
      <c r="DV519" s="249"/>
      <c r="DW519" s="249"/>
      <c r="DX519" s="249"/>
      <c r="DY519" s="249"/>
      <c r="DZ519" s="249"/>
      <c r="EA519" s="249"/>
      <c r="EB519" s="249"/>
      <c r="EC519" s="249"/>
      <c r="ED519" s="249"/>
      <c r="EE519" s="249"/>
      <c r="EF519" s="249"/>
      <c r="EG519" s="249"/>
      <c r="EH519" s="249"/>
      <c r="EI519" s="249"/>
      <c r="EJ519" s="249"/>
      <c r="EK519" s="249"/>
      <c r="EL519" s="249"/>
      <c r="EM519" s="249"/>
      <c r="EN519" s="249"/>
      <c r="EO519" s="249"/>
      <c r="EP519" s="249"/>
      <c r="EQ519" s="249"/>
      <c r="ER519" s="249"/>
      <c r="ES519" s="249"/>
      <c r="ET519" s="249"/>
      <c r="EU519" s="249"/>
      <c r="EV519" s="249"/>
      <c r="EW519" s="249"/>
      <c r="EX519" s="249"/>
      <c r="EY519" s="249"/>
      <c r="EZ519" s="249"/>
      <c r="FA519" s="249"/>
      <c r="FB519" s="249"/>
      <c r="FC519" s="249"/>
      <c r="FD519" s="249"/>
      <c r="FE519" s="249"/>
      <c r="FF519" s="249"/>
      <c r="FG519" s="249"/>
      <c r="FH519" s="249"/>
      <c r="FI519" s="249"/>
      <c r="FJ519" s="249"/>
      <c r="FK519" s="249"/>
      <c r="FL519" s="249"/>
      <c r="FM519" s="249"/>
      <c r="FN519" s="249"/>
      <c r="FO519" s="249"/>
      <c r="FP519" s="249"/>
      <c r="FQ519" s="249"/>
      <c r="FR519" s="249"/>
      <c r="FS519" s="249"/>
      <c r="FT519" s="249"/>
      <c r="FU519" s="249"/>
      <c r="FV519" s="249"/>
      <c r="FW519" s="249"/>
      <c r="FX519" s="249"/>
    </row>
    <row r="520" customFormat="false" ht="13.8" hidden="false" customHeight="false" outlineLevel="0" collapsed="false">
      <c r="A520" s="249"/>
      <c r="B520" s="249"/>
      <c r="C520" s="249"/>
      <c r="D520" s="249"/>
      <c r="E520" s="249"/>
      <c r="F520" s="249"/>
      <c r="G520" s="249"/>
      <c r="H520" s="249"/>
      <c r="AK520" s="249"/>
      <c r="AL520" s="249"/>
      <c r="AM520" s="249"/>
      <c r="AN520" s="249"/>
      <c r="AO520" s="249"/>
      <c r="AP520" s="249"/>
      <c r="AQ520" s="249"/>
      <c r="AR520" s="249"/>
      <c r="AS520" s="249"/>
      <c r="AT520" s="249"/>
      <c r="AU520" s="249"/>
      <c r="AV520" s="249"/>
      <c r="AW520" s="249"/>
      <c r="AX520" s="249"/>
      <c r="AY520" s="249"/>
      <c r="AZ520" s="249"/>
      <c r="BA520" s="249"/>
      <c r="BB520" s="249"/>
      <c r="BC520" s="249"/>
      <c r="BD520" s="249"/>
      <c r="BE520" s="249"/>
      <c r="BF520" s="249"/>
      <c r="BG520" s="249"/>
      <c r="BH520" s="249"/>
      <c r="BI520" s="249"/>
      <c r="BJ520" s="249"/>
      <c r="BK520" s="249"/>
      <c r="BL520" s="249"/>
      <c r="BM520" s="249"/>
      <c r="BN520" s="249"/>
      <c r="BO520" s="249"/>
      <c r="BP520" s="249"/>
      <c r="BQ520" s="249"/>
      <c r="BR520" s="249"/>
      <c r="BS520" s="249"/>
      <c r="BT520" s="249"/>
      <c r="BU520" s="249"/>
      <c r="BV520" s="249"/>
      <c r="BW520" s="249"/>
      <c r="BX520" s="249"/>
      <c r="BY520" s="249"/>
      <c r="BZ520" s="249"/>
      <c r="CA520" s="249"/>
      <c r="CB520" s="249"/>
      <c r="CC520" s="249"/>
      <c r="CD520" s="249"/>
      <c r="CE520" s="249"/>
      <c r="CF520" s="249"/>
      <c r="CG520" s="249"/>
      <c r="CH520" s="249"/>
      <c r="CI520" s="249"/>
      <c r="CJ520" s="249"/>
      <c r="CK520" s="249"/>
      <c r="CL520" s="249"/>
      <c r="CM520" s="249"/>
      <c r="CN520" s="249"/>
      <c r="CO520" s="249"/>
      <c r="CP520" s="249"/>
      <c r="CQ520" s="249"/>
      <c r="CR520" s="249"/>
      <c r="CS520" s="249"/>
      <c r="CT520" s="249"/>
      <c r="CU520" s="249"/>
      <c r="CV520" s="249"/>
      <c r="CW520" s="249"/>
      <c r="CX520" s="249"/>
      <c r="CY520" s="249"/>
      <c r="CZ520" s="249"/>
      <c r="DA520" s="249"/>
      <c r="DB520" s="249"/>
      <c r="DC520" s="249"/>
      <c r="DD520" s="249"/>
      <c r="DE520" s="249"/>
      <c r="DF520" s="249"/>
      <c r="DG520" s="249"/>
      <c r="DH520" s="249"/>
      <c r="DI520" s="249"/>
      <c r="DJ520" s="249"/>
      <c r="DK520" s="249"/>
      <c r="DL520" s="249"/>
      <c r="DM520" s="249"/>
      <c r="DN520" s="249"/>
      <c r="DO520" s="249"/>
      <c r="DP520" s="249"/>
      <c r="DQ520" s="249"/>
      <c r="DR520" s="249"/>
      <c r="DS520" s="249"/>
      <c r="DT520" s="249"/>
      <c r="DU520" s="249"/>
      <c r="DV520" s="249"/>
      <c r="DW520" s="249"/>
      <c r="DX520" s="249"/>
      <c r="DY520" s="249"/>
      <c r="DZ520" s="249"/>
      <c r="EA520" s="249"/>
      <c r="EB520" s="249"/>
      <c r="EC520" s="249"/>
      <c r="ED520" s="249"/>
      <c r="EE520" s="249"/>
      <c r="EF520" s="249"/>
      <c r="EG520" s="249"/>
      <c r="EH520" s="249"/>
      <c r="EI520" s="249"/>
      <c r="EJ520" s="249"/>
      <c r="EK520" s="249"/>
      <c r="EL520" s="249"/>
      <c r="EM520" s="249"/>
      <c r="EN520" s="249"/>
      <c r="EO520" s="249"/>
      <c r="EP520" s="249"/>
      <c r="EQ520" s="249"/>
      <c r="ER520" s="249"/>
      <c r="ES520" s="249"/>
      <c r="ET520" s="249"/>
      <c r="EU520" s="249"/>
      <c r="EV520" s="249"/>
      <c r="EW520" s="249"/>
      <c r="EX520" s="249"/>
      <c r="EY520" s="249"/>
      <c r="EZ520" s="249"/>
      <c r="FA520" s="249"/>
      <c r="FB520" s="249"/>
      <c r="FC520" s="249"/>
      <c r="FD520" s="249"/>
      <c r="FE520" s="249"/>
      <c r="FF520" s="249"/>
      <c r="FG520" s="249"/>
      <c r="FH520" s="249"/>
      <c r="FI520" s="249"/>
      <c r="FJ520" s="249"/>
      <c r="FK520" s="249"/>
      <c r="FL520" s="249"/>
      <c r="FM520" s="249"/>
      <c r="FN520" s="249"/>
      <c r="FO520" s="249"/>
      <c r="FP520" s="249"/>
      <c r="FQ520" s="249"/>
      <c r="FR520" s="249"/>
      <c r="FS520" s="249"/>
      <c r="FT520" s="249"/>
      <c r="FU520" s="249"/>
      <c r="FV520" s="249"/>
      <c r="FW520" s="249"/>
      <c r="FX520" s="249"/>
    </row>
    <row r="521" customFormat="false" ht="13.8" hidden="false" customHeight="false" outlineLevel="0" collapsed="false">
      <c r="A521" s="249"/>
      <c r="B521" s="249"/>
      <c r="C521" s="249"/>
      <c r="D521" s="249"/>
      <c r="E521" s="249"/>
      <c r="F521" s="249"/>
      <c r="G521" s="249"/>
      <c r="H521" s="249"/>
      <c r="AK521" s="249"/>
      <c r="AL521" s="249"/>
      <c r="AM521" s="249"/>
      <c r="AN521" s="249"/>
      <c r="AO521" s="249"/>
      <c r="AP521" s="249"/>
      <c r="AQ521" s="249"/>
      <c r="AR521" s="249"/>
      <c r="AS521" s="249"/>
      <c r="AT521" s="249"/>
      <c r="AU521" s="249"/>
      <c r="AV521" s="249"/>
      <c r="AW521" s="249"/>
      <c r="AX521" s="249"/>
      <c r="AY521" s="249"/>
      <c r="AZ521" s="249"/>
      <c r="BA521" s="249"/>
      <c r="BB521" s="249"/>
      <c r="BC521" s="249"/>
      <c r="BD521" s="249"/>
      <c r="BE521" s="249"/>
      <c r="BF521" s="249"/>
      <c r="BG521" s="249"/>
      <c r="BH521" s="249"/>
      <c r="BI521" s="249"/>
      <c r="BJ521" s="249"/>
      <c r="BK521" s="249"/>
      <c r="BL521" s="249"/>
      <c r="BM521" s="249"/>
      <c r="BN521" s="249"/>
      <c r="BO521" s="249"/>
      <c r="BP521" s="249"/>
      <c r="BQ521" s="249"/>
      <c r="BR521" s="249"/>
      <c r="BS521" s="249"/>
      <c r="BT521" s="249"/>
      <c r="BU521" s="249"/>
      <c r="BV521" s="249"/>
      <c r="BW521" s="249"/>
      <c r="BX521" s="249"/>
      <c r="BY521" s="249"/>
      <c r="BZ521" s="249"/>
      <c r="CA521" s="249"/>
      <c r="CB521" s="249"/>
      <c r="CC521" s="249"/>
      <c r="CD521" s="249"/>
      <c r="CE521" s="249"/>
      <c r="CF521" s="249"/>
      <c r="CG521" s="249"/>
      <c r="CH521" s="249"/>
      <c r="CI521" s="249"/>
      <c r="CJ521" s="249"/>
      <c r="CK521" s="249"/>
      <c r="CL521" s="249"/>
      <c r="CM521" s="249"/>
      <c r="CN521" s="249"/>
      <c r="CO521" s="249"/>
      <c r="CP521" s="249"/>
      <c r="CQ521" s="249"/>
      <c r="CR521" s="249"/>
      <c r="CS521" s="249"/>
      <c r="CT521" s="249"/>
      <c r="CU521" s="249"/>
      <c r="CV521" s="249"/>
      <c r="CW521" s="249"/>
      <c r="CX521" s="249"/>
      <c r="CY521" s="249"/>
      <c r="CZ521" s="249"/>
      <c r="DA521" s="249"/>
      <c r="DB521" s="249"/>
      <c r="DC521" s="249"/>
      <c r="DD521" s="249"/>
      <c r="DE521" s="249"/>
      <c r="DF521" s="249"/>
      <c r="DG521" s="249"/>
      <c r="DH521" s="249"/>
      <c r="DI521" s="249"/>
      <c r="DJ521" s="249"/>
      <c r="DK521" s="249"/>
      <c r="DL521" s="249"/>
      <c r="DM521" s="249"/>
      <c r="DN521" s="249"/>
      <c r="DO521" s="249"/>
      <c r="DP521" s="249"/>
      <c r="DQ521" s="249"/>
      <c r="DR521" s="249"/>
      <c r="DS521" s="249"/>
      <c r="DT521" s="249"/>
      <c r="DU521" s="249"/>
      <c r="DV521" s="249"/>
      <c r="DW521" s="249"/>
      <c r="DX521" s="249"/>
      <c r="DY521" s="249"/>
      <c r="DZ521" s="249"/>
      <c r="EA521" s="249"/>
      <c r="EB521" s="249"/>
      <c r="EC521" s="249"/>
      <c r="ED521" s="249"/>
      <c r="EE521" s="249"/>
      <c r="EF521" s="249"/>
      <c r="EG521" s="249"/>
      <c r="EH521" s="249"/>
      <c r="EI521" s="249"/>
      <c r="EJ521" s="249"/>
      <c r="EK521" s="249"/>
      <c r="EL521" s="249"/>
      <c r="EM521" s="249"/>
      <c r="EN521" s="249"/>
      <c r="EO521" s="249"/>
      <c r="EP521" s="249"/>
      <c r="EQ521" s="249"/>
      <c r="ER521" s="249"/>
      <c r="ES521" s="249"/>
      <c r="ET521" s="249"/>
      <c r="EU521" s="249"/>
      <c r="EV521" s="249"/>
      <c r="EW521" s="249"/>
      <c r="EX521" s="249"/>
      <c r="EY521" s="249"/>
      <c r="EZ521" s="249"/>
      <c r="FA521" s="249"/>
      <c r="FB521" s="249"/>
      <c r="FC521" s="249"/>
      <c r="FD521" s="249"/>
      <c r="FE521" s="249"/>
      <c r="FF521" s="249"/>
      <c r="FG521" s="249"/>
      <c r="FH521" s="249"/>
      <c r="FI521" s="249"/>
      <c r="FJ521" s="249"/>
      <c r="FK521" s="249"/>
      <c r="FL521" s="249"/>
      <c r="FM521" s="249"/>
      <c r="FN521" s="249"/>
      <c r="FO521" s="249"/>
      <c r="FP521" s="249"/>
      <c r="FQ521" s="249"/>
      <c r="FR521" s="249"/>
      <c r="FS521" s="249"/>
      <c r="FT521" s="249"/>
      <c r="FU521" s="249"/>
      <c r="FV521" s="249"/>
      <c r="FW521" s="249"/>
      <c r="FX521" s="249"/>
    </row>
    <row r="522" customFormat="false" ht="13.8" hidden="false" customHeight="false" outlineLevel="0" collapsed="false">
      <c r="A522" s="249"/>
      <c r="B522" s="249"/>
      <c r="C522" s="249"/>
      <c r="D522" s="249"/>
      <c r="E522" s="249"/>
      <c r="F522" s="249"/>
      <c r="G522" s="249"/>
      <c r="H522" s="249"/>
      <c r="AK522" s="249"/>
      <c r="AL522" s="249"/>
      <c r="AM522" s="249"/>
      <c r="AN522" s="249"/>
      <c r="AO522" s="249"/>
      <c r="AP522" s="249"/>
      <c r="AQ522" s="249"/>
      <c r="AR522" s="249"/>
      <c r="AS522" s="249"/>
      <c r="AT522" s="249"/>
      <c r="AU522" s="249"/>
      <c r="AV522" s="249"/>
      <c r="AW522" s="249"/>
      <c r="AX522" s="249"/>
      <c r="AY522" s="249"/>
      <c r="AZ522" s="249"/>
      <c r="BA522" s="249"/>
      <c r="BB522" s="249"/>
      <c r="BC522" s="249"/>
      <c r="BD522" s="249"/>
      <c r="BE522" s="249"/>
      <c r="BF522" s="249"/>
      <c r="BG522" s="249"/>
      <c r="BH522" s="249"/>
      <c r="BI522" s="249"/>
      <c r="BJ522" s="249"/>
      <c r="BK522" s="249"/>
      <c r="BL522" s="249"/>
      <c r="BM522" s="249"/>
      <c r="BN522" s="249"/>
      <c r="BO522" s="249"/>
      <c r="BP522" s="249"/>
      <c r="BQ522" s="249"/>
      <c r="BR522" s="249"/>
      <c r="BS522" s="249"/>
      <c r="BT522" s="249"/>
      <c r="BU522" s="249"/>
      <c r="BV522" s="249"/>
      <c r="BW522" s="249"/>
      <c r="BX522" s="249"/>
      <c r="BY522" s="249"/>
      <c r="BZ522" s="249"/>
      <c r="CA522" s="249"/>
      <c r="CB522" s="249"/>
      <c r="CC522" s="249"/>
      <c r="CD522" s="249"/>
      <c r="CE522" s="249"/>
      <c r="CF522" s="249"/>
      <c r="CG522" s="249"/>
      <c r="CH522" s="249"/>
      <c r="CI522" s="249"/>
      <c r="CJ522" s="249"/>
      <c r="CK522" s="249"/>
      <c r="CL522" s="249"/>
      <c r="CM522" s="249"/>
      <c r="CN522" s="249"/>
      <c r="CO522" s="249"/>
      <c r="CP522" s="249"/>
      <c r="CQ522" s="249"/>
      <c r="CR522" s="249"/>
      <c r="CS522" s="249"/>
      <c r="CT522" s="249"/>
      <c r="CU522" s="249"/>
      <c r="CV522" s="249"/>
      <c r="CW522" s="249"/>
      <c r="CX522" s="249"/>
      <c r="CY522" s="249"/>
      <c r="CZ522" s="249"/>
      <c r="DA522" s="249"/>
      <c r="DB522" s="249"/>
      <c r="DC522" s="249"/>
      <c r="DD522" s="249"/>
      <c r="DE522" s="249"/>
      <c r="DF522" s="249"/>
      <c r="DG522" s="249"/>
      <c r="DH522" s="249"/>
      <c r="DI522" s="249"/>
      <c r="DJ522" s="249"/>
      <c r="DK522" s="249"/>
      <c r="DL522" s="249"/>
      <c r="DM522" s="249"/>
      <c r="DN522" s="249"/>
      <c r="DO522" s="249"/>
      <c r="DP522" s="249"/>
      <c r="DQ522" s="249"/>
      <c r="DR522" s="249"/>
      <c r="DS522" s="249"/>
      <c r="DT522" s="249"/>
      <c r="DU522" s="249"/>
      <c r="DV522" s="249"/>
      <c r="DW522" s="249"/>
      <c r="DX522" s="249"/>
      <c r="DY522" s="249"/>
      <c r="DZ522" s="249"/>
      <c r="EA522" s="249"/>
      <c r="EB522" s="249"/>
      <c r="EC522" s="249"/>
      <c r="ED522" s="249"/>
      <c r="EE522" s="249"/>
      <c r="EF522" s="249"/>
      <c r="EG522" s="249"/>
      <c r="EH522" s="249"/>
      <c r="EI522" s="249"/>
      <c r="EJ522" s="249"/>
      <c r="EK522" s="249"/>
      <c r="EL522" s="249"/>
      <c r="EM522" s="249"/>
      <c r="EN522" s="249"/>
      <c r="EO522" s="249"/>
      <c r="EP522" s="249"/>
      <c r="EQ522" s="249"/>
      <c r="ER522" s="249"/>
      <c r="ES522" s="249"/>
      <c r="ET522" s="249"/>
      <c r="EU522" s="249"/>
      <c r="EV522" s="249"/>
      <c r="EW522" s="249"/>
      <c r="EX522" s="249"/>
      <c r="EY522" s="249"/>
      <c r="EZ522" s="249"/>
      <c r="FA522" s="249"/>
      <c r="FB522" s="249"/>
      <c r="FC522" s="249"/>
      <c r="FD522" s="249"/>
      <c r="FE522" s="249"/>
      <c r="FF522" s="249"/>
      <c r="FG522" s="249"/>
      <c r="FH522" s="249"/>
      <c r="FI522" s="249"/>
      <c r="FJ522" s="249"/>
      <c r="FK522" s="249"/>
      <c r="FL522" s="249"/>
      <c r="FM522" s="249"/>
      <c r="FN522" s="249"/>
      <c r="FO522" s="249"/>
      <c r="FP522" s="249"/>
      <c r="FQ522" s="249"/>
      <c r="FR522" s="249"/>
      <c r="FS522" s="249"/>
      <c r="FT522" s="249"/>
      <c r="FU522" s="249"/>
      <c r="FV522" s="249"/>
      <c r="FW522" s="249"/>
      <c r="FX522" s="249"/>
    </row>
    <row r="523" customFormat="false" ht="13.8" hidden="false" customHeight="false" outlineLevel="0" collapsed="false">
      <c r="A523" s="249"/>
      <c r="B523" s="249"/>
      <c r="C523" s="249"/>
      <c r="D523" s="249"/>
      <c r="E523" s="249"/>
      <c r="F523" s="249"/>
      <c r="G523" s="249"/>
      <c r="H523" s="249"/>
      <c r="AK523" s="249"/>
      <c r="AL523" s="249"/>
      <c r="AM523" s="249"/>
      <c r="AN523" s="249"/>
      <c r="AO523" s="249"/>
      <c r="AP523" s="249"/>
      <c r="AQ523" s="249"/>
      <c r="AR523" s="249"/>
      <c r="AS523" s="249"/>
      <c r="AT523" s="249"/>
      <c r="AU523" s="249"/>
      <c r="AV523" s="249"/>
      <c r="AW523" s="249"/>
      <c r="AX523" s="249"/>
      <c r="AY523" s="249"/>
      <c r="AZ523" s="249"/>
      <c r="BA523" s="249"/>
      <c r="BB523" s="249"/>
      <c r="BC523" s="249"/>
      <c r="BD523" s="249"/>
      <c r="BE523" s="249"/>
      <c r="BF523" s="249"/>
      <c r="BG523" s="249"/>
      <c r="BH523" s="249"/>
      <c r="BI523" s="249"/>
      <c r="BJ523" s="249"/>
      <c r="BK523" s="249"/>
      <c r="BL523" s="249"/>
      <c r="BM523" s="249"/>
      <c r="BN523" s="249"/>
      <c r="BO523" s="249"/>
      <c r="BP523" s="249"/>
      <c r="BQ523" s="249"/>
      <c r="BR523" s="249"/>
      <c r="BS523" s="249"/>
      <c r="BT523" s="249"/>
      <c r="BU523" s="249"/>
      <c r="BV523" s="249"/>
      <c r="BW523" s="249"/>
      <c r="BX523" s="249"/>
      <c r="BY523" s="249"/>
      <c r="BZ523" s="249"/>
      <c r="CA523" s="249"/>
      <c r="CB523" s="249"/>
      <c r="CC523" s="249"/>
      <c r="CD523" s="249"/>
      <c r="CE523" s="249"/>
      <c r="CF523" s="249"/>
      <c r="CG523" s="249"/>
      <c r="CH523" s="249"/>
      <c r="CI523" s="249"/>
      <c r="CJ523" s="249"/>
      <c r="CK523" s="249"/>
      <c r="CL523" s="249"/>
      <c r="CM523" s="249"/>
      <c r="CN523" s="249"/>
      <c r="CO523" s="249"/>
      <c r="CP523" s="249"/>
      <c r="CQ523" s="249"/>
      <c r="CR523" s="249"/>
      <c r="CS523" s="249"/>
      <c r="CT523" s="249"/>
      <c r="CU523" s="249"/>
      <c r="CV523" s="249"/>
      <c r="CW523" s="249"/>
      <c r="CX523" s="249"/>
      <c r="CY523" s="249"/>
      <c r="CZ523" s="249"/>
      <c r="DA523" s="249"/>
      <c r="DB523" s="249"/>
      <c r="DC523" s="249"/>
      <c r="DD523" s="249"/>
      <c r="DE523" s="249"/>
      <c r="DF523" s="249"/>
      <c r="DG523" s="249"/>
      <c r="DH523" s="249"/>
      <c r="DI523" s="249"/>
      <c r="DJ523" s="249"/>
      <c r="DK523" s="249"/>
      <c r="DL523" s="249"/>
      <c r="DM523" s="249"/>
      <c r="DN523" s="249"/>
      <c r="DO523" s="249"/>
      <c r="DP523" s="249"/>
      <c r="DQ523" s="249"/>
      <c r="DR523" s="249"/>
      <c r="DS523" s="249"/>
      <c r="DT523" s="249"/>
      <c r="DU523" s="249"/>
      <c r="DV523" s="249"/>
      <c r="DW523" s="249"/>
      <c r="DX523" s="249"/>
      <c r="DY523" s="249"/>
      <c r="DZ523" s="249"/>
      <c r="EA523" s="249"/>
      <c r="EB523" s="249"/>
      <c r="EC523" s="249"/>
      <c r="ED523" s="249"/>
      <c r="EE523" s="249"/>
      <c r="EF523" s="249"/>
      <c r="EG523" s="249"/>
      <c r="EH523" s="249"/>
      <c r="EI523" s="249"/>
      <c r="EJ523" s="249"/>
      <c r="EK523" s="249"/>
      <c r="EL523" s="249"/>
      <c r="EM523" s="249"/>
      <c r="EN523" s="249"/>
      <c r="EO523" s="249"/>
      <c r="EP523" s="249"/>
      <c r="EQ523" s="249"/>
      <c r="ER523" s="249"/>
      <c r="ES523" s="249"/>
      <c r="ET523" s="249"/>
      <c r="EU523" s="249"/>
      <c r="EV523" s="249"/>
      <c r="EW523" s="249"/>
      <c r="EX523" s="249"/>
      <c r="EY523" s="249"/>
      <c r="EZ523" s="249"/>
      <c r="FA523" s="249"/>
      <c r="FB523" s="249"/>
      <c r="FC523" s="249"/>
      <c r="FD523" s="249"/>
      <c r="FE523" s="249"/>
      <c r="FF523" s="249"/>
      <c r="FG523" s="249"/>
      <c r="FH523" s="249"/>
      <c r="FI523" s="249"/>
      <c r="FJ523" s="249"/>
      <c r="FK523" s="249"/>
      <c r="FL523" s="249"/>
      <c r="FM523" s="249"/>
      <c r="FN523" s="249"/>
      <c r="FO523" s="249"/>
      <c r="FP523" s="249"/>
      <c r="FQ523" s="249"/>
      <c r="FR523" s="249"/>
      <c r="FS523" s="249"/>
      <c r="FT523" s="249"/>
      <c r="FU523" s="249"/>
      <c r="FV523" s="249"/>
      <c r="FW523" s="249"/>
      <c r="FX523" s="249"/>
    </row>
    <row r="524" customFormat="false" ht="13.8" hidden="false" customHeight="false" outlineLevel="0" collapsed="false">
      <c r="A524" s="249"/>
      <c r="B524" s="249"/>
      <c r="C524" s="249"/>
      <c r="D524" s="249"/>
      <c r="E524" s="249"/>
      <c r="F524" s="249"/>
      <c r="G524" s="249"/>
      <c r="H524" s="249"/>
      <c r="AK524" s="249"/>
      <c r="AL524" s="249"/>
      <c r="AM524" s="249"/>
      <c r="AN524" s="249"/>
      <c r="AO524" s="249"/>
      <c r="AP524" s="249"/>
      <c r="AQ524" s="249"/>
      <c r="AR524" s="249"/>
      <c r="AS524" s="249"/>
      <c r="AT524" s="249"/>
      <c r="AU524" s="249"/>
      <c r="AV524" s="249"/>
      <c r="AW524" s="249"/>
      <c r="AX524" s="249"/>
      <c r="AY524" s="249"/>
      <c r="AZ524" s="249"/>
      <c r="BA524" s="249"/>
      <c r="BB524" s="249"/>
      <c r="BC524" s="249"/>
      <c r="BD524" s="249"/>
      <c r="BE524" s="249"/>
      <c r="BF524" s="249"/>
      <c r="BG524" s="249"/>
      <c r="BH524" s="249"/>
      <c r="BI524" s="249"/>
      <c r="BJ524" s="249"/>
      <c r="BK524" s="249"/>
      <c r="BL524" s="249"/>
      <c r="BM524" s="249"/>
      <c r="BN524" s="249"/>
      <c r="BO524" s="249"/>
      <c r="BP524" s="249"/>
      <c r="BQ524" s="249"/>
      <c r="BR524" s="249"/>
      <c r="BS524" s="249"/>
      <c r="BT524" s="249"/>
      <c r="BU524" s="249"/>
      <c r="BV524" s="249"/>
      <c r="BW524" s="249"/>
      <c r="BX524" s="249"/>
      <c r="BY524" s="249"/>
      <c r="BZ524" s="249"/>
      <c r="CA524" s="249"/>
      <c r="CB524" s="249"/>
      <c r="CC524" s="249"/>
      <c r="CD524" s="249"/>
      <c r="CE524" s="249"/>
      <c r="CF524" s="249"/>
      <c r="CG524" s="249"/>
      <c r="CH524" s="249"/>
      <c r="CI524" s="249"/>
      <c r="CJ524" s="249"/>
      <c r="CK524" s="249"/>
      <c r="CL524" s="249"/>
      <c r="CM524" s="249"/>
      <c r="CN524" s="249"/>
      <c r="CO524" s="249"/>
      <c r="CP524" s="249"/>
      <c r="CQ524" s="249"/>
      <c r="CR524" s="249"/>
      <c r="CS524" s="249"/>
      <c r="CT524" s="249"/>
      <c r="CU524" s="249"/>
      <c r="CV524" s="249"/>
      <c r="CW524" s="249"/>
      <c r="CX524" s="249"/>
      <c r="CY524" s="249"/>
      <c r="CZ524" s="249"/>
      <c r="DA524" s="249"/>
      <c r="DB524" s="249"/>
      <c r="DC524" s="249"/>
      <c r="DD524" s="249"/>
      <c r="DE524" s="249"/>
      <c r="DF524" s="249"/>
      <c r="DG524" s="249"/>
      <c r="DH524" s="249"/>
      <c r="DI524" s="249"/>
      <c r="DJ524" s="249"/>
      <c r="DK524" s="249"/>
      <c r="DL524" s="249"/>
      <c r="DM524" s="249"/>
      <c r="DN524" s="249"/>
      <c r="DO524" s="249"/>
      <c r="DP524" s="249"/>
      <c r="DQ524" s="249"/>
      <c r="DR524" s="249"/>
      <c r="DS524" s="249"/>
      <c r="DT524" s="249"/>
      <c r="DU524" s="249"/>
      <c r="DV524" s="249"/>
      <c r="DW524" s="249"/>
      <c r="DX524" s="249"/>
      <c r="DY524" s="249"/>
      <c r="DZ524" s="249"/>
      <c r="EA524" s="249"/>
      <c r="EB524" s="249"/>
      <c r="EC524" s="249"/>
      <c r="ED524" s="249"/>
      <c r="EE524" s="249"/>
      <c r="EF524" s="249"/>
      <c r="EG524" s="249"/>
      <c r="EH524" s="249"/>
      <c r="EI524" s="249"/>
      <c r="EJ524" s="249"/>
      <c r="EK524" s="249"/>
      <c r="EL524" s="249"/>
      <c r="EM524" s="249"/>
      <c r="EN524" s="249"/>
      <c r="EO524" s="249"/>
      <c r="EP524" s="249"/>
      <c r="EQ524" s="249"/>
      <c r="ER524" s="249"/>
      <c r="ES524" s="249"/>
      <c r="ET524" s="249"/>
      <c r="EU524" s="249"/>
      <c r="EV524" s="249"/>
      <c r="EW524" s="249"/>
      <c r="EX524" s="249"/>
      <c r="EY524" s="249"/>
      <c r="EZ524" s="249"/>
      <c r="FA524" s="249"/>
      <c r="FB524" s="249"/>
      <c r="FC524" s="249"/>
      <c r="FD524" s="249"/>
      <c r="FE524" s="249"/>
      <c r="FF524" s="249"/>
      <c r="FG524" s="249"/>
      <c r="FH524" s="249"/>
      <c r="FI524" s="249"/>
      <c r="FJ524" s="249"/>
      <c r="FK524" s="249"/>
      <c r="FL524" s="249"/>
      <c r="FM524" s="249"/>
      <c r="FN524" s="249"/>
      <c r="FO524" s="249"/>
      <c r="FP524" s="249"/>
      <c r="FQ524" s="249"/>
      <c r="FR524" s="249"/>
      <c r="FS524" s="249"/>
      <c r="FT524" s="249"/>
      <c r="FU524" s="249"/>
      <c r="FV524" s="249"/>
      <c r="FW524" s="249"/>
      <c r="FX524" s="249"/>
    </row>
    <row r="525" customFormat="false" ht="13.8" hidden="false" customHeight="false" outlineLevel="0" collapsed="false">
      <c r="A525" s="249"/>
      <c r="B525" s="249"/>
      <c r="C525" s="249"/>
      <c r="D525" s="249"/>
      <c r="E525" s="249"/>
      <c r="F525" s="249"/>
      <c r="G525" s="249"/>
      <c r="H525" s="249"/>
      <c r="AK525" s="249"/>
      <c r="AL525" s="249"/>
      <c r="AM525" s="249"/>
      <c r="AN525" s="249"/>
      <c r="AO525" s="249"/>
      <c r="AP525" s="249"/>
      <c r="AQ525" s="249"/>
      <c r="AR525" s="249"/>
      <c r="AS525" s="249"/>
      <c r="AT525" s="249"/>
      <c r="AU525" s="249"/>
      <c r="AV525" s="249"/>
      <c r="AW525" s="249"/>
      <c r="AX525" s="249"/>
      <c r="AY525" s="249"/>
      <c r="AZ525" s="249"/>
      <c r="BA525" s="249"/>
      <c r="BB525" s="249"/>
      <c r="BC525" s="249"/>
      <c r="BD525" s="249"/>
      <c r="BE525" s="249"/>
      <c r="BF525" s="249"/>
      <c r="BG525" s="249"/>
      <c r="BH525" s="249"/>
      <c r="BI525" s="249"/>
      <c r="BJ525" s="249"/>
      <c r="BK525" s="249"/>
      <c r="BL525" s="249"/>
      <c r="BM525" s="249"/>
      <c r="BN525" s="249"/>
      <c r="BO525" s="249"/>
      <c r="BP525" s="249"/>
      <c r="BQ525" s="249"/>
      <c r="BR525" s="249"/>
      <c r="BS525" s="249"/>
      <c r="BT525" s="249"/>
      <c r="BU525" s="249"/>
      <c r="BV525" s="249"/>
      <c r="BW525" s="249"/>
      <c r="BX525" s="249"/>
      <c r="BY525" s="249"/>
      <c r="BZ525" s="249"/>
      <c r="CA525" s="249"/>
      <c r="CB525" s="249"/>
      <c r="CC525" s="249"/>
      <c r="CD525" s="249"/>
      <c r="CE525" s="249"/>
      <c r="CF525" s="249"/>
      <c r="CG525" s="249"/>
      <c r="CH525" s="249"/>
      <c r="CI525" s="249"/>
      <c r="CJ525" s="249"/>
      <c r="CK525" s="249"/>
      <c r="CL525" s="249"/>
      <c r="CM525" s="249"/>
      <c r="CN525" s="249"/>
      <c r="CO525" s="249"/>
      <c r="CP525" s="249"/>
      <c r="CQ525" s="249"/>
      <c r="CR525" s="249"/>
      <c r="CS525" s="249"/>
      <c r="CT525" s="249"/>
      <c r="CU525" s="249"/>
      <c r="CV525" s="249"/>
      <c r="CW525" s="249"/>
      <c r="CX525" s="249"/>
      <c r="CY525" s="249"/>
      <c r="CZ525" s="249"/>
      <c r="DA525" s="249"/>
      <c r="DB525" s="249"/>
      <c r="DC525" s="249"/>
      <c r="DD525" s="249"/>
      <c r="DE525" s="249"/>
      <c r="DF525" s="249"/>
      <c r="DG525" s="249"/>
      <c r="DH525" s="249"/>
      <c r="DI525" s="249"/>
      <c r="DJ525" s="249"/>
      <c r="DK525" s="249"/>
      <c r="DL525" s="249"/>
      <c r="DM525" s="249"/>
      <c r="DN525" s="249"/>
      <c r="DO525" s="249"/>
      <c r="DP525" s="249"/>
      <c r="DQ525" s="249"/>
      <c r="DR525" s="249"/>
      <c r="DS525" s="249"/>
      <c r="DT525" s="249"/>
      <c r="DU525" s="249"/>
      <c r="DV525" s="249"/>
      <c r="DW525" s="249"/>
      <c r="DX525" s="249"/>
      <c r="DY525" s="249"/>
      <c r="DZ525" s="249"/>
      <c r="EA525" s="249"/>
      <c r="EB525" s="249"/>
      <c r="EC525" s="249"/>
      <c r="ED525" s="249"/>
      <c r="EE525" s="249"/>
      <c r="EF525" s="249"/>
      <c r="EG525" s="249"/>
      <c r="EH525" s="249"/>
      <c r="EI525" s="249"/>
      <c r="EJ525" s="249"/>
      <c r="EK525" s="249"/>
      <c r="EL525" s="249"/>
      <c r="EM525" s="249"/>
      <c r="EN525" s="249"/>
      <c r="EO525" s="249"/>
      <c r="EP525" s="249"/>
      <c r="EQ525" s="249"/>
      <c r="ER525" s="249"/>
      <c r="ES525" s="249"/>
      <c r="ET525" s="249"/>
      <c r="EU525" s="249"/>
      <c r="EV525" s="249"/>
      <c r="EW525" s="249"/>
      <c r="EX525" s="249"/>
      <c r="EY525" s="249"/>
      <c r="EZ525" s="249"/>
      <c r="FA525" s="249"/>
      <c r="FB525" s="249"/>
      <c r="FC525" s="249"/>
      <c r="FD525" s="249"/>
      <c r="FE525" s="249"/>
      <c r="FF525" s="249"/>
      <c r="FG525" s="249"/>
      <c r="FH525" s="249"/>
      <c r="FI525" s="249"/>
      <c r="FJ525" s="249"/>
      <c r="FK525" s="249"/>
      <c r="FL525" s="249"/>
      <c r="FM525" s="249"/>
      <c r="FN525" s="249"/>
      <c r="FO525" s="249"/>
      <c r="FP525" s="249"/>
      <c r="FQ525" s="249"/>
      <c r="FR525" s="249"/>
      <c r="FS525" s="249"/>
      <c r="FT525" s="249"/>
      <c r="FU525" s="249"/>
      <c r="FV525" s="249"/>
      <c r="FW525" s="249"/>
      <c r="FX525" s="249"/>
    </row>
    <row r="526" customFormat="false" ht="13.8" hidden="false" customHeight="false" outlineLevel="0" collapsed="false">
      <c r="A526" s="249"/>
      <c r="B526" s="249"/>
      <c r="C526" s="249"/>
      <c r="D526" s="249"/>
      <c r="E526" s="249"/>
      <c r="F526" s="249"/>
      <c r="G526" s="249"/>
      <c r="H526" s="249"/>
      <c r="AK526" s="249"/>
      <c r="AL526" s="249"/>
      <c r="AM526" s="249"/>
      <c r="AN526" s="249"/>
      <c r="AO526" s="249"/>
      <c r="AP526" s="249"/>
      <c r="AQ526" s="249"/>
      <c r="AR526" s="249"/>
      <c r="AS526" s="249"/>
      <c r="AT526" s="249"/>
      <c r="AU526" s="249"/>
      <c r="AV526" s="249"/>
      <c r="AW526" s="249"/>
      <c r="AX526" s="249"/>
      <c r="AY526" s="249"/>
      <c r="AZ526" s="249"/>
      <c r="BA526" s="249"/>
      <c r="BB526" s="249"/>
      <c r="BC526" s="249"/>
      <c r="BD526" s="249"/>
      <c r="BE526" s="249"/>
      <c r="BF526" s="249"/>
      <c r="BG526" s="249"/>
      <c r="BH526" s="249"/>
      <c r="BI526" s="249"/>
      <c r="BJ526" s="249"/>
      <c r="BK526" s="249"/>
      <c r="BL526" s="249"/>
      <c r="BM526" s="249"/>
      <c r="BN526" s="249"/>
      <c r="BO526" s="249"/>
      <c r="BP526" s="249"/>
      <c r="BQ526" s="249"/>
      <c r="BR526" s="249"/>
      <c r="BS526" s="249"/>
      <c r="BT526" s="249"/>
      <c r="BU526" s="249"/>
      <c r="BV526" s="249"/>
      <c r="BW526" s="249"/>
      <c r="BX526" s="249"/>
      <c r="BY526" s="249"/>
      <c r="BZ526" s="249"/>
      <c r="CA526" s="249"/>
      <c r="CB526" s="249"/>
      <c r="CC526" s="249"/>
      <c r="CD526" s="249"/>
      <c r="CE526" s="249"/>
      <c r="CF526" s="249"/>
      <c r="CG526" s="249"/>
      <c r="CH526" s="249"/>
      <c r="CI526" s="249"/>
      <c r="CJ526" s="249"/>
      <c r="CK526" s="249"/>
      <c r="CL526" s="249"/>
      <c r="CM526" s="249"/>
      <c r="CN526" s="249"/>
      <c r="CO526" s="249"/>
      <c r="CP526" s="249"/>
      <c r="CQ526" s="249"/>
      <c r="CR526" s="249"/>
      <c r="CS526" s="249"/>
      <c r="CT526" s="249"/>
      <c r="CU526" s="249"/>
      <c r="CV526" s="249"/>
      <c r="CW526" s="249"/>
      <c r="CX526" s="249"/>
      <c r="CY526" s="249"/>
      <c r="CZ526" s="249"/>
      <c r="DA526" s="249"/>
      <c r="DB526" s="249"/>
      <c r="DC526" s="249"/>
      <c r="DD526" s="249"/>
      <c r="DE526" s="249"/>
      <c r="DF526" s="249"/>
      <c r="DG526" s="249"/>
      <c r="DH526" s="249"/>
      <c r="DI526" s="249"/>
      <c r="DJ526" s="249"/>
      <c r="DK526" s="249"/>
      <c r="DL526" s="249"/>
      <c r="DM526" s="249"/>
      <c r="DN526" s="249"/>
      <c r="DO526" s="249"/>
      <c r="DP526" s="249"/>
      <c r="DQ526" s="249"/>
      <c r="DR526" s="249"/>
      <c r="DS526" s="249"/>
      <c r="DT526" s="249"/>
      <c r="DU526" s="249"/>
      <c r="DV526" s="249"/>
      <c r="DW526" s="249"/>
      <c r="DX526" s="249"/>
      <c r="DY526" s="249"/>
      <c r="DZ526" s="249"/>
      <c r="EA526" s="249"/>
      <c r="EB526" s="249"/>
      <c r="EC526" s="249"/>
      <c r="ED526" s="249"/>
      <c r="EE526" s="249"/>
      <c r="EF526" s="249"/>
      <c r="EG526" s="249"/>
      <c r="EH526" s="249"/>
      <c r="EI526" s="249"/>
      <c r="EJ526" s="249"/>
      <c r="EK526" s="249"/>
      <c r="EL526" s="249"/>
      <c r="EM526" s="249"/>
      <c r="EN526" s="249"/>
      <c r="EO526" s="249"/>
      <c r="EP526" s="249"/>
      <c r="EQ526" s="249"/>
      <c r="ER526" s="249"/>
      <c r="ES526" s="249"/>
      <c r="ET526" s="249"/>
      <c r="EU526" s="249"/>
      <c r="EV526" s="249"/>
      <c r="EW526" s="249"/>
      <c r="EX526" s="249"/>
      <c r="EY526" s="249"/>
      <c r="EZ526" s="249"/>
      <c r="FA526" s="249"/>
      <c r="FB526" s="249"/>
      <c r="FC526" s="249"/>
      <c r="FD526" s="249"/>
      <c r="FE526" s="249"/>
      <c r="FF526" s="249"/>
      <c r="FG526" s="249"/>
      <c r="FH526" s="249"/>
      <c r="FI526" s="249"/>
      <c r="FJ526" s="249"/>
      <c r="FK526" s="249"/>
      <c r="FL526" s="249"/>
      <c r="FM526" s="249"/>
      <c r="FN526" s="249"/>
      <c r="FO526" s="249"/>
      <c r="FP526" s="249"/>
      <c r="FQ526" s="249"/>
      <c r="FR526" s="249"/>
      <c r="FS526" s="249"/>
      <c r="FT526" s="249"/>
      <c r="FU526" s="249"/>
      <c r="FV526" s="249"/>
      <c r="FW526" s="249"/>
      <c r="FX526" s="249"/>
    </row>
    <row r="527" customFormat="false" ht="13.8" hidden="false" customHeight="false" outlineLevel="0" collapsed="false">
      <c r="A527" s="249"/>
      <c r="B527" s="249"/>
      <c r="C527" s="249"/>
      <c r="D527" s="249"/>
      <c r="E527" s="249"/>
      <c r="F527" s="249"/>
      <c r="G527" s="249"/>
      <c r="H527" s="249"/>
      <c r="AK527" s="249"/>
      <c r="AL527" s="249"/>
      <c r="AM527" s="249"/>
      <c r="AN527" s="249"/>
      <c r="AO527" s="249"/>
      <c r="AP527" s="249"/>
      <c r="AQ527" s="249"/>
      <c r="AR527" s="249"/>
      <c r="AS527" s="249"/>
      <c r="AT527" s="249"/>
      <c r="AU527" s="249"/>
      <c r="AV527" s="249"/>
      <c r="AW527" s="249"/>
      <c r="AX527" s="249"/>
      <c r="AY527" s="249"/>
      <c r="AZ527" s="249"/>
      <c r="BA527" s="249"/>
      <c r="BB527" s="249"/>
      <c r="BC527" s="249"/>
      <c r="BD527" s="249"/>
      <c r="BE527" s="249"/>
      <c r="BF527" s="249"/>
      <c r="BG527" s="249"/>
      <c r="BH527" s="249"/>
      <c r="BI527" s="249"/>
      <c r="BJ527" s="249"/>
      <c r="BK527" s="249"/>
      <c r="BL527" s="249"/>
      <c r="BM527" s="249"/>
      <c r="BN527" s="249"/>
      <c r="BO527" s="249"/>
      <c r="BP527" s="249"/>
      <c r="BQ527" s="249"/>
      <c r="BR527" s="249"/>
      <c r="BS527" s="249"/>
      <c r="BT527" s="249"/>
      <c r="BU527" s="249"/>
      <c r="BV527" s="249"/>
      <c r="BW527" s="249"/>
      <c r="BX527" s="249"/>
      <c r="BY527" s="249"/>
      <c r="BZ527" s="249"/>
      <c r="CA527" s="249"/>
      <c r="CB527" s="249"/>
      <c r="CC527" s="249"/>
      <c r="CD527" s="249"/>
      <c r="CE527" s="249"/>
      <c r="CF527" s="249"/>
      <c r="CG527" s="249"/>
      <c r="CH527" s="249"/>
      <c r="CI527" s="249"/>
      <c r="CJ527" s="249"/>
      <c r="CK527" s="249"/>
      <c r="CL527" s="249"/>
      <c r="CM527" s="249"/>
      <c r="CN527" s="249"/>
      <c r="CO527" s="249"/>
      <c r="CP527" s="249"/>
      <c r="CQ527" s="249"/>
      <c r="CR527" s="249"/>
      <c r="CS527" s="249"/>
      <c r="CT527" s="249"/>
      <c r="CU527" s="249"/>
      <c r="CV527" s="249"/>
      <c r="CW527" s="249"/>
      <c r="CX527" s="249"/>
      <c r="CY527" s="249"/>
      <c r="CZ527" s="249"/>
      <c r="DA527" s="249"/>
      <c r="DB527" s="249"/>
      <c r="DC527" s="249"/>
      <c r="DD527" s="249"/>
      <c r="DE527" s="249"/>
      <c r="DF527" s="249"/>
      <c r="DG527" s="249"/>
      <c r="DH527" s="249"/>
      <c r="DI527" s="249"/>
      <c r="DJ527" s="249"/>
      <c r="DK527" s="249"/>
      <c r="DL527" s="249"/>
      <c r="DM527" s="249"/>
      <c r="DN527" s="249"/>
      <c r="DO527" s="249"/>
      <c r="DP527" s="249"/>
      <c r="DQ527" s="249"/>
      <c r="DR527" s="249"/>
      <c r="DS527" s="249"/>
      <c r="DT527" s="249"/>
      <c r="DU527" s="249"/>
      <c r="DV527" s="249"/>
      <c r="DW527" s="249"/>
      <c r="DX527" s="249"/>
      <c r="DY527" s="249"/>
      <c r="DZ527" s="249"/>
      <c r="EA527" s="249"/>
      <c r="EB527" s="249"/>
      <c r="EC527" s="249"/>
      <c r="ED527" s="249"/>
      <c r="EE527" s="249"/>
      <c r="EF527" s="249"/>
      <c r="EG527" s="249"/>
      <c r="EH527" s="249"/>
      <c r="EI527" s="249"/>
      <c r="EJ527" s="249"/>
      <c r="EK527" s="249"/>
      <c r="EL527" s="249"/>
      <c r="EM527" s="249"/>
      <c r="EN527" s="249"/>
      <c r="EO527" s="249"/>
      <c r="EP527" s="249"/>
      <c r="EQ527" s="249"/>
      <c r="ER527" s="249"/>
      <c r="ES527" s="249"/>
      <c r="ET527" s="249"/>
      <c r="EU527" s="249"/>
      <c r="EV527" s="249"/>
      <c r="EW527" s="249"/>
      <c r="EX527" s="249"/>
      <c r="EY527" s="249"/>
      <c r="EZ527" s="249"/>
      <c r="FA527" s="249"/>
      <c r="FB527" s="249"/>
      <c r="FC527" s="249"/>
      <c r="FD527" s="249"/>
      <c r="FE527" s="249"/>
      <c r="FF527" s="249"/>
      <c r="FG527" s="249"/>
      <c r="FH527" s="249"/>
      <c r="FI527" s="249"/>
      <c r="FJ527" s="249"/>
      <c r="FK527" s="249"/>
      <c r="FL527" s="249"/>
      <c r="FM527" s="249"/>
      <c r="FN527" s="249"/>
      <c r="FO527" s="249"/>
      <c r="FP527" s="249"/>
      <c r="FQ527" s="249"/>
      <c r="FR527" s="249"/>
      <c r="FS527" s="249"/>
      <c r="FT527" s="249"/>
      <c r="FU527" s="249"/>
      <c r="FV527" s="249"/>
      <c r="FW527" s="249"/>
      <c r="FX527" s="249"/>
    </row>
    <row r="528" customFormat="false" ht="13.8" hidden="false" customHeight="false" outlineLevel="0" collapsed="false">
      <c r="A528" s="249"/>
      <c r="B528" s="249"/>
      <c r="C528" s="249"/>
      <c r="D528" s="249"/>
      <c r="E528" s="249"/>
      <c r="F528" s="249"/>
      <c r="G528" s="249"/>
      <c r="H528" s="249"/>
      <c r="AK528" s="249"/>
      <c r="AL528" s="249"/>
      <c r="AM528" s="249"/>
      <c r="AN528" s="249"/>
      <c r="AO528" s="249"/>
      <c r="AP528" s="249"/>
      <c r="AQ528" s="249"/>
      <c r="AR528" s="249"/>
      <c r="AS528" s="249"/>
      <c r="AT528" s="249"/>
      <c r="AU528" s="249"/>
      <c r="AV528" s="249"/>
      <c r="AW528" s="249"/>
      <c r="AX528" s="249"/>
      <c r="AY528" s="249"/>
      <c r="AZ528" s="249"/>
      <c r="BA528" s="249"/>
      <c r="BB528" s="249"/>
      <c r="BC528" s="249"/>
      <c r="BD528" s="249"/>
      <c r="BE528" s="249"/>
      <c r="BF528" s="249"/>
      <c r="BG528" s="249"/>
      <c r="BH528" s="249"/>
      <c r="BI528" s="249"/>
      <c r="BJ528" s="249"/>
      <c r="BK528" s="249"/>
      <c r="BL528" s="249"/>
      <c r="BM528" s="249"/>
      <c r="BN528" s="249"/>
      <c r="BO528" s="249"/>
      <c r="BP528" s="249"/>
      <c r="BQ528" s="249"/>
      <c r="BR528" s="249"/>
      <c r="BS528" s="249"/>
      <c r="BT528" s="249"/>
      <c r="BU528" s="249"/>
      <c r="BV528" s="249"/>
      <c r="BW528" s="249"/>
      <c r="BX528" s="249"/>
      <c r="BY528" s="249"/>
      <c r="BZ528" s="249"/>
      <c r="CA528" s="249"/>
      <c r="CB528" s="249"/>
      <c r="CC528" s="249"/>
      <c r="CD528" s="249"/>
      <c r="CE528" s="249"/>
      <c r="CF528" s="249"/>
      <c r="CG528" s="249"/>
      <c r="CH528" s="249"/>
      <c r="CI528" s="249"/>
      <c r="CJ528" s="249"/>
      <c r="CK528" s="249"/>
      <c r="CL528" s="249"/>
      <c r="CM528" s="249"/>
      <c r="CN528" s="249"/>
      <c r="CO528" s="249"/>
      <c r="CP528" s="249"/>
      <c r="CQ528" s="249"/>
      <c r="CR528" s="249"/>
      <c r="CS528" s="249"/>
      <c r="CT528" s="249"/>
      <c r="CU528" s="249"/>
      <c r="CV528" s="249"/>
      <c r="CW528" s="249"/>
      <c r="CX528" s="249"/>
      <c r="CY528" s="249"/>
      <c r="CZ528" s="249"/>
      <c r="DA528" s="249"/>
      <c r="DB528" s="249"/>
      <c r="DC528" s="249"/>
      <c r="DD528" s="249"/>
      <c r="DE528" s="249"/>
      <c r="DF528" s="249"/>
      <c r="DG528" s="249"/>
      <c r="DH528" s="249"/>
      <c r="DI528" s="249"/>
      <c r="DJ528" s="249"/>
      <c r="DK528" s="249"/>
      <c r="DL528" s="249"/>
      <c r="DM528" s="249"/>
      <c r="DN528" s="249"/>
      <c r="DO528" s="249"/>
      <c r="DP528" s="249"/>
      <c r="DQ528" s="249"/>
      <c r="DR528" s="249"/>
      <c r="DS528" s="249"/>
      <c r="DT528" s="249"/>
      <c r="DU528" s="249"/>
      <c r="DV528" s="249"/>
      <c r="DW528" s="249"/>
      <c r="DX528" s="249"/>
      <c r="DY528" s="249"/>
      <c r="DZ528" s="249"/>
      <c r="EA528" s="249"/>
      <c r="EB528" s="249"/>
      <c r="EC528" s="249"/>
      <c r="ED528" s="249"/>
      <c r="EE528" s="249"/>
      <c r="EF528" s="249"/>
      <c r="EG528" s="249"/>
      <c r="EH528" s="249"/>
      <c r="EI528" s="249"/>
      <c r="EJ528" s="249"/>
      <c r="EK528" s="249"/>
      <c r="EL528" s="249"/>
      <c r="EM528" s="249"/>
      <c r="EN528" s="249"/>
      <c r="EO528" s="249"/>
      <c r="EP528" s="249"/>
      <c r="EQ528" s="249"/>
      <c r="ER528" s="249"/>
      <c r="ES528" s="249"/>
      <c r="ET528" s="249"/>
      <c r="EU528" s="249"/>
      <c r="EV528" s="249"/>
      <c r="EW528" s="249"/>
      <c r="EX528" s="249"/>
      <c r="EY528" s="249"/>
      <c r="EZ528" s="249"/>
      <c r="FA528" s="249"/>
      <c r="FB528" s="249"/>
      <c r="FC528" s="249"/>
      <c r="FD528" s="249"/>
      <c r="FE528" s="249"/>
      <c r="FF528" s="249"/>
      <c r="FG528" s="249"/>
      <c r="FH528" s="249"/>
      <c r="FI528" s="249"/>
      <c r="FJ528" s="249"/>
      <c r="FK528" s="249"/>
      <c r="FL528" s="249"/>
      <c r="FM528" s="249"/>
      <c r="FN528" s="249"/>
      <c r="FO528" s="249"/>
      <c r="FP528" s="249"/>
      <c r="FQ528" s="249"/>
      <c r="FR528" s="249"/>
      <c r="FS528" s="249"/>
      <c r="FT528" s="249"/>
      <c r="FU528" s="249"/>
      <c r="FV528" s="249"/>
      <c r="FW528" s="249"/>
      <c r="FX528" s="249"/>
    </row>
    <row r="529" customFormat="false" ht="13.8" hidden="false" customHeight="false" outlineLevel="0" collapsed="false">
      <c r="A529" s="249"/>
      <c r="B529" s="249"/>
      <c r="C529" s="249"/>
      <c r="D529" s="249"/>
      <c r="E529" s="249"/>
      <c r="F529" s="249"/>
      <c r="G529" s="249"/>
      <c r="H529" s="249"/>
      <c r="AK529" s="249"/>
      <c r="AL529" s="249"/>
      <c r="AM529" s="249"/>
      <c r="AN529" s="249"/>
      <c r="AO529" s="249"/>
      <c r="AP529" s="249"/>
      <c r="AQ529" s="249"/>
      <c r="AR529" s="249"/>
      <c r="AS529" s="249"/>
      <c r="AT529" s="249"/>
      <c r="AU529" s="249"/>
      <c r="AV529" s="249"/>
      <c r="AW529" s="249"/>
      <c r="AX529" s="249"/>
      <c r="AY529" s="249"/>
      <c r="AZ529" s="249"/>
      <c r="BA529" s="249"/>
      <c r="BB529" s="249"/>
      <c r="BC529" s="249"/>
      <c r="BD529" s="249"/>
      <c r="BE529" s="249"/>
      <c r="BF529" s="249"/>
      <c r="BG529" s="249"/>
      <c r="BH529" s="249"/>
      <c r="BI529" s="249"/>
      <c r="BJ529" s="249"/>
      <c r="BK529" s="249"/>
      <c r="BL529" s="249"/>
      <c r="BM529" s="249"/>
      <c r="BN529" s="249"/>
      <c r="BO529" s="249"/>
      <c r="BP529" s="249"/>
      <c r="BQ529" s="249"/>
      <c r="BR529" s="249"/>
      <c r="BS529" s="249"/>
      <c r="BT529" s="249"/>
      <c r="BU529" s="249"/>
      <c r="BV529" s="249"/>
      <c r="BW529" s="249"/>
      <c r="BX529" s="249"/>
      <c r="BY529" s="249"/>
      <c r="BZ529" s="249"/>
      <c r="CA529" s="249"/>
      <c r="CB529" s="249"/>
      <c r="CC529" s="249"/>
      <c r="CD529" s="249"/>
      <c r="CE529" s="249"/>
      <c r="CF529" s="249"/>
      <c r="CG529" s="249"/>
      <c r="CH529" s="249"/>
      <c r="CI529" s="249"/>
      <c r="CJ529" s="249"/>
      <c r="CK529" s="249"/>
      <c r="CL529" s="249"/>
      <c r="CM529" s="249"/>
      <c r="CN529" s="249"/>
      <c r="CO529" s="249"/>
      <c r="CP529" s="249"/>
      <c r="CQ529" s="249"/>
      <c r="CR529" s="249"/>
      <c r="CS529" s="249"/>
      <c r="CT529" s="249"/>
      <c r="CU529" s="249"/>
      <c r="CV529" s="249"/>
      <c r="CW529" s="249"/>
      <c r="CX529" s="249"/>
      <c r="CY529" s="249"/>
      <c r="CZ529" s="249"/>
      <c r="DA529" s="249"/>
      <c r="DB529" s="249"/>
      <c r="DC529" s="249"/>
      <c r="DD529" s="249"/>
      <c r="DE529" s="249"/>
      <c r="DF529" s="249"/>
      <c r="DG529" s="249"/>
      <c r="DH529" s="249"/>
      <c r="DI529" s="249"/>
      <c r="DJ529" s="249"/>
      <c r="DK529" s="249"/>
      <c r="DL529" s="249"/>
      <c r="DM529" s="249"/>
      <c r="DN529" s="249"/>
      <c r="DO529" s="249"/>
      <c r="DP529" s="249"/>
      <c r="DQ529" s="249"/>
      <c r="DR529" s="249"/>
      <c r="DS529" s="249"/>
      <c r="DT529" s="249"/>
      <c r="DU529" s="249"/>
      <c r="DV529" s="249"/>
      <c r="DW529" s="249"/>
      <c r="DX529" s="249"/>
      <c r="DY529" s="249"/>
      <c r="DZ529" s="249"/>
      <c r="EA529" s="249"/>
      <c r="EB529" s="249"/>
      <c r="EC529" s="249"/>
      <c r="ED529" s="249"/>
      <c r="EE529" s="249"/>
      <c r="EF529" s="249"/>
      <c r="EG529" s="249"/>
      <c r="EH529" s="249"/>
      <c r="EI529" s="249"/>
      <c r="EJ529" s="249"/>
      <c r="EK529" s="249"/>
      <c r="EL529" s="249"/>
      <c r="EM529" s="249"/>
      <c r="EN529" s="249"/>
      <c r="EO529" s="249"/>
      <c r="EP529" s="249"/>
      <c r="EQ529" s="249"/>
      <c r="ER529" s="249"/>
      <c r="ES529" s="249"/>
      <c r="ET529" s="249"/>
      <c r="EU529" s="249"/>
      <c r="EV529" s="249"/>
      <c r="EW529" s="249"/>
      <c r="EX529" s="249"/>
      <c r="EY529" s="249"/>
      <c r="EZ529" s="249"/>
      <c r="FA529" s="249"/>
      <c r="FB529" s="249"/>
      <c r="FC529" s="249"/>
      <c r="FD529" s="249"/>
      <c r="FE529" s="249"/>
      <c r="FF529" s="249"/>
      <c r="FG529" s="249"/>
      <c r="FH529" s="249"/>
      <c r="FI529" s="249"/>
      <c r="FJ529" s="249"/>
      <c r="FK529" s="249"/>
      <c r="FL529" s="249"/>
      <c r="FM529" s="249"/>
      <c r="FN529" s="249"/>
      <c r="FO529" s="249"/>
      <c r="FP529" s="249"/>
      <c r="FQ529" s="249"/>
      <c r="FR529" s="249"/>
      <c r="FS529" s="249"/>
      <c r="FT529" s="249"/>
      <c r="FU529" s="249"/>
      <c r="FV529" s="249"/>
      <c r="FW529" s="249"/>
      <c r="FX529" s="249"/>
    </row>
    <row r="530" customFormat="false" ht="13.8" hidden="false" customHeight="false" outlineLevel="0" collapsed="false">
      <c r="A530" s="249"/>
      <c r="B530" s="249"/>
      <c r="C530" s="249"/>
      <c r="D530" s="249"/>
      <c r="E530" s="249"/>
      <c r="F530" s="249"/>
      <c r="G530" s="249"/>
      <c r="H530" s="249"/>
      <c r="AK530" s="249"/>
      <c r="AL530" s="249"/>
      <c r="AM530" s="249"/>
      <c r="AN530" s="249"/>
      <c r="AO530" s="249"/>
      <c r="AP530" s="249"/>
      <c r="AQ530" s="249"/>
      <c r="AR530" s="249"/>
      <c r="AS530" s="249"/>
      <c r="AT530" s="249"/>
      <c r="AU530" s="249"/>
      <c r="AV530" s="249"/>
      <c r="AW530" s="249"/>
      <c r="AX530" s="249"/>
      <c r="AY530" s="249"/>
      <c r="AZ530" s="249"/>
      <c r="BA530" s="249"/>
      <c r="BB530" s="249"/>
      <c r="BC530" s="249"/>
      <c r="BD530" s="249"/>
      <c r="BE530" s="249"/>
      <c r="BF530" s="249"/>
      <c r="BG530" s="249"/>
      <c r="BH530" s="249"/>
      <c r="BI530" s="249"/>
      <c r="BJ530" s="249"/>
      <c r="BK530" s="249"/>
      <c r="BL530" s="249"/>
      <c r="BM530" s="249"/>
      <c r="BN530" s="249"/>
      <c r="BO530" s="249"/>
      <c r="BP530" s="249"/>
      <c r="BQ530" s="249"/>
      <c r="BR530" s="249"/>
      <c r="BS530" s="249"/>
      <c r="BT530" s="249"/>
      <c r="BU530" s="249"/>
      <c r="BV530" s="249"/>
      <c r="BW530" s="249"/>
      <c r="BX530" s="249"/>
      <c r="BY530" s="249"/>
      <c r="BZ530" s="249"/>
      <c r="CA530" s="249"/>
      <c r="CB530" s="249"/>
      <c r="CC530" s="249"/>
      <c r="CD530" s="249"/>
      <c r="CE530" s="249"/>
      <c r="CF530" s="249"/>
      <c r="CG530" s="249"/>
      <c r="CH530" s="249"/>
      <c r="CI530" s="249"/>
      <c r="CJ530" s="249"/>
      <c r="CK530" s="249"/>
      <c r="CL530" s="249"/>
      <c r="CM530" s="249"/>
      <c r="CN530" s="249"/>
      <c r="CO530" s="249"/>
      <c r="CP530" s="249"/>
      <c r="CQ530" s="249"/>
      <c r="CR530" s="249"/>
      <c r="CS530" s="249"/>
      <c r="CT530" s="249"/>
      <c r="CU530" s="249"/>
      <c r="CV530" s="249"/>
      <c r="CW530" s="249"/>
      <c r="CX530" s="249"/>
      <c r="CY530" s="249"/>
      <c r="CZ530" s="249"/>
      <c r="DA530" s="249"/>
      <c r="DB530" s="249"/>
      <c r="DC530" s="249"/>
      <c r="DD530" s="249"/>
      <c r="DE530" s="249"/>
      <c r="DF530" s="249"/>
      <c r="DG530" s="249"/>
      <c r="DH530" s="249"/>
      <c r="DI530" s="249"/>
      <c r="DJ530" s="249"/>
      <c r="DK530" s="249"/>
      <c r="DL530" s="249"/>
      <c r="DM530" s="249"/>
      <c r="DN530" s="249"/>
      <c r="DO530" s="249"/>
      <c r="DP530" s="249"/>
      <c r="DQ530" s="249"/>
      <c r="DR530" s="249"/>
      <c r="DS530" s="249"/>
      <c r="DT530" s="249"/>
      <c r="DU530" s="249"/>
      <c r="DV530" s="249"/>
      <c r="DW530" s="249"/>
      <c r="DX530" s="249"/>
      <c r="DY530" s="249"/>
      <c r="DZ530" s="249"/>
      <c r="EA530" s="249"/>
      <c r="EB530" s="249"/>
      <c r="EC530" s="249"/>
      <c r="ED530" s="249"/>
      <c r="EE530" s="249"/>
      <c r="EF530" s="249"/>
      <c r="EG530" s="249"/>
      <c r="EH530" s="249"/>
      <c r="EI530" s="249"/>
      <c r="EJ530" s="249"/>
      <c r="EK530" s="249"/>
      <c r="EL530" s="249"/>
      <c r="EM530" s="249"/>
      <c r="EN530" s="249"/>
      <c r="EO530" s="249"/>
      <c r="EP530" s="249"/>
      <c r="EQ530" s="249"/>
      <c r="ER530" s="249"/>
      <c r="ES530" s="249"/>
      <c r="ET530" s="249"/>
      <c r="EU530" s="249"/>
      <c r="EV530" s="249"/>
      <c r="EW530" s="249"/>
      <c r="EX530" s="249"/>
      <c r="EY530" s="249"/>
      <c r="EZ530" s="249"/>
      <c r="FA530" s="249"/>
      <c r="FB530" s="249"/>
      <c r="FC530" s="249"/>
      <c r="FD530" s="249"/>
      <c r="FE530" s="249"/>
      <c r="FF530" s="249"/>
      <c r="FG530" s="249"/>
      <c r="FH530" s="249"/>
      <c r="FI530" s="249"/>
      <c r="FJ530" s="249"/>
      <c r="FK530" s="249"/>
      <c r="FL530" s="249"/>
      <c r="FM530" s="249"/>
      <c r="FN530" s="249"/>
      <c r="FO530" s="249"/>
      <c r="FP530" s="249"/>
      <c r="FQ530" s="249"/>
      <c r="FR530" s="249"/>
      <c r="FS530" s="249"/>
      <c r="FT530" s="249"/>
      <c r="FU530" s="249"/>
      <c r="FV530" s="249"/>
      <c r="FW530" s="249"/>
      <c r="FX530" s="249"/>
    </row>
    <row r="531" customFormat="false" ht="13.8" hidden="false" customHeight="false" outlineLevel="0" collapsed="false">
      <c r="A531" s="249"/>
      <c r="B531" s="249"/>
      <c r="C531" s="249"/>
      <c r="D531" s="249"/>
      <c r="E531" s="249"/>
      <c r="F531" s="249"/>
      <c r="G531" s="249"/>
      <c r="H531" s="249"/>
      <c r="AK531" s="249"/>
      <c r="AL531" s="249"/>
      <c r="AM531" s="249"/>
      <c r="AN531" s="249"/>
      <c r="AO531" s="249"/>
      <c r="AP531" s="249"/>
      <c r="AQ531" s="249"/>
      <c r="AR531" s="249"/>
      <c r="AS531" s="249"/>
      <c r="AT531" s="249"/>
      <c r="AU531" s="249"/>
      <c r="AV531" s="249"/>
      <c r="AW531" s="249"/>
      <c r="AX531" s="249"/>
      <c r="AY531" s="249"/>
      <c r="AZ531" s="249"/>
      <c r="BA531" s="249"/>
      <c r="BB531" s="249"/>
      <c r="BC531" s="249"/>
      <c r="BD531" s="249"/>
      <c r="BE531" s="249"/>
      <c r="BF531" s="249"/>
      <c r="BG531" s="249"/>
      <c r="BH531" s="249"/>
      <c r="BI531" s="249"/>
      <c r="BJ531" s="249"/>
      <c r="BK531" s="249"/>
      <c r="BL531" s="249"/>
      <c r="BM531" s="249"/>
      <c r="BN531" s="249"/>
      <c r="BO531" s="249"/>
      <c r="BP531" s="249"/>
      <c r="BQ531" s="249"/>
      <c r="BR531" s="249"/>
      <c r="BS531" s="249"/>
      <c r="BT531" s="249"/>
      <c r="BU531" s="249"/>
      <c r="BV531" s="249"/>
      <c r="BW531" s="249"/>
      <c r="BX531" s="249"/>
      <c r="BY531" s="249"/>
      <c r="BZ531" s="249"/>
      <c r="CA531" s="249"/>
      <c r="CB531" s="249"/>
      <c r="CC531" s="249"/>
      <c r="CD531" s="249"/>
      <c r="CE531" s="249"/>
      <c r="CF531" s="249"/>
      <c r="CG531" s="249"/>
      <c r="CH531" s="249"/>
      <c r="CI531" s="249"/>
      <c r="CJ531" s="249"/>
      <c r="CK531" s="249"/>
      <c r="CL531" s="249"/>
      <c r="CM531" s="249"/>
      <c r="CN531" s="249"/>
      <c r="CO531" s="249"/>
      <c r="CP531" s="249"/>
      <c r="CQ531" s="249"/>
      <c r="CR531" s="249"/>
      <c r="CS531" s="249"/>
      <c r="CT531" s="249"/>
      <c r="CU531" s="249"/>
      <c r="CV531" s="249"/>
      <c r="CW531" s="249"/>
      <c r="CX531" s="249"/>
      <c r="CY531" s="249"/>
      <c r="CZ531" s="249"/>
      <c r="DA531" s="249"/>
      <c r="DB531" s="249"/>
      <c r="DC531" s="249"/>
      <c r="DD531" s="249"/>
      <c r="DE531" s="249"/>
      <c r="DF531" s="249"/>
      <c r="DG531" s="249"/>
      <c r="DH531" s="249"/>
      <c r="DI531" s="249"/>
      <c r="DJ531" s="249"/>
      <c r="DK531" s="249"/>
      <c r="DL531" s="249"/>
      <c r="DM531" s="249"/>
      <c r="DN531" s="249"/>
      <c r="DO531" s="249"/>
      <c r="DP531" s="249"/>
      <c r="DQ531" s="249"/>
      <c r="DR531" s="249"/>
      <c r="DS531" s="249"/>
      <c r="DT531" s="249"/>
      <c r="DU531" s="249"/>
      <c r="DV531" s="249"/>
      <c r="DW531" s="249"/>
      <c r="DX531" s="249"/>
      <c r="DY531" s="249"/>
      <c r="DZ531" s="249"/>
      <c r="EA531" s="249"/>
      <c r="EB531" s="249"/>
      <c r="EC531" s="249"/>
      <c r="ED531" s="249"/>
      <c r="EE531" s="249"/>
      <c r="EF531" s="249"/>
      <c r="EG531" s="249"/>
      <c r="EH531" s="249"/>
      <c r="EI531" s="249"/>
      <c r="EJ531" s="249"/>
      <c r="EK531" s="249"/>
      <c r="EL531" s="249"/>
      <c r="EM531" s="249"/>
      <c r="EN531" s="249"/>
      <c r="EO531" s="249"/>
      <c r="EP531" s="249"/>
      <c r="EQ531" s="249"/>
      <c r="ER531" s="249"/>
      <c r="ES531" s="249"/>
      <c r="ET531" s="249"/>
      <c r="EU531" s="249"/>
      <c r="EV531" s="249"/>
      <c r="EW531" s="249"/>
      <c r="EX531" s="249"/>
      <c r="EY531" s="249"/>
      <c r="EZ531" s="249"/>
      <c r="FA531" s="249"/>
      <c r="FB531" s="249"/>
      <c r="FC531" s="249"/>
      <c r="FD531" s="249"/>
      <c r="FE531" s="249"/>
      <c r="FF531" s="249"/>
      <c r="FG531" s="249"/>
      <c r="FH531" s="249"/>
      <c r="FI531" s="249"/>
      <c r="FJ531" s="249"/>
      <c r="FK531" s="249"/>
      <c r="FL531" s="249"/>
      <c r="FM531" s="249"/>
      <c r="FN531" s="249"/>
      <c r="FO531" s="249"/>
      <c r="FP531" s="249"/>
      <c r="FQ531" s="249"/>
      <c r="FR531" s="249"/>
      <c r="FS531" s="249"/>
      <c r="FT531" s="249"/>
      <c r="FU531" s="249"/>
      <c r="FV531" s="249"/>
      <c r="FW531" s="249"/>
      <c r="FX531" s="249"/>
    </row>
    <row r="532" customFormat="false" ht="13.8" hidden="false" customHeight="false" outlineLevel="0" collapsed="false">
      <c r="A532" s="249"/>
      <c r="B532" s="249"/>
      <c r="C532" s="249"/>
      <c r="D532" s="249"/>
      <c r="E532" s="249"/>
      <c r="F532" s="249"/>
      <c r="G532" s="249"/>
      <c r="H532" s="249"/>
      <c r="AK532" s="249"/>
      <c r="AL532" s="249"/>
      <c r="AM532" s="249"/>
      <c r="AN532" s="249"/>
      <c r="AO532" s="249"/>
      <c r="AP532" s="249"/>
      <c r="AQ532" s="249"/>
      <c r="AR532" s="249"/>
      <c r="AS532" s="249"/>
      <c r="AT532" s="249"/>
      <c r="AU532" s="249"/>
      <c r="AV532" s="249"/>
      <c r="AW532" s="249"/>
      <c r="AX532" s="249"/>
      <c r="AY532" s="249"/>
      <c r="AZ532" s="249"/>
      <c r="BA532" s="249"/>
      <c r="BB532" s="249"/>
      <c r="BC532" s="249"/>
      <c r="BD532" s="249"/>
      <c r="BE532" s="249"/>
      <c r="BF532" s="249"/>
      <c r="BG532" s="249"/>
      <c r="BH532" s="249"/>
      <c r="BI532" s="249"/>
      <c r="BJ532" s="249"/>
      <c r="BK532" s="249"/>
      <c r="BL532" s="249"/>
      <c r="BM532" s="249"/>
      <c r="BN532" s="249"/>
      <c r="BO532" s="249"/>
      <c r="BP532" s="249"/>
      <c r="BQ532" s="249"/>
      <c r="BR532" s="249"/>
      <c r="BS532" s="249"/>
      <c r="BT532" s="249"/>
      <c r="BU532" s="249"/>
      <c r="BV532" s="249"/>
      <c r="BW532" s="249"/>
      <c r="BX532" s="249"/>
      <c r="BY532" s="249"/>
      <c r="BZ532" s="249"/>
      <c r="CA532" s="249"/>
      <c r="CB532" s="249"/>
      <c r="CC532" s="249"/>
      <c r="CD532" s="249"/>
      <c r="CE532" s="249"/>
      <c r="CF532" s="249"/>
      <c r="CG532" s="249"/>
      <c r="CH532" s="249"/>
      <c r="CI532" s="249"/>
      <c r="CJ532" s="249"/>
      <c r="CK532" s="249"/>
      <c r="CL532" s="249"/>
      <c r="CM532" s="249"/>
      <c r="CN532" s="249"/>
      <c r="CO532" s="249"/>
      <c r="CP532" s="249"/>
      <c r="CQ532" s="249"/>
      <c r="CR532" s="249"/>
      <c r="CS532" s="249"/>
      <c r="CT532" s="249"/>
      <c r="CU532" s="249"/>
      <c r="CV532" s="249"/>
      <c r="CW532" s="249"/>
      <c r="CX532" s="249"/>
      <c r="CY532" s="249"/>
      <c r="CZ532" s="249"/>
      <c r="DA532" s="249"/>
      <c r="DB532" s="249"/>
      <c r="DC532" s="249"/>
      <c r="DD532" s="249"/>
      <c r="DE532" s="249"/>
      <c r="DF532" s="249"/>
      <c r="DG532" s="249"/>
      <c r="DH532" s="249"/>
      <c r="DI532" s="249"/>
      <c r="DJ532" s="249"/>
      <c r="DK532" s="249"/>
      <c r="DL532" s="249"/>
      <c r="DM532" s="249"/>
      <c r="DN532" s="249"/>
      <c r="DO532" s="249"/>
      <c r="DP532" s="249"/>
      <c r="DQ532" s="249"/>
      <c r="DR532" s="249"/>
      <c r="DS532" s="249"/>
      <c r="DT532" s="249"/>
      <c r="DU532" s="249"/>
      <c r="DV532" s="249"/>
      <c r="DW532" s="249"/>
      <c r="DX532" s="249"/>
      <c r="DY532" s="249"/>
      <c r="DZ532" s="249"/>
      <c r="EA532" s="249"/>
      <c r="EB532" s="249"/>
      <c r="EC532" s="249"/>
      <c r="ED532" s="249"/>
      <c r="EE532" s="249"/>
      <c r="EF532" s="249"/>
      <c r="EG532" s="249"/>
      <c r="EH532" s="249"/>
      <c r="EI532" s="249"/>
      <c r="EJ532" s="249"/>
      <c r="EK532" s="249"/>
      <c r="EL532" s="249"/>
      <c r="EM532" s="249"/>
      <c r="EN532" s="249"/>
      <c r="EO532" s="249"/>
      <c r="EP532" s="249"/>
      <c r="EQ532" s="249"/>
      <c r="ER532" s="249"/>
      <c r="ES532" s="249"/>
      <c r="ET532" s="249"/>
      <c r="EU532" s="249"/>
      <c r="EV532" s="249"/>
      <c r="EW532" s="249"/>
      <c r="EX532" s="249"/>
      <c r="EY532" s="249"/>
      <c r="EZ532" s="249"/>
      <c r="FA532" s="249"/>
      <c r="FB532" s="249"/>
      <c r="FC532" s="249"/>
      <c r="FD532" s="249"/>
      <c r="FE532" s="249"/>
      <c r="FF532" s="249"/>
      <c r="FG532" s="249"/>
      <c r="FH532" s="249"/>
      <c r="FI532" s="249"/>
      <c r="FJ532" s="249"/>
      <c r="FK532" s="249"/>
      <c r="FL532" s="249"/>
      <c r="FM532" s="249"/>
      <c r="FN532" s="249"/>
      <c r="FO532" s="249"/>
      <c r="FP532" s="249"/>
      <c r="FQ532" s="249"/>
      <c r="FR532" s="249"/>
      <c r="FS532" s="249"/>
      <c r="FT532" s="249"/>
      <c r="FU532" s="249"/>
      <c r="FV532" s="249"/>
      <c r="FW532" s="249"/>
      <c r="FX532" s="249"/>
    </row>
    <row r="533" customFormat="false" ht="13.8" hidden="false" customHeight="false" outlineLevel="0" collapsed="false">
      <c r="A533" s="249"/>
      <c r="B533" s="249"/>
      <c r="C533" s="249"/>
      <c r="D533" s="249"/>
      <c r="E533" s="249"/>
      <c r="F533" s="249"/>
      <c r="G533" s="249"/>
      <c r="H533" s="249"/>
      <c r="AK533" s="249"/>
      <c r="AL533" s="249"/>
      <c r="AM533" s="249"/>
      <c r="AN533" s="249"/>
      <c r="AO533" s="249"/>
      <c r="AP533" s="249"/>
      <c r="AQ533" s="249"/>
      <c r="AR533" s="249"/>
      <c r="AS533" s="249"/>
      <c r="AT533" s="249"/>
      <c r="AU533" s="249"/>
      <c r="AV533" s="249"/>
      <c r="AW533" s="249"/>
      <c r="AX533" s="249"/>
      <c r="AY533" s="249"/>
      <c r="AZ533" s="249"/>
      <c r="BA533" s="249"/>
      <c r="BB533" s="249"/>
      <c r="BC533" s="249"/>
      <c r="BD533" s="249"/>
      <c r="BE533" s="249"/>
      <c r="BF533" s="249"/>
      <c r="BG533" s="249"/>
      <c r="BH533" s="249"/>
      <c r="BI533" s="249"/>
      <c r="BJ533" s="249"/>
      <c r="BK533" s="249"/>
      <c r="BL533" s="249"/>
      <c r="BM533" s="249"/>
      <c r="BN533" s="249"/>
      <c r="BO533" s="249"/>
      <c r="BP533" s="249"/>
      <c r="BQ533" s="249"/>
      <c r="BR533" s="249"/>
      <c r="BS533" s="249"/>
      <c r="BT533" s="249"/>
      <c r="BU533" s="249"/>
      <c r="BV533" s="249"/>
      <c r="BW533" s="249"/>
      <c r="BX533" s="249"/>
      <c r="BY533" s="249"/>
      <c r="BZ533" s="249"/>
      <c r="CA533" s="249"/>
      <c r="CB533" s="249"/>
      <c r="CC533" s="249"/>
      <c r="CD533" s="249"/>
      <c r="CE533" s="249"/>
      <c r="CF533" s="249"/>
      <c r="CG533" s="249"/>
      <c r="CH533" s="249"/>
      <c r="CI533" s="249"/>
      <c r="CJ533" s="249"/>
      <c r="CK533" s="249"/>
      <c r="CL533" s="249"/>
      <c r="CM533" s="249"/>
      <c r="CN533" s="249"/>
      <c r="CO533" s="249"/>
      <c r="CP533" s="249"/>
      <c r="CQ533" s="249"/>
      <c r="CR533" s="249"/>
      <c r="CS533" s="249"/>
      <c r="CT533" s="249"/>
      <c r="CU533" s="249"/>
      <c r="CV533" s="249"/>
      <c r="CW533" s="249"/>
      <c r="CX533" s="249"/>
      <c r="CY533" s="249"/>
      <c r="CZ533" s="249"/>
      <c r="DA533" s="249"/>
      <c r="DB533" s="249"/>
      <c r="DC533" s="249"/>
      <c r="DD533" s="249"/>
      <c r="DE533" s="249"/>
      <c r="DF533" s="249"/>
      <c r="DG533" s="249"/>
      <c r="DH533" s="249"/>
      <c r="DI533" s="249"/>
      <c r="DJ533" s="249"/>
      <c r="DK533" s="249"/>
      <c r="DL533" s="249"/>
      <c r="DM533" s="249"/>
      <c r="DN533" s="249"/>
      <c r="DO533" s="249"/>
      <c r="DP533" s="249"/>
      <c r="DQ533" s="249"/>
      <c r="DR533" s="249"/>
      <c r="DS533" s="249"/>
      <c r="DT533" s="249"/>
      <c r="DU533" s="249"/>
      <c r="DV533" s="249"/>
      <c r="DW533" s="249"/>
      <c r="DX533" s="249"/>
      <c r="DY533" s="249"/>
      <c r="DZ533" s="249"/>
      <c r="EA533" s="249"/>
      <c r="EB533" s="249"/>
      <c r="EC533" s="249"/>
      <c r="ED533" s="249"/>
      <c r="EE533" s="249"/>
      <c r="EF533" s="249"/>
      <c r="EG533" s="249"/>
      <c r="EH533" s="249"/>
      <c r="EI533" s="249"/>
      <c r="EJ533" s="249"/>
      <c r="EK533" s="249"/>
      <c r="EL533" s="249"/>
      <c r="EM533" s="249"/>
      <c r="EN533" s="249"/>
      <c r="EO533" s="249"/>
      <c r="EP533" s="249"/>
      <c r="EQ533" s="249"/>
      <c r="ER533" s="249"/>
      <c r="ES533" s="249"/>
      <c r="ET533" s="249"/>
      <c r="EU533" s="249"/>
      <c r="EV533" s="249"/>
      <c r="EW533" s="249"/>
      <c r="EX533" s="249"/>
      <c r="EY533" s="249"/>
      <c r="EZ533" s="249"/>
      <c r="FA533" s="249"/>
      <c r="FB533" s="249"/>
      <c r="FC533" s="249"/>
      <c r="FD533" s="249"/>
      <c r="FE533" s="249"/>
      <c r="FF533" s="249"/>
      <c r="FG533" s="249"/>
      <c r="FH533" s="249"/>
      <c r="FI533" s="249"/>
      <c r="FJ533" s="249"/>
      <c r="FK533" s="249"/>
      <c r="FL533" s="249"/>
      <c r="FM533" s="249"/>
      <c r="FN533" s="249"/>
      <c r="FO533" s="249"/>
      <c r="FP533" s="249"/>
      <c r="FQ533" s="249"/>
      <c r="FR533" s="249"/>
      <c r="FS533" s="249"/>
      <c r="FT533" s="249"/>
      <c r="FU533" s="249"/>
      <c r="FV533" s="249"/>
      <c r="FW533" s="249"/>
      <c r="FX533" s="249"/>
    </row>
    <row r="534" customFormat="false" ht="13.8" hidden="false" customHeight="false" outlineLevel="0" collapsed="false">
      <c r="A534" s="249"/>
      <c r="B534" s="249"/>
      <c r="C534" s="249"/>
      <c r="D534" s="249"/>
      <c r="E534" s="249"/>
      <c r="F534" s="249"/>
      <c r="G534" s="249"/>
      <c r="H534" s="249"/>
      <c r="AK534" s="249"/>
      <c r="AL534" s="249"/>
      <c r="AM534" s="249"/>
      <c r="AN534" s="249"/>
      <c r="AO534" s="249"/>
      <c r="AP534" s="249"/>
      <c r="AQ534" s="249"/>
      <c r="AR534" s="249"/>
      <c r="AS534" s="249"/>
      <c r="AT534" s="249"/>
      <c r="AU534" s="249"/>
      <c r="AV534" s="249"/>
      <c r="AW534" s="249"/>
      <c r="AX534" s="249"/>
      <c r="AY534" s="249"/>
      <c r="AZ534" s="249"/>
      <c r="BA534" s="249"/>
      <c r="BB534" s="249"/>
      <c r="BC534" s="249"/>
      <c r="BD534" s="249"/>
      <c r="BE534" s="249"/>
      <c r="BF534" s="249"/>
      <c r="BG534" s="249"/>
      <c r="BH534" s="249"/>
      <c r="BI534" s="249"/>
      <c r="BJ534" s="249"/>
      <c r="BK534" s="249"/>
      <c r="BL534" s="249"/>
      <c r="BM534" s="249"/>
      <c r="BN534" s="249"/>
      <c r="BO534" s="249"/>
      <c r="BP534" s="249"/>
      <c r="BQ534" s="249"/>
      <c r="BR534" s="249"/>
      <c r="BS534" s="249"/>
      <c r="BT534" s="249"/>
      <c r="BU534" s="249"/>
      <c r="BV534" s="249"/>
      <c r="BW534" s="249"/>
      <c r="BX534" s="249"/>
      <c r="BY534" s="249"/>
      <c r="BZ534" s="249"/>
      <c r="CA534" s="249"/>
      <c r="CB534" s="249"/>
      <c r="CC534" s="249"/>
      <c r="CD534" s="249"/>
      <c r="CE534" s="249"/>
      <c r="CF534" s="249"/>
      <c r="CG534" s="249"/>
      <c r="CH534" s="249"/>
      <c r="CI534" s="249"/>
      <c r="CJ534" s="249"/>
      <c r="CK534" s="249"/>
      <c r="CL534" s="249"/>
      <c r="CM534" s="249"/>
      <c r="CN534" s="249"/>
      <c r="CO534" s="249"/>
      <c r="CP534" s="249"/>
      <c r="CQ534" s="249"/>
      <c r="CR534" s="249"/>
      <c r="CS534" s="249"/>
      <c r="CT534" s="249"/>
      <c r="CU534" s="249"/>
      <c r="CV534" s="249"/>
      <c r="CW534" s="249"/>
      <c r="CX534" s="249"/>
      <c r="CY534" s="249"/>
      <c r="CZ534" s="249"/>
      <c r="DA534" s="249"/>
      <c r="DB534" s="249"/>
      <c r="DC534" s="249"/>
      <c r="DD534" s="249"/>
      <c r="DE534" s="249"/>
      <c r="DF534" s="249"/>
      <c r="DG534" s="249"/>
      <c r="DH534" s="249"/>
      <c r="DI534" s="249"/>
      <c r="DJ534" s="249"/>
      <c r="DK534" s="249"/>
      <c r="DL534" s="249"/>
      <c r="DM534" s="249"/>
      <c r="DN534" s="249"/>
      <c r="DO534" s="249"/>
      <c r="DP534" s="249"/>
      <c r="DQ534" s="249"/>
      <c r="DR534" s="249"/>
      <c r="DS534" s="249"/>
      <c r="DT534" s="249"/>
      <c r="DU534" s="249"/>
      <c r="DV534" s="249"/>
      <c r="DW534" s="249"/>
      <c r="DX534" s="249"/>
      <c r="DY534" s="249"/>
      <c r="DZ534" s="249"/>
      <c r="EA534" s="249"/>
      <c r="EB534" s="249"/>
      <c r="EC534" s="249"/>
      <c r="ED534" s="249"/>
      <c r="EE534" s="249"/>
      <c r="EF534" s="249"/>
      <c r="EG534" s="249"/>
      <c r="EH534" s="249"/>
      <c r="EI534" s="249"/>
      <c r="EJ534" s="249"/>
      <c r="EK534" s="249"/>
      <c r="EL534" s="249"/>
      <c r="EM534" s="249"/>
      <c r="EN534" s="249"/>
      <c r="EO534" s="249"/>
      <c r="EP534" s="249"/>
      <c r="EQ534" s="249"/>
      <c r="ER534" s="249"/>
      <c r="ES534" s="249"/>
      <c r="ET534" s="249"/>
      <c r="EU534" s="249"/>
      <c r="EV534" s="249"/>
      <c r="EW534" s="249"/>
      <c r="EX534" s="249"/>
      <c r="EY534" s="249"/>
      <c r="EZ534" s="249"/>
      <c r="FA534" s="249"/>
      <c r="FB534" s="249"/>
      <c r="FC534" s="249"/>
      <c r="FD534" s="249"/>
      <c r="FE534" s="249"/>
      <c r="FF534" s="249"/>
      <c r="FG534" s="249"/>
      <c r="FH534" s="249"/>
      <c r="FI534" s="249"/>
      <c r="FJ534" s="249"/>
      <c r="FK534" s="249"/>
      <c r="FL534" s="249"/>
      <c r="FM534" s="249"/>
      <c r="FN534" s="249"/>
      <c r="FO534" s="249"/>
      <c r="FP534" s="249"/>
      <c r="FQ534" s="249"/>
      <c r="FR534" s="249"/>
      <c r="FS534" s="249"/>
      <c r="FT534" s="249"/>
      <c r="FU534" s="249"/>
      <c r="FV534" s="249"/>
      <c r="FW534" s="249"/>
      <c r="FX534" s="249"/>
    </row>
    <row r="535" customFormat="false" ht="13.8" hidden="false" customHeight="false" outlineLevel="0" collapsed="false">
      <c r="A535" s="249"/>
      <c r="B535" s="249"/>
      <c r="C535" s="249"/>
      <c r="D535" s="249"/>
      <c r="E535" s="249"/>
      <c r="F535" s="249"/>
      <c r="G535" s="249"/>
      <c r="H535" s="249"/>
      <c r="AK535" s="249"/>
      <c r="AL535" s="249"/>
      <c r="AM535" s="249"/>
      <c r="AN535" s="249"/>
      <c r="AO535" s="249"/>
      <c r="AP535" s="249"/>
      <c r="AQ535" s="249"/>
      <c r="AR535" s="249"/>
      <c r="AS535" s="249"/>
      <c r="AT535" s="249"/>
      <c r="AU535" s="249"/>
      <c r="AV535" s="249"/>
      <c r="AW535" s="249"/>
      <c r="AX535" s="249"/>
      <c r="AY535" s="249"/>
      <c r="AZ535" s="249"/>
      <c r="BA535" s="249"/>
      <c r="BB535" s="249"/>
      <c r="BC535" s="249"/>
      <c r="BD535" s="249"/>
      <c r="BE535" s="249"/>
      <c r="BF535" s="249"/>
      <c r="BG535" s="249"/>
      <c r="BH535" s="249"/>
      <c r="BI535" s="249"/>
      <c r="BJ535" s="249"/>
      <c r="BK535" s="249"/>
      <c r="BL535" s="249"/>
      <c r="BM535" s="249"/>
      <c r="BN535" s="249"/>
      <c r="BO535" s="249"/>
      <c r="BP535" s="249"/>
      <c r="BQ535" s="249"/>
      <c r="BR535" s="249"/>
      <c r="BS535" s="249"/>
      <c r="BT535" s="249"/>
      <c r="BU535" s="249"/>
      <c r="BV535" s="249"/>
      <c r="BW535" s="249"/>
      <c r="BX535" s="249"/>
      <c r="BY535" s="249"/>
      <c r="BZ535" s="249"/>
      <c r="CA535" s="249"/>
      <c r="CB535" s="249"/>
      <c r="CC535" s="249"/>
      <c r="CD535" s="249"/>
      <c r="CE535" s="249"/>
      <c r="CF535" s="249"/>
      <c r="CG535" s="249"/>
      <c r="CH535" s="249"/>
      <c r="CI535" s="249"/>
      <c r="CJ535" s="249"/>
      <c r="CK535" s="249"/>
      <c r="CL535" s="249"/>
      <c r="CM535" s="249"/>
      <c r="CN535" s="249"/>
      <c r="CO535" s="249"/>
      <c r="CP535" s="249"/>
      <c r="CQ535" s="249"/>
      <c r="CR535" s="249"/>
      <c r="CS535" s="249"/>
      <c r="CT535" s="249"/>
      <c r="CU535" s="249"/>
      <c r="CV535" s="249"/>
      <c r="CW535" s="249"/>
      <c r="CX535" s="249"/>
      <c r="CY535" s="249"/>
      <c r="CZ535" s="249"/>
      <c r="DA535" s="249"/>
      <c r="DB535" s="249"/>
      <c r="DC535" s="249"/>
      <c r="DD535" s="249"/>
      <c r="DE535" s="249"/>
      <c r="DF535" s="249"/>
      <c r="DG535" s="249"/>
      <c r="DH535" s="249"/>
      <c r="DI535" s="249"/>
      <c r="DJ535" s="249"/>
      <c r="DK535" s="249"/>
      <c r="DL535" s="249"/>
      <c r="DM535" s="249"/>
      <c r="DN535" s="249"/>
      <c r="DO535" s="249"/>
      <c r="DP535" s="249"/>
      <c r="DQ535" s="249"/>
      <c r="DR535" s="249"/>
      <c r="DS535" s="249"/>
      <c r="DT535" s="249"/>
      <c r="DU535" s="249"/>
      <c r="DV535" s="249"/>
      <c r="DW535" s="249"/>
      <c r="DX535" s="249"/>
      <c r="DY535" s="249"/>
      <c r="DZ535" s="249"/>
      <c r="EA535" s="249"/>
      <c r="EB535" s="249"/>
      <c r="EC535" s="249"/>
      <c r="ED535" s="249"/>
      <c r="EE535" s="249"/>
      <c r="EF535" s="249"/>
      <c r="EG535" s="249"/>
      <c r="EH535" s="249"/>
      <c r="EI535" s="249"/>
      <c r="EJ535" s="249"/>
      <c r="EK535" s="249"/>
      <c r="EL535" s="249"/>
      <c r="EM535" s="249"/>
      <c r="EN535" s="249"/>
      <c r="EO535" s="249"/>
      <c r="EP535" s="249"/>
      <c r="EQ535" s="249"/>
      <c r="ER535" s="249"/>
      <c r="ES535" s="249"/>
      <c r="ET535" s="249"/>
      <c r="EU535" s="249"/>
      <c r="EV535" s="249"/>
      <c r="EW535" s="249"/>
      <c r="EX535" s="249"/>
      <c r="EY535" s="249"/>
      <c r="EZ535" s="249"/>
      <c r="FA535" s="249"/>
      <c r="FB535" s="249"/>
      <c r="FC535" s="249"/>
      <c r="FD535" s="249"/>
      <c r="FE535" s="249"/>
      <c r="FF535" s="249"/>
      <c r="FG535" s="249"/>
      <c r="FH535" s="249"/>
      <c r="FI535" s="249"/>
      <c r="FJ535" s="249"/>
      <c r="FK535" s="249"/>
      <c r="FL535" s="249"/>
      <c r="FM535" s="249"/>
      <c r="FN535" s="249"/>
      <c r="FO535" s="249"/>
      <c r="FP535" s="249"/>
      <c r="FQ535" s="249"/>
      <c r="FR535" s="249"/>
      <c r="FS535" s="249"/>
      <c r="FT535" s="249"/>
      <c r="FU535" s="249"/>
      <c r="FV535" s="249"/>
      <c r="FW535" s="249"/>
      <c r="FX535" s="249"/>
    </row>
    <row r="536" customFormat="false" ht="13.8" hidden="false" customHeight="false" outlineLevel="0" collapsed="false">
      <c r="A536" s="249"/>
      <c r="B536" s="249"/>
      <c r="C536" s="249"/>
      <c r="D536" s="249"/>
      <c r="E536" s="249"/>
      <c r="F536" s="249"/>
      <c r="G536" s="249"/>
      <c r="H536" s="249"/>
      <c r="AK536" s="249"/>
      <c r="AL536" s="249"/>
      <c r="AM536" s="249"/>
      <c r="AN536" s="249"/>
      <c r="AO536" s="249"/>
      <c r="AP536" s="249"/>
      <c r="AQ536" s="249"/>
      <c r="AR536" s="249"/>
      <c r="AS536" s="249"/>
      <c r="AT536" s="249"/>
      <c r="AU536" s="249"/>
      <c r="AV536" s="249"/>
      <c r="AW536" s="249"/>
      <c r="AX536" s="249"/>
      <c r="AY536" s="249"/>
      <c r="AZ536" s="249"/>
      <c r="BA536" s="249"/>
      <c r="BB536" s="249"/>
      <c r="BC536" s="249"/>
      <c r="BD536" s="249"/>
      <c r="BE536" s="249"/>
      <c r="BF536" s="249"/>
      <c r="BG536" s="249"/>
      <c r="BH536" s="249"/>
      <c r="BI536" s="249"/>
      <c r="BJ536" s="249"/>
      <c r="BK536" s="249"/>
      <c r="BL536" s="249"/>
      <c r="BM536" s="249"/>
      <c r="BN536" s="249"/>
      <c r="BO536" s="249"/>
      <c r="BP536" s="249"/>
      <c r="BQ536" s="249"/>
      <c r="BR536" s="249"/>
      <c r="BS536" s="249"/>
      <c r="BT536" s="249"/>
      <c r="BU536" s="249"/>
      <c r="BV536" s="249"/>
      <c r="BW536" s="249"/>
      <c r="BX536" s="249"/>
      <c r="BY536" s="249"/>
      <c r="BZ536" s="249"/>
      <c r="CA536" s="249"/>
      <c r="CB536" s="249"/>
      <c r="CC536" s="249"/>
      <c r="CD536" s="249"/>
      <c r="CE536" s="249"/>
      <c r="CF536" s="249"/>
      <c r="CG536" s="249"/>
      <c r="CH536" s="249"/>
      <c r="CI536" s="249"/>
      <c r="CJ536" s="249"/>
      <c r="CK536" s="249"/>
      <c r="CL536" s="249"/>
      <c r="CM536" s="249"/>
      <c r="CN536" s="249"/>
      <c r="CO536" s="249"/>
      <c r="CP536" s="249"/>
      <c r="CQ536" s="249"/>
      <c r="CR536" s="249"/>
      <c r="CS536" s="249"/>
      <c r="CT536" s="249"/>
      <c r="CU536" s="249"/>
      <c r="CV536" s="249"/>
      <c r="CW536" s="249"/>
      <c r="CX536" s="249"/>
      <c r="CY536" s="249"/>
      <c r="CZ536" s="249"/>
      <c r="DA536" s="249"/>
      <c r="DB536" s="249"/>
      <c r="DC536" s="249"/>
      <c r="DD536" s="249"/>
      <c r="DE536" s="249"/>
      <c r="DF536" s="249"/>
      <c r="DG536" s="249"/>
      <c r="DH536" s="249"/>
      <c r="DI536" s="249"/>
      <c r="DJ536" s="249"/>
      <c r="DK536" s="249"/>
      <c r="DL536" s="249"/>
      <c r="DM536" s="249"/>
      <c r="DN536" s="249"/>
      <c r="DO536" s="249"/>
      <c r="DP536" s="249"/>
      <c r="DQ536" s="249"/>
      <c r="DR536" s="249"/>
      <c r="DS536" s="249"/>
      <c r="DT536" s="249"/>
      <c r="DU536" s="249"/>
      <c r="DV536" s="249"/>
      <c r="DW536" s="249"/>
      <c r="DX536" s="249"/>
      <c r="DY536" s="249"/>
      <c r="DZ536" s="249"/>
      <c r="EA536" s="249"/>
      <c r="EB536" s="249"/>
      <c r="EC536" s="249"/>
      <c r="ED536" s="249"/>
      <c r="EE536" s="249"/>
      <c r="EF536" s="249"/>
      <c r="EG536" s="249"/>
      <c r="EH536" s="249"/>
      <c r="EI536" s="249"/>
      <c r="EJ536" s="249"/>
      <c r="EK536" s="249"/>
      <c r="EL536" s="249"/>
      <c r="EM536" s="249"/>
      <c r="EN536" s="249"/>
      <c r="EO536" s="249"/>
      <c r="EP536" s="249"/>
      <c r="EQ536" s="249"/>
      <c r="ER536" s="249"/>
      <c r="ES536" s="249"/>
      <c r="ET536" s="249"/>
      <c r="EU536" s="249"/>
      <c r="EV536" s="249"/>
      <c r="EW536" s="249"/>
      <c r="EX536" s="249"/>
      <c r="EY536" s="249"/>
      <c r="EZ536" s="249"/>
      <c r="FA536" s="249"/>
      <c r="FB536" s="249"/>
      <c r="FC536" s="249"/>
      <c r="FD536" s="249"/>
      <c r="FE536" s="249"/>
      <c r="FF536" s="249"/>
      <c r="FG536" s="249"/>
      <c r="FH536" s="249"/>
      <c r="FI536" s="249"/>
      <c r="FJ536" s="249"/>
      <c r="FK536" s="249"/>
      <c r="FL536" s="249"/>
      <c r="FM536" s="249"/>
      <c r="FN536" s="249"/>
      <c r="FO536" s="249"/>
      <c r="FP536" s="249"/>
      <c r="FQ536" s="249"/>
      <c r="FR536" s="249"/>
      <c r="FS536" s="249"/>
      <c r="FT536" s="249"/>
      <c r="FU536" s="249"/>
      <c r="FV536" s="249"/>
      <c r="FW536" s="249"/>
      <c r="FX536" s="249"/>
    </row>
    <row r="537" customFormat="false" ht="13.8" hidden="false" customHeight="false" outlineLevel="0" collapsed="false">
      <c r="A537" s="249"/>
      <c r="B537" s="249"/>
      <c r="C537" s="249"/>
      <c r="D537" s="249"/>
      <c r="E537" s="249"/>
      <c r="F537" s="249"/>
      <c r="G537" s="249"/>
      <c r="H537" s="249"/>
      <c r="AK537" s="249"/>
      <c r="AL537" s="249"/>
      <c r="AM537" s="249"/>
      <c r="AN537" s="249"/>
      <c r="AO537" s="249"/>
      <c r="AP537" s="249"/>
      <c r="AQ537" s="249"/>
      <c r="AR537" s="249"/>
      <c r="AS537" s="249"/>
      <c r="AT537" s="249"/>
      <c r="AU537" s="249"/>
      <c r="AV537" s="249"/>
      <c r="AW537" s="249"/>
      <c r="AX537" s="249"/>
      <c r="AY537" s="249"/>
      <c r="AZ537" s="249"/>
      <c r="BA537" s="249"/>
      <c r="BB537" s="249"/>
      <c r="BC537" s="249"/>
      <c r="BD537" s="249"/>
      <c r="BE537" s="249"/>
      <c r="BF537" s="249"/>
      <c r="BG537" s="249"/>
      <c r="BH537" s="249"/>
      <c r="BI537" s="249"/>
      <c r="BJ537" s="249"/>
      <c r="BK537" s="249"/>
      <c r="BL537" s="249"/>
      <c r="BM537" s="249"/>
      <c r="BN537" s="249"/>
      <c r="BO537" s="249"/>
      <c r="BP537" s="249"/>
      <c r="BQ537" s="249"/>
      <c r="BR537" s="249"/>
      <c r="BS537" s="249"/>
      <c r="BT537" s="249"/>
      <c r="BU537" s="249"/>
      <c r="BV537" s="249"/>
      <c r="BW537" s="249"/>
      <c r="BX537" s="249"/>
      <c r="BY537" s="249"/>
      <c r="BZ537" s="249"/>
      <c r="CA537" s="249"/>
      <c r="CB537" s="249"/>
      <c r="CC537" s="249"/>
      <c r="CD537" s="249"/>
      <c r="CE537" s="249"/>
      <c r="CF537" s="249"/>
      <c r="CG537" s="249"/>
      <c r="CH537" s="249"/>
      <c r="CI537" s="249"/>
      <c r="CJ537" s="249"/>
      <c r="CK537" s="249"/>
      <c r="CL537" s="249"/>
      <c r="CM537" s="249"/>
      <c r="CN537" s="249"/>
      <c r="CO537" s="249"/>
      <c r="CP537" s="249"/>
      <c r="CQ537" s="249"/>
      <c r="CR537" s="249"/>
      <c r="CS537" s="249"/>
      <c r="CT537" s="249"/>
      <c r="CU537" s="249"/>
      <c r="CV537" s="249"/>
      <c r="CW537" s="249"/>
      <c r="CX537" s="249"/>
      <c r="CY537" s="249"/>
      <c r="CZ537" s="249"/>
      <c r="DA537" s="249"/>
      <c r="DB537" s="249"/>
      <c r="DC537" s="249"/>
      <c r="DD537" s="249"/>
      <c r="DE537" s="249"/>
      <c r="DF537" s="249"/>
      <c r="DG537" s="249"/>
      <c r="DH537" s="249"/>
      <c r="DI537" s="249"/>
      <c r="DJ537" s="249"/>
      <c r="DK537" s="249"/>
      <c r="DL537" s="249"/>
      <c r="DM537" s="249"/>
      <c r="DN537" s="249"/>
      <c r="DO537" s="249"/>
      <c r="DP537" s="249"/>
      <c r="DQ537" s="249"/>
      <c r="DR537" s="249"/>
      <c r="DS537" s="249"/>
      <c r="DT537" s="249"/>
      <c r="DU537" s="249"/>
      <c r="DV537" s="249"/>
      <c r="DW537" s="249"/>
      <c r="DX537" s="249"/>
      <c r="DY537" s="249"/>
      <c r="DZ537" s="249"/>
      <c r="EA537" s="249"/>
      <c r="EB537" s="249"/>
      <c r="EC537" s="249"/>
      <c r="ED537" s="249"/>
      <c r="EE537" s="249"/>
      <c r="EF537" s="249"/>
      <c r="EG537" s="249"/>
      <c r="EH537" s="249"/>
      <c r="EI537" s="249"/>
      <c r="EJ537" s="249"/>
      <c r="EK537" s="249"/>
      <c r="EL537" s="249"/>
      <c r="EM537" s="249"/>
      <c r="EN537" s="249"/>
      <c r="EO537" s="249"/>
      <c r="EP537" s="249"/>
      <c r="EQ537" s="249"/>
      <c r="ER537" s="249"/>
      <c r="ES537" s="249"/>
      <c r="ET537" s="249"/>
      <c r="EU537" s="249"/>
      <c r="EV537" s="249"/>
      <c r="EW537" s="249"/>
      <c r="EX537" s="249"/>
      <c r="EY537" s="249"/>
      <c r="EZ537" s="249"/>
      <c r="FA537" s="249"/>
      <c r="FB537" s="249"/>
      <c r="FC537" s="249"/>
      <c r="FD537" s="249"/>
      <c r="FE537" s="249"/>
      <c r="FF537" s="249"/>
      <c r="FG537" s="249"/>
      <c r="FH537" s="249"/>
      <c r="FI537" s="249"/>
      <c r="FJ537" s="249"/>
      <c r="FK537" s="249"/>
      <c r="FL537" s="249"/>
      <c r="FM537" s="249"/>
      <c r="FN537" s="249"/>
      <c r="FO537" s="249"/>
      <c r="FP537" s="249"/>
      <c r="FQ537" s="249"/>
      <c r="FR537" s="249"/>
      <c r="FS537" s="249"/>
      <c r="FT537" s="249"/>
      <c r="FU537" s="249"/>
      <c r="FV537" s="249"/>
      <c r="FW537" s="249"/>
      <c r="FX537" s="249"/>
    </row>
    <row r="538" customFormat="false" ht="13.8" hidden="false" customHeight="false" outlineLevel="0" collapsed="false">
      <c r="A538" s="249"/>
      <c r="B538" s="249"/>
      <c r="C538" s="249"/>
      <c r="D538" s="249"/>
      <c r="E538" s="249"/>
      <c r="F538" s="249"/>
      <c r="G538" s="249"/>
      <c r="H538" s="249"/>
      <c r="AK538" s="249"/>
      <c r="AL538" s="249"/>
      <c r="AM538" s="249"/>
      <c r="AN538" s="249"/>
      <c r="AO538" s="249"/>
      <c r="AP538" s="249"/>
      <c r="AQ538" s="249"/>
      <c r="AR538" s="249"/>
      <c r="AS538" s="249"/>
      <c r="AT538" s="249"/>
      <c r="AU538" s="249"/>
      <c r="AV538" s="249"/>
      <c r="AW538" s="249"/>
      <c r="AX538" s="249"/>
      <c r="AY538" s="249"/>
      <c r="AZ538" s="249"/>
      <c r="BA538" s="249"/>
      <c r="BB538" s="249"/>
      <c r="BC538" s="249"/>
      <c r="BD538" s="249"/>
      <c r="BE538" s="249"/>
      <c r="BF538" s="249"/>
      <c r="BG538" s="249"/>
      <c r="BH538" s="249"/>
      <c r="BI538" s="249"/>
      <c r="BJ538" s="249"/>
      <c r="BK538" s="249"/>
      <c r="BL538" s="249"/>
      <c r="BM538" s="249"/>
      <c r="BN538" s="249"/>
      <c r="BO538" s="249"/>
      <c r="BP538" s="249"/>
      <c r="BQ538" s="249"/>
      <c r="BR538" s="249"/>
      <c r="BS538" s="249"/>
      <c r="BT538" s="249"/>
      <c r="BU538" s="249"/>
      <c r="BV538" s="249"/>
      <c r="BW538" s="249"/>
      <c r="BX538" s="249"/>
      <c r="BY538" s="249"/>
      <c r="BZ538" s="249"/>
      <c r="CA538" s="249"/>
      <c r="CB538" s="249"/>
      <c r="CC538" s="249"/>
      <c r="CD538" s="249"/>
      <c r="CE538" s="249"/>
      <c r="CF538" s="249"/>
      <c r="CG538" s="249"/>
      <c r="CH538" s="249"/>
      <c r="CI538" s="249"/>
      <c r="CJ538" s="249"/>
      <c r="CK538" s="249"/>
      <c r="CL538" s="249"/>
      <c r="CM538" s="249"/>
      <c r="CN538" s="249"/>
      <c r="CO538" s="249"/>
      <c r="CP538" s="249"/>
      <c r="CQ538" s="249"/>
      <c r="CR538" s="249"/>
      <c r="CS538" s="249"/>
      <c r="CT538" s="249"/>
      <c r="CU538" s="249"/>
      <c r="CV538" s="249"/>
      <c r="CW538" s="249"/>
      <c r="CX538" s="249"/>
      <c r="CY538" s="249"/>
      <c r="CZ538" s="249"/>
      <c r="DA538" s="249"/>
      <c r="DB538" s="249"/>
      <c r="DC538" s="249"/>
      <c r="DD538" s="249"/>
      <c r="DE538" s="249"/>
      <c r="DF538" s="249"/>
      <c r="DG538" s="249"/>
      <c r="DH538" s="249"/>
      <c r="DI538" s="249"/>
      <c r="DJ538" s="249"/>
      <c r="DK538" s="249"/>
      <c r="DL538" s="249"/>
      <c r="DM538" s="249"/>
      <c r="DN538" s="249"/>
      <c r="DO538" s="249"/>
      <c r="DP538" s="249"/>
      <c r="DQ538" s="249"/>
      <c r="DR538" s="249"/>
      <c r="DS538" s="249"/>
      <c r="DT538" s="249"/>
      <c r="DU538" s="249"/>
      <c r="DV538" s="249"/>
      <c r="DW538" s="249"/>
      <c r="DX538" s="249"/>
      <c r="DY538" s="249"/>
      <c r="DZ538" s="249"/>
      <c r="EA538" s="249"/>
      <c r="EB538" s="249"/>
      <c r="EC538" s="249"/>
      <c r="ED538" s="249"/>
      <c r="EE538" s="249"/>
      <c r="EF538" s="249"/>
      <c r="EG538" s="249"/>
      <c r="EH538" s="249"/>
      <c r="EI538" s="249"/>
      <c r="EJ538" s="249"/>
      <c r="EK538" s="249"/>
      <c r="EL538" s="249"/>
      <c r="EM538" s="249"/>
      <c r="EN538" s="249"/>
      <c r="EO538" s="249"/>
      <c r="EP538" s="249"/>
      <c r="EQ538" s="249"/>
      <c r="ER538" s="249"/>
      <c r="ES538" s="249"/>
      <c r="ET538" s="249"/>
      <c r="EU538" s="249"/>
      <c r="EV538" s="249"/>
      <c r="EW538" s="249"/>
      <c r="EX538" s="249"/>
      <c r="EY538" s="249"/>
      <c r="EZ538" s="249"/>
      <c r="FA538" s="249"/>
      <c r="FB538" s="249"/>
      <c r="FC538" s="249"/>
      <c r="FD538" s="249"/>
      <c r="FE538" s="249"/>
      <c r="FF538" s="249"/>
      <c r="FG538" s="249"/>
      <c r="FH538" s="249"/>
      <c r="FI538" s="249"/>
      <c r="FJ538" s="249"/>
      <c r="FK538" s="249"/>
      <c r="FL538" s="249"/>
      <c r="FM538" s="249"/>
      <c r="FN538" s="249"/>
      <c r="FO538" s="249"/>
      <c r="FP538" s="249"/>
      <c r="FQ538" s="249"/>
      <c r="FR538" s="249"/>
      <c r="FS538" s="249"/>
      <c r="FT538" s="249"/>
      <c r="FU538" s="249"/>
      <c r="FV538" s="249"/>
      <c r="FW538" s="249"/>
      <c r="FX538" s="249"/>
    </row>
    <row r="539" customFormat="false" ht="13.8" hidden="false" customHeight="false" outlineLevel="0" collapsed="false">
      <c r="A539" s="249"/>
      <c r="B539" s="249"/>
      <c r="C539" s="249"/>
      <c r="D539" s="249"/>
      <c r="E539" s="249"/>
      <c r="F539" s="249"/>
      <c r="G539" s="249"/>
      <c r="H539" s="249"/>
      <c r="AK539" s="249"/>
      <c r="AL539" s="249"/>
      <c r="AM539" s="249"/>
      <c r="AN539" s="249"/>
      <c r="AO539" s="249"/>
      <c r="AP539" s="249"/>
      <c r="AQ539" s="249"/>
      <c r="AR539" s="249"/>
      <c r="AS539" s="249"/>
      <c r="AT539" s="249"/>
      <c r="AU539" s="249"/>
      <c r="AV539" s="249"/>
      <c r="AW539" s="249"/>
      <c r="AX539" s="249"/>
      <c r="AY539" s="249"/>
      <c r="AZ539" s="249"/>
      <c r="BA539" s="249"/>
      <c r="BB539" s="249"/>
      <c r="BC539" s="249"/>
      <c r="BD539" s="249"/>
      <c r="BE539" s="249"/>
      <c r="BF539" s="249"/>
      <c r="BG539" s="249"/>
      <c r="BH539" s="249"/>
      <c r="BI539" s="249"/>
      <c r="BJ539" s="249"/>
      <c r="BK539" s="249"/>
      <c r="BL539" s="249"/>
      <c r="BM539" s="249"/>
      <c r="BN539" s="249"/>
      <c r="BO539" s="249"/>
      <c r="BP539" s="249"/>
      <c r="BQ539" s="249"/>
      <c r="BR539" s="249"/>
      <c r="BS539" s="249"/>
      <c r="BT539" s="249"/>
      <c r="BU539" s="249"/>
      <c r="BV539" s="249"/>
      <c r="BW539" s="249"/>
      <c r="BX539" s="249"/>
      <c r="BY539" s="249"/>
      <c r="BZ539" s="249"/>
      <c r="CA539" s="249"/>
      <c r="CB539" s="249"/>
      <c r="CC539" s="249"/>
      <c r="CD539" s="249"/>
      <c r="CE539" s="249"/>
      <c r="CF539" s="249"/>
      <c r="CG539" s="249"/>
      <c r="CH539" s="249"/>
      <c r="CI539" s="249"/>
      <c r="CJ539" s="249"/>
      <c r="CK539" s="249"/>
      <c r="CL539" s="249"/>
      <c r="CM539" s="249"/>
      <c r="CN539" s="249"/>
      <c r="CO539" s="249"/>
      <c r="CP539" s="249"/>
      <c r="CQ539" s="249"/>
      <c r="CR539" s="249"/>
      <c r="CS539" s="249"/>
      <c r="CT539" s="249"/>
      <c r="CU539" s="249"/>
      <c r="CV539" s="249"/>
      <c r="CW539" s="249"/>
      <c r="CX539" s="249"/>
      <c r="CY539" s="249"/>
      <c r="CZ539" s="249"/>
      <c r="DA539" s="249"/>
      <c r="DB539" s="249"/>
      <c r="DC539" s="249"/>
      <c r="DD539" s="249"/>
      <c r="DE539" s="249"/>
      <c r="DF539" s="249"/>
      <c r="DG539" s="249"/>
      <c r="DH539" s="249"/>
      <c r="DI539" s="249"/>
      <c r="DJ539" s="249"/>
      <c r="DK539" s="249"/>
      <c r="DL539" s="249"/>
      <c r="DM539" s="249"/>
      <c r="DN539" s="249"/>
      <c r="DO539" s="249"/>
      <c r="DP539" s="249"/>
      <c r="DQ539" s="249"/>
      <c r="DR539" s="249"/>
      <c r="DS539" s="249"/>
      <c r="DT539" s="249"/>
      <c r="DU539" s="249"/>
      <c r="DV539" s="249"/>
      <c r="DW539" s="249"/>
      <c r="DX539" s="249"/>
      <c r="DY539" s="249"/>
      <c r="DZ539" s="249"/>
      <c r="EA539" s="249"/>
      <c r="EB539" s="249"/>
      <c r="EC539" s="249"/>
      <c r="ED539" s="249"/>
      <c r="EE539" s="249"/>
      <c r="EF539" s="249"/>
      <c r="EG539" s="249"/>
      <c r="EH539" s="249"/>
      <c r="EI539" s="249"/>
      <c r="EJ539" s="249"/>
      <c r="EK539" s="249"/>
      <c r="EL539" s="249"/>
      <c r="EM539" s="249"/>
      <c r="EN539" s="249"/>
      <c r="EO539" s="249"/>
      <c r="EP539" s="249"/>
      <c r="EQ539" s="249"/>
      <c r="ER539" s="249"/>
      <c r="ES539" s="249"/>
      <c r="ET539" s="249"/>
      <c r="EU539" s="249"/>
      <c r="EV539" s="249"/>
      <c r="EW539" s="249"/>
      <c r="EX539" s="249"/>
      <c r="EY539" s="249"/>
      <c r="EZ539" s="249"/>
      <c r="FA539" s="249"/>
      <c r="FB539" s="249"/>
      <c r="FC539" s="249"/>
      <c r="FD539" s="249"/>
      <c r="FE539" s="249"/>
      <c r="FF539" s="249"/>
      <c r="FG539" s="249"/>
      <c r="FH539" s="249"/>
      <c r="FI539" s="249"/>
      <c r="FJ539" s="249"/>
      <c r="FK539" s="249"/>
      <c r="FL539" s="249"/>
      <c r="FM539" s="249"/>
      <c r="FN539" s="249"/>
      <c r="FO539" s="249"/>
      <c r="FP539" s="249"/>
      <c r="FQ539" s="249"/>
      <c r="FR539" s="249"/>
      <c r="FS539" s="249"/>
      <c r="FT539" s="249"/>
      <c r="FU539" s="249"/>
      <c r="FV539" s="249"/>
      <c r="FW539" s="249"/>
      <c r="FX539" s="249"/>
    </row>
    <row r="540" customFormat="false" ht="13.8" hidden="false" customHeight="false" outlineLevel="0" collapsed="false">
      <c r="A540" s="249"/>
      <c r="B540" s="249"/>
      <c r="C540" s="249"/>
      <c r="D540" s="249"/>
      <c r="E540" s="249"/>
      <c r="F540" s="249"/>
      <c r="G540" s="249"/>
      <c r="H540" s="249"/>
      <c r="AK540" s="249"/>
      <c r="AL540" s="249"/>
      <c r="AM540" s="249"/>
      <c r="AN540" s="249"/>
      <c r="AO540" s="249"/>
      <c r="AP540" s="249"/>
      <c r="AQ540" s="249"/>
      <c r="AR540" s="249"/>
      <c r="AS540" s="249"/>
      <c r="AT540" s="249"/>
      <c r="AU540" s="249"/>
      <c r="AV540" s="249"/>
      <c r="AW540" s="249"/>
      <c r="AX540" s="249"/>
      <c r="AY540" s="249"/>
      <c r="AZ540" s="249"/>
      <c r="BA540" s="249"/>
      <c r="BB540" s="249"/>
      <c r="BC540" s="249"/>
      <c r="BD540" s="249"/>
      <c r="BE540" s="249"/>
      <c r="BF540" s="249"/>
      <c r="BG540" s="249"/>
      <c r="BH540" s="249"/>
      <c r="BI540" s="249"/>
      <c r="BJ540" s="249"/>
      <c r="BK540" s="249"/>
      <c r="BL540" s="249"/>
      <c r="BM540" s="249"/>
      <c r="BN540" s="249"/>
      <c r="BO540" s="249"/>
      <c r="BP540" s="249"/>
      <c r="BQ540" s="249"/>
      <c r="BR540" s="249"/>
      <c r="BS540" s="249"/>
      <c r="BT540" s="249"/>
      <c r="BU540" s="249"/>
      <c r="BV540" s="249"/>
      <c r="BW540" s="249"/>
      <c r="BX540" s="249"/>
      <c r="BY540" s="249"/>
      <c r="BZ540" s="249"/>
      <c r="CA540" s="249"/>
      <c r="CB540" s="249"/>
      <c r="CC540" s="249"/>
      <c r="CD540" s="249"/>
      <c r="CE540" s="249"/>
      <c r="CF540" s="249"/>
      <c r="CG540" s="249"/>
      <c r="CH540" s="249"/>
      <c r="CI540" s="249"/>
      <c r="CJ540" s="249"/>
      <c r="CK540" s="249"/>
      <c r="CL540" s="249"/>
      <c r="CM540" s="249"/>
      <c r="CN540" s="249"/>
      <c r="CO540" s="249"/>
      <c r="CP540" s="249"/>
      <c r="CQ540" s="249"/>
      <c r="CR540" s="249"/>
      <c r="CS540" s="249"/>
      <c r="CT540" s="249"/>
      <c r="CU540" s="249"/>
      <c r="CV540" s="249"/>
      <c r="CW540" s="249"/>
      <c r="CX540" s="249"/>
      <c r="CY540" s="249"/>
      <c r="CZ540" s="249"/>
      <c r="DA540" s="249"/>
      <c r="DB540" s="249"/>
      <c r="DC540" s="249"/>
      <c r="DD540" s="249"/>
      <c r="DE540" s="249"/>
      <c r="DF540" s="249"/>
      <c r="DG540" s="249"/>
      <c r="DH540" s="249"/>
      <c r="DI540" s="249"/>
      <c r="DJ540" s="249"/>
      <c r="DK540" s="249"/>
      <c r="DL540" s="249"/>
      <c r="DM540" s="249"/>
      <c r="DN540" s="249"/>
      <c r="DO540" s="249"/>
      <c r="DP540" s="249"/>
      <c r="DQ540" s="249"/>
      <c r="DR540" s="249"/>
      <c r="DS540" s="249"/>
      <c r="DT540" s="249"/>
      <c r="DU540" s="249"/>
      <c r="DV540" s="249"/>
      <c r="DW540" s="249"/>
      <c r="DX540" s="249"/>
      <c r="DY540" s="249"/>
      <c r="DZ540" s="249"/>
      <c r="EA540" s="249"/>
      <c r="EB540" s="249"/>
      <c r="EC540" s="249"/>
      <c r="ED540" s="249"/>
      <c r="EE540" s="249"/>
      <c r="EF540" s="249"/>
      <c r="EG540" s="249"/>
      <c r="EH540" s="249"/>
      <c r="EI540" s="249"/>
      <c r="EJ540" s="249"/>
      <c r="EK540" s="249"/>
      <c r="EL540" s="249"/>
      <c r="EM540" s="249"/>
      <c r="EN540" s="249"/>
      <c r="EO540" s="249"/>
      <c r="EP540" s="249"/>
      <c r="EQ540" s="249"/>
      <c r="ER540" s="249"/>
      <c r="ES540" s="249"/>
      <c r="ET540" s="249"/>
      <c r="EU540" s="249"/>
      <c r="EV540" s="249"/>
      <c r="EW540" s="249"/>
      <c r="EX540" s="249"/>
      <c r="EY540" s="249"/>
      <c r="EZ540" s="249"/>
      <c r="FA540" s="249"/>
      <c r="FB540" s="249"/>
      <c r="FC540" s="249"/>
      <c r="FD540" s="249"/>
      <c r="FE540" s="249"/>
      <c r="FF540" s="249"/>
      <c r="FG540" s="249"/>
      <c r="FH540" s="249"/>
      <c r="FI540" s="249"/>
      <c r="FJ540" s="249"/>
      <c r="FK540" s="249"/>
      <c r="FL540" s="249"/>
      <c r="FM540" s="249"/>
      <c r="FN540" s="249"/>
      <c r="FO540" s="249"/>
      <c r="FP540" s="249"/>
      <c r="FQ540" s="249"/>
      <c r="FR540" s="249"/>
      <c r="FS540" s="249"/>
      <c r="FT540" s="249"/>
      <c r="FU540" s="249"/>
      <c r="FV540" s="249"/>
      <c r="FW540" s="249"/>
      <c r="FX540" s="249"/>
    </row>
    <row r="541" customFormat="false" ht="13.8" hidden="false" customHeight="false" outlineLevel="0" collapsed="false">
      <c r="A541" s="249"/>
      <c r="B541" s="249"/>
      <c r="C541" s="249"/>
      <c r="D541" s="249"/>
      <c r="E541" s="249"/>
      <c r="F541" s="249"/>
      <c r="G541" s="249"/>
      <c r="H541" s="249"/>
      <c r="AK541" s="249"/>
      <c r="AL541" s="249"/>
      <c r="AM541" s="249"/>
      <c r="AN541" s="249"/>
      <c r="AO541" s="249"/>
      <c r="AP541" s="249"/>
      <c r="AQ541" s="249"/>
      <c r="AR541" s="249"/>
      <c r="AS541" s="249"/>
      <c r="AT541" s="249"/>
      <c r="AU541" s="249"/>
      <c r="AV541" s="249"/>
      <c r="AW541" s="249"/>
      <c r="AX541" s="249"/>
      <c r="AY541" s="249"/>
      <c r="AZ541" s="249"/>
      <c r="BA541" s="249"/>
      <c r="BB541" s="249"/>
      <c r="BC541" s="249"/>
      <c r="BD541" s="249"/>
      <c r="BE541" s="249"/>
      <c r="BF541" s="249"/>
      <c r="BG541" s="249"/>
      <c r="BH541" s="249"/>
      <c r="BI541" s="249"/>
      <c r="BJ541" s="249"/>
      <c r="BK541" s="249"/>
      <c r="BL541" s="249"/>
      <c r="BM541" s="249"/>
      <c r="BN541" s="249"/>
      <c r="BO541" s="249"/>
      <c r="BP541" s="249"/>
      <c r="BQ541" s="249"/>
      <c r="BR541" s="249"/>
      <c r="BS541" s="249"/>
      <c r="BT541" s="249"/>
      <c r="BU541" s="249"/>
      <c r="BV541" s="249"/>
      <c r="BW541" s="249"/>
      <c r="BX541" s="249"/>
      <c r="BY541" s="249"/>
      <c r="BZ541" s="249"/>
      <c r="CA541" s="249"/>
      <c r="CB541" s="249"/>
      <c r="CC541" s="249"/>
      <c r="CD541" s="249"/>
      <c r="CE541" s="249"/>
      <c r="CF541" s="249"/>
      <c r="CG541" s="249"/>
      <c r="CH541" s="249"/>
      <c r="CI541" s="249"/>
      <c r="CJ541" s="249"/>
      <c r="CK541" s="249"/>
      <c r="CL541" s="249"/>
      <c r="CM541" s="249"/>
      <c r="CN541" s="249"/>
      <c r="CO541" s="249"/>
      <c r="CP541" s="249"/>
      <c r="CQ541" s="249"/>
      <c r="CR541" s="249"/>
      <c r="CS541" s="249"/>
      <c r="CT541" s="249"/>
      <c r="CU541" s="249"/>
      <c r="CV541" s="249"/>
      <c r="CW541" s="249"/>
      <c r="CX541" s="249"/>
      <c r="CY541" s="249"/>
      <c r="CZ541" s="249"/>
      <c r="DA541" s="249"/>
      <c r="DB541" s="249"/>
      <c r="DC541" s="249"/>
      <c r="DD541" s="249"/>
      <c r="DE541" s="249"/>
      <c r="DF541" s="249"/>
      <c r="DG541" s="249"/>
      <c r="DH541" s="249"/>
      <c r="DI541" s="249"/>
      <c r="DJ541" s="249"/>
      <c r="DK541" s="249"/>
      <c r="DL541" s="249"/>
      <c r="DM541" s="249"/>
      <c r="DN541" s="249"/>
      <c r="DO541" s="249"/>
      <c r="DP541" s="249"/>
      <c r="DQ541" s="249"/>
      <c r="DR541" s="249"/>
      <c r="DS541" s="249"/>
      <c r="DT541" s="249"/>
      <c r="DU541" s="249"/>
      <c r="DV541" s="249"/>
      <c r="DW541" s="249"/>
      <c r="DX541" s="249"/>
      <c r="DY541" s="249"/>
      <c r="DZ541" s="249"/>
      <c r="EA541" s="249"/>
      <c r="EB541" s="249"/>
      <c r="EC541" s="249"/>
      <c r="ED541" s="249"/>
      <c r="EE541" s="249"/>
      <c r="EF541" s="249"/>
      <c r="EG541" s="249"/>
      <c r="EH541" s="249"/>
      <c r="EI541" s="249"/>
      <c r="EJ541" s="249"/>
      <c r="EK541" s="249"/>
      <c r="EL541" s="249"/>
      <c r="EM541" s="249"/>
      <c r="EN541" s="249"/>
      <c r="EO541" s="249"/>
      <c r="EP541" s="249"/>
      <c r="EQ541" s="249"/>
      <c r="ER541" s="249"/>
      <c r="ES541" s="249"/>
      <c r="ET541" s="249"/>
      <c r="EU541" s="249"/>
      <c r="EV541" s="249"/>
      <c r="EW541" s="249"/>
      <c r="EX541" s="249"/>
      <c r="EY541" s="249"/>
      <c r="EZ541" s="249"/>
      <c r="FA541" s="249"/>
      <c r="FB541" s="249"/>
      <c r="FC541" s="249"/>
      <c r="FD541" s="249"/>
      <c r="FE541" s="249"/>
      <c r="FF541" s="249"/>
      <c r="FG541" s="249"/>
      <c r="FH541" s="249"/>
      <c r="FI541" s="249"/>
      <c r="FJ541" s="249"/>
      <c r="FK541" s="249"/>
      <c r="FL541" s="249"/>
      <c r="FM541" s="249"/>
      <c r="FN541" s="249"/>
      <c r="FO541" s="249"/>
      <c r="FP541" s="249"/>
      <c r="FQ541" s="249"/>
      <c r="FR541" s="249"/>
      <c r="FS541" s="249"/>
      <c r="FT541" s="249"/>
      <c r="FU541" s="249"/>
      <c r="FV541" s="249"/>
      <c r="FW541" s="249"/>
      <c r="FX541" s="249"/>
    </row>
    <row r="542" customFormat="false" ht="13.8" hidden="false" customHeight="false" outlineLevel="0" collapsed="false">
      <c r="A542" s="249"/>
      <c r="B542" s="249"/>
      <c r="C542" s="249"/>
      <c r="D542" s="249"/>
      <c r="E542" s="249"/>
      <c r="F542" s="249"/>
      <c r="G542" s="249"/>
      <c r="H542" s="249"/>
      <c r="AK542" s="249"/>
      <c r="AL542" s="249"/>
      <c r="AM542" s="249"/>
      <c r="AN542" s="249"/>
      <c r="AO542" s="249"/>
      <c r="AP542" s="249"/>
      <c r="AQ542" s="249"/>
      <c r="AR542" s="249"/>
      <c r="AS542" s="249"/>
      <c r="AT542" s="249"/>
      <c r="AU542" s="249"/>
      <c r="AV542" s="249"/>
      <c r="AW542" s="249"/>
      <c r="AX542" s="249"/>
      <c r="AY542" s="249"/>
      <c r="AZ542" s="249"/>
      <c r="BA542" s="249"/>
      <c r="BB542" s="249"/>
      <c r="BC542" s="249"/>
      <c r="BD542" s="249"/>
      <c r="BE542" s="249"/>
      <c r="BF542" s="249"/>
      <c r="BG542" s="249"/>
      <c r="BH542" s="249"/>
      <c r="BI542" s="249"/>
      <c r="BJ542" s="249"/>
      <c r="BK542" s="249"/>
      <c r="BL542" s="249"/>
      <c r="BM542" s="249"/>
      <c r="BN542" s="249"/>
      <c r="BO542" s="249"/>
      <c r="BP542" s="249"/>
      <c r="BQ542" s="249"/>
      <c r="BR542" s="249"/>
      <c r="BS542" s="249"/>
      <c r="BT542" s="249"/>
      <c r="BU542" s="249"/>
      <c r="BV542" s="249"/>
      <c r="BW542" s="249"/>
      <c r="BX542" s="249"/>
      <c r="BY542" s="249"/>
      <c r="BZ542" s="249"/>
      <c r="CA542" s="249"/>
      <c r="CB542" s="249"/>
      <c r="CC542" s="249"/>
      <c r="CD542" s="249"/>
      <c r="CE542" s="249"/>
      <c r="CF542" s="249"/>
      <c r="CG542" s="249"/>
      <c r="CH542" s="249"/>
      <c r="CI542" s="249"/>
      <c r="CJ542" s="249"/>
      <c r="CK542" s="249"/>
      <c r="CL542" s="249"/>
      <c r="CM542" s="249"/>
      <c r="CN542" s="249"/>
      <c r="CO542" s="249"/>
      <c r="CP542" s="249"/>
      <c r="CQ542" s="249"/>
      <c r="CR542" s="249"/>
      <c r="CS542" s="249"/>
      <c r="CT542" s="249"/>
      <c r="CU542" s="249"/>
      <c r="CV542" s="249"/>
      <c r="CW542" s="249"/>
      <c r="CX542" s="249"/>
      <c r="CY542" s="249"/>
      <c r="CZ542" s="249"/>
      <c r="DA542" s="249"/>
      <c r="DB542" s="249"/>
      <c r="DC542" s="249"/>
      <c r="DD542" s="249"/>
      <c r="DE542" s="249"/>
      <c r="DF542" s="249"/>
      <c r="DG542" s="249"/>
      <c r="DH542" s="249"/>
      <c r="DI542" s="249"/>
      <c r="DJ542" s="249"/>
      <c r="DK542" s="249"/>
      <c r="DL542" s="249"/>
      <c r="DM542" s="249"/>
      <c r="DN542" s="249"/>
      <c r="DO542" s="249"/>
      <c r="DP542" s="249"/>
      <c r="DQ542" s="249"/>
      <c r="DR542" s="249"/>
      <c r="DS542" s="249"/>
      <c r="DT542" s="249"/>
      <c r="DU542" s="249"/>
      <c r="DV542" s="249"/>
      <c r="DW542" s="249"/>
      <c r="DX542" s="249"/>
      <c r="DY542" s="249"/>
      <c r="DZ542" s="249"/>
      <c r="EA542" s="249"/>
      <c r="EB542" s="249"/>
      <c r="EC542" s="249"/>
      <c r="ED542" s="249"/>
      <c r="EE542" s="249"/>
      <c r="EF542" s="249"/>
      <c r="EG542" s="249"/>
      <c r="EH542" s="249"/>
      <c r="EI542" s="249"/>
      <c r="EJ542" s="249"/>
      <c r="EK542" s="249"/>
      <c r="EL542" s="249"/>
      <c r="EM542" s="249"/>
      <c r="EN542" s="249"/>
      <c r="EO542" s="249"/>
      <c r="EP542" s="249"/>
      <c r="EQ542" s="249"/>
      <c r="ER542" s="249"/>
      <c r="ES542" s="249"/>
      <c r="ET542" s="249"/>
      <c r="EU542" s="249"/>
      <c r="EV542" s="249"/>
      <c r="EW542" s="249"/>
      <c r="EX542" s="249"/>
      <c r="EY542" s="249"/>
      <c r="EZ542" s="249"/>
      <c r="FA542" s="249"/>
      <c r="FB542" s="249"/>
      <c r="FC542" s="249"/>
      <c r="FD542" s="249"/>
      <c r="FE542" s="249"/>
      <c r="FF542" s="249"/>
      <c r="FG542" s="249"/>
      <c r="FH542" s="249"/>
      <c r="FI542" s="249"/>
      <c r="FJ542" s="249"/>
      <c r="FK542" s="249"/>
      <c r="FL542" s="249"/>
      <c r="FM542" s="249"/>
      <c r="FN542" s="249"/>
      <c r="FO542" s="249"/>
      <c r="FP542" s="249"/>
      <c r="FQ542" s="249"/>
      <c r="FR542" s="249"/>
      <c r="FS542" s="249"/>
      <c r="FT542" s="249"/>
      <c r="FU542" s="249"/>
      <c r="FV542" s="249"/>
      <c r="FW542" s="249"/>
      <c r="FX542" s="249"/>
    </row>
    <row r="543" customFormat="false" ht="13.8" hidden="false" customHeight="false" outlineLevel="0" collapsed="false">
      <c r="A543" s="249"/>
      <c r="B543" s="249"/>
      <c r="C543" s="249"/>
      <c r="D543" s="249"/>
      <c r="E543" s="249"/>
      <c r="F543" s="249"/>
      <c r="G543" s="249"/>
      <c r="H543" s="249"/>
      <c r="AK543" s="249"/>
      <c r="AL543" s="249"/>
      <c r="AM543" s="249"/>
      <c r="AN543" s="249"/>
      <c r="AO543" s="249"/>
      <c r="AP543" s="249"/>
      <c r="AQ543" s="249"/>
      <c r="AR543" s="249"/>
      <c r="AS543" s="249"/>
      <c r="AT543" s="249"/>
      <c r="AU543" s="249"/>
      <c r="AV543" s="249"/>
      <c r="AW543" s="249"/>
      <c r="AX543" s="249"/>
      <c r="AY543" s="249"/>
      <c r="AZ543" s="249"/>
      <c r="BA543" s="249"/>
      <c r="BB543" s="249"/>
      <c r="BC543" s="249"/>
      <c r="BD543" s="249"/>
      <c r="BE543" s="249"/>
      <c r="BF543" s="249"/>
      <c r="BG543" s="249"/>
      <c r="BH543" s="249"/>
      <c r="BI543" s="249"/>
      <c r="BJ543" s="249"/>
      <c r="BK543" s="249"/>
      <c r="BL543" s="249"/>
      <c r="BM543" s="249"/>
      <c r="BN543" s="249"/>
      <c r="BO543" s="249"/>
      <c r="BP543" s="249"/>
      <c r="BQ543" s="249"/>
      <c r="BR543" s="249"/>
      <c r="BS543" s="249"/>
      <c r="BT543" s="249"/>
      <c r="BU543" s="249"/>
      <c r="BV543" s="249"/>
      <c r="BW543" s="249"/>
      <c r="BX543" s="249"/>
      <c r="BY543" s="249"/>
      <c r="BZ543" s="249"/>
      <c r="CA543" s="249"/>
      <c r="CB543" s="249"/>
      <c r="CC543" s="249"/>
      <c r="CD543" s="249"/>
      <c r="CE543" s="249"/>
      <c r="CF543" s="249"/>
      <c r="CG543" s="249"/>
      <c r="CH543" s="249"/>
      <c r="CI543" s="249"/>
      <c r="CJ543" s="249"/>
      <c r="CK543" s="249"/>
      <c r="CL543" s="249"/>
      <c r="CM543" s="249"/>
      <c r="CN543" s="249"/>
      <c r="CO543" s="249"/>
      <c r="CP543" s="249"/>
      <c r="CQ543" s="249"/>
      <c r="CR543" s="249"/>
      <c r="CS543" s="249"/>
      <c r="CT543" s="249"/>
      <c r="CU543" s="249"/>
      <c r="CV543" s="249"/>
      <c r="CW543" s="249"/>
      <c r="CX543" s="249"/>
      <c r="CY543" s="249"/>
      <c r="CZ543" s="249"/>
      <c r="DA543" s="249"/>
      <c r="DB543" s="249"/>
      <c r="DC543" s="249"/>
      <c r="DD543" s="249"/>
      <c r="DE543" s="249"/>
      <c r="DF543" s="249"/>
      <c r="DG543" s="249"/>
      <c r="DH543" s="249"/>
      <c r="DI543" s="249"/>
      <c r="DJ543" s="249"/>
      <c r="DK543" s="249"/>
      <c r="DL543" s="249"/>
      <c r="DM543" s="249"/>
      <c r="DN543" s="249"/>
      <c r="DO543" s="249"/>
      <c r="DP543" s="249"/>
      <c r="DQ543" s="249"/>
      <c r="DR543" s="249"/>
      <c r="DS543" s="249"/>
      <c r="DT543" s="249"/>
      <c r="DU543" s="249"/>
      <c r="DV543" s="249"/>
      <c r="DW543" s="249"/>
      <c r="DX543" s="249"/>
      <c r="DY543" s="249"/>
      <c r="DZ543" s="249"/>
      <c r="EA543" s="249"/>
      <c r="EB543" s="249"/>
      <c r="EC543" s="249"/>
      <c r="ED543" s="249"/>
      <c r="EE543" s="249"/>
      <c r="EF543" s="249"/>
      <c r="EG543" s="249"/>
      <c r="EH543" s="249"/>
      <c r="EI543" s="249"/>
      <c r="EJ543" s="249"/>
      <c r="EK543" s="249"/>
      <c r="EL543" s="249"/>
      <c r="EM543" s="249"/>
      <c r="EN543" s="249"/>
      <c r="EO543" s="249"/>
      <c r="EP543" s="249"/>
      <c r="EQ543" s="249"/>
      <c r="ER543" s="249"/>
      <c r="ES543" s="249"/>
      <c r="ET543" s="249"/>
      <c r="EU543" s="249"/>
      <c r="EV543" s="249"/>
      <c r="EW543" s="249"/>
      <c r="EX543" s="249"/>
      <c r="EY543" s="249"/>
      <c r="EZ543" s="249"/>
      <c r="FA543" s="249"/>
      <c r="FB543" s="249"/>
      <c r="FC543" s="249"/>
      <c r="FD543" s="249"/>
      <c r="FE543" s="249"/>
      <c r="FF543" s="249"/>
      <c r="FG543" s="249"/>
      <c r="FH543" s="249"/>
      <c r="FI543" s="249"/>
      <c r="FJ543" s="249"/>
      <c r="FK543" s="249"/>
      <c r="FL543" s="249"/>
      <c r="FM543" s="249"/>
      <c r="FN543" s="249"/>
      <c r="FO543" s="249"/>
      <c r="FP543" s="249"/>
      <c r="FQ543" s="249"/>
      <c r="FR543" s="249"/>
      <c r="FS543" s="249"/>
      <c r="FT543" s="249"/>
      <c r="FU543" s="249"/>
      <c r="FV543" s="249"/>
      <c r="FW543" s="249"/>
      <c r="FX543" s="249"/>
    </row>
    <row r="544" customFormat="false" ht="13.8" hidden="false" customHeight="false" outlineLevel="0" collapsed="false">
      <c r="A544" s="249"/>
      <c r="B544" s="249"/>
      <c r="C544" s="249"/>
      <c r="D544" s="249"/>
      <c r="E544" s="249"/>
      <c r="F544" s="249"/>
      <c r="G544" s="249"/>
      <c r="H544" s="249"/>
      <c r="AK544" s="249"/>
      <c r="AL544" s="249"/>
      <c r="AM544" s="249"/>
      <c r="AN544" s="249"/>
      <c r="AO544" s="249"/>
      <c r="AP544" s="249"/>
      <c r="AQ544" s="249"/>
      <c r="AR544" s="249"/>
      <c r="AS544" s="249"/>
      <c r="AT544" s="249"/>
      <c r="AU544" s="249"/>
      <c r="AV544" s="249"/>
      <c r="AW544" s="249"/>
      <c r="AX544" s="249"/>
      <c r="AY544" s="249"/>
      <c r="AZ544" s="249"/>
      <c r="BA544" s="249"/>
      <c r="BB544" s="249"/>
      <c r="BC544" s="249"/>
      <c r="BD544" s="249"/>
      <c r="BE544" s="249"/>
      <c r="BF544" s="249"/>
      <c r="BG544" s="249"/>
      <c r="BH544" s="249"/>
      <c r="BI544" s="249"/>
      <c r="BJ544" s="249"/>
      <c r="BK544" s="249"/>
      <c r="BL544" s="249"/>
      <c r="BM544" s="249"/>
      <c r="BN544" s="249"/>
      <c r="BO544" s="249"/>
      <c r="BP544" s="249"/>
      <c r="BQ544" s="249"/>
      <c r="BR544" s="249"/>
      <c r="BS544" s="249"/>
      <c r="BT544" s="249"/>
      <c r="BU544" s="249"/>
      <c r="BV544" s="249"/>
      <c r="BW544" s="249"/>
      <c r="BX544" s="249"/>
      <c r="BY544" s="249"/>
      <c r="BZ544" s="249"/>
      <c r="CA544" s="249"/>
      <c r="CB544" s="249"/>
      <c r="CC544" s="249"/>
      <c r="CD544" s="249"/>
      <c r="CE544" s="249"/>
      <c r="CF544" s="249"/>
      <c r="CG544" s="249"/>
      <c r="CH544" s="249"/>
      <c r="CI544" s="249"/>
      <c r="CJ544" s="249"/>
      <c r="CK544" s="249"/>
      <c r="CL544" s="249"/>
      <c r="CM544" s="249"/>
      <c r="CN544" s="249"/>
      <c r="CO544" s="249"/>
      <c r="CP544" s="249"/>
      <c r="CQ544" s="249"/>
      <c r="CR544" s="249"/>
      <c r="CS544" s="249"/>
      <c r="CT544" s="249"/>
      <c r="CU544" s="249"/>
      <c r="CV544" s="249"/>
      <c r="CW544" s="249"/>
      <c r="CX544" s="249"/>
      <c r="CY544" s="249"/>
      <c r="CZ544" s="249"/>
      <c r="DA544" s="249"/>
      <c r="DB544" s="249"/>
      <c r="DC544" s="249"/>
      <c r="DD544" s="249"/>
      <c r="DE544" s="249"/>
      <c r="DF544" s="249"/>
      <c r="DG544" s="249"/>
      <c r="DH544" s="249"/>
      <c r="DI544" s="249"/>
      <c r="DJ544" s="249"/>
      <c r="DK544" s="249"/>
      <c r="DL544" s="249"/>
      <c r="DM544" s="249"/>
      <c r="DN544" s="249"/>
      <c r="DO544" s="249"/>
      <c r="DP544" s="249"/>
      <c r="DQ544" s="249"/>
      <c r="DR544" s="249"/>
      <c r="DS544" s="249"/>
      <c r="DT544" s="249"/>
      <c r="DU544" s="249"/>
      <c r="DV544" s="249"/>
      <c r="DW544" s="249"/>
      <c r="DX544" s="249"/>
      <c r="DY544" s="249"/>
      <c r="DZ544" s="249"/>
      <c r="EA544" s="249"/>
      <c r="EB544" s="249"/>
      <c r="EC544" s="249"/>
      <c r="ED544" s="249"/>
      <c r="EE544" s="249"/>
      <c r="EF544" s="249"/>
      <c r="EG544" s="249"/>
      <c r="EH544" s="249"/>
      <c r="EI544" s="249"/>
      <c r="EJ544" s="249"/>
      <c r="EK544" s="249"/>
      <c r="EL544" s="249"/>
      <c r="EM544" s="249"/>
      <c r="EN544" s="249"/>
      <c r="EO544" s="249"/>
      <c r="EP544" s="249"/>
      <c r="EQ544" s="249"/>
      <c r="ER544" s="249"/>
      <c r="ES544" s="249"/>
      <c r="ET544" s="249"/>
      <c r="EU544" s="249"/>
      <c r="EV544" s="249"/>
      <c r="EW544" s="249"/>
      <c r="EX544" s="249"/>
      <c r="EY544" s="249"/>
      <c r="EZ544" s="249"/>
      <c r="FA544" s="249"/>
      <c r="FB544" s="249"/>
      <c r="FC544" s="249"/>
      <c r="FD544" s="249"/>
      <c r="FE544" s="249"/>
      <c r="FF544" s="249"/>
      <c r="FG544" s="249"/>
      <c r="FH544" s="249"/>
      <c r="FI544" s="249"/>
      <c r="FJ544" s="249"/>
      <c r="FK544" s="249"/>
      <c r="FL544" s="249"/>
      <c r="FM544" s="249"/>
      <c r="FN544" s="249"/>
      <c r="FO544" s="249"/>
      <c r="FP544" s="249"/>
      <c r="FQ544" s="249"/>
      <c r="FR544" s="249"/>
      <c r="FS544" s="249"/>
      <c r="FT544" s="249"/>
      <c r="FU544" s="249"/>
      <c r="FV544" s="249"/>
      <c r="FW544" s="249"/>
      <c r="FX544" s="249"/>
    </row>
    <row r="545" customFormat="false" ht="13.8" hidden="false" customHeight="false" outlineLevel="0" collapsed="false">
      <c r="A545" s="249"/>
      <c r="B545" s="249"/>
      <c r="C545" s="249"/>
      <c r="D545" s="249"/>
      <c r="E545" s="249"/>
      <c r="F545" s="249"/>
      <c r="G545" s="249"/>
      <c r="H545" s="249"/>
      <c r="AK545" s="249"/>
      <c r="AL545" s="249"/>
      <c r="AM545" s="249"/>
      <c r="AN545" s="249"/>
      <c r="AO545" s="249"/>
      <c r="AP545" s="249"/>
      <c r="AQ545" s="249"/>
      <c r="AR545" s="249"/>
      <c r="AS545" s="249"/>
      <c r="AT545" s="249"/>
      <c r="AU545" s="249"/>
      <c r="AV545" s="249"/>
      <c r="AW545" s="249"/>
      <c r="AX545" s="249"/>
      <c r="AY545" s="249"/>
      <c r="AZ545" s="249"/>
      <c r="BA545" s="249"/>
      <c r="BB545" s="249"/>
      <c r="BC545" s="249"/>
      <c r="BD545" s="249"/>
      <c r="BE545" s="249"/>
      <c r="BF545" s="249"/>
      <c r="BG545" s="249"/>
      <c r="BH545" s="249"/>
      <c r="BI545" s="249"/>
      <c r="BJ545" s="249"/>
      <c r="BK545" s="249"/>
      <c r="BL545" s="249"/>
      <c r="BM545" s="249"/>
      <c r="BN545" s="249"/>
      <c r="BO545" s="249"/>
      <c r="BP545" s="249"/>
      <c r="BQ545" s="249"/>
      <c r="BR545" s="249"/>
      <c r="BS545" s="249"/>
      <c r="BT545" s="249"/>
      <c r="BU545" s="249"/>
      <c r="BV545" s="249"/>
      <c r="BW545" s="249"/>
      <c r="BX545" s="249"/>
      <c r="BY545" s="249"/>
      <c r="BZ545" s="249"/>
      <c r="CA545" s="249"/>
      <c r="CB545" s="249"/>
      <c r="CC545" s="249"/>
      <c r="CD545" s="249"/>
      <c r="CE545" s="249"/>
      <c r="CF545" s="249"/>
      <c r="CG545" s="249"/>
      <c r="CH545" s="249"/>
      <c r="CI545" s="249"/>
      <c r="CJ545" s="249"/>
      <c r="CK545" s="249"/>
      <c r="CL545" s="249"/>
      <c r="CM545" s="249"/>
      <c r="CN545" s="249"/>
      <c r="CO545" s="249"/>
      <c r="CP545" s="249"/>
      <c r="CQ545" s="249"/>
      <c r="CR545" s="249"/>
      <c r="CS545" s="249"/>
      <c r="CT545" s="249"/>
      <c r="CU545" s="249"/>
      <c r="CV545" s="249"/>
      <c r="CW545" s="249"/>
      <c r="CX545" s="249"/>
      <c r="CY545" s="249"/>
      <c r="CZ545" s="249"/>
      <c r="DA545" s="249"/>
      <c r="DB545" s="249"/>
      <c r="DC545" s="249"/>
      <c r="DD545" s="249"/>
      <c r="DE545" s="249"/>
      <c r="DF545" s="249"/>
      <c r="DG545" s="249"/>
      <c r="DH545" s="249"/>
      <c r="DI545" s="249"/>
      <c r="DJ545" s="249"/>
      <c r="DK545" s="249"/>
      <c r="DL545" s="249"/>
      <c r="DM545" s="249"/>
      <c r="DN545" s="249"/>
      <c r="DO545" s="249"/>
      <c r="DP545" s="249"/>
      <c r="DQ545" s="249"/>
      <c r="DR545" s="249"/>
      <c r="DS545" s="249"/>
      <c r="DT545" s="249"/>
      <c r="DU545" s="249"/>
      <c r="DV545" s="249"/>
      <c r="DW545" s="249"/>
      <c r="DX545" s="249"/>
      <c r="DY545" s="249"/>
      <c r="DZ545" s="249"/>
      <c r="EA545" s="249"/>
      <c r="EB545" s="249"/>
      <c r="EC545" s="249"/>
      <c r="ED545" s="249"/>
      <c r="EE545" s="249"/>
      <c r="EF545" s="249"/>
      <c r="EG545" s="249"/>
      <c r="EH545" s="249"/>
      <c r="EI545" s="249"/>
      <c r="EJ545" s="249"/>
      <c r="EK545" s="249"/>
      <c r="EL545" s="249"/>
      <c r="EM545" s="249"/>
      <c r="EN545" s="249"/>
      <c r="EO545" s="249"/>
      <c r="EP545" s="249"/>
      <c r="EQ545" s="249"/>
      <c r="ER545" s="249"/>
      <c r="ES545" s="249"/>
      <c r="ET545" s="249"/>
      <c r="EU545" s="249"/>
      <c r="EV545" s="249"/>
      <c r="EW545" s="249"/>
      <c r="EX545" s="249"/>
      <c r="EY545" s="249"/>
      <c r="EZ545" s="249"/>
      <c r="FA545" s="249"/>
      <c r="FB545" s="249"/>
      <c r="FC545" s="249"/>
      <c r="FD545" s="249"/>
      <c r="FE545" s="249"/>
      <c r="FF545" s="249"/>
      <c r="FG545" s="249"/>
      <c r="FH545" s="249"/>
      <c r="FI545" s="249"/>
      <c r="FJ545" s="249"/>
      <c r="FK545" s="249"/>
      <c r="FL545" s="249"/>
      <c r="FM545" s="249"/>
      <c r="FN545" s="249"/>
      <c r="FO545" s="249"/>
      <c r="FP545" s="249"/>
      <c r="FQ545" s="249"/>
      <c r="FR545" s="249"/>
      <c r="FS545" s="249"/>
      <c r="FT545" s="249"/>
      <c r="FU545" s="249"/>
      <c r="FV545" s="249"/>
      <c r="FW545" s="249"/>
      <c r="FX545" s="249"/>
    </row>
    <row r="546" customFormat="false" ht="13.8" hidden="false" customHeight="false" outlineLevel="0" collapsed="false">
      <c r="A546" s="249"/>
      <c r="B546" s="249"/>
      <c r="C546" s="249"/>
      <c r="D546" s="249"/>
      <c r="E546" s="249"/>
      <c r="F546" s="249"/>
      <c r="G546" s="249"/>
      <c r="H546" s="249"/>
      <c r="AK546" s="249"/>
      <c r="AL546" s="249"/>
      <c r="AM546" s="249"/>
      <c r="AN546" s="249"/>
      <c r="AO546" s="249"/>
      <c r="AP546" s="249"/>
      <c r="AQ546" s="249"/>
      <c r="AR546" s="249"/>
      <c r="AS546" s="249"/>
      <c r="AT546" s="249"/>
      <c r="AU546" s="249"/>
      <c r="AV546" s="249"/>
      <c r="AW546" s="249"/>
      <c r="AX546" s="249"/>
      <c r="AY546" s="249"/>
      <c r="AZ546" s="249"/>
      <c r="BA546" s="249"/>
      <c r="BB546" s="249"/>
      <c r="BC546" s="249"/>
      <c r="BD546" s="249"/>
      <c r="BE546" s="249"/>
      <c r="BF546" s="249"/>
      <c r="BG546" s="249"/>
      <c r="BH546" s="249"/>
      <c r="BI546" s="249"/>
      <c r="BJ546" s="249"/>
      <c r="BK546" s="249"/>
      <c r="BL546" s="249"/>
      <c r="BM546" s="249"/>
      <c r="BN546" s="249"/>
      <c r="BO546" s="249"/>
      <c r="BP546" s="249"/>
      <c r="BQ546" s="249"/>
      <c r="BR546" s="249"/>
      <c r="BS546" s="249"/>
      <c r="BT546" s="249"/>
      <c r="BU546" s="249"/>
      <c r="BV546" s="249"/>
      <c r="BW546" s="249"/>
      <c r="BX546" s="249"/>
      <c r="BY546" s="249"/>
      <c r="BZ546" s="249"/>
      <c r="CA546" s="249"/>
      <c r="CB546" s="249"/>
      <c r="CC546" s="249"/>
      <c r="CD546" s="249"/>
      <c r="CE546" s="249"/>
      <c r="CF546" s="249"/>
      <c r="CG546" s="249"/>
      <c r="CH546" s="249"/>
      <c r="CI546" s="249"/>
      <c r="CJ546" s="249"/>
      <c r="CK546" s="249"/>
      <c r="CL546" s="249"/>
      <c r="CM546" s="249"/>
      <c r="CN546" s="249"/>
      <c r="CO546" s="249"/>
      <c r="CP546" s="249"/>
      <c r="CQ546" s="249"/>
      <c r="CR546" s="249"/>
      <c r="CS546" s="249"/>
      <c r="CT546" s="249"/>
      <c r="CU546" s="249"/>
      <c r="CV546" s="249"/>
      <c r="CW546" s="249"/>
      <c r="CX546" s="249"/>
      <c r="CY546" s="249"/>
      <c r="CZ546" s="249"/>
      <c r="DA546" s="249"/>
      <c r="DB546" s="249"/>
      <c r="DC546" s="249"/>
      <c r="DD546" s="249"/>
      <c r="DE546" s="249"/>
      <c r="DF546" s="249"/>
      <c r="DG546" s="249"/>
      <c r="DH546" s="249"/>
      <c r="DI546" s="249"/>
      <c r="DJ546" s="249"/>
      <c r="DK546" s="249"/>
      <c r="DL546" s="249"/>
      <c r="DM546" s="249"/>
      <c r="DN546" s="249"/>
      <c r="DO546" s="249"/>
      <c r="DP546" s="249"/>
      <c r="DQ546" s="249"/>
      <c r="DR546" s="249"/>
      <c r="DS546" s="249"/>
      <c r="DT546" s="249"/>
      <c r="DU546" s="249"/>
      <c r="DV546" s="249"/>
      <c r="DW546" s="249"/>
      <c r="DX546" s="249"/>
      <c r="DY546" s="249"/>
      <c r="DZ546" s="249"/>
      <c r="EA546" s="249"/>
      <c r="EB546" s="249"/>
      <c r="EC546" s="249"/>
      <c r="ED546" s="249"/>
      <c r="EE546" s="249"/>
      <c r="EF546" s="249"/>
      <c r="EG546" s="249"/>
      <c r="EH546" s="249"/>
      <c r="EI546" s="249"/>
      <c r="EJ546" s="249"/>
      <c r="EK546" s="249"/>
      <c r="EL546" s="249"/>
      <c r="EM546" s="249"/>
      <c r="EN546" s="249"/>
      <c r="EO546" s="249"/>
      <c r="EP546" s="249"/>
      <c r="EQ546" s="249"/>
      <c r="ER546" s="249"/>
      <c r="ES546" s="249"/>
      <c r="ET546" s="249"/>
      <c r="EU546" s="249"/>
      <c r="EV546" s="249"/>
      <c r="EW546" s="249"/>
      <c r="EX546" s="249"/>
      <c r="EY546" s="249"/>
      <c r="EZ546" s="249"/>
      <c r="FA546" s="249"/>
      <c r="FB546" s="249"/>
      <c r="FC546" s="249"/>
      <c r="FD546" s="249"/>
      <c r="FE546" s="249"/>
      <c r="FF546" s="249"/>
      <c r="FG546" s="249"/>
      <c r="FH546" s="249"/>
      <c r="FI546" s="249"/>
      <c r="FJ546" s="249"/>
      <c r="FK546" s="249"/>
      <c r="FL546" s="249"/>
      <c r="FM546" s="249"/>
      <c r="FN546" s="249"/>
      <c r="FO546" s="249"/>
      <c r="FP546" s="249"/>
      <c r="FQ546" s="249"/>
      <c r="FR546" s="249"/>
      <c r="FS546" s="249"/>
      <c r="FT546" s="249"/>
      <c r="FU546" s="249"/>
      <c r="FV546" s="249"/>
      <c r="FW546" s="249"/>
      <c r="FX546" s="249"/>
    </row>
    <row r="547" customFormat="false" ht="13.8" hidden="false" customHeight="false" outlineLevel="0" collapsed="false">
      <c r="A547" s="249"/>
      <c r="B547" s="249"/>
      <c r="C547" s="249"/>
      <c r="D547" s="249"/>
      <c r="E547" s="249"/>
      <c r="F547" s="249"/>
      <c r="G547" s="249"/>
      <c r="H547" s="249"/>
      <c r="AK547" s="249"/>
      <c r="AL547" s="249"/>
      <c r="AM547" s="249"/>
      <c r="AN547" s="249"/>
      <c r="AO547" s="249"/>
      <c r="AP547" s="249"/>
      <c r="AQ547" s="249"/>
      <c r="AR547" s="249"/>
      <c r="AS547" s="249"/>
      <c r="AT547" s="249"/>
      <c r="AU547" s="249"/>
      <c r="AV547" s="249"/>
      <c r="AW547" s="249"/>
      <c r="AX547" s="249"/>
      <c r="AY547" s="249"/>
      <c r="AZ547" s="249"/>
      <c r="BA547" s="249"/>
      <c r="BB547" s="249"/>
      <c r="BC547" s="249"/>
      <c r="BD547" s="249"/>
      <c r="BE547" s="249"/>
      <c r="BF547" s="249"/>
      <c r="BG547" s="249"/>
      <c r="BH547" s="249"/>
      <c r="BI547" s="249"/>
      <c r="BJ547" s="249"/>
      <c r="BK547" s="249"/>
      <c r="BL547" s="249"/>
      <c r="BM547" s="249"/>
      <c r="BN547" s="249"/>
      <c r="BO547" s="249"/>
      <c r="BP547" s="249"/>
      <c r="BQ547" s="249"/>
      <c r="BR547" s="249"/>
      <c r="BS547" s="249"/>
      <c r="BT547" s="249"/>
      <c r="BU547" s="249"/>
      <c r="BV547" s="249"/>
      <c r="BW547" s="249"/>
      <c r="BX547" s="249"/>
      <c r="BY547" s="249"/>
      <c r="BZ547" s="249"/>
      <c r="CA547" s="249"/>
      <c r="CB547" s="249"/>
      <c r="CC547" s="249"/>
      <c r="CD547" s="249"/>
      <c r="CE547" s="249"/>
      <c r="CF547" s="249"/>
      <c r="CG547" s="249"/>
      <c r="CH547" s="249"/>
      <c r="CI547" s="249"/>
      <c r="CJ547" s="249"/>
      <c r="CK547" s="249"/>
      <c r="CL547" s="249"/>
      <c r="CM547" s="249"/>
      <c r="CN547" s="249"/>
      <c r="CO547" s="249"/>
      <c r="CP547" s="249"/>
      <c r="CQ547" s="249"/>
      <c r="CR547" s="249"/>
      <c r="CS547" s="249"/>
      <c r="CT547" s="249"/>
      <c r="CU547" s="249"/>
      <c r="CV547" s="249"/>
      <c r="CW547" s="249"/>
      <c r="CX547" s="249"/>
      <c r="CY547" s="249"/>
      <c r="CZ547" s="249"/>
      <c r="DA547" s="249"/>
      <c r="DB547" s="249"/>
      <c r="DC547" s="249"/>
      <c r="DD547" s="249"/>
      <c r="DE547" s="249"/>
      <c r="DF547" s="249"/>
      <c r="DG547" s="249"/>
      <c r="DH547" s="249"/>
      <c r="DI547" s="249"/>
      <c r="DJ547" s="249"/>
      <c r="DK547" s="249"/>
      <c r="DL547" s="249"/>
      <c r="DM547" s="249"/>
      <c r="DN547" s="249"/>
      <c r="DO547" s="249"/>
      <c r="DP547" s="249"/>
      <c r="DQ547" s="249"/>
      <c r="DR547" s="249"/>
      <c r="DS547" s="249"/>
      <c r="DT547" s="249"/>
      <c r="DU547" s="249"/>
      <c r="DV547" s="249"/>
      <c r="DW547" s="249"/>
      <c r="DX547" s="249"/>
      <c r="DY547" s="249"/>
      <c r="DZ547" s="249"/>
      <c r="EA547" s="249"/>
      <c r="EB547" s="249"/>
      <c r="EC547" s="249"/>
      <c r="ED547" s="249"/>
      <c r="EE547" s="249"/>
      <c r="EF547" s="249"/>
      <c r="EG547" s="249"/>
      <c r="EH547" s="249"/>
      <c r="EI547" s="249"/>
      <c r="EJ547" s="249"/>
      <c r="EK547" s="249"/>
      <c r="EL547" s="249"/>
      <c r="EM547" s="249"/>
      <c r="EN547" s="249"/>
      <c r="EO547" s="249"/>
      <c r="EP547" s="249"/>
      <c r="EQ547" s="249"/>
      <c r="ER547" s="249"/>
      <c r="ES547" s="249"/>
      <c r="ET547" s="249"/>
      <c r="EU547" s="249"/>
      <c r="EV547" s="249"/>
      <c r="EW547" s="249"/>
      <c r="EX547" s="249"/>
      <c r="EY547" s="249"/>
      <c r="EZ547" s="249"/>
      <c r="FA547" s="249"/>
      <c r="FB547" s="249"/>
      <c r="FC547" s="249"/>
      <c r="FD547" s="249"/>
      <c r="FE547" s="249"/>
      <c r="FF547" s="249"/>
      <c r="FG547" s="249"/>
      <c r="FH547" s="249"/>
      <c r="FI547" s="249"/>
      <c r="FJ547" s="249"/>
      <c r="FK547" s="249"/>
      <c r="FL547" s="249"/>
      <c r="FM547" s="249"/>
      <c r="FN547" s="249"/>
      <c r="FO547" s="249"/>
      <c r="FP547" s="249"/>
      <c r="FQ547" s="249"/>
      <c r="FR547" s="249"/>
      <c r="FS547" s="249"/>
      <c r="FT547" s="249"/>
      <c r="FU547" s="249"/>
      <c r="FV547" s="249"/>
      <c r="FW547" s="249"/>
      <c r="FX547" s="249"/>
    </row>
    <row r="548" customFormat="false" ht="13.8" hidden="false" customHeight="false" outlineLevel="0" collapsed="false">
      <c r="A548" s="249"/>
      <c r="B548" s="249"/>
      <c r="C548" s="249"/>
      <c r="D548" s="249"/>
      <c r="E548" s="249"/>
      <c r="F548" s="249"/>
      <c r="G548" s="249"/>
      <c r="H548" s="249"/>
      <c r="AK548" s="249"/>
      <c r="AL548" s="249"/>
      <c r="AM548" s="249"/>
      <c r="AN548" s="249"/>
      <c r="AO548" s="249"/>
      <c r="AP548" s="249"/>
      <c r="AQ548" s="249"/>
      <c r="AR548" s="249"/>
      <c r="AS548" s="249"/>
      <c r="AT548" s="249"/>
      <c r="AU548" s="249"/>
      <c r="AV548" s="249"/>
      <c r="AW548" s="249"/>
      <c r="AX548" s="249"/>
      <c r="AY548" s="249"/>
      <c r="AZ548" s="249"/>
      <c r="BA548" s="249"/>
      <c r="BB548" s="249"/>
      <c r="BC548" s="249"/>
      <c r="BD548" s="249"/>
      <c r="BE548" s="249"/>
      <c r="BF548" s="249"/>
      <c r="BG548" s="249"/>
      <c r="BH548" s="249"/>
      <c r="BI548" s="249"/>
      <c r="BJ548" s="249"/>
      <c r="BK548" s="249"/>
      <c r="BL548" s="249"/>
      <c r="BM548" s="249"/>
      <c r="BN548" s="249"/>
      <c r="BO548" s="249"/>
      <c r="BP548" s="249"/>
      <c r="BQ548" s="249"/>
      <c r="BR548" s="249"/>
      <c r="BS548" s="249"/>
      <c r="BT548" s="249"/>
      <c r="BU548" s="249"/>
      <c r="BV548" s="249"/>
      <c r="BW548" s="249"/>
      <c r="BX548" s="249"/>
      <c r="BY548" s="249"/>
      <c r="BZ548" s="249"/>
      <c r="CA548" s="249"/>
      <c r="CB548" s="249"/>
      <c r="CC548" s="249"/>
      <c r="CD548" s="249"/>
      <c r="CE548" s="249"/>
      <c r="CF548" s="249"/>
      <c r="CG548" s="249"/>
      <c r="CH548" s="249"/>
      <c r="CI548" s="249"/>
      <c r="CJ548" s="249"/>
      <c r="CK548" s="249"/>
      <c r="CL548" s="249"/>
      <c r="CM548" s="249"/>
      <c r="CN548" s="249"/>
      <c r="CO548" s="249"/>
      <c r="CP548" s="249"/>
      <c r="CQ548" s="249"/>
      <c r="CR548" s="249"/>
      <c r="CS548" s="249"/>
      <c r="CT548" s="249"/>
      <c r="CU548" s="249"/>
      <c r="CV548" s="249"/>
      <c r="CW548" s="249"/>
      <c r="CX548" s="249"/>
      <c r="CY548" s="249"/>
      <c r="CZ548" s="249"/>
      <c r="DA548" s="249"/>
      <c r="DB548" s="249"/>
      <c r="DC548" s="249"/>
      <c r="DD548" s="249"/>
      <c r="DE548" s="249"/>
      <c r="DF548" s="249"/>
      <c r="DG548" s="249"/>
      <c r="DH548" s="249"/>
      <c r="DI548" s="249"/>
      <c r="DJ548" s="249"/>
      <c r="DK548" s="249"/>
      <c r="DL548" s="249"/>
      <c r="DM548" s="249"/>
      <c r="DN548" s="249"/>
      <c r="DO548" s="249"/>
      <c r="DP548" s="249"/>
      <c r="DQ548" s="249"/>
      <c r="DR548" s="249"/>
      <c r="DS548" s="249"/>
      <c r="DT548" s="249"/>
      <c r="DU548" s="249"/>
      <c r="DV548" s="249"/>
      <c r="DW548" s="249"/>
      <c r="DX548" s="249"/>
      <c r="DY548" s="249"/>
      <c r="DZ548" s="249"/>
      <c r="EA548" s="249"/>
      <c r="EB548" s="249"/>
      <c r="EC548" s="249"/>
      <c r="ED548" s="249"/>
      <c r="EE548" s="249"/>
      <c r="EF548" s="249"/>
      <c r="EG548" s="249"/>
      <c r="EH548" s="249"/>
      <c r="EI548" s="249"/>
      <c r="EJ548" s="249"/>
      <c r="EK548" s="249"/>
      <c r="EL548" s="249"/>
      <c r="EM548" s="249"/>
      <c r="EN548" s="249"/>
      <c r="EO548" s="249"/>
      <c r="EP548" s="249"/>
      <c r="EQ548" s="249"/>
      <c r="ER548" s="249"/>
      <c r="ES548" s="249"/>
      <c r="ET548" s="249"/>
      <c r="EU548" s="249"/>
      <c r="EV548" s="249"/>
      <c r="EW548" s="249"/>
      <c r="EX548" s="249"/>
      <c r="EY548" s="249"/>
      <c r="EZ548" s="249"/>
      <c r="FA548" s="249"/>
      <c r="FB548" s="249"/>
      <c r="FC548" s="249"/>
      <c r="FD548" s="249"/>
      <c r="FE548" s="249"/>
      <c r="FF548" s="249"/>
      <c r="FG548" s="249"/>
      <c r="FH548" s="249"/>
      <c r="FI548" s="249"/>
      <c r="FJ548" s="249"/>
      <c r="FK548" s="249"/>
      <c r="FL548" s="249"/>
      <c r="FM548" s="249"/>
      <c r="FN548" s="249"/>
      <c r="FO548" s="249"/>
      <c r="FP548" s="249"/>
      <c r="FQ548" s="249"/>
      <c r="FR548" s="249"/>
      <c r="FS548" s="249"/>
      <c r="FT548" s="249"/>
      <c r="FU548" s="249"/>
      <c r="FV548" s="249"/>
      <c r="FW548" s="249"/>
      <c r="FX548" s="249"/>
    </row>
    <row r="549" customFormat="false" ht="13.8" hidden="false" customHeight="false" outlineLevel="0" collapsed="false">
      <c r="A549" s="249"/>
      <c r="B549" s="249"/>
      <c r="C549" s="249"/>
      <c r="D549" s="249"/>
      <c r="E549" s="249"/>
      <c r="F549" s="249"/>
      <c r="G549" s="249"/>
      <c r="H549" s="249"/>
      <c r="AK549" s="249"/>
      <c r="AL549" s="249"/>
      <c r="AM549" s="249"/>
      <c r="AN549" s="249"/>
      <c r="AO549" s="249"/>
      <c r="AP549" s="249"/>
      <c r="AQ549" s="249"/>
      <c r="AR549" s="249"/>
      <c r="AS549" s="249"/>
      <c r="AT549" s="249"/>
      <c r="AU549" s="249"/>
      <c r="AV549" s="249"/>
      <c r="AW549" s="249"/>
      <c r="AX549" s="249"/>
      <c r="AY549" s="249"/>
      <c r="AZ549" s="249"/>
      <c r="BA549" s="249"/>
      <c r="BB549" s="249"/>
      <c r="BC549" s="249"/>
      <c r="BD549" s="249"/>
      <c r="BE549" s="249"/>
      <c r="BF549" s="249"/>
      <c r="BG549" s="249"/>
      <c r="BH549" s="249"/>
      <c r="BI549" s="249"/>
      <c r="BJ549" s="249"/>
      <c r="BK549" s="249"/>
      <c r="BL549" s="249"/>
      <c r="BM549" s="249"/>
      <c r="BN549" s="249"/>
      <c r="BO549" s="249"/>
      <c r="BP549" s="249"/>
      <c r="BQ549" s="249"/>
      <c r="BR549" s="249"/>
      <c r="BS549" s="249"/>
      <c r="BT549" s="249"/>
      <c r="BU549" s="249"/>
      <c r="BV549" s="249"/>
      <c r="BW549" s="249"/>
      <c r="BX549" s="249"/>
      <c r="BY549" s="249"/>
      <c r="BZ549" s="249"/>
      <c r="CA549" s="249"/>
      <c r="CB549" s="249"/>
      <c r="CC549" s="249"/>
      <c r="CD549" s="249"/>
      <c r="CE549" s="249"/>
      <c r="CF549" s="249"/>
      <c r="CG549" s="249"/>
      <c r="CH549" s="249"/>
      <c r="CI549" s="249"/>
      <c r="CJ549" s="249"/>
      <c r="CK549" s="249"/>
      <c r="CL549" s="249"/>
      <c r="CM549" s="249"/>
      <c r="CN549" s="249"/>
      <c r="CO549" s="249"/>
      <c r="CP549" s="249"/>
      <c r="CQ549" s="249"/>
      <c r="CR549" s="249"/>
      <c r="CS549" s="249"/>
      <c r="CT549" s="249"/>
      <c r="CU549" s="249"/>
      <c r="CV549" s="249"/>
      <c r="CW549" s="249"/>
      <c r="CX549" s="249"/>
      <c r="CY549" s="249"/>
      <c r="CZ549" s="249"/>
      <c r="DA549" s="249"/>
      <c r="DB549" s="249"/>
      <c r="DC549" s="249"/>
      <c r="DD549" s="249"/>
      <c r="DE549" s="249"/>
      <c r="DF549" s="249"/>
      <c r="DG549" s="249"/>
      <c r="DH549" s="249"/>
      <c r="DI549" s="249"/>
      <c r="DJ549" s="249"/>
      <c r="DK549" s="249"/>
      <c r="DL549" s="249"/>
      <c r="DM549" s="249"/>
      <c r="DN549" s="249"/>
      <c r="DO549" s="249"/>
      <c r="DP549" s="249"/>
      <c r="DQ549" s="249"/>
      <c r="DR549" s="249"/>
      <c r="DS549" s="249"/>
      <c r="DT549" s="249"/>
      <c r="DU549" s="249"/>
      <c r="DV549" s="249"/>
      <c r="DW549" s="249"/>
      <c r="DX549" s="249"/>
      <c r="DY549" s="249"/>
      <c r="DZ549" s="249"/>
      <c r="EA549" s="249"/>
      <c r="EB549" s="249"/>
      <c r="EC549" s="249"/>
      <c r="ED549" s="249"/>
      <c r="EE549" s="249"/>
      <c r="EF549" s="249"/>
      <c r="EG549" s="249"/>
      <c r="EH549" s="249"/>
      <c r="EI549" s="249"/>
      <c r="EJ549" s="249"/>
      <c r="EK549" s="249"/>
      <c r="EL549" s="249"/>
      <c r="EM549" s="249"/>
      <c r="EN549" s="249"/>
      <c r="EO549" s="249"/>
      <c r="EP549" s="249"/>
      <c r="EQ549" s="249"/>
      <c r="ER549" s="249"/>
      <c r="ES549" s="249"/>
      <c r="ET549" s="249"/>
      <c r="EU549" s="249"/>
      <c r="EV549" s="249"/>
      <c r="EW549" s="249"/>
      <c r="EX549" s="249"/>
      <c r="EY549" s="249"/>
      <c r="EZ549" s="249"/>
      <c r="FA549" s="249"/>
      <c r="FB549" s="249"/>
      <c r="FC549" s="249"/>
      <c r="FD549" s="249"/>
      <c r="FE549" s="249"/>
      <c r="FF549" s="249"/>
      <c r="FG549" s="249"/>
      <c r="FH549" s="249"/>
      <c r="FI549" s="249"/>
      <c r="FJ549" s="249"/>
      <c r="FK549" s="249"/>
      <c r="FL549" s="249"/>
      <c r="FM549" s="249"/>
      <c r="FN549" s="249"/>
      <c r="FO549" s="249"/>
      <c r="FP549" s="249"/>
      <c r="FQ549" s="249"/>
      <c r="FR549" s="249"/>
      <c r="FS549" s="249"/>
      <c r="FT549" s="249"/>
      <c r="FU549" s="249"/>
      <c r="FV549" s="249"/>
      <c r="FW549" s="249"/>
      <c r="FX549" s="249"/>
    </row>
    <row r="550" customFormat="false" ht="13.8" hidden="false" customHeight="false" outlineLevel="0" collapsed="false">
      <c r="A550" s="249"/>
      <c r="B550" s="249"/>
      <c r="C550" s="249"/>
      <c r="D550" s="249"/>
      <c r="E550" s="249"/>
      <c r="F550" s="249"/>
      <c r="G550" s="249"/>
      <c r="H550" s="249"/>
      <c r="AK550" s="249"/>
      <c r="AL550" s="249"/>
      <c r="AM550" s="249"/>
      <c r="AN550" s="249"/>
      <c r="AO550" s="249"/>
      <c r="AP550" s="249"/>
      <c r="AQ550" s="249"/>
      <c r="AR550" s="249"/>
      <c r="AS550" s="249"/>
      <c r="AT550" s="249"/>
      <c r="AU550" s="249"/>
      <c r="AV550" s="249"/>
      <c r="AW550" s="249"/>
      <c r="AX550" s="249"/>
      <c r="AY550" s="249"/>
      <c r="AZ550" s="249"/>
      <c r="BA550" s="249"/>
      <c r="BB550" s="249"/>
      <c r="BC550" s="249"/>
      <c r="BD550" s="249"/>
      <c r="BE550" s="249"/>
      <c r="BF550" s="249"/>
      <c r="BG550" s="249"/>
      <c r="BH550" s="249"/>
      <c r="BI550" s="249"/>
      <c r="BJ550" s="249"/>
      <c r="BK550" s="249"/>
      <c r="BL550" s="249"/>
      <c r="BM550" s="249"/>
      <c r="BN550" s="249"/>
      <c r="BO550" s="249"/>
      <c r="BP550" s="249"/>
      <c r="BQ550" s="249"/>
      <c r="BR550" s="249"/>
      <c r="BS550" s="249"/>
      <c r="BT550" s="249"/>
      <c r="BU550" s="249"/>
      <c r="BV550" s="249"/>
      <c r="BW550" s="249"/>
      <c r="BX550" s="249"/>
      <c r="BY550" s="249"/>
      <c r="BZ550" s="249"/>
      <c r="CA550" s="249"/>
      <c r="CB550" s="249"/>
      <c r="CC550" s="249"/>
      <c r="CD550" s="249"/>
      <c r="CE550" s="249"/>
      <c r="CF550" s="249"/>
      <c r="CG550" s="249"/>
      <c r="CH550" s="249"/>
      <c r="CI550" s="249"/>
      <c r="CJ550" s="249"/>
      <c r="CK550" s="249"/>
      <c r="CL550" s="249"/>
      <c r="CM550" s="249"/>
      <c r="CN550" s="249"/>
      <c r="CO550" s="249"/>
      <c r="CP550" s="249"/>
      <c r="CQ550" s="249"/>
      <c r="CR550" s="249"/>
      <c r="CS550" s="249"/>
      <c r="CT550" s="249"/>
      <c r="CU550" s="249"/>
      <c r="CV550" s="249"/>
      <c r="CW550" s="249"/>
      <c r="CX550" s="249"/>
      <c r="CY550" s="249"/>
      <c r="CZ550" s="249"/>
      <c r="DA550" s="249"/>
      <c r="DB550" s="249"/>
      <c r="DC550" s="249"/>
      <c r="DD550" s="249"/>
      <c r="DE550" s="249"/>
      <c r="DF550" s="249"/>
      <c r="DG550" s="249"/>
      <c r="DH550" s="249"/>
      <c r="DI550" s="249"/>
      <c r="DJ550" s="249"/>
      <c r="DK550" s="249"/>
      <c r="DL550" s="249"/>
      <c r="DM550" s="249"/>
      <c r="DN550" s="249"/>
      <c r="DO550" s="249"/>
      <c r="DP550" s="249"/>
      <c r="DQ550" s="249"/>
      <c r="DR550" s="249"/>
      <c r="DS550" s="249"/>
      <c r="DT550" s="249"/>
      <c r="DU550" s="249"/>
      <c r="DV550" s="249"/>
      <c r="DW550" s="249"/>
      <c r="DX550" s="249"/>
      <c r="DY550" s="249"/>
      <c r="DZ550" s="249"/>
      <c r="EA550" s="249"/>
      <c r="EB550" s="249"/>
      <c r="EC550" s="249"/>
      <c r="ED550" s="249"/>
      <c r="EE550" s="249"/>
      <c r="EF550" s="249"/>
      <c r="EG550" s="249"/>
      <c r="EH550" s="249"/>
      <c r="EI550" s="249"/>
      <c r="EJ550" s="249"/>
      <c r="EK550" s="249"/>
      <c r="EL550" s="249"/>
      <c r="EM550" s="249"/>
      <c r="EN550" s="249"/>
      <c r="EO550" s="249"/>
      <c r="EP550" s="249"/>
      <c r="EQ550" s="249"/>
      <c r="ER550" s="249"/>
      <c r="ES550" s="249"/>
      <c r="ET550" s="249"/>
      <c r="EU550" s="249"/>
      <c r="EV550" s="249"/>
      <c r="EW550" s="249"/>
      <c r="EX550" s="249"/>
      <c r="EY550" s="249"/>
      <c r="EZ550" s="249"/>
      <c r="FA550" s="249"/>
      <c r="FB550" s="249"/>
      <c r="FC550" s="249"/>
      <c r="FD550" s="249"/>
      <c r="FE550" s="249"/>
      <c r="FF550" s="249"/>
      <c r="FG550" s="249"/>
      <c r="FH550" s="249"/>
      <c r="FI550" s="249"/>
      <c r="FJ550" s="249"/>
      <c r="FK550" s="249"/>
      <c r="FL550" s="249"/>
      <c r="FM550" s="249"/>
      <c r="FN550" s="249"/>
      <c r="FO550" s="249"/>
      <c r="FP550" s="249"/>
      <c r="FQ550" s="249"/>
      <c r="FR550" s="249"/>
      <c r="FS550" s="249"/>
      <c r="FT550" s="249"/>
      <c r="FU550" s="249"/>
      <c r="FV550" s="249"/>
      <c r="FW550" s="249"/>
      <c r="FX550" s="249"/>
    </row>
    <row r="551" customFormat="false" ht="13.8" hidden="false" customHeight="false" outlineLevel="0" collapsed="false">
      <c r="A551" s="249"/>
      <c r="B551" s="249"/>
      <c r="C551" s="249"/>
      <c r="D551" s="249"/>
      <c r="E551" s="249"/>
      <c r="F551" s="249"/>
      <c r="G551" s="249"/>
      <c r="H551" s="249"/>
      <c r="AK551" s="249"/>
      <c r="AL551" s="249"/>
      <c r="AM551" s="249"/>
      <c r="AN551" s="249"/>
      <c r="AO551" s="249"/>
      <c r="AP551" s="249"/>
      <c r="AQ551" s="249"/>
      <c r="AR551" s="249"/>
      <c r="AS551" s="249"/>
      <c r="AT551" s="249"/>
      <c r="AU551" s="249"/>
      <c r="AV551" s="249"/>
      <c r="AW551" s="249"/>
      <c r="AX551" s="249"/>
      <c r="AY551" s="249"/>
      <c r="AZ551" s="249"/>
      <c r="BA551" s="249"/>
      <c r="BB551" s="249"/>
      <c r="BC551" s="249"/>
      <c r="BD551" s="249"/>
      <c r="BE551" s="249"/>
      <c r="BF551" s="249"/>
      <c r="BG551" s="249"/>
      <c r="BH551" s="249"/>
      <c r="BI551" s="249"/>
      <c r="BJ551" s="249"/>
      <c r="BK551" s="249"/>
      <c r="BL551" s="249"/>
      <c r="BM551" s="249"/>
      <c r="BN551" s="249"/>
      <c r="BO551" s="249"/>
      <c r="BP551" s="249"/>
      <c r="BQ551" s="249"/>
      <c r="BR551" s="249"/>
      <c r="BS551" s="249"/>
      <c r="BT551" s="249"/>
      <c r="BU551" s="249"/>
      <c r="BV551" s="249"/>
      <c r="BW551" s="249"/>
      <c r="BX551" s="249"/>
      <c r="BY551" s="249"/>
      <c r="BZ551" s="249"/>
      <c r="CA551" s="249"/>
      <c r="CB551" s="249"/>
      <c r="CC551" s="249"/>
      <c r="CD551" s="249"/>
      <c r="CE551" s="249"/>
      <c r="CF551" s="249"/>
      <c r="CG551" s="249"/>
      <c r="CH551" s="249"/>
      <c r="CI551" s="249"/>
      <c r="CJ551" s="249"/>
      <c r="CK551" s="249"/>
      <c r="CL551" s="249"/>
      <c r="CM551" s="249"/>
      <c r="CN551" s="249"/>
      <c r="CO551" s="249"/>
      <c r="CP551" s="249"/>
      <c r="CQ551" s="249"/>
      <c r="CR551" s="249"/>
      <c r="CS551" s="249"/>
      <c r="CT551" s="249"/>
      <c r="CU551" s="249"/>
      <c r="CV551" s="249"/>
      <c r="CW551" s="249"/>
      <c r="CX551" s="249"/>
      <c r="CY551" s="249"/>
      <c r="CZ551" s="249"/>
      <c r="DA551" s="249"/>
      <c r="DB551" s="249"/>
      <c r="DC551" s="249"/>
      <c r="DD551" s="249"/>
      <c r="DE551" s="249"/>
      <c r="DF551" s="249"/>
      <c r="DG551" s="249"/>
      <c r="DH551" s="249"/>
      <c r="DI551" s="249"/>
      <c r="DJ551" s="249"/>
      <c r="DK551" s="249"/>
      <c r="DL551" s="249"/>
      <c r="DM551" s="249"/>
      <c r="DN551" s="249"/>
      <c r="DO551" s="249"/>
      <c r="DP551" s="249"/>
      <c r="DQ551" s="249"/>
      <c r="DR551" s="249"/>
      <c r="DS551" s="249"/>
      <c r="DT551" s="249"/>
      <c r="DU551" s="249"/>
      <c r="DV551" s="249"/>
      <c r="DW551" s="249"/>
      <c r="DX551" s="249"/>
      <c r="DY551" s="249"/>
      <c r="DZ551" s="249"/>
      <c r="EA551" s="249"/>
      <c r="EB551" s="249"/>
      <c r="EC551" s="249"/>
      <c r="ED551" s="249"/>
      <c r="EE551" s="249"/>
      <c r="EF551" s="249"/>
      <c r="EG551" s="249"/>
      <c r="EH551" s="249"/>
      <c r="EI551" s="249"/>
      <c r="EJ551" s="249"/>
      <c r="EK551" s="249"/>
      <c r="EL551" s="249"/>
      <c r="EM551" s="249"/>
      <c r="EN551" s="249"/>
      <c r="EO551" s="249"/>
      <c r="EP551" s="249"/>
      <c r="EQ551" s="249"/>
      <c r="ER551" s="249"/>
      <c r="ES551" s="249"/>
      <c r="ET551" s="249"/>
      <c r="EU551" s="249"/>
      <c r="EV551" s="249"/>
      <c r="EW551" s="249"/>
      <c r="EX551" s="249"/>
      <c r="EY551" s="249"/>
      <c r="EZ551" s="249"/>
      <c r="FA551" s="249"/>
      <c r="FB551" s="249"/>
      <c r="FC551" s="249"/>
      <c r="FD551" s="249"/>
      <c r="FE551" s="249"/>
      <c r="FF551" s="249"/>
      <c r="FG551" s="249"/>
      <c r="FH551" s="249"/>
      <c r="FI551" s="249"/>
      <c r="FJ551" s="249"/>
      <c r="FK551" s="249"/>
      <c r="FL551" s="249"/>
      <c r="FM551" s="249"/>
      <c r="FN551" s="249"/>
      <c r="FO551" s="249"/>
      <c r="FP551" s="249"/>
      <c r="FQ551" s="249"/>
      <c r="FR551" s="249"/>
      <c r="FS551" s="249"/>
      <c r="FT551" s="249"/>
      <c r="FU551" s="249"/>
      <c r="FV551" s="249"/>
      <c r="FW551" s="249"/>
      <c r="FX551" s="249"/>
    </row>
    <row r="552" customFormat="false" ht="13.8" hidden="false" customHeight="false" outlineLevel="0" collapsed="false">
      <c r="A552" s="249"/>
      <c r="B552" s="249"/>
      <c r="C552" s="249"/>
      <c r="D552" s="249"/>
      <c r="E552" s="249"/>
      <c r="F552" s="249"/>
      <c r="G552" s="249"/>
      <c r="H552" s="249"/>
      <c r="AK552" s="249"/>
      <c r="AL552" s="249"/>
      <c r="AM552" s="249"/>
      <c r="AN552" s="249"/>
      <c r="AO552" s="249"/>
      <c r="AP552" s="249"/>
      <c r="AQ552" s="249"/>
      <c r="AR552" s="249"/>
      <c r="AS552" s="249"/>
      <c r="AT552" s="249"/>
      <c r="AU552" s="249"/>
      <c r="AV552" s="249"/>
      <c r="AW552" s="249"/>
      <c r="AX552" s="249"/>
      <c r="AY552" s="249"/>
      <c r="AZ552" s="249"/>
      <c r="BA552" s="249"/>
      <c r="BB552" s="249"/>
      <c r="BC552" s="249"/>
      <c r="BD552" s="249"/>
      <c r="BE552" s="249"/>
      <c r="BF552" s="249"/>
      <c r="BG552" s="249"/>
      <c r="BH552" s="249"/>
      <c r="BI552" s="249"/>
      <c r="BJ552" s="249"/>
      <c r="BK552" s="249"/>
      <c r="BL552" s="249"/>
      <c r="BM552" s="249"/>
      <c r="BN552" s="249"/>
      <c r="BO552" s="249"/>
      <c r="BP552" s="249"/>
      <c r="BQ552" s="249"/>
      <c r="BR552" s="249"/>
      <c r="BS552" s="249"/>
      <c r="BT552" s="249"/>
      <c r="BU552" s="249"/>
      <c r="BV552" s="249"/>
      <c r="BW552" s="249"/>
      <c r="BX552" s="249"/>
      <c r="BY552" s="249"/>
      <c r="BZ552" s="249"/>
      <c r="CA552" s="249"/>
      <c r="CB552" s="249"/>
      <c r="CC552" s="249"/>
      <c r="CD552" s="249"/>
      <c r="CE552" s="249"/>
      <c r="CF552" s="249"/>
      <c r="CG552" s="249"/>
      <c r="CH552" s="249"/>
      <c r="CI552" s="249"/>
      <c r="CJ552" s="249"/>
      <c r="CK552" s="249"/>
      <c r="CL552" s="249"/>
      <c r="CM552" s="249"/>
      <c r="CN552" s="249"/>
      <c r="CO552" s="249"/>
      <c r="CP552" s="249"/>
      <c r="CQ552" s="249"/>
      <c r="CR552" s="249"/>
      <c r="CS552" s="249"/>
      <c r="CT552" s="249"/>
      <c r="CU552" s="249"/>
      <c r="CV552" s="249"/>
      <c r="CW552" s="249"/>
      <c r="CX552" s="249"/>
      <c r="CY552" s="249"/>
      <c r="CZ552" s="249"/>
      <c r="DA552" s="249"/>
      <c r="DB552" s="249"/>
      <c r="DC552" s="249"/>
      <c r="DD552" s="249"/>
      <c r="DE552" s="249"/>
      <c r="DF552" s="249"/>
      <c r="DG552" s="249"/>
      <c r="DH552" s="249"/>
      <c r="DI552" s="249"/>
      <c r="DJ552" s="249"/>
      <c r="DK552" s="249"/>
      <c r="DL552" s="249"/>
      <c r="DM552" s="249"/>
      <c r="DN552" s="249"/>
      <c r="DO552" s="249"/>
      <c r="DP552" s="249"/>
      <c r="DQ552" s="249"/>
      <c r="DR552" s="249"/>
      <c r="DS552" s="249"/>
      <c r="DT552" s="249"/>
      <c r="DU552" s="249"/>
      <c r="DV552" s="249"/>
      <c r="DW552" s="249"/>
      <c r="DX552" s="249"/>
      <c r="DY552" s="249"/>
      <c r="DZ552" s="249"/>
      <c r="EA552" s="249"/>
      <c r="EB552" s="249"/>
      <c r="EC552" s="249"/>
      <c r="ED552" s="249"/>
      <c r="EE552" s="249"/>
      <c r="EF552" s="249"/>
      <c r="EG552" s="249"/>
      <c r="EH552" s="249"/>
      <c r="EI552" s="249"/>
      <c r="EJ552" s="249"/>
      <c r="EK552" s="249"/>
      <c r="EL552" s="249"/>
      <c r="EM552" s="249"/>
      <c r="EN552" s="249"/>
      <c r="EO552" s="249"/>
      <c r="EP552" s="249"/>
      <c r="EQ552" s="249"/>
      <c r="ER552" s="249"/>
      <c r="ES552" s="249"/>
      <c r="ET552" s="249"/>
      <c r="EU552" s="249"/>
      <c r="EV552" s="249"/>
      <c r="EW552" s="249"/>
      <c r="EX552" s="249"/>
      <c r="EY552" s="249"/>
      <c r="EZ552" s="249"/>
      <c r="FA552" s="249"/>
      <c r="FB552" s="249"/>
      <c r="FC552" s="249"/>
      <c r="FD552" s="249"/>
      <c r="FE552" s="249"/>
      <c r="FF552" s="249"/>
      <c r="FG552" s="249"/>
      <c r="FH552" s="249"/>
      <c r="FI552" s="249"/>
      <c r="FJ552" s="249"/>
      <c r="FK552" s="249"/>
      <c r="FL552" s="249"/>
      <c r="FM552" s="249"/>
      <c r="FN552" s="249"/>
      <c r="FO552" s="249"/>
      <c r="FP552" s="249"/>
      <c r="FQ552" s="249"/>
      <c r="FR552" s="249"/>
      <c r="FS552" s="249"/>
      <c r="FT552" s="249"/>
      <c r="FU552" s="249"/>
      <c r="FV552" s="249"/>
      <c r="FW552" s="249"/>
      <c r="FX552" s="249"/>
    </row>
    <row r="553" customFormat="false" ht="13.8" hidden="false" customHeight="false" outlineLevel="0" collapsed="false">
      <c r="A553" s="249"/>
      <c r="B553" s="249"/>
      <c r="C553" s="249"/>
      <c r="D553" s="249"/>
      <c r="E553" s="249"/>
      <c r="F553" s="249"/>
      <c r="G553" s="249"/>
      <c r="H553" s="249"/>
      <c r="AK553" s="249"/>
      <c r="AL553" s="249"/>
      <c r="AM553" s="249"/>
      <c r="AN553" s="249"/>
      <c r="AO553" s="249"/>
      <c r="AP553" s="249"/>
      <c r="AQ553" s="249"/>
      <c r="AR553" s="249"/>
      <c r="AS553" s="249"/>
      <c r="AT553" s="249"/>
      <c r="AU553" s="249"/>
      <c r="AV553" s="249"/>
      <c r="AW553" s="249"/>
      <c r="AX553" s="249"/>
      <c r="AY553" s="249"/>
      <c r="AZ553" s="249"/>
      <c r="BA553" s="249"/>
      <c r="BB553" s="249"/>
      <c r="BC553" s="249"/>
      <c r="BD553" s="249"/>
      <c r="BE553" s="249"/>
      <c r="BF553" s="249"/>
      <c r="BG553" s="249"/>
      <c r="BH553" s="249"/>
      <c r="BI553" s="249"/>
      <c r="BJ553" s="249"/>
      <c r="BK553" s="249"/>
      <c r="BL553" s="249"/>
      <c r="BM553" s="249"/>
      <c r="BN553" s="249"/>
      <c r="BO553" s="249"/>
      <c r="BP553" s="249"/>
      <c r="BQ553" s="249"/>
      <c r="BR553" s="249"/>
      <c r="BS553" s="249"/>
      <c r="BT553" s="249"/>
      <c r="BU553" s="249"/>
      <c r="BV553" s="249"/>
      <c r="BW553" s="249"/>
      <c r="BX553" s="249"/>
      <c r="BY553" s="249"/>
      <c r="BZ553" s="249"/>
      <c r="CA553" s="249"/>
      <c r="CB553" s="249"/>
      <c r="CC553" s="249"/>
      <c r="CD553" s="249"/>
      <c r="CE553" s="249"/>
      <c r="CF553" s="249"/>
      <c r="CG553" s="249"/>
      <c r="CH553" s="249"/>
      <c r="CI553" s="249"/>
      <c r="CJ553" s="249"/>
      <c r="CK553" s="249"/>
      <c r="CL553" s="249"/>
      <c r="CM553" s="249"/>
      <c r="CN553" s="249"/>
      <c r="CO553" s="249"/>
      <c r="CP553" s="249"/>
      <c r="CQ553" s="249"/>
      <c r="CR553" s="249"/>
      <c r="CS553" s="249"/>
      <c r="CT553" s="249"/>
      <c r="CU553" s="249"/>
      <c r="CV553" s="249"/>
      <c r="CW553" s="249"/>
      <c r="CX553" s="249"/>
      <c r="CY553" s="249"/>
      <c r="CZ553" s="249"/>
      <c r="DA553" s="249"/>
      <c r="DB553" s="249"/>
      <c r="DC553" s="249"/>
      <c r="DD553" s="249"/>
      <c r="DE553" s="249"/>
      <c r="DF553" s="249"/>
      <c r="DG553" s="249"/>
      <c r="DH553" s="249"/>
      <c r="DI553" s="249"/>
      <c r="DJ553" s="249"/>
      <c r="DK553" s="249"/>
      <c r="DL553" s="249"/>
      <c r="DM553" s="249"/>
      <c r="DN553" s="249"/>
      <c r="DO553" s="249"/>
      <c r="DP553" s="249"/>
      <c r="DQ553" s="249"/>
      <c r="DR553" s="249"/>
      <c r="DS553" s="249"/>
      <c r="DT553" s="249"/>
      <c r="DU553" s="249"/>
      <c r="DV553" s="249"/>
      <c r="DW553" s="249"/>
      <c r="DX553" s="249"/>
      <c r="DY553" s="249"/>
      <c r="DZ553" s="249"/>
      <c r="EA553" s="249"/>
      <c r="EB553" s="249"/>
      <c r="EC553" s="249"/>
      <c r="ED553" s="249"/>
      <c r="EE553" s="249"/>
      <c r="EF553" s="249"/>
      <c r="EG553" s="249"/>
      <c r="EH553" s="249"/>
      <c r="EI553" s="249"/>
      <c r="EJ553" s="249"/>
      <c r="EK553" s="249"/>
      <c r="EL553" s="249"/>
      <c r="EM553" s="249"/>
      <c r="EN553" s="249"/>
      <c r="EO553" s="249"/>
      <c r="EP553" s="249"/>
      <c r="EQ553" s="249"/>
      <c r="ER553" s="249"/>
      <c r="ES553" s="249"/>
      <c r="ET553" s="249"/>
      <c r="EU553" s="249"/>
      <c r="EV553" s="249"/>
      <c r="EW553" s="249"/>
      <c r="EX553" s="249"/>
      <c r="EY553" s="249"/>
      <c r="EZ553" s="249"/>
      <c r="FA553" s="249"/>
      <c r="FB553" s="249"/>
      <c r="FC553" s="249"/>
      <c r="FD553" s="249"/>
      <c r="FE553" s="249"/>
      <c r="FF553" s="249"/>
      <c r="FG553" s="249"/>
      <c r="FH553" s="249"/>
      <c r="FI553" s="249"/>
      <c r="FJ553" s="249"/>
      <c r="FK553" s="249"/>
      <c r="FL553" s="249"/>
      <c r="FM553" s="249"/>
      <c r="FN553" s="249"/>
      <c r="FO553" s="249"/>
      <c r="FP553" s="249"/>
      <c r="FQ553" s="249"/>
      <c r="FR553" s="249"/>
      <c r="FS553" s="249"/>
      <c r="FT553" s="249"/>
      <c r="FU553" s="249"/>
      <c r="FV553" s="249"/>
      <c r="FW553" s="249"/>
      <c r="FX553" s="249"/>
    </row>
    <row r="554" customFormat="false" ht="13.8" hidden="false" customHeight="false" outlineLevel="0" collapsed="false">
      <c r="A554" s="249"/>
      <c r="B554" s="249"/>
      <c r="C554" s="249"/>
      <c r="D554" s="249"/>
      <c r="E554" s="249"/>
      <c r="F554" s="249"/>
      <c r="G554" s="249"/>
      <c r="H554" s="249"/>
      <c r="AK554" s="249"/>
      <c r="AL554" s="249"/>
      <c r="AM554" s="249"/>
      <c r="AN554" s="249"/>
      <c r="AO554" s="249"/>
      <c r="AP554" s="249"/>
      <c r="AQ554" s="249"/>
      <c r="AR554" s="249"/>
      <c r="AS554" s="249"/>
      <c r="AT554" s="249"/>
      <c r="AU554" s="249"/>
      <c r="AV554" s="249"/>
      <c r="AW554" s="249"/>
      <c r="AX554" s="249"/>
      <c r="AY554" s="249"/>
      <c r="AZ554" s="249"/>
      <c r="BA554" s="249"/>
      <c r="BB554" s="249"/>
      <c r="BC554" s="249"/>
      <c r="BD554" s="249"/>
      <c r="BE554" s="249"/>
      <c r="BF554" s="249"/>
      <c r="BG554" s="249"/>
      <c r="BH554" s="249"/>
      <c r="BI554" s="249"/>
      <c r="BJ554" s="249"/>
      <c r="BK554" s="249"/>
      <c r="BL554" s="249"/>
      <c r="BM554" s="249"/>
      <c r="BN554" s="249"/>
      <c r="BO554" s="249"/>
      <c r="BP554" s="249"/>
      <c r="BQ554" s="249"/>
      <c r="BR554" s="249"/>
      <c r="BS554" s="249"/>
      <c r="BT554" s="249"/>
      <c r="BU554" s="249"/>
      <c r="BV554" s="249"/>
      <c r="BW554" s="249"/>
      <c r="BX554" s="249"/>
      <c r="BY554" s="249"/>
      <c r="BZ554" s="249"/>
      <c r="CA554" s="249"/>
      <c r="CB554" s="249"/>
      <c r="CC554" s="249"/>
      <c r="CD554" s="249"/>
      <c r="CE554" s="249"/>
      <c r="CF554" s="249"/>
      <c r="CG554" s="249"/>
      <c r="CH554" s="249"/>
      <c r="CI554" s="249"/>
      <c r="CJ554" s="249"/>
      <c r="CK554" s="249"/>
      <c r="CL554" s="249"/>
      <c r="CM554" s="249"/>
      <c r="CN554" s="249"/>
      <c r="CO554" s="249"/>
      <c r="CP554" s="249"/>
      <c r="CQ554" s="249"/>
      <c r="CR554" s="249"/>
      <c r="CS554" s="249"/>
      <c r="CT554" s="249"/>
      <c r="CU554" s="249"/>
      <c r="CV554" s="249"/>
      <c r="CW554" s="249"/>
      <c r="CX554" s="249"/>
      <c r="CY554" s="249"/>
      <c r="CZ554" s="249"/>
      <c r="DA554" s="249"/>
      <c r="DB554" s="249"/>
      <c r="DC554" s="249"/>
      <c r="DD554" s="249"/>
      <c r="DE554" s="249"/>
      <c r="DF554" s="249"/>
      <c r="DG554" s="249"/>
      <c r="DH554" s="249"/>
      <c r="DI554" s="249"/>
      <c r="DJ554" s="249"/>
      <c r="DK554" s="249"/>
      <c r="DL554" s="249"/>
      <c r="DM554" s="249"/>
      <c r="DN554" s="249"/>
      <c r="DO554" s="249"/>
      <c r="DP554" s="249"/>
      <c r="DQ554" s="249"/>
      <c r="DR554" s="249"/>
      <c r="DS554" s="249"/>
      <c r="DT554" s="249"/>
      <c r="DU554" s="249"/>
      <c r="DV554" s="249"/>
      <c r="DW554" s="249"/>
      <c r="DX554" s="249"/>
      <c r="DY554" s="249"/>
      <c r="DZ554" s="249"/>
      <c r="EA554" s="249"/>
      <c r="EB554" s="249"/>
      <c r="EC554" s="249"/>
      <c r="ED554" s="249"/>
      <c r="EE554" s="249"/>
      <c r="EF554" s="249"/>
      <c r="EG554" s="249"/>
      <c r="EH554" s="249"/>
      <c r="EI554" s="249"/>
      <c r="EJ554" s="249"/>
      <c r="EK554" s="249"/>
      <c r="EL554" s="249"/>
      <c r="EM554" s="249"/>
      <c r="EN554" s="249"/>
      <c r="EO554" s="249"/>
      <c r="EP554" s="249"/>
      <c r="EQ554" s="249"/>
      <c r="ER554" s="249"/>
      <c r="ES554" s="249"/>
      <c r="ET554" s="249"/>
      <c r="EU554" s="249"/>
      <c r="EV554" s="249"/>
      <c r="EW554" s="249"/>
      <c r="EX554" s="249"/>
      <c r="EY554" s="249"/>
      <c r="EZ554" s="249"/>
      <c r="FA554" s="249"/>
      <c r="FB554" s="249"/>
      <c r="FC554" s="249"/>
      <c r="FD554" s="249"/>
      <c r="FE554" s="249"/>
      <c r="FF554" s="249"/>
      <c r="FG554" s="249"/>
      <c r="FH554" s="249"/>
      <c r="FI554" s="249"/>
      <c r="FJ554" s="249"/>
      <c r="FK554" s="249"/>
      <c r="FL554" s="249"/>
      <c r="FM554" s="249"/>
      <c r="FN554" s="249"/>
      <c r="FO554" s="249"/>
      <c r="FP554" s="249"/>
      <c r="FQ554" s="249"/>
      <c r="FR554" s="249"/>
      <c r="FS554" s="249"/>
      <c r="FT554" s="249"/>
      <c r="FU554" s="249"/>
      <c r="FV554" s="249"/>
      <c r="FW554" s="249"/>
      <c r="FX554" s="249"/>
    </row>
    <row r="555" customFormat="false" ht="13.8" hidden="false" customHeight="false" outlineLevel="0" collapsed="false">
      <c r="A555" s="249"/>
      <c r="B555" s="249"/>
      <c r="C555" s="249"/>
      <c r="D555" s="249"/>
      <c r="E555" s="249"/>
      <c r="F555" s="249"/>
      <c r="G555" s="249"/>
      <c r="H555" s="249"/>
      <c r="AK555" s="249"/>
      <c r="AL555" s="249"/>
      <c r="AM555" s="249"/>
      <c r="AN555" s="249"/>
      <c r="AO555" s="249"/>
      <c r="AP555" s="249"/>
      <c r="AQ555" s="249"/>
      <c r="AR555" s="249"/>
      <c r="AS555" s="249"/>
      <c r="AT555" s="249"/>
      <c r="AU555" s="249"/>
      <c r="AV555" s="249"/>
      <c r="AW555" s="249"/>
      <c r="AX555" s="249"/>
      <c r="AY555" s="249"/>
      <c r="AZ555" s="249"/>
      <c r="BA555" s="249"/>
      <c r="BB555" s="249"/>
      <c r="BC555" s="249"/>
      <c r="BD555" s="249"/>
      <c r="BE555" s="249"/>
      <c r="BF555" s="249"/>
      <c r="BG555" s="249"/>
      <c r="BH555" s="249"/>
      <c r="BI555" s="249"/>
      <c r="BJ555" s="249"/>
      <c r="BK555" s="249"/>
      <c r="BL555" s="249"/>
      <c r="BM555" s="249"/>
      <c r="BN555" s="249"/>
      <c r="BO555" s="249"/>
      <c r="BP555" s="249"/>
      <c r="BQ555" s="249"/>
      <c r="BR555" s="249"/>
      <c r="BS555" s="249"/>
      <c r="BT555" s="249"/>
      <c r="BU555" s="249"/>
      <c r="BV555" s="249"/>
      <c r="BW555" s="249"/>
      <c r="BX555" s="249"/>
      <c r="BY555" s="249"/>
      <c r="BZ555" s="249"/>
      <c r="CA555" s="249"/>
      <c r="CB555" s="249"/>
      <c r="CC555" s="249"/>
      <c r="CD555" s="249"/>
      <c r="CE555" s="249"/>
      <c r="CF555" s="249"/>
      <c r="CG555" s="249"/>
      <c r="CH555" s="249"/>
      <c r="CI555" s="249"/>
      <c r="CJ555" s="249"/>
      <c r="CK555" s="249"/>
      <c r="CL555" s="249"/>
      <c r="CM555" s="249"/>
      <c r="CN555" s="249"/>
      <c r="CO555" s="249"/>
      <c r="CP555" s="249"/>
      <c r="CQ555" s="249"/>
      <c r="CR555" s="249"/>
      <c r="CS555" s="249"/>
      <c r="CT555" s="249"/>
      <c r="CU555" s="249"/>
      <c r="CV555" s="249"/>
      <c r="CW555" s="249"/>
      <c r="CX555" s="249"/>
      <c r="CY555" s="249"/>
      <c r="CZ555" s="249"/>
      <c r="DA555" s="249"/>
      <c r="DB555" s="249"/>
      <c r="DC555" s="249"/>
      <c r="DD555" s="249"/>
      <c r="DE555" s="249"/>
      <c r="DF555" s="249"/>
      <c r="DG555" s="249"/>
      <c r="DH555" s="249"/>
      <c r="DI555" s="249"/>
      <c r="DJ555" s="249"/>
      <c r="DK555" s="249"/>
      <c r="DL555" s="249"/>
      <c r="DM555" s="249"/>
      <c r="DN555" s="249"/>
      <c r="DO555" s="249"/>
      <c r="DP555" s="249"/>
      <c r="DQ555" s="249"/>
      <c r="DR555" s="249"/>
      <c r="DS555" s="249"/>
      <c r="DT555" s="249"/>
      <c r="DU555" s="249"/>
      <c r="DV555" s="249"/>
      <c r="DW555" s="249"/>
      <c r="DX555" s="249"/>
      <c r="DY555" s="249"/>
      <c r="DZ555" s="249"/>
      <c r="EA555" s="249"/>
      <c r="EB555" s="249"/>
      <c r="EC555" s="249"/>
      <c r="ED555" s="249"/>
      <c r="EE555" s="249"/>
      <c r="EF555" s="249"/>
      <c r="EG555" s="249"/>
      <c r="EH555" s="249"/>
      <c r="EI555" s="249"/>
      <c r="EJ555" s="249"/>
      <c r="EK555" s="249"/>
      <c r="EL555" s="249"/>
      <c r="EM555" s="249"/>
      <c r="EN555" s="249"/>
      <c r="EO555" s="249"/>
      <c r="EP555" s="249"/>
      <c r="EQ555" s="249"/>
      <c r="ER555" s="249"/>
      <c r="ES555" s="249"/>
      <c r="ET555" s="249"/>
      <c r="EU555" s="249"/>
      <c r="EV555" s="249"/>
      <c r="EW555" s="249"/>
      <c r="EX555" s="249"/>
      <c r="EY555" s="249"/>
      <c r="EZ555" s="249"/>
      <c r="FA555" s="249"/>
      <c r="FB555" s="249"/>
      <c r="FC555" s="249"/>
      <c r="FD555" s="249"/>
      <c r="FE555" s="249"/>
      <c r="FF555" s="249"/>
      <c r="FG555" s="249"/>
      <c r="FH555" s="249"/>
      <c r="FI555" s="249"/>
      <c r="FJ555" s="249"/>
      <c r="FK555" s="249"/>
      <c r="FL555" s="249"/>
      <c r="FM555" s="249"/>
      <c r="FN555" s="249"/>
      <c r="FO555" s="249"/>
      <c r="FP555" s="249"/>
      <c r="FQ555" s="249"/>
      <c r="FR555" s="249"/>
      <c r="FS555" s="249"/>
      <c r="FT555" s="249"/>
      <c r="FU555" s="249"/>
      <c r="FV555" s="249"/>
      <c r="FW555" s="249"/>
      <c r="FX555" s="249"/>
    </row>
    <row r="556" customFormat="false" ht="13.8" hidden="false" customHeight="false" outlineLevel="0" collapsed="false">
      <c r="A556" s="249"/>
      <c r="B556" s="249"/>
      <c r="C556" s="249"/>
      <c r="D556" s="249"/>
      <c r="E556" s="249"/>
      <c r="F556" s="249"/>
      <c r="G556" s="249"/>
      <c r="H556" s="249"/>
      <c r="AK556" s="249"/>
      <c r="AL556" s="249"/>
      <c r="AM556" s="249"/>
      <c r="AN556" s="249"/>
      <c r="AO556" s="249"/>
      <c r="AP556" s="249"/>
      <c r="AQ556" s="249"/>
      <c r="AR556" s="249"/>
      <c r="AS556" s="249"/>
      <c r="AT556" s="249"/>
      <c r="AU556" s="249"/>
      <c r="AV556" s="249"/>
      <c r="AW556" s="249"/>
      <c r="AX556" s="249"/>
      <c r="AY556" s="249"/>
      <c r="AZ556" s="249"/>
      <c r="BA556" s="249"/>
      <c r="BB556" s="249"/>
      <c r="BC556" s="249"/>
      <c r="BD556" s="249"/>
      <c r="BE556" s="249"/>
      <c r="BF556" s="249"/>
      <c r="BG556" s="249"/>
      <c r="BH556" s="249"/>
      <c r="BI556" s="249"/>
      <c r="BJ556" s="249"/>
      <c r="BK556" s="249"/>
      <c r="BL556" s="249"/>
      <c r="BM556" s="249"/>
      <c r="BN556" s="249"/>
      <c r="BO556" s="249"/>
      <c r="BP556" s="249"/>
      <c r="BQ556" s="249"/>
      <c r="BR556" s="249"/>
      <c r="BS556" s="249"/>
      <c r="BT556" s="249"/>
      <c r="BU556" s="249"/>
      <c r="BV556" s="249"/>
      <c r="BW556" s="249"/>
      <c r="BX556" s="249"/>
      <c r="BY556" s="249"/>
      <c r="BZ556" s="249"/>
      <c r="CA556" s="249"/>
      <c r="CB556" s="249"/>
      <c r="CC556" s="249"/>
      <c r="CD556" s="249"/>
      <c r="CE556" s="249"/>
      <c r="CF556" s="249"/>
      <c r="CG556" s="249"/>
      <c r="CH556" s="249"/>
      <c r="CI556" s="249"/>
      <c r="CJ556" s="249"/>
      <c r="CK556" s="249"/>
      <c r="CL556" s="249"/>
      <c r="CM556" s="249"/>
      <c r="CN556" s="249"/>
      <c r="CO556" s="249"/>
      <c r="CP556" s="249"/>
      <c r="CQ556" s="249"/>
      <c r="CR556" s="249"/>
      <c r="CS556" s="249"/>
      <c r="CT556" s="249"/>
      <c r="CU556" s="249"/>
      <c r="CV556" s="249"/>
      <c r="CW556" s="249"/>
      <c r="CX556" s="249"/>
      <c r="CY556" s="249"/>
      <c r="CZ556" s="249"/>
      <c r="DA556" s="249"/>
      <c r="DB556" s="249"/>
      <c r="DC556" s="249"/>
      <c r="DD556" s="249"/>
      <c r="DE556" s="249"/>
      <c r="DF556" s="249"/>
      <c r="DG556" s="249"/>
      <c r="DH556" s="249"/>
      <c r="DI556" s="249"/>
      <c r="DJ556" s="249"/>
      <c r="DK556" s="249"/>
      <c r="DL556" s="249"/>
      <c r="DM556" s="249"/>
      <c r="DN556" s="249"/>
      <c r="DO556" s="249"/>
      <c r="DP556" s="249"/>
      <c r="DQ556" s="249"/>
      <c r="DR556" s="249"/>
      <c r="DS556" s="249"/>
      <c r="DT556" s="249"/>
      <c r="DU556" s="249"/>
      <c r="DV556" s="249"/>
      <c r="DW556" s="249"/>
      <c r="DX556" s="249"/>
      <c r="DY556" s="249"/>
      <c r="DZ556" s="249"/>
      <c r="EA556" s="249"/>
      <c r="EB556" s="249"/>
      <c r="EC556" s="249"/>
      <c r="ED556" s="249"/>
      <c r="EE556" s="249"/>
      <c r="EF556" s="249"/>
      <c r="EG556" s="249"/>
      <c r="EH556" s="249"/>
      <c r="EI556" s="249"/>
      <c r="EJ556" s="249"/>
      <c r="EK556" s="249"/>
      <c r="EL556" s="249"/>
      <c r="EM556" s="249"/>
      <c r="EN556" s="249"/>
      <c r="EO556" s="249"/>
      <c r="EP556" s="249"/>
      <c r="EQ556" s="249"/>
      <c r="ER556" s="249"/>
      <c r="ES556" s="249"/>
      <c r="ET556" s="249"/>
      <c r="EU556" s="249"/>
      <c r="EV556" s="249"/>
      <c r="EW556" s="249"/>
      <c r="EX556" s="249"/>
      <c r="EY556" s="249"/>
      <c r="EZ556" s="249"/>
      <c r="FA556" s="249"/>
      <c r="FB556" s="249"/>
      <c r="FC556" s="249"/>
      <c r="FD556" s="249"/>
      <c r="FE556" s="249"/>
      <c r="FF556" s="249"/>
      <c r="FG556" s="249"/>
      <c r="FH556" s="249"/>
      <c r="FI556" s="249"/>
      <c r="FJ556" s="249"/>
      <c r="FK556" s="249"/>
      <c r="FL556" s="249"/>
      <c r="FM556" s="249"/>
      <c r="FN556" s="249"/>
      <c r="FO556" s="249"/>
      <c r="FP556" s="249"/>
      <c r="FQ556" s="249"/>
      <c r="FR556" s="249"/>
      <c r="FS556" s="249"/>
      <c r="FT556" s="249"/>
      <c r="FU556" s="249"/>
      <c r="FV556" s="249"/>
      <c r="FW556" s="249"/>
      <c r="FX556" s="249"/>
    </row>
    <row r="557" customFormat="false" ht="13.8" hidden="false" customHeight="false" outlineLevel="0" collapsed="false">
      <c r="A557" s="249"/>
      <c r="B557" s="249"/>
      <c r="C557" s="249"/>
      <c r="D557" s="249"/>
      <c r="E557" s="249"/>
      <c r="F557" s="249"/>
      <c r="G557" s="249"/>
      <c r="H557" s="249"/>
      <c r="AK557" s="249"/>
      <c r="AL557" s="249"/>
      <c r="AM557" s="249"/>
      <c r="AN557" s="249"/>
      <c r="AO557" s="249"/>
      <c r="AP557" s="249"/>
      <c r="AQ557" s="249"/>
      <c r="AR557" s="249"/>
      <c r="AS557" s="249"/>
      <c r="AT557" s="249"/>
      <c r="AU557" s="249"/>
      <c r="AV557" s="249"/>
      <c r="AW557" s="249"/>
      <c r="AX557" s="249"/>
      <c r="AY557" s="249"/>
      <c r="AZ557" s="249"/>
      <c r="BA557" s="249"/>
      <c r="BB557" s="249"/>
      <c r="BC557" s="249"/>
      <c r="BD557" s="249"/>
      <c r="BE557" s="249"/>
      <c r="BF557" s="249"/>
      <c r="BG557" s="249"/>
      <c r="BH557" s="249"/>
      <c r="BI557" s="249"/>
      <c r="BJ557" s="249"/>
      <c r="BK557" s="249"/>
      <c r="BL557" s="249"/>
      <c r="BM557" s="249"/>
      <c r="BN557" s="249"/>
      <c r="BO557" s="249"/>
      <c r="BP557" s="249"/>
      <c r="BQ557" s="249"/>
      <c r="BR557" s="249"/>
      <c r="BS557" s="249"/>
      <c r="BT557" s="249"/>
      <c r="BU557" s="249"/>
      <c r="BV557" s="249"/>
      <c r="BW557" s="249"/>
      <c r="BX557" s="249"/>
      <c r="BY557" s="249"/>
      <c r="BZ557" s="249"/>
      <c r="CA557" s="249"/>
      <c r="CB557" s="249"/>
      <c r="CC557" s="249"/>
      <c r="CD557" s="249"/>
      <c r="CE557" s="249"/>
      <c r="CF557" s="249"/>
      <c r="CG557" s="249"/>
      <c r="CH557" s="249"/>
      <c r="CI557" s="249"/>
      <c r="CJ557" s="249"/>
      <c r="CK557" s="249"/>
      <c r="CL557" s="249"/>
      <c r="CM557" s="249"/>
      <c r="CN557" s="249"/>
      <c r="CO557" s="249"/>
      <c r="CP557" s="249"/>
      <c r="CQ557" s="249"/>
      <c r="CR557" s="249"/>
      <c r="CS557" s="249"/>
      <c r="CT557" s="249"/>
      <c r="CU557" s="249"/>
      <c r="CV557" s="249"/>
      <c r="CW557" s="249"/>
      <c r="CX557" s="249"/>
      <c r="CY557" s="249"/>
      <c r="CZ557" s="249"/>
      <c r="DA557" s="249"/>
      <c r="DB557" s="249"/>
      <c r="DC557" s="249"/>
      <c r="DD557" s="249"/>
      <c r="DE557" s="249"/>
      <c r="DF557" s="249"/>
      <c r="DG557" s="249"/>
      <c r="DH557" s="249"/>
      <c r="DI557" s="249"/>
      <c r="DJ557" s="249"/>
      <c r="DK557" s="249"/>
      <c r="DL557" s="249"/>
      <c r="DM557" s="249"/>
      <c r="DN557" s="249"/>
      <c r="DO557" s="249"/>
      <c r="DP557" s="249"/>
      <c r="DQ557" s="249"/>
      <c r="DR557" s="249"/>
      <c r="DS557" s="249"/>
      <c r="DT557" s="249"/>
      <c r="DU557" s="249"/>
      <c r="DV557" s="249"/>
      <c r="DW557" s="249"/>
      <c r="DX557" s="249"/>
      <c r="DY557" s="249"/>
      <c r="DZ557" s="249"/>
      <c r="EA557" s="249"/>
      <c r="EB557" s="249"/>
      <c r="EC557" s="249"/>
      <c r="ED557" s="249"/>
      <c r="EE557" s="249"/>
      <c r="EF557" s="249"/>
      <c r="EG557" s="249"/>
      <c r="EH557" s="249"/>
      <c r="EI557" s="249"/>
      <c r="EJ557" s="249"/>
      <c r="EK557" s="249"/>
      <c r="EL557" s="249"/>
      <c r="EM557" s="249"/>
      <c r="EN557" s="249"/>
      <c r="EO557" s="249"/>
      <c r="EP557" s="249"/>
      <c r="EQ557" s="249"/>
      <c r="ER557" s="249"/>
      <c r="ES557" s="249"/>
      <c r="ET557" s="249"/>
      <c r="EU557" s="249"/>
      <c r="EV557" s="249"/>
      <c r="EW557" s="249"/>
      <c r="EX557" s="249"/>
      <c r="EY557" s="249"/>
      <c r="EZ557" s="249"/>
      <c r="FA557" s="249"/>
      <c r="FB557" s="249"/>
      <c r="FC557" s="249"/>
      <c r="FD557" s="249"/>
      <c r="FE557" s="249"/>
      <c r="FF557" s="249"/>
      <c r="FG557" s="249"/>
      <c r="FH557" s="249"/>
      <c r="FI557" s="249"/>
      <c r="FJ557" s="249"/>
      <c r="FK557" s="249"/>
      <c r="FL557" s="249"/>
      <c r="FM557" s="249"/>
      <c r="FN557" s="249"/>
      <c r="FO557" s="249"/>
      <c r="FP557" s="249"/>
      <c r="FQ557" s="249"/>
      <c r="FR557" s="249"/>
      <c r="FS557" s="249"/>
      <c r="FT557" s="249"/>
      <c r="FU557" s="249"/>
      <c r="FV557" s="249"/>
      <c r="FW557" s="249"/>
      <c r="FX557" s="249"/>
    </row>
    <row r="558" customFormat="false" ht="13.8" hidden="false" customHeight="false" outlineLevel="0" collapsed="false">
      <c r="A558" s="249"/>
      <c r="B558" s="249"/>
      <c r="C558" s="249"/>
      <c r="D558" s="249"/>
      <c r="E558" s="249"/>
      <c r="F558" s="249"/>
      <c r="G558" s="249"/>
      <c r="H558" s="249"/>
      <c r="AK558" s="249"/>
      <c r="AL558" s="249"/>
      <c r="AM558" s="249"/>
      <c r="AN558" s="249"/>
      <c r="AO558" s="249"/>
      <c r="AP558" s="249"/>
      <c r="AQ558" s="249"/>
      <c r="AR558" s="249"/>
      <c r="AS558" s="249"/>
      <c r="AT558" s="249"/>
      <c r="AU558" s="249"/>
      <c r="AV558" s="249"/>
      <c r="AW558" s="249"/>
      <c r="AX558" s="249"/>
      <c r="AY558" s="249"/>
      <c r="AZ558" s="249"/>
      <c r="BA558" s="249"/>
      <c r="BB558" s="249"/>
      <c r="BC558" s="249"/>
      <c r="BD558" s="249"/>
      <c r="BE558" s="249"/>
      <c r="BF558" s="249"/>
      <c r="BG558" s="249"/>
      <c r="BH558" s="249"/>
      <c r="BI558" s="249"/>
      <c r="BJ558" s="249"/>
      <c r="BK558" s="249"/>
      <c r="BL558" s="249"/>
      <c r="BM558" s="249"/>
      <c r="BN558" s="249"/>
      <c r="BO558" s="249"/>
      <c r="BP558" s="249"/>
      <c r="BQ558" s="249"/>
      <c r="BR558" s="249"/>
      <c r="BS558" s="249"/>
      <c r="BT558" s="249"/>
      <c r="BU558" s="249"/>
      <c r="BV558" s="249"/>
      <c r="BW558" s="249"/>
      <c r="BX558" s="249"/>
      <c r="BY558" s="249"/>
      <c r="BZ558" s="249"/>
      <c r="CA558" s="249"/>
      <c r="CB558" s="249"/>
      <c r="CC558" s="249"/>
      <c r="CD558" s="249"/>
      <c r="CE558" s="249"/>
      <c r="CF558" s="249"/>
      <c r="CG558" s="249"/>
      <c r="CH558" s="249"/>
      <c r="CI558" s="249"/>
      <c r="CJ558" s="249"/>
      <c r="CK558" s="249"/>
      <c r="CL558" s="249"/>
      <c r="CM558" s="249"/>
      <c r="CN558" s="249"/>
      <c r="CO558" s="249"/>
      <c r="CP558" s="249"/>
      <c r="CQ558" s="249"/>
      <c r="CR558" s="249"/>
      <c r="CS558" s="249"/>
      <c r="CT558" s="249"/>
      <c r="CU558" s="249"/>
      <c r="CV558" s="249"/>
      <c r="CW558" s="249"/>
      <c r="CX558" s="249"/>
      <c r="CY558" s="249"/>
      <c r="CZ558" s="249"/>
      <c r="DA558" s="249"/>
      <c r="DB558" s="249"/>
      <c r="DC558" s="249"/>
      <c r="DD558" s="249"/>
      <c r="DE558" s="249"/>
      <c r="DF558" s="249"/>
      <c r="DG558" s="249"/>
      <c r="DH558" s="249"/>
      <c r="DI558" s="249"/>
      <c r="DJ558" s="249"/>
      <c r="DK558" s="249"/>
      <c r="DL558" s="249"/>
      <c r="DM558" s="249"/>
      <c r="DN558" s="249"/>
      <c r="DO558" s="249"/>
      <c r="DP558" s="249"/>
      <c r="DQ558" s="249"/>
      <c r="DR558" s="249"/>
      <c r="DS558" s="249"/>
      <c r="DT558" s="249"/>
      <c r="DU558" s="249"/>
      <c r="DV558" s="249"/>
      <c r="DW558" s="249"/>
      <c r="DX558" s="249"/>
      <c r="DY558" s="249"/>
      <c r="DZ558" s="249"/>
      <c r="EA558" s="249"/>
      <c r="EB558" s="249"/>
      <c r="EC558" s="249"/>
      <c r="ED558" s="249"/>
      <c r="EE558" s="249"/>
      <c r="EF558" s="249"/>
      <c r="EG558" s="249"/>
      <c r="EH558" s="249"/>
      <c r="EI558" s="249"/>
      <c r="EJ558" s="249"/>
      <c r="EK558" s="249"/>
      <c r="EL558" s="249"/>
      <c r="EM558" s="249"/>
      <c r="EN558" s="249"/>
      <c r="EO558" s="249"/>
      <c r="EP558" s="249"/>
      <c r="EQ558" s="249"/>
      <c r="ER558" s="249"/>
      <c r="ES558" s="249"/>
      <c r="ET558" s="249"/>
      <c r="EU558" s="249"/>
      <c r="EV558" s="249"/>
      <c r="EW558" s="249"/>
      <c r="EX558" s="249"/>
      <c r="EY558" s="249"/>
      <c r="EZ558" s="249"/>
      <c r="FA558" s="249"/>
      <c r="FB558" s="249"/>
      <c r="FC558" s="249"/>
      <c r="FD558" s="249"/>
      <c r="FE558" s="249"/>
      <c r="FF558" s="249"/>
      <c r="FG558" s="249"/>
      <c r="FH558" s="249"/>
      <c r="FI558" s="249"/>
      <c r="FJ558" s="249"/>
      <c r="FK558" s="249"/>
      <c r="FL558" s="249"/>
      <c r="FM558" s="249"/>
      <c r="FN558" s="249"/>
      <c r="FO558" s="249"/>
      <c r="FP558" s="249"/>
      <c r="FQ558" s="249"/>
      <c r="FR558" s="249"/>
      <c r="FS558" s="249"/>
      <c r="FT558" s="249"/>
      <c r="FU558" s="249"/>
      <c r="FV558" s="249"/>
      <c r="FW558" s="249"/>
      <c r="FX558" s="249"/>
    </row>
    <row r="559" customFormat="false" ht="13.8" hidden="false" customHeight="false" outlineLevel="0" collapsed="false">
      <c r="A559" s="249"/>
      <c r="B559" s="249"/>
      <c r="C559" s="249"/>
      <c r="D559" s="249"/>
      <c r="E559" s="249"/>
      <c r="F559" s="249"/>
      <c r="G559" s="249"/>
      <c r="H559" s="249"/>
      <c r="AK559" s="249"/>
      <c r="AL559" s="249"/>
      <c r="AM559" s="249"/>
      <c r="AN559" s="249"/>
      <c r="AO559" s="249"/>
      <c r="AP559" s="249"/>
      <c r="AQ559" s="249"/>
      <c r="AR559" s="249"/>
      <c r="AS559" s="249"/>
      <c r="AT559" s="249"/>
      <c r="AU559" s="249"/>
      <c r="AV559" s="249"/>
      <c r="AW559" s="249"/>
      <c r="AX559" s="249"/>
      <c r="AY559" s="249"/>
      <c r="AZ559" s="249"/>
      <c r="BA559" s="249"/>
      <c r="BB559" s="249"/>
      <c r="BC559" s="249"/>
      <c r="BD559" s="249"/>
      <c r="BE559" s="249"/>
      <c r="BF559" s="249"/>
      <c r="BG559" s="249"/>
      <c r="BH559" s="249"/>
      <c r="BI559" s="249"/>
      <c r="BJ559" s="249"/>
      <c r="BK559" s="249"/>
      <c r="BL559" s="249"/>
      <c r="BM559" s="249"/>
      <c r="BN559" s="249"/>
      <c r="BO559" s="249"/>
      <c r="BP559" s="249"/>
      <c r="BQ559" s="249"/>
      <c r="BR559" s="249"/>
      <c r="BS559" s="249"/>
      <c r="BT559" s="249"/>
      <c r="BU559" s="249"/>
      <c r="BV559" s="249"/>
      <c r="BW559" s="249"/>
      <c r="BX559" s="249"/>
      <c r="BY559" s="249"/>
      <c r="BZ559" s="249"/>
      <c r="CA559" s="249"/>
      <c r="CB559" s="249"/>
      <c r="CC559" s="249"/>
      <c r="CD559" s="249"/>
      <c r="CE559" s="249"/>
      <c r="CF559" s="249"/>
      <c r="CG559" s="249"/>
      <c r="CH559" s="249"/>
      <c r="CI559" s="249"/>
      <c r="CJ559" s="249"/>
      <c r="CK559" s="249"/>
      <c r="CL559" s="249"/>
      <c r="CM559" s="249"/>
      <c r="CN559" s="249"/>
      <c r="CO559" s="249"/>
      <c r="CP559" s="249"/>
      <c r="CQ559" s="249"/>
      <c r="CR559" s="249"/>
      <c r="CS559" s="249"/>
      <c r="CT559" s="249"/>
      <c r="CU559" s="249"/>
      <c r="CV559" s="249"/>
      <c r="CW559" s="249"/>
      <c r="CX559" s="249"/>
      <c r="CY559" s="249"/>
      <c r="CZ559" s="249"/>
      <c r="DA559" s="249"/>
      <c r="DB559" s="249"/>
      <c r="DC559" s="249"/>
      <c r="DD559" s="249"/>
      <c r="DE559" s="249"/>
      <c r="DF559" s="249"/>
      <c r="DG559" s="249"/>
      <c r="DH559" s="249"/>
      <c r="DI559" s="249"/>
      <c r="DJ559" s="249"/>
      <c r="DK559" s="249"/>
      <c r="DL559" s="249"/>
      <c r="DM559" s="249"/>
      <c r="DN559" s="249"/>
      <c r="DO559" s="249"/>
      <c r="DP559" s="249"/>
      <c r="DQ559" s="249"/>
      <c r="DR559" s="249"/>
      <c r="DS559" s="249"/>
      <c r="DT559" s="249"/>
      <c r="DU559" s="249"/>
      <c r="DV559" s="249"/>
      <c r="DW559" s="249"/>
      <c r="DX559" s="249"/>
      <c r="DY559" s="249"/>
      <c r="DZ559" s="249"/>
      <c r="EA559" s="249"/>
      <c r="EB559" s="249"/>
      <c r="EC559" s="249"/>
      <c r="ED559" s="249"/>
      <c r="EE559" s="249"/>
      <c r="EF559" s="249"/>
      <c r="EG559" s="249"/>
      <c r="EH559" s="249"/>
      <c r="EI559" s="249"/>
      <c r="EJ559" s="249"/>
      <c r="EK559" s="249"/>
      <c r="EL559" s="249"/>
      <c r="EM559" s="249"/>
      <c r="EN559" s="249"/>
      <c r="EO559" s="249"/>
      <c r="EP559" s="249"/>
      <c r="EQ559" s="249"/>
      <c r="ER559" s="249"/>
      <c r="ES559" s="249"/>
      <c r="ET559" s="249"/>
      <c r="EU559" s="249"/>
      <c r="EV559" s="249"/>
      <c r="EW559" s="249"/>
      <c r="EX559" s="249"/>
      <c r="EY559" s="249"/>
      <c r="EZ559" s="249"/>
      <c r="FA559" s="249"/>
      <c r="FB559" s="249"/>
      <c r="FC559" s="249"/>
      <c r="FD559" s="249"/>
      <c r="FE559" s="249"/>
      <c r="FF559" s="249"/>
      <c r="FG559" s="249"/>
      <c r="FH559" s="249"/>
      <c r="FI559" s="249"/>
      <c r="FJ559" s="249"/>
      <c r="FK559" s="249"/>
      <c r="FL559" s="249"/>
      <c r="FM559" s="249"/>
      <c r="FN559" s="249"/>
      <c r="FO559" s="249"/>
      <c r="FP559" s="249"/>
      <c r="FQ559" s="249"/>
      <c r="FR559" s="249"/>
      <c r="FS559" s="249"/>
      <c r="FT559" s="249"/>
      <c r="FU559" s="249"/>
      <c r="FV559" s="249"/>
      <c r="FW559" s="249"/>
      <c r="FX559" s="249"/>
    </row>
    <row r="560" customFormat="false" ht="13.8" hidden="false" customHeight="false" outlineLevel="0" collapsed="false">
      <c r="A560" s="249"/>
      <c r="B560" s="249"/>
      <c r="C560" s="249"/>
      <c r="D560" s="249"/>
      <c r="E560" s="249"/>
      <c r="F560" s="249"/>
      <c r="G560" s="249"/>
      <c r="H560" s="249"/>
      <c r="AK560" s="249"/>
      <c r="AL560" s="249"/>
      <c r="AM560" s="249"/>
      <c r="AN560" s="249"/>
      <c r="AO560" s="249"/>
      <c r="AP560" s="249"/>
      <c r="AQ560" s="249"/>
      <c r="AR560" s="249"/>
      <c r="AS560" s="249"/>
      <c r="AT560" s="249"/>
      <c r="AU560" s="249"/>
      <c r="AV560" s="249"/>
      <c r="AW560" s="249"/>
      <c r="AX560" s="249"/>
      <c r="AY560" s="249"/>
      <c r="AZ560" s="249"/>
      <c r="BA560" s="249"/>
      <c r="BB560" s="249"/>
      <c r="BC560" s="249"/>
      <c r="BD560" s="249"/>
      <c r="BE560" s="249"/>
      <c r="BF560" s="249"/>
      <c r="BG560" s="249"/>
      <c r="BH560" s="249"/>
      <c r="BI560" s="249"/>
      <c r="BJ560" s="249"/>
      <c r="BK560" s="249"/>
      <c r="BL560" s="249"/>
      <c r="BM560" s="249"/>
      <c r="BN560" s="249"/>
      <c r="BO560" s="249"/>
      <c r="BP560" s="249"/>
      <c r="BQ560" s="249"/>
      <c r="BR560" s="249"/>
      <c r="BS560" s="249"/>
      <c r="BT560" s="249"/>
      <c r="BU560" s="249"/>
      <c r="BV560" s="249"/>
      <c r="BW560" s="249"/>
      <c r="BX560" s="249"/>
      <c r="BY560" s="249"/>
      <c r="BZ560" s="249"/>
      <c r="CA560" s="249"/>
      <c r="CB560" s="249"/>
      <c r="CC560" s="249"/>
      <c r="CD560" s="249"/>
      <c r="CE560" s="249"/>
      <c r="CF560" s="249"/>
      <c r="CG560" s="249"/>
      <c r="CH560" s="249"/>
      <c r="CI560" s="249"/>
      <c r="CJ560" s="249"/>
      <c r="CK560" s="249"/>
      <c r="CL560" s="249"/>
      <c r="CM560" s="249"/>
      <c r="CN560" s="249"/>
      <c r="CO560" s="249"/>
      <c r="CP560" s="249"/>
      <c r="CQ560" s="249"/>
      <c r="CR560" s="249"/>
      <c r="CS560" s="249"/>
      <c r="CT560" s="249"/>
      <c r="CU560" s="249"/>
      <c r="CV560" s="249"/>
      <c r="CW560" s="249"/>
      <c r="CX560" s="249"/>
      <c r="CY560" s="249"/>
      <c r="CZ560" s="249"/>
      <c r="DA560" s="249"/>
      <c r="DB560" s="249"/>
      <c r="DC560" s="249"/>
      <c r="DD560" s="249"/>
      <c r="DE560" s="249"/>
      <c r="DF560" s="249"/>
      <c r="DG560" s="249"/>
      <c r="DH560" s="249"/>
      <c r="DI560" s="249"/>
      <c r="DJ560" s="249"/>
      <c r="DK560" s="249"/>
      <c r="DL560" s="249"/>
      <c r="DM560" s="249"/>
      <c r="DN560" s="249"/>
      <c r="DO560" s="249"/>
      <c r="DP560" s="249"/>
      <c r="DQ560" s="249"/>
      <c r="DR560" s="249"/>
      <c r="DS560" s="249"/>
      <c r="DT560" s="249"/>
      <c r="DU560" s="249"/>
      <c r="DV560" s="249"/>
      <c r="DW560" s="249"/>
      <c r="DX560" s="249"/>
      <c r="DY560" s="249"/>
      <c r="DZ560" s="249"/>
      <c r="EA560" s="249"/>
      <c r="EB560" s="249"/>
      <c r="EC560" s="249"/>
      <c r="ED560" s="249"/>
      <c r="EE560" s="249"/>
      <c r="EF560" s="249"/>
      <c r="EG560" s="249"/>
      <c r="EH560" s="249"/>
      <c r="EI560" s="249"/>
      <c r="EJ560" s="249"/>
      <c r="EK560" s="249"/>
      <c r="EL560" s="249"/>
      <c r="EM560" s="249"/>
      <c r="EN560" s="249"/>
      <c r="EO560" s="249"/>
      <c r="EP560" s="249"/>
      <c r="EQ560" s="249"/>
      <c r="ER560" s="249"/>
      <c r="ES560" s="249"/>
      <c r="ET560" s="249"/>
      <c r="EU560" s="249"/>
      <c r="EV560" s="249"/>
      <c r="EW560" s="249"/>
      <c r="EX560" s="249"/>
      <c r="EY560" s="249"/>
      <c r="EZ560" s="249"/>
      <c r="FA560" s="249"/>
      <c r="FB560" s="249"/>
      <c r="FC560" s="249"/>
      <c r="FD560" s="249"/>
      <c r="FE560" s="249"/>
      <c r="FF560" s="249"/>
      <c r="FG560" s="249"/>
      <c r="FH560" s="249"/>
      <c r="FI560" s="249"/>
      <c r="FJ560" s="249"/>
      <c r="FK560" s="249"/>
      <c r="FL560" s="249"/>
      <c r="FM560" s="249"/>
      <c r="FN560" s="249"/>
      <c r="FO560" s="249"/>
      <c r="FP560" s="249"/>
      <c r="FQ560" s="249"/>
      <c r="FR560" s="249"/>
      <c r="FS560" s="249"/>
      <c r="FT560" s="249"/>
      <c r="FU560" s="249"/>
      <c r="FV560" s="249"/>
      <c r="FW560" s="249"/>
      <c r="FX560" s="249"/>
    </row>
    <row r="561" customFormat="false" ht="13.8" hidden="false" customHeight="false" outlineLevel="0" collapsed="false">
      <c r="A561" s="249"/>
      <c r="B561" s="249"/>
      <c r="C561" s="249"/>
      <c r="D561" s="249"/>
      <c r="E561" s="249"/>
      <c r="F561" s="249"/>
      <c r="G561" s="249"/>
      <c r="H561" s="249"/>
      <c r="AK561" s="249"/>
      <c r="AL561" s="249"/>
      <c r="AM561" s="249"/>
      <c r="AN561" s="249"/>
      <c r="AO561" s="249"/>
      <c r="AP561" s="249"/>
      <c r="AQ561" s="249"/>
      <c r="AR561" s="249"/>
      <c r="AS561" s="249"/>
      <c r="AT561" s="249"/>
      <c r="AU561" s="249"/>
      <c r="AV561" s="249"/>
      <c r="AW561" s="249"/>
      <c r="AX561" s="249"/>
      <c r="AY561" s="249"/>
      <c r="AZ561" s="249"/>
      <c r="BA561" s="249"/>
      <c r="BB561" s="249"/>
      <c r="BC561" s="249"/>
      <c r="BD561" s="249"/>
      <c r="BE561" s="249"/>
      <c r="BF561" s="249"/>
      <c r="BG561" s="249"/>
      <c r="BH561" s="249"/>
      <c r="BI561" s="249"/>
      <c r="BJ561" s="249"/>
      <c r="BK561" s="249"/>
      <c r="BL561" s="249"/>
      <c r="BM561" s="249"/>
      <c r="BN561" s="249"/>
      <c r="BO561" s="249"/>
      <c r="BP561" s="249"/>
      <c r="BQ561" s="249"/>
      <c r="BR561" s="249"/>
      <c r="BS561" s="249"/>
      <c r="BT561" s="249"/>
      <c r="BU561" s="249"/>
      <c r="BV561" s="249"/>
      <c r="BW561" s="249"/>
      <c r="BX561" s="249"/>
      <c r="BY561" s="249"/>
      <c r="BZ561" s="249"/>
      <c r="CA561" s="249"/>
      <c r="CB561" s="249"/>
      <c r="CC561" s="249"/>
      <c r="CD561" s="249"/>
      <c r="CE561" s="249"/>
      <c r="CF561" s="249"/>
      <c r="CG561" s="249"/>
      <c r="CH561" s="249"/>
      <c r="CI561" s="249"/>
      <c r="CJ561" s="249"/>
      <c r="CK561" s="249"/>
      <c r="CL561" s="249"/>
      <c r="CM561" s="249"/>
      <c r="CN561" s="249"/>
      <c r="CO561" s="249"/>
      <c r="CP561" s="249"/>
      <c r="CQ561" s="249"/>
      <c r="CR561" s="249"/>
      <c r="CS561" s="249"/>
      <c r="CT561" s="249"/>
      <c r="CU561" s="249"/>
      <c r="CV561" s="249"/>
      <c r="CW561" s="249"/>
      <c r="CX561" s="249"/>
      <c r="CY561" s="249"/>
      <c r="CZ561" s="249"/>
      <c r="DA561" s="249"/>
      <c r="DB561" s="249"/>
      <c r="DC561" s="249"/>
      <c r="DD561" s="249"/>
      <c r="DE561" s="249"/>
      <c r="DF561" s="249"/>
      <c r="DG561" s="249"/>
      <c r="DH561" s="249"/>
      <c r="DI561" s="249"/>
      <c r="DJ561" s="249"/>
      <c r="DK561" s="249"/>
      <c r="DL561" s="249"/>
      <c r="DM561" s="249"/>
      <c r="DN561" s="249"/>
      <c r="DO561" s="249"/>
      <c r="DP561" s="249"/>
      <c r="DQ561" s="249"/>
      <c r="DR561" s="249"/>
      <c r="DS561" s="249"/>
      <c r="DT561" s="249"/>
      <c r="DU561" s="249"/>
      <c r="DV561" s="249"/>
      <c r="DW561" s="249"/>
      <c r="DX561" s="249"/>
      <c r="DY561" s="249"/>
      <c r="DZ561" s="249"/>
      <c r="EA561" s="249"/>
      <c r="EB561" s="249"/>
      <c r="EC561" s="249"/>
      <c r="ED561" s="249"/>
      <c r="EE561" s="249"/>
      <c r="EF561" s="249"/>
      <c r="EG561" s="249"/>
      <c r="EH561" s="249"/>
      <c r="EI561" s="249"/>
      <c r="EJ561" s="249"/>
      <c r="EK561" s="249"/>
      <c r="EL561" s="249"/>
      <c r="EM561" s="249"/>
      <c r="EN561" s="249"/>
      <c r="EO561" s="249"/>
      <c r="EP561" s="249"/>
      <c r="EQ561" s="249"/>
      <c r="ER561" s="249"/>
      <c r="ES561" s="249"/>
      <c r="ET561" s="249"/>
      <c r="EU561" s="249"/>
      <c r="EV561" s="249"/>
      <c r="EW561" s="249"/>
      <c r="EX561" s="249"/>
      <c r="EY561" s="249"/>
      <c r="EZ561" s="249"/>
      <c r="FA561" s="249"/>
      <c r="FB561" s="249"/>
      <c r="FC561" s="249"/>
      <c r="FD561" s="249"/>
      <c r="FE561" s="249"/>
      <c r="FF561" s="249"/>
      <c r="FG561" s="249"/>
      <c r="FH561" s="249"/>
      <c r="FI561" s="249"/>
      <c r="FJ561" s="249"/>
      <c r="FK561" s="249"/>
      <c r="FL561" s="249"/>
      <c r="FM561" s="249"/>
      <c r="FN561" s="249"/>
      <c r="FO561" s="249"/>
      <c r="FP561" s="249"/>
      <c r="FQ561" s="249"/>
      <c r="FR561" s="249"/>
      <c r="FS561" s="249"/>
      <c r="FT561" s="249"/>
      <c r="FU561" s="249"/>
      <c r="FV561" s="249"/>
      <c r="FW561" s="249"/>
      <c r="FX561" s="249"/>
    </row>
    <row r="562" customFormat="false" ht="13.8" hidden="false" customHeight="false" outlineLevel="0" collapsed="false">
      <c r="A562" s="249"/>
      <c r="B562" s="249"/>
      <c r="C562" s="249"/>
      <c r="D562" s="249"/>
      <c r="E562" s="249"/>
      <c r="F562" s="249"/>
      <c r="G562" s="249"/>
      <c r="H562" s="249"/>
      <c r="AK562" s="249"/>
      <c r="AL562" s="249"/>
      <c r="AM562" s="249"/>
      <c r="AN562" s="249"/>
      <c r="AO562" s="249"/>
      <c r="AP562" s="249"/>
      <c r="AQ562" s="249"/>
      <c r="AR562" s="249"/>
      <c r="AS562" s="249"/>
      <c r="AT562" s="249"/>
      <c r="AU562" s="249"/>
      <c r="AV562" s="249"/>
      <c r="AW562" s="249"/>
      <c r="AX562" s="249"/>
      <c r="AY562" s="249"/>
      <c r="AZ562" s="249"/>
      <c r="BA562" s="249"/>
      <c r="BB562" s="249"/>
      <c r="BC562" s="249"/>
      <c r="BD562" s="249"/>
      <c r="BE562" s="249"/>
      <c r="BF562" s="249"/>
      <c r="BG562" s="249"/>
      <c r="BH562" s="249"/>
      <c r="BI562" s="249"/>
      <c r="BJ562" s="249"/>
      <c r="BK562" s="249"/>
      <c r="BL562" s="249"/>
      <c r="BM562" s="249"/>
      <c r="BN562" s="249"/>
      <c r="BO562" s="249"/>
      <c r="BP562" s="249"/>
      <c r="BQ562" s="249"/>
      <c r="BR562" s="249"/>
      <c r="BS562" s="249"/>
      <c r="BT562" s="249"/>
      <c r="BU562" s="249"/>
      <c r="BV562" s="249"/>
      <c r="BW562" s="249"/>
      <c r="BX562" s="249"/>
      <c r="BY562" s="249"/>
      <c r="BZ562" s="249"/>
      <c r="CA562" s="249"/>
      <c r="CB562" s="249"/>
      <c r="CC562" s="249"/>
      <c r="CD562" s="249"/>
      <c r="CE562" s="249"/>
      <c r="CF562" s="249"/>
      <c r="CG562" s="249"/>
      <c r="CH562" s="249"/>
      <c r="CI562" s="249"/>
      <c r="CJ562" s="249"/>
      <c r="CK562" s="249"/>
      <c r="CL562" s="249"/>
      <c r="CM562" s="249"/>
      <c r="CN562" s="249"/>
      <c r="CO562" s="249"/>
      <c r="CP562" s="249"/>
      <c r="CQ562" s="249"/>
      <c r="CR562" s="249"/>
      <c r="CS562" s="249"/>
      <c r="CT562" s="249"/>
      <c r="CU562" s="249"/>
      <c r="CV562" s="249"/>
      <c r="CW562" s="249"/>
      <c r="CX562" s="249"/>
      <c r="CY562" s="249"/>
      <c r="CZ562" s="249"/>
      <c r="DA562" s="249"/>
      <c r="DB562" s="249"/>
      <c r="DC562" s="249"/>
      <c r="DD562" s="249"/>
      <c r="DE562" s="249"/>
      <c r="DF562" s="249"/>
      <c r="DG562" s="249"/>
      <c r="DH562" s="249"/>
      <c r="DI562" s="249"/>
      <c r="DJ562" s="249"/>
      <c r="DK562" s="249"/>
      <c r="DL562" s="249"/>
      <c r="DM562" s="249"/>
      <c r="DN562" s="249"/>
      <c r="DO562" s="249"/>
      <c r="DP562" s="249"/>
      <c r="DQ562" s="249"/>
      <c r="DR562" s="249"/>
      <c r="DS562" s="249"/>
      <c r="DT562" s="249"/>
      <c r="DU562" s="249"/>
      <c r="DV562" s="249"/>
      <c r="DW562" s="249"/>
      <c r="DX562" s="249"/>
      <c r="DY562" s="249"/>
      <c r="DZ562" s="249"/>
      <c r="EA562" s="249"/>
      <c r="EB562" s="249"/>
      <c r="EC562" s="249"/>
      <c r="ED562" s="249"/>
      <c r="EE562" s="249"/>
      <c r="EF562" s="249"/>
      <c r="EG562" s="249"/>
      <c r="EH562" s="249"/>
      <c r="EI562" s="249"/>
      <c r="EJ562" s="249"/>
      <c r="EK562" s="249"/>
      <c r="EL562" s="249"/>
      <c r="EM562" s="249"/>
      <c r="EN562" s="249"/>
      <c r="EO562" s="249"/>
      <c r="EP562" s="249"/>
      <c r="EQ562" s="249"/>
      <c r="ER562" s="249"/>
      <c r="ES562" s="249"/>
      <c r="ET562" s="249"/>
      <c r="EU562" s="249"/>
      <c r="EV562" s="249"/>
      <c r="EW562" s="249"/>
      <c r="EX562" s="249"/>
      <c r="EY562" s="249"/>
      <c r="EZ562" s="249"/>
      <c r="FA562" s="249"/>
      <c r="FB562" s="249"/>
      <c r="FC562" s="249"/>
      <c r="FD562" s="249"/>
      <c r="FE562" s="249"/>
      <c r="FF562" s="249"/>
      <c r="FG562" s="249"/>
      <c r="FH562" s="249"/>
      <c r="FI562" s="249"/>
      <c r="FJ562" s="249"/>
      <c r="FK562" s="249"/>
      <c r="FL562" s="249"/>
      <c r="FM562" s="249"/>
      <c r="FN562" s="249"/>
      <c r="FO562" s="249"/>
      <c r="FP562" s="249"/>
      <c r="FQ562" s="249"/>
      <c r="FR562" s="249"/>
      <c r="FS562" s="249"/>
      <c r="FT562" s="249"/>
      <c r="FU562" s="249"/>
      <c r="FV562" s="249"/>
      <c r="FW562" s="249"/>
      <c r="FX562" s="249"/>
    </row>
    <row r="563" customFormat="false" ht="13.8" hidden="false" customHeight="false" outlineLevel="0" collapsed="false">
      <c r="A563" s="249"/>
      <c r="B563" s="249"/>
      <c r="C563" s="249"/>
      <c r="D563" s="249"/>
      <c r="E563" s="249"/>
      <c r="F563" s="249"/>
      <c r="G563" s="249"/>
      <c r="H563" s="249"/>
      <c r="AK563" s="249"/>
      <c r="AL563" s="249"/>
      <c r="AM563" s="249"/>
      <c r="AN563" s="249"/>
      <c r="AO563" s="249"/>
      <c r="AP563" s="249"/>
      <c r="AQ563" s="249"/>
      <c r="AR563" s="249"/>
      <c r="AS563" s="249"/>
      <c r="AT563" s="249"/>
      <c r="AU563" s="249"/>
      <c r="AV563" s="249"/>
      <c r="AW563" s="249"/>
      <c r="AX563" s="249"/>
      <c r="AY563" s="249"/>
      <c r="AZ563" s="249"/>
      <c r="BA563" s="249"/>
      <c r="BB563" s="249"/>
      <c r="BC563" s="249"/>
      <c r="BD563" s="249"/>
      <c r="BE563" s="249"/>
      <c r="BF563" s="249"/>
      <c r="BG563" s="249"/>
      <c r="BH563" s="249"/>
      <c r="BI563" s="249"/>
      <c r="BJ563" s="249"/>
      <c r="BK563" s="249"/>
      <c r="BL563" s="249"/>
      <c r="BM563" s="249"/>
      <c r="BN563" s="249"/>
      <c r="BO563" s="249"/>
      <c r="BP563" s="249"/>
      <c r="BQ563" s="249"/>
      <c r="BR563" s="249"/>
      <c r="BS563" s="249"/>
      <c r="BT563" s="249"/>
      <c r="BU563" s="249"/>
      <c r="BV563" s="249"/>
      <c r="BW563" s="249"/>
      <c r="BX563" s="249"/>
      <c r="BY563" s="249"/>
      <c r="BZ563" s="249"/>
      <c r="CA563" s="249"/>
      <c r="CB563" s="249"/>
      <c r="CC563" s="249"/>
      <c r="CD563" s="249"/>
      <c r="CE563" s="249"/>
      <c r="CF563" s="249"/>
      <c r="CG563" s="249"/>
      <c r="CH563" s="249"/>
      <c r="CI563" s="249"/>
      <c r="CJ563" s="249"/>
      <c r="CK563" s="249"/>
      <c r="CL563" s="249"/>
      <c r="CM563" s="249"/>
      <c r="CN563" s="249"/>
      <c r="CO563" s="249"/>
      <c r="CP563" s="249"/>
      <c r="CQ563" s="249"/>
      <c r="CR563" s="249"/>
      <c r="CS563" s="249"/>
      <c r="CT563" s="249"/>
      <c r="CU563" s="249"/>
      <c r="CV563" s="249"/>
      <c r="CW563" s="249"/>
      <c r="CX563" s="249"/>
      <c r="CY563" s="249"/>
      <c r="CZ563" s="249"/>
      <c r="DA563" s="249"/>
      <c r="DB563" s="249"/>
      <c r="DC563" s="249"/>
      <c r="DD563" s="249"/>
      <c r="DE563" s="249"/>
      <c r="DF563" s="249"/>
      <c r="DG563" s="249"/>
      <c r="DH563" s="249"/>
      <c r="DI563" s="249"/>
      <c r="DJ563" s="249"/>
      <c r="DK563" s="249"/>
      <c r="DL563" s="249"/>
      <c r="DM563" s="249"/>
      <c r="DN563" s="249"/>
      <c r="DO563" s="249"/>
      <c r="DP563" s="249"/>
      <c r="DQ563" s="249"/>
      <c r="DR563" s="249"/>
      <c r="DS563" s="249"/>
      <c r="DT563" s="249"/>
      <c r="DU563" s="249"/>
      <c r="DV563" s="249"/>
      <c r="DW563" s="249"/>
      <c r="DX563" s="249"/>
      <c r="DY563" s="249"/>
      <c r="DZ563" s="249"/>
      <c r="EA563" s="249"/>
      <c r="EB563" s="249"/>
      <c r="EC563" s="249"/>
      <c r="ED563" s="249"/>
      <c r="EE563" s="249"/>
      <c r="EF563" s="249"/>
      <c r="EG563" s="249"/>
      <c r="EH563" s="249"/>
      <c r="EI563" s="249"/>
      <c r="EJ563" s="249"/>
      <c r="EK563" s="249"/>
      <c r="EL563" s="249"/>
      <c r="EM563" s="249"/>
      <c r="EN563" s="249"/>
      <c r="EO563" s="249"/>
      <c r="EP563" s="249"/>
      <c r="EQ563" s="249"/>
      <c r="ER563" s="249"/>
      <c r="ES563" s="249"/>
      <c r="ET563" s="249"/>
      <c r="EU563" s="249"/>
      <c r="EV563" s="249"/>
      <c r="EW563" s="249"/>
      <c r="EX563" s="249"/>
      <c r="EY563" s="249"/>
      <c r="EZ563" s="249"/>
      <c r="FA563" s="249"/>
      <c r="FB563" s="249"/>
      <c r="FC563" s="249"/>
      <c r="FD563" s="249"/>
      <c r="FE563" s="249"/>
      <c r="FF563" s="249"/>
      <c r="FG563" s="249"/>
      <c r="FH563" s="249"/>
      <c r="FI563" s="249"/>
      <c r="FJ563" s="249"/>
      <c r="FK563" s="249"/>
      <c r="FL563" s="249"/>
      <c r="FM563" s="249"/>
      <c r="FN563" s="249"/>
      <c r="FO563" s="249"/>
      <c r="FP563" s="249"/>
      <c r="FQ563" s="249"/>
      <c r="FR563" s="249"/>
      <c r="FS563" s="249"/>
      <c r="FT563" s="249"/>
      <c r="FU563" s="249"/>
      <c r="FV563" s="249"/>
      <c r="FW563" s="249"/>
      <c r="FX563" s="249"/>
    </row>
    <row r="564" customFormat="false" ht="13.8" hidden="false" customHeight="false" outlineLevel="0" collapsed="false">
      <c r="A564" s="249"/>
      <c r="B564" s="249"/>
      <c r="C564" s="249"/>
      <c r="D564" s="249"/>
      <c r="E564" s="249"/>
      <c r="F564" s="249"/>
      <c r="G564" s="249"/>
      <c r="H564" s="249"/>
      <c r="AK564" s="249"/>
      <c r="AL564" s="249"/>
      <c r="AM564" s="249"/>
      <c r="AN564" s="249"/>
      <c r="AO564" s="249"/>
      <c r="AP564" s="249"/>
      <c r="AQ564" s="249"/>
      <c r="AR564" s="249"/>
      <c r="AS564" s="249"/>
      <c r="AT564" s="249"/>
      <c r="AU564" s="249"/>
      <c r="AV564" s="249"/>
      <c r="AW564" s="249"/>
      <c r="AX564" s="249"/>
      <c r="AY564" s="249"/>
      <c r="AZ564" s="249"/>
      <c r="BA564" s="249"/>
      <c r="BB564" s="249"/>
      <c r="BC564" s="249"/>
      <c r="BD564" s="249"/>
      <c r="BE564" s="249"/>
      <c r="BF564" s="249"/>
      <c r="BG564" s="249"/>
      <c r="BH564" s="249"/>
      <c r="BI564" s="249"/>
      <c r="BJ564" s="249"/>
      <c r="BK564" s="249"/>
      <c r="BL564" s="249"/>
      <c r="BM564" s="249"/>
      <c r="BN564" s="249"/>
      <c r="BO564" s="249"/>
      <c r="BP564" s="249"/>
      <c r="BQ564" s="249"/>
      <c r="BR564" s="249"/>
      <c r="BS564" s="249"/>
      <c r="BT564" s="249"/>
      <c r="BU564" s="249"/>
      <c r="BV564" s="249"/>
      <c r="BW564" s="249"/>
      <c r="BX564" s="249"/>
      <c r="BY564" s="249"/>
      <c r="BZ564" s="249"/>
      <c r="CA564" s="249"/>
      <c r="CB564" s="249"/>
      <c r="CC564" s="249"/>
      <c r="CD564" s="249"/>
      <c r="CE564" s="249"/>
      <c r="CF564" s="249"/>
      <c r="CG564" s="249"/>
      <c r="CH564" s="249"/>
      <c r="CI564" s="249"/>
      <c r="CJ564" s="249"/>
      <c r="CK564" s="249"/>
      <c r="CL564" s="249"/>
      <c r="CM564" s="249"/>
      <c r="CN564" s="249"/>
      <c r="CO564" s="249"/>
      <c r="CP564" s="249"/>
      <c r="CQ564" s="249"/>
      <c r="CR564" s="249"/>
      <c r="CS564" s="249"/>
      <c r="CT564" s="249"/>
      <c r="CU564" s="249"/>
      <c r="CV564" s="249"/>
      <c r="CW564" s="249"/>
      <c r="CX564" s="249"/>
      <c r="CY564" s="249"/>
      <c r="CZ564" s="249"/>
      <c r="DA564" s="249"/>
      <c r="DB564" s="249"/>
      <c r="DC564" s="249"/>
      <c r="DD564" s="249"/>
      <c r="DE564" s="249"/>
      <c r="DF564" s="249"/>
      <c r="DG564" s="249"/>
      <c r="DH564" s="249"/>
      <c r="DI564" s="249"/>
      <c r="DJ564" s="249"/>
      <c r="DK564" s="249"/>
      <c r="DL564" s="249"/>
      <c r="DM564" s="249"/>
      <c r="DN564" s="249"/>
      <c r="DO564" s="249"/>
      <c r="DP564" s="249"/>
      <c r="DQ564" s="249"/>
      <c r="DR564" s="249"/>
      <c r="DS564" s="249"/>
      <c r="DT564" s="249"/>
      <c r="DU564" s="249"/>
      <c r="DV564" s="249"/>
      <c r="DW564" s="249"/>
      <c r="DX564" s="249"/>
      <c r="DY564" s="249"/>
      <c r="DZ564" s="249"/>
      <c r="EA564" s="249"/>
      <c r="EB564" s="249"/>
      <c r="EC564" s="249"/>
      <c r="ED564" s="249"/>
      <c r="EE564" s="249"/>
      <c r="EF564" s="249"/>
      <c r="EG564" s="249"/>
      <c r="EH564" s="249"/>
      <c r="EI564" s="249"/>
      <c r="EJ564" s="249"/>
      <c r="EK564" s="249"/>
      <c r="EL564" s="249"/>
      <c r="EM564" s="249"/>
      <c r="EN564" s="249"/>
      <c r="EO564" s="249"/>
      <c r="EP564" s="249"/>
      <c r="EQ564" s="249"/>
      <c r="ER564" s="249"/>
      <c r="ES564" s="249"/>
      <c r="ET564" s="249"/>
      <c r="EU564" s="249"/>
      <c r="EV564" s="249"/>
      <c r="EW564" s="249"/>
      <c r="EX564" s="249"/>
      <c r="EY564" s="249"/>
      <c r="EZ564" s="249"/>
      <c r="FA564" s="249"/>
      <c r="FB564" s="249"/>
      <c r="FC564" s="249"/>
      <c r="FD564" s="249"/>
      <c r="FE564" s="249"/>
      <c r="FF564" s="249"/>
      <c r="FG564" s="249"/>
      <c r="FH564" s="249"/>
      <c r="FI564" s="249"/>
      <c r="FJ564" s="249"/>
      <c r="FK564" s="249"/>
      <c r="FL564" s="249"/>
      <c r="FM564" s="249"/>
      <c r="FN564" s="249"/>
      <c r="FO564" s="249"/>
      <c r="FP564" s="249"/>
      <c r="FQ564" s="249"/>
      <c r="FR564" s="249"/>
      <c r="FS564" s="249"/>
      <c r="FT564" s="249"/>
      <c r="FU564" s="249"/>
      <c r="FV564" s="249"/>
      <c r="FW564" s="249"/>
      <c r="FX564" s="249"/>
    </row>
    <row r="565" customFormat="false" ht="13.8" hidden="false" customHeight="false" outlineLevel="0" collapsed="false">
      <c r="A565" s="249"/>
      <c r="B565" s="249"/>
      <c r="C565" s="249"/>
      <c r="D565" s="249"/>
      <c r="E565" s="249"/>
      <c r="F565" s="249"/>
      <c r="G565" s="249"/>
      <c r="H565" s="249"/>
      <c r="AK565" s="249"/>
      <c r="AL565" s="249"/>
      <c r="AM565" s="249"/>
      <c r="AN565" s="249"/>
      <c r="AO565" s="249"/>
      <c r="AP565" s="249"/>
      <c r="AQ565" s="249"/>
      <c r="AR565" s="249"/>
      <c r="AS565" s="249"/>
      <c r="AT565" s="249"/>
      <c r="AU565" s="249"/>
      <c r="AV565" s="249"/>
      <c r="AW565" s="249"/>
      <c r="AX565" s="249"/>
      <c r="AY565" s="249"/>
      <c r="AZ565" s="249"/>
      <c r="BA565" s="249"/>
      <c r="BB565" s="249"/>
      <c r="BC565" s="249"/>
      <c r="BD565" s="249"/>
      <c r="BE565" s="249"/>
      <c r="BF565" s="249"/>
      <c r="BG565" s="249"/>
      <c r="BH565" s="249"/>
      <c r="BI565" s="249"/>
      <c r="BJ565" s="249"/>
      <c r="BK565" s="249"/>
      <c r="BL565" s="249"/>
      <c r="BM565" s="249"/>
      <c r="BN565" s="249"/>
      <c r="BO565" s="249"/>
      <c r="BP565" s="249"/>
      <c r="BQ565" s="249"/>
      <c r="BR565" s="249"/>
      <c r="BS565" s="249"/>
      <c r="BT565" s="249"/>
      <c r="BU565" s="249"/>
      <c r="BV565" s="249"/>
      <c r="BW565" s="249"/>
      <c r="BX565" s="249"/>
      <c r="BY565" s="249"/>
      <c r="BZ565" s="249"/>
      <c r="CA565" s="249"/>
      <c r="CB565" s="249"/>
      <c r="CC565" s="249"/>
      <c r="CD565" s="249"/>
      <c r="CE565" s="249"/>
      <c r="CF565" s="249"/>
      <c r="CG565" s="249"/>
      <c r="CH565" s="249"/>
      <c r="CI565" s="249"/>
      <c r="CJ565" s="249"/>
      <c r="CK565" s="249"/>
      <c r="CL565" s="249"/>
      <c r="CM565" s="249"/>
      <c r="CN565" s="249"/>
      <c r="CO565" s="249"/>
      <c r="CP565" s="249"/>
      <c r="CQ565" s="249"/>
      <c r="CR565" s="249"/>
      <c r="CS565" s="249"/>
      <c r="CT565" s="249"/>
      <c r="CU565" s="249"/>
      <c r="CV565" s="249"/>
      <c r="CW565" s="249"/>
      <c r="CX565" s="249"/>
      <c r="CY565" s="249"/>
      <c r="CZ565" s="249"/>
      <c r="DA565" s="249"/>
      <c r="DB565" s="249"/>
      <c r="DC565" s="249"/>
      <c r="DD565" s="249"/>
      <c r="DE565" s="249"/>
      <c r="DF565" s="249"/>
      <c r="DG565" s="249"/>
      <c r="DH565" s="249"/>
      <c r="DI565" s="249"/>
      <c r="DJ565" s="249"/>
      <c r="DK565" s="249"/>
      <c r="DL565" s="249"/>
      <c r="DM565" s="249"/>
      <c r="DN565" s="249"/>
      <c r="DO565" s="249"/>
      <c r="DP565" s="249"/>
      <c r="DQ565" s="249"/>
      <c r="DR565" s="249"/>
      <c r="DS565" s="249"/>
      <c r="DT565" s="249"/>
      <c r="DU565" s="249"/>
      <c r="DV565" s="249"/>
      <c r="DW565" s="249"/>
      <c r="DX565" s="249"/>
      <c r="DY565" s="249"/>
      <c r="DZ565" s="249"/>
      <c r="EA565" s="249"/>
      <c r="EB565" s="249"/>
      <c r="EC565" s="249"/>
      <c r="ED565" s="249"/>
      <c r="EE565" s="249"/>
      <c r="EF565" s="249"/>
      <c r="EG565" s="249"/>
      <c r="EH565" s="249"/>
      <c r="EI565" s="249"/>
      <c r="EJ565" s="249"/>
      <c r="EK565" s="249"/>
      <c r="EL565" s="249"/>
      <c r="EM565" s="249"/>
      <c r="EN565" s="249"/>
      <c r="EO565" s="249"/>
      <c r="EP565" s="249"/>
      <c r="EQ565" s="249"/>
      <c r="ER565" s="249"/>
      <c r="ES565" s="249"/>
      <c r="ET565" s="249"/>
      <c r="EU565" s="249"/>
      <c r="EV565" s="249"/>
      <c r="EW565" s="249"/>
      <c r="EX565" s="249"/>
      <c r="EY565" s="249"/>
      <c r="EZ565" s="249"/>
      <c r="FA565" s="249"/>
      <c r="FB565" s="249"/>
      <c r="FC565" s="249"/>
      <c r="FD565" s="249"/>
      <c r="FE565" s="249"/>
      <c r="FF565" s="249"/>
      <c r="FG565" s="249"/>
      <c r="FH565" s="249"/>
      <c r="FI565" s="249"/>
      <c r="FJ565" s="249"/>
      <c r="FK565" s="249"/>
      <c r="FL565" s="249"/>
      <c r="FM565" s="249"/>
      <c r="FN565" s="249"/>
      <c r="FO565" s="249"/>
      <c r="FP565" s="249"/>
      <c r="FQ565" s="249"/>
      <c r="FR565" s="249"/>
      <c r="FS565" s="249"/>
      <c r="FT565" s="249"/>
      <c r="FU565" s="249"/>
      <c r="FV565" s="249"/>
      <c r="FW565" s="249"/>
      <c r="FX565" s="249"/>
    </row>
    <row r="566" customFormat="false" ht="13.8" hidden="false" customHeight="false" outlineLevel="0" collapsed="false">
      <c r="A566" s="249"/>
      <c r="B566" s="249"/>
      <c r="C566" s="249"/>
      <c r="D566" s="249"/>
      <c r="E566" s="249"/>
      <c r="F566" s="249"/>
      <c r="G566" s="249"/>
      <c r="H566" s="249"/>
      <c r="AK566" s="249"/>
      <c r="AL566" s="249"/>
      <c r="AM566" s="249"/>
      <c r="AN566" s="249"/>
      <c r="AO566" s="249"/>
      <c r="AP566" s="249"/>
      <c r="AQ566" s="249"/>
      <c r="AR566" s="249"/>
      <c r="AS566" s="249"/>
      <c r="AT566" s="249"/>
      <c r="AU566" s="249"/>
      <c r="AV566" s="249"/>
      <c r="AW566" s="249"/>
      <c r="AX566" s="249"/>
      <c r="AY566" s="249"/>
      <c r="AZ566" s="249"/>
      <c r="BA566" s="249"/>
      <c r="BB566" s="249"/>
      <c r="BC566" s="249"/>
      <c r="BD566" s="249"/>
      <c r="BE566" s="249"/>
      <c r="BF566" s="249"/>
      <c r="BG566" s="249"/>
      <c r="BH566" s="249"/>
      <c r="BI566" s="249"/>
      <c r="BJ566" s="249"/>
      <c r="BK566" s="249"/>
      <c r="BL566" s="249"/>
      <c r="BM566" s="249"/>
      <c r="BN566" s="249"/>
      <c r="BO566" s="249"/>
      <c r="BP566" s="249"/>
      <c r="BQ566" s="249"/>
      <c r="BR566" s="249"/>
      <c r="BS566" s="249"/>
      <c r="BT566" s="249"/>
      <c r="BU566" s="249"/>
      <c r="BV566" s="249"/>
      <c r="BW566" s="249"/>
      <c r="BX566" s="249"/>
      <c r="BY566" s="249"/>
      <c r="BZ566" s="249"/>
      <c r="CA566" s="249"/>
      <c r="CB566" s="249"/>
      <c r="CC566" s="249"/>
      <c r="CD566" s="249"/>
      <c r="CE566" s="249"/>
      <c r="CF566" s="249"/>
      <c r="CG566" s="249"/>
      <c r="CH566" s="249"/>
      <c r="CI566" s="249"/>
      <c r="CJ566" s="249"/>
      <c r="CK566" s="249"/>
      <c r="CL566" s="249"/>
      <c r="CM566" s="249"/>
      <c r="CN566" s="249"/>
      <c r="CO566" s="249"/>
      <c r="CP566" s="249"/>
      <c r="CQ566" s="249"/>
      <c r="CR566" s="249"/>
      <c r="CS566" s="249"/>
      <c r="CT566" s="249"/>
      <c r="CU566" s="249"/>
      <c r="CV566" s="249"/>
      <c r="CW566" s="249"/>
      <c r="CX566" s="249"/>
      <c r="CY566" s="249"/>
      <c r="CZ566" s="249"/>
      <c r="DA566" s="249"/>
      <c r="DB566" s="249"/>
      <c r="DC566" s="249"/>
      <c r="DD566" s="249"/>
      <c r="DE566" s="249"/>
      <c r="DF566" s="249"/>
      <c r="DG566" s="249"/>
      <c r="DH566" s="249"/>
      <c r="DI566" s="249"/>
      <c r="DJ566" s="249"/>
      <c r="DK566" s="249"/>
      <c r="DL566" s="249"/>
      <c r="DM566" s="249"/>
      <c r="DN566" s="249"/>
      <c r="DO566" s="249"/>
      <c r="DP566" s="249"/>
      <c r="DQ566" s="249"/>
      <c r="DR566" s="249"/>
      <c r="DS566" s="249"/>
      <c r="DT566" s="249"/>
      <c r="DU566" s="249"/>
      <c r="DV566" s="249"/>
      <c r="DW566" s="249"/>
      <c r="DX566" s="249"/>
      <c r="DY566" s="249"/>
      <c r="DZ566" s="249"/>
      <c r="EA566" s="249"/>
      <c r="EB566" s="249"/>
      <c r="EC566" s="249"/>
      <c r="ED566" s="249"/>
      <c r="EE566" s="249"/>
      <c r="EF566" s="249"/>
      <c r="EG566" s="249"/>
      <c r="EH566" s="249"/>
      <c r="EI566" s="249"/>
      <c r="EJ566" s="249"/>
      <c r="EK566" s="249"/>
      <c r="EL566" s="249"/>
      <c r="EM566" s="249"/>
      <c r="EN566" s="249"/>
      <c r="EO566" s="249"/>
      <c r="EP566" s="249"/>
      <c r="EQ566" s="249"/>
      <c r="ER566" s="249"/>
      <c r="ES566" s="249"/>
      <c r="ET566" s="249"/>
      <c r="EU566" s="249"/>
      <c r="EV566" s="249"/>
      <c r="EW566" s="249"/>
      <c r="EX566" s="249"/>
      <c r="EY566" s="249"/>
      <c r="EZ566" s="249"/>
      <c r="FA566" s="249"/>
      <c r="FB566" s="249"/>
      <c r="FC566" s="249"/>
      <c r="FD566" s="249"/>
      <c r="FE566" s="249"/>
      <c r="FF566" s="249"/>
      <c r="FG566" s="249"/>
      <c r="FH566" s="249"/>
      <c r="FI566" s="249"/>
      <c r="FJ566" s="249"/>
      <c r="FK566" s="249"/>
      <c r="FL566" s="249"/>
      <c r="FM566" s="249"/>
      <c r="FN566" s="249"/>
      <c r="FO566" s="249"/>
      <c r="FP566" s="249"/>
      <c r="FQ566" s="249"/>
      <c r="FR566" s="249"/>
      <c r="FS566" s="249"/>
      <c r="FT566" s="249"/>
      <c r="FU566" s="249"/>
      <c r="FV566" s="249"/>
      <c r="FW566" s="249"/>
      <c r="FX566" s="249"/>
    </row>
    <row r="567" customFormat="false" ht="13.8" hidden="false" customHeight="false" outlineLevel="0" collapsed="false">
      <c r="A567" s="249"/>
      <c r="B567" s="249"/>
      <c r="C567" s="249"/>
      <c r="D567" s="249"/>
      <c r="E567" s="249"/>
      <c r="F567" s="249"/>
      <c r="G567" s="249"/>
      <c r="H567" s="249"/>
      <c r="AK567" s="249"/>
      <c r="AL567" s="249"/>
      <c r="AM567" s="249"/>
      <c r="AN567" s="249"/>
      <c r="AO567" s="249"/>
      <c r="AP567" s="249"/>
      <c r="AQ567" s="249"/>
      <c r="AR567" s="249"/>
      <c r="AS567" s="249"/>
      <c r="AT567" s="249"/>
      <c r="AU567" s="249"/>
      <c r="AV567" s="249"/>
      <c r="AW567" s="249"/>
      <c r="AX567" s="249"/>
      <c r="AY567" s="249"/>
      <c r="AZ567" s="249"/>
      <c r="BA567" s="249"/>
      <c r="BB567" s="249"/>
      <c r="BC567" s="249"/>
      <c r="BD567" s="249"/>
      <c r="BE567" s="249"/>
      <c r="BF567" s="249"/>
      <c r="BG567" s="249"/>
      <c r="BH567" s="249"/>
      <c r="BI567" s="249"/>
      <c r="BJ567" s="249"/>
      <c r="BK567" s="249"/>
      <c r="BL567" s="249"/>
      <c r="BM567" s="249"/>
      <c r="BN567" s="249"/>
      <c r="BO567" s="249"/>
      <c r="BP567" s="249"/>
      <c r="BQ567" s="249"/>
      <c r="BR567" s="249"/>
      <c r="BS567" s="249"/>
      <c r="BT567" s="249"/>
      <c r="BU567" s="249"/>
      <c r="BV567" s="249"/>
      <c r="BW567" s="249"/>
      <c r="BX567" s="249"/>
      <c r="BY567" s="249"/>
      <c r="BZ567" s="249"/>
      <c r="CA567" s="249"/>
      <c r="CB567" s="249"/>
      <c r="CC567" s="249"/>
      <c r="CD567" s="249"/>
      <c r="CE567" s="249"/>
      <c r="CF567" s="249"/>
      <c r="CG567" s="249"/>
      <c r="CH567" s="249"/>
      <c r="CI567" s="249"/>
      <c r="CJ567" s="249"/>
      <c r="CK567" s="249"/>
      <c r="CL567" s="249"/>
      <c r="CM567" s="249"/>
      <c r="CN567" s="249"/>
      <c r="CO567" s="249"/>
      <c r="CP567" s="249"/>
      <c r="CQ567" s="249"/>
      <c r="CR567" s="249"/>
      <c r="CS567" s="249"/>
      <c r="CT567" s="249"/>
      <c r="CU567" s="249"/>
      <c r="CV567" s="249"/>
      <c r="CW567" s="249"/>
      <c r="CX567" s="249"/>
      <c r="CY567" s="249"/>
      <c r="CZ567" s="249"/>
      <c r="DA567" s="249"/>
      <c r="DB567" s="249"/>
      <c r="DC567" s="249"/>
      <c r="DD567" s="249"/>
      <c r="DE567" s="249"/>
      <c r="DF567" s="249"/>
      <c r="DG567" s="249"/>
      <c r="DH567" s="249"/>
      <c r="DI567" s="249"/>
      <c r="DJ567" s="249"/>
      <c r="DK567" s="249"/>
      <c r="DL567" s="249"/>
      <c r="DM567" s="249"/>
      <c r="DN567" s="249"/>
      <c r="DO567" s="249"/>
      <c r="DP567" s="249"/>
      <c r="DQ567" s="249"/>
      <c r="DR567" s="249"/>
      <c r="DS567" s="249"/>
      <c r="DT567" s="249"/>
      <c r="DU567" s="249"/>
      <c r="DV567" s="249"/>
      <c r="DW567" s="249"/>
      <c r="DX567" s="249"/>
      <c r="DY567" s="249"/>
      <c r="DZ567" s="249"/>
      <c r="EA567" s="249"/>
      <c r="EB567" s="249"/>
      <c r="EC567" s="249"/>
      <c r="ED567" s="249"/>
      <c r="EE567" s="249"/>
      <c r="EF567" s="249"/>
      <c r="EG567" s="249"/>
      <c r="EH567" s="249"/>
      <c r="EI567" s="249"/>
      <c r="EJ567" s="249"/>
      <c r="EK567" s="249"/>
      <c r="EL567" s="249"/>
      <c r="EM567" s="249"/>
      <c r="EN567" s="249"/>
      <c r="EO567" s="249"/>
      <c r="EP567" s="249"/>
      <c r="EQ567" s="249"/>
      <c r="ER567" s="249"/>
      <c r="ES567" s="249"/>
      <c r="ET567" s="249"/>
      <c r="EU567" s="249"/>
      <c r="EV567" s="249"/>
      <c r="EW567" s="249"/>
      <c r="EX567" s="249"/>
      <c r="EY567" s="249"/>
      <c r="EZ567" s="249"/>
      <c r="FA567" s="249"/>
      <c r="FB567" s="249"/>
      <c r="FC567" s="249"/>
      <c r="FD567" s="249"/>
      <c r="FE567" s="249"/>
      <c r="FF567" s="249"/>
      <c r="FG567" s="249"/>
      <c r="FH567" s="249"/>
      <c r="FI567" s="249"/>
      <c r="FJ567" s="249"/>
      <c r="FK567" s="249"/>
      <c r="FL567" s="249"/>
      <c r="FM567" s="249"/>
      <c r="FN567" s="249"/>
      <c r="FO567" s="249"/>
      <c r="FP567" s="249"/>
      <c r="FQ567" s="249"/>
      <c r="FR567" s="249"/>
      <c r="FS567" s="249"/>
      <c r="FT567" s="249"/>
      <c r="FU567" s="249"/>
      <c r="FV567" s="249"/>
      <c r="FW567" s="249"/>
      <c r="FX567" s="249"/>
    </row>
    <row r="568" customFormat="false" ht="13.8" hidden="false" customHeight="false" outlineLevel="0" collapsed="false">
      <c r="A568" s="249"/>
      <c r="B568" s="249"/>
      <c r="C568" s="249"/>
      <c r="D568" s="249"/>
      <c r="E568" s="249"/>
      <c r="F568" s="249"/>
      <c r="G568" s="249"/>
      <c r="H568" s="249"/>
      <c r="AK568" s="249"/>
      <c r="AL568" s="249"/>
      <c r="AM568" s="249"/>
      <c r="AN568" s="249"/>
      <c r="AO568" s="249"/>
      <c r="AP568" s="249"/>
      <c r="AQ568" s="249"/>
      <c r="AR568" s="249"/>
      <c r="AS568" s="249"/>
      <c r="AT568" s="249"/>
      <c r="AU568" s="249"/>
      <c r="AV568" s="249"/>
      <c r="AW568" s="249"/>
      <c r="AX568" s="249"/>
      <c r="AY568" s="249"/>
      <c r="AZ568" s="249"/>
      <c r="BA568" s="249"/>
      <c r="BB568" s="249"/>
      <c r="BC568" s="249"/>
      <c r="BD568" s="249"/>
      <c r="BE568" s="249"/>
      <c r="BF568" s="249"/>
      <c r="BG568" s="249"/>
      <c r="BH568" s="249"/>
      <c r="BI568" s="249"/>
      <c r="BJ568" s="249"/>
      <c r="BK568" s="249"/>
      <c r="BL568" s="249"/>
      <c r="BM568" s="249"/>
      <c r="BN568" s="249"/>
      <c r="BO568" s="249"/>
      <c r="BP568" s="249"/>
      <c r="BQ568" s="249"/>
      <c r="BR568" s="249"/>
      <c r="BS568" s="249"/>
      <c r="BT568" s="249"/>
      <c r="BU568" s="249"/>
      <c r="BV568" s="249"/>
      <c r="BW568" s="249"/>
      <c r="BX568" s="249"/>
      <c r="BY568" s="249"/>
      <c r="BZ568" s="249"/>
      <c r="CA568" s="249"/>
      <c r="CB568" s="249"/>
      <c r="CC568" s="249"/>
      <c r="CD568" s="249"/>
      <c r="CE568" s="249"/>
      <c r="CF568" s="249"/>
      <c r="CG568" s="249"/>
      <c r="CH568" s="249"/>
      <c r="CI568" s="249"/>
      <c r="CJ568" s="249"/>
      <c r="CK568" s="249"/>
      <c r="CL568" s="249"/>
      <c r="CM568" s="249"/>
      <c r="CN568" s="249"/>
      <c r="CO568" s="249"/>
      <c r="CP568" s="249"/>
      <c r="CQ568" s="249"/>
      <c r="CR568" s="249"/>
      <c r="CS568" s="249"/>
      <c r="CT568" s="249"/>
      <c r="CU568" s="249"/>
      <c r="CV568" s="249"/>
      <c r="CW568" s="249"/>
      <c r="CX568" s="249"/>
      <c r="CY568" s="249"/>
      <c r="CZ568" s="249"/>
      <c r="DA568" s="249"/>
      <c r="DB568" s="249"/>
      <c r="DC568" s="249"/>
      <c r="DD568" s="249"/>
      <c r="DE568" s="249"/>
      <c r="DF568" s="249"/>
      <c r="DG568" s="249"/>
      <c r="DH568" s="249"/>
      <c r="DI568" s="249"/>
      <c r="DJ568" s="249"/>
      <c r="DK568" s="249"/>
      <c r="DL568" s="249"/>
      <c r="DM568" s="249"/>
      <c r="DN568" s="249"/>
      <c r="DO568" s="249"/>
      <c r="DP568" s="249"/>
      <c r="DQ568" s="249"/>
      <c r="DR568" s="249"/>
      <c r="DS568" s="249"/>
      <c r="DT568" s="249"/>
      <c r="DU568" s="249"/>
      <c r="DV568" s="249"/>
      <c r="DW568" s="249"/>
      <c r="DX568" s="249"/>
      <c r="DY568" s="249"/>
      <c r="DZ568" s="249"/>
      <c r="EA568" s="249"/>
      <c r="EB568" s="249"/>
      <c r="EC568" s="249"/>
      <c r="ED568" s="249"/>
      <c r="EE568" s="249"/>
      <c r="EF568" s="249"/>
      <c r="EG568" s="249"/>
      <c r="EH568" s="249"/>
      <c r="EI568" s="249"/>
      <c r="EJ568" s="249"/>
      <c r="EK568" s="249"/>
      <c r="EL568" s="249"/>
      <c r="EM568" s="249"/>
      <c r="EN568" s="249"/>
      <c r="EO568" s="249"/>
      <c r="EP568" s="249"/>
      <c r="EQ568" s="249"/>
      <c r="ER568" s="249"/>
      <c r="ES568" s="249"/>
      <c r="ET568" s="249"/>
      <c r="EU568" s="249"/>
      <c r="EV568" s="249"/>
      <c r="EW568" s="249"/>
      <c r="EX568" s="249"/>
      <c r="EY568" s="249"/>
      <c r="EZ568" s="249"/>
      <c r="FA568" s="249"/>
      <c r="FB568" s="249"/>
      <c r="FC568" s="249"/>
      <c r="FD568" s="249"/>
      <c r="FE568" s="249"/>
      <c r="FF568" s="249"/>
      <c r="FG568" s="249"/>
      <c r="FH568" s="249"/>
      <c r="FI568" s="249"/>
      <c r="FJ568" s="249"/>
      <c r="FK568" s="249"/>
      <c r="FL568" s="249"/>
      <c r="FM568" s="249"/>
      <c r="FN568" s="249"/>
      <c r="FO568" s="249"/>
      <c r="FP568" s="249"/>
      <c r="FQ568" s="249"/>
      <c r="FR568" s="249"/>
      <c r="FS568" s="249"/>
      <c r="FT568" s="249"/>
      <c r="FU568" s="249"/>
      <c r="FV568" s="249"/>
      <c r="FW568" s="249"/>
      <c r="FX568" s="249"/>
    </row>
    <row r="569" customFormat="false" ht="13.8" hidden="false" customHeight="false" outlineLevel="0" collapsed="false">
      <c r="A569" s="249"/>
      <c r="B569" s="249"/>
      <c r="C569" s="249"/>
      <c r="D569" s="249"/>
      <c r="E569" s="249"/>
      <c r="F569" s="249"/>
      <c r="G569" s="249"/>
      <c r="H569" s="249"/>
      <c r="AK569" s="249"/>
      <c r="AL569" s="249"/>
      <c r="AM569" s="249"/>
      <c r="AN569" s="249"/>
      <c r="AO569" s="249"/>
      <c r="AP569" s="249"/>
      <c r="AQ569" s="249"/>
      <c r="AR569" s="249"/>
      <c r="AS569" s="249"/>
      <c r="AT569" s="249"/>
      <c r="AU569" s="249"/>
      <c r="AV569" s="249"/>
      <c r="AW569" s="249"/>
      <c r="AX569" s="249"/>
      <c r="AY569" s="249"/>
      <c r="AZ569" s="249"/>
      <c r="BA569" s="249"/>
      <c r="BB569" s="249"/>
      <c r="BC569" s="249"/>
      <c r="BD569" s="249"/>
      <c r="BE569" s="249"/>
      <c r="BF569" s="249"/>
      <c r="BG569" s="249"/>
      <c r="BH569" s="249"/>
      <c r="BI569" s="249"/>
      <c r="BJ569" s="249"/>
      <c r="BK569" s="249"/>
      <c r="BL569" s="249"/>
      <c r="BM569" s="249"/>
      <c r="BN569" s="249"/>
      <c r="BO569" s="249"/>
      <c r="BP569" s="249"/>
      <c r="BQ569" s="249"/>
      <c r="BR569" s="249"/>
      <c r="BS569" s="249"/>
      <c r="BT569" s="249"/>
      <c r="BU569" s="249"/>
      <c r="BV569" s="249"/>
      <c r="BW569" s="249"/>
      <c r="BX569" s="249"/>
      <c r="BY569" s="249"/>
      <c r="BZ569" s="249"/>
      <c r="CA569" s="249"/>
      <c r="CB569" s="249"/>
      <c r="CC569" s="249"/>
      <c r="CD569" s="249"/>
      <c r="CE569" s="249"/>
      <c r="CF569" s="249"/>
      <c r="CG569" s="249"/>
      <c r="CH569" s="249"/>
      <c r="CI569" s="249"/>
      <c r="CJ569" s="249"/>
      <c r="CK569" s="249"/>
      <c r="CL569" s="249"/>
      <c r="CM569" s="249"/>
      <c r="CN569" s="249"/>
      <c r="CO569" s="249"/>
      <c r="CP569" s="249"/>
      <c r="CQ569" s="249"/>
      <c r="CR569" s="249"/>
      <c r="CS569" s="249"/>
      <c r="CT569" s="249"/>
      <c r="CU569" s="249"/>
      <c r="CV569" s="249"/>
      <c r="CW569" s="249"/>
      <c r="CX569" s="249"/>
      <c r="CY569" s="249"/>
      <c r="CZ569" s="249"/>
      <c r="DA569" s="249"/>
      <c r="DB569" s="249"/>
      <c r="DC569" s="249"/>
      <c r="DD569" s="249"/>
      <c r="DE569" s="249"/>
      <c r="DF569" s="249"/>
      <c r="DG569" s="249"/>
      <c r="DH569" s="249"/>
      <c r="DI569" s="249"/>
      <c r="DJ569" s="249"/>
      <c r="DK569" s="249"/>
      <c r="DL569" s="249"/>
      <c r="DM569" s="249"/>
      <c r="DN569" s="249"/>
      <c r="DO569" s="249"/>
      <c r="DP569" s="249"/>
      <c r="DQ569" s="249"/>
      <c r="DR569" s="249"/>
      <c r="DS569" s="249"/>
      <c r="DT569" s="249"/>
      <c r="DU569" s="249"/>
      <c r="DV569" s="249"/>
      <c r="DW569" s="249"/>
      <c r="DX569" s="249"/>
      <c r="DY569" s="249"/>
      <c r="DZ569" s="249"/>
      <c r="EA569" s="249"/>
      <c r="EB569" s="249"/>
      <c r="EC569" s="249"/>
      <c r="ED569" s="249"/>
      <c r="EE569" s="249"/>
      <c r="EF569" s="249"/>
      <c r="EG569" s="249"/>
      <c r="EH569" s="249"/>
      <c r="EI569" s="249"/>
      <c r="EJ569" s="249"/>
      <c r="EK569" s="249"/>
      <c r="EL569" s="249"/>
      <c r="EM569" s="249"/>
      <c r="EN569" s="249"/>
      <c r="EO569" s="249"/>
      <c r="EP569" s="249"/>
      <c r="EQ569" s="249"/>
      <c r="ER569" s="249"/>
      <c r="ES569" s="249"/>
      <c r="ET569" s="249"/>
      <c r="EU569" s="249"/>
      <c r="EV569" s="249"/>
      <c r="EW569" s="249"/>
      <c r="EX569" s="249"/>
      <c r="EY569" s="249"/>
      <c r="EZ569" s="249"/>
      <c r="FA569" s="249"/>
      <c r="FB569" s="249"/>
      <c r="FC569" s="249"/>
      <c r="FD569" s="249"/>
      <c r="FE569" s="249"/>
      <c r="FF569" s="249"/>
      <c r="FG569" s="249"/>
      <c r="FH569" s="249"/>
      <c r="FI569" s="249"/>
      <c r="FJ569" s="249"/>
      <c r="FK569" s="249"/>
      <c r="FL569" s="249"/>
      <c r="FM569" s="249"/>
      <c r="FN569" s="249"/>
      <c r="FO569" s="249"/>
      <c r="FP569" s="249"/>
      <c r="FQ569" s="249"/>
      <c r="FR569" s="249"/>
      <c r="FS569" s="249"/>
      <c r="FT569" s="249"/>
      <c r="FU569" s="249"/>
      <c r="FV569" s="249"/>
      <c r="FW569" s="249"/>
      <c r="FX569" s="249"/>
    </row>
    <row r="570" customFormat="false" ht="13.8" hidden="false" customHeight="false" outlineLevel="0" collapsed="false">
      <c r="A570" s="249"/>
      <c r="B570" s="249"/>
      <c r="C570" s="249"/>
      <c r="D570" s="249"/>
      <c r="E570" s="249"/>
      <c r="F570" s="249"/>
      <c r="G570" s="249"/>
      <c r="H570" s="249"/>
      <c r="AK570" s="249"/>
      <c r="AL570" s="249"/>
      <c r="AM570" s="249"/>
      <c r="AN570" s="249"/>
      <c r="AO570" s="249"/>
      <c r="AP570" s="249"/>
      <c r="AQ570" s="249"/>
      <c r="AR570" s="249"/>
      <c r="AS570" s="249"/>
      <c r="AT570" s="249"/>
      <c r="AU570" s="249"/>
      <c r="AV570" s="249"/>
      <c r="AW570" s="249"/>
      <c r="AX570" s="249"/>
      <c r="AY570" s="249"/>
      <c r="AZ570" s="249"/>
      <c r="BA570" s="249"/>
      <c r="BB570" s="249"/>
      <c r="BC570" s="249"/>
      <c r="BD570" s="249"/>
      <c r="BE570" s="249"/>
      <c r="BF570" s="249"/>
      <c r="BG570" s="249"/>
      <c r="BH570" s="249"/>
      <c r="BI570" s="249"/>
      <c r="BJ570" s="249"/>
      <c r="BK570" s="249"/>
      <c r="BL570" s="249"/>
      <c r="BM570" s="249"/>
      <c r="BN570" s="249"/>
      <c r="BO570" s="249"/>
      <c r="BP570" s="249"/>
      <c r="BQ570" s="249"/>
      <c r="BR570" s="249"/>
      <c r="BS570" s="249"/>
      <c r="BT570" s="249"/>
      <c r="BU570" s="249"/>
      <c r="BV570" s="249"/>
      <c r="BW570" s="249"/>
      <c r="BX570" s="249"/>
      <c r="BY570" s="249"/>
      <c r="BZ570" s="249"/>
      <c r="CA570" s="249"/>
      <c r="CB570" s="249"/>
      <c r="CC570" s="249"/>
      <c r="CD570" s="249"/>
      <c r="CE570" s="249"/>
      <c r="CF570" s="249"/>
      <c r="CG570" s="249"/>
      <c r="CH570" s="249"/>
      <c r="CI570" s="249"/>
      <c r="CJ570" s="249"/>
      <c r="CK570" s="249"/>
      <c r="CL570" s="249"/>
      <c r="CM570" s="249"/>
      <c r="CN570" s="249"/>
      <c r="CO570" s="249"/>
      <c r="CP570" s="249"/>
      <c r="CQ570" s="249"/>
      <c r="CR570" s="249"/>
      <c r="CS570" s="249"/>
      <c r="CT570" s="249"/>
      <c r="CU570" s="249"/>
      <c r="CV570" s="249"/>
      <c r="CW570" s="249"/>
      <c r="CX570" s="249"/>
      <c r="CY570" s="249"/>
      <c r="CZ570" s="249"/>
      <c r="DA570" s="249"/>
      <c r="DB570" s="249"/>
      <c r="DC570" s="249"/>
      <c r="DD570" s="249"/>
      <c r="DE570" s="249"/>
      <c r="DF570" s="249"/>
      <c r="DG570" s="249"/>
      <c r="DH570" s="249"/>
      <c r="DI570" s="249"/>
      <c r="DJ570" s="249"/>
      <c r="DK570" s="249"/>
      <c r="DL570" s="249"/>
      <c r="DM570" s="249"/>
      <c r="DN570" s="249"/>
      <c r="DO570" s="249"/>
      <c r="DP570" s="249"/>
      <c r="DQ570" s="249"/>
      <c r="DR570" s="249"/>
      <c r="DS570" s="249"/>
      <c r="DT570" s="249"/>
      <c r="DU570" s="249"/>
      <c r="DV570" s="249"/>
      <c r="DW570" s="249"/>
      <c r="DX570" s="249"/>
      <c r="DY570" s="249"/>
      <c r="DZ570" s="249"/>
      <c r="EA570" s="249"/>
      <c r="EB570" s="249"/>
      <c r="EC570" s="249"/>
      <c r="ED570" s="249"/>
      <c r="EE570" s="249"/>
      <c r="EF570" s="249"/>
      <c r="EG570" s="249"/>
      <c r="EH570" s="249"/>
      <c r="EI570" s="249"/>
      <c r="EJ570" s="249"/>
      <c r="EK570" s="249"/>
      <c r="EL570" s="249"/>
      <c r="EM570" s="249"/>
      <c r="EN570" s="249"/>
      <c r="EO570" s="249"/>
      <c r="EP570" s="249"/>
      <c r="EQ570" s="249"/>
      <c r="ER570" s="249"/>
      <c r="ES570" s="249"/>
      <c r="ET570" s="249"/>
      <c r="EU570" s="249"/>
      <c r="EV570" s="249"/>
      <c r="EW570" s="249"/>
      <c r="EX570" s="249"/>
      <c r="EY570" s="249"/>
      <c r="EZ570" s="249"/>
      <c r="FA570" s="249"/>
      <c r="FB570" s="249"/>
      <c r="FC570" s="249"/>
      <c r="FD570" s="249"/>
      <c r="FE570" s="249"/>
      <c r="FF570" s="249"/>
      <c r="FG570" s="249"/>
      <c r="FH570" s="249"/>
      <c r="FI570" s="249"/>
      <c r="FJ570" s="249"/>
      <c r="FK570" s="249"/>
      <c r="FL570" s="249"/>
      <c r="FM570" s="249"/>
      <c r="FN570" s="249"/>
      <c r="FO570" s="249"/>
      <c r="FP570" s="249"/>
      <c r="FQ570" s="249"/>
      <c r="FR570" s="249"/>
      <c r="FS570" s="249"/>
      <c r="FT570" s="249"/>
      <c r="FU570" s="249"/>
      <c r="FV570" s="249"/>
      <c r="FW570" s="249"/>
      <c r="FX570" s="249"/>
    </row>
    <row r="571" customFormat="false" ht="13.8" hidden="false" customHeight="false" outlineLevel="0" collapsed="false">
      <c r="A571" s="249"/>
      <c r="B571" s="249"/>
      <c r="C571" s="249"/>
      <c r="D571" s="249"/>
      <c r="E571" s="249"/>
      <c r="F571" s="249"/>
      <c r="G571" s="249"/>
      <c r="H571" s="249"/>
      <c r="AK571" s="249"/>
      <c r="AL571" s="249"/>
      <c r="AM571" s="249"/>
      <c r="AN571" s="249"/>
      <c r="AO571" s="249"/>
      <c r="AP571" s="249"/>
      <c r="AQ571" s="249"/>
      <c r="AR571" s="249"/>
      <c r="AS571" s="249"/>
      <c r="AT571" s="249"/>
      <c r="AU571" s="249"/>
      <c r="AV571" s="249"/>
      <c r="AW571" s="249"/>
      <c r="AX571" s="249"/>
      <c r="AY571" s="249"/>
      <c r="AZ571" s="249"/>
      <c r="BA571" s="249"/>
      <c r="BB571" s="249"/>
      <c r="BC571" s="249"/>
      <c r="BD571" s="249"/>
      <c r="BE571" s="249"/>
      <c r="BF571" s="249"/>
      <c r="BG571" s="249"/>
      <c r="BH571" s="249"/>
      <c r="BI571" s="249"/>
      <c r="BJ571" s="249"/>
      <c r="BK571" s="249"/>
      <c r="BL571" s="249"/>
      <c r="BM571" s="249"/>
      <c r="BN571" s="249"/>
      <c r="BO571" s="249"/>
      <c r="BP571" s="249"/>
      <c r="BQ571" s="249"/>
      <c r="BR571" s="249"/>
      <c r="BS571" s="249"/>
      <c r="BT571" s="249"/>
      <c r="BU571" s="249"/>
      <c r="BV571" s="249"/>
      <c r="BW571" s="249"/>
      <c r="BX571" s="249"/>
      <c r="BY571" s="249"/>
      <c r="BZ571" s="249"/>
      <c r="CA571" s="249"/>
      <c r="CB571" s="249"/>
      <c r="CC571" s="249"/>
      <c r="CD571" s="249"/>
      <c r="CE571" s="249"/>
      <c r="CF571" s="249"/>
      <c r="CG571" s="249"/>
      <c r="CH571" s="249"/>
      <c r="CI571" s="249"/>
      <c r="CJ571" s="249"/>
      <c r="CK571" s="249"/>
      <c r="CL571" s="249"/>
      <c r="CM571" s="249"/>
      <c r="CN571" s="249"/>
      <c r="CO571" s="249"/>
      <c r="CP571" s="249"/>
      <c r="CQ571" s="249"/>
      <c r="CR571" s="249"/>
      <c r="CS571" s="249"/>
      <c r="CT571" s="249"/>
      <c r="CU571" s="249"/>
      <c r="CV571" s="249"/>
      <c r="CW571" s="249"/>
      <c r="CX571" s="249"/>
      <c r="CY571" s="249"/>
      <c r="CZ571" s="249"/>
      <c r="DA571" s="249"/>
      <c r="DB571" s="249"/>
      <c r="DC571" s="249"/>
      <c r="DD571" s="249"/>
      <c r="DE571" s="249"/>
      <c r="DF571" s="249"/>
      <c r="DG571" s="249"/>
      <c r="DH571" s="249"/>
      <c r="DI571" s="249"/>
      <c r="DJ571" s="249"/>
      <c r="DK571" s="249"/>
      <c r="DL571" s="249"/>
      <c r="DM571" s="249"/>
      <c r="DN571" s="249"/>
      <c r="DO571" s="249"/>
      <c r="DP571" s="249"/>
      <c r="DQ571" s="249"/>
      <c r="DR571" s="249"/>
      <c r="DS571" s="249"/>
      <c r="DT571" s="249"/>
      <c r="DU571" s="249"/>
      <c r="DV571" s="249"/>
      <c r="DW571" s="249"/>
      <c r="DX571" s="249"/>
      <c r="DY571" s="249"/>
      <c r="DZ571" s="249"/>
      <c r="EA571" s="249"/>
      <c r="EB571" s="249"/>
      <c r="EC571" s="249"/>
      <c r="ED571" s="249"/>
      <c r="EE571" s="249"/>
      <c r="EF571" s="249"/>
      <c r="EG571" s="249"/>
      <c r="EH571" s="249"/>
      <c r="EI571" s="249"/>
      <c r="EJ571" s="249"/>
      <c r="EK571" s="249"/>
      <c r="EL571" s="249"/>
      <c r="EM571" s="249"/>
      <c r="EN571" s="249"/>
      <c r="EO571" s="249"/>
      <c r="EP571" s="249"/>
      <c r="EQ571" s="249"/>
      <c r="ER571" s="249"/>
      <c r="ES571" s="249"/>
      <c r="ET571" s="249"/>
      <c r="EU571" s="249"/>
      <c r="EV571" s="249"/>
      <c r="EW571" s="249"/>
      <c r="EX571" s="249"/>
      <c r="EY571" s="249"/>
      <c r="EZ571" s="249"/>
      <c r="FA571" s="249"/>
      <c r="FB571" s="249"/>
      <c r="FC571" s="249"/>
      <c r="FD571" s="249"/>
      <c r="FE571" s="249"/>
      <c r="FF571" s="249"/>
      <c r="FG571" s="249"/>
      <c r="FH571" s="249"/>
      <c r="FI571" s="249"/>
      <c r="FJ571" s="249"/>
      <c r="FK571" s="249"/>
      <c r="FL571" s="249"/>
      <c r="FM571" s="249"/>
      <c r="FN571" s="249"/>
      <c r="FO571" s="249"/>
      <c r="FP571" s="249"/>
      <c r="FQ571" s="249"/>
      <c r="FR571" s="249"/>
      <c r="FS571" s="249"/>
      <c r="FT571" s="249"/>
      <c r="FU571" s="249"/>
      <c r="FV571" s="249"/>
      <c r="FW571" s="249"/>
      <c r="FX571" s="249"/>
    </row>
    <row r="572" customFormat="false" ht="13.8" hidden="false" customHeight="false" outlineLevel="0" collapsed="false">
      <c r="A572" s="249"/>
      <c r="B572" s="249"/>
      <c r="C572" s="249"/>
      <c r="D572" s="249"/>
      <c r="E572" s="249"/>
      <c r="F572" s="249"/>
      <c r="G572" s="249"/>
      <c r="H572" s="249"/>
      <c r="AK572" s="249"/>
      <c r="AL572" s="249"/>
      <c r="AM572" s="249"/>
      <c r="AN572" s="249"/>
      <c r="AO572" s="249"/>
      <c r="AP572" s="249"/>
      <c r="AQ572" s="249"/>
      <c r="AR572" s="249"/>
      <c r="AS572" s="249"/>
      <c r="AT572" s="249"/>
      <c r="AU572" s="249"/>
      <c r="AV572" s="249"/>
      <c r="AW572" s="249"/>
      <c r="AX572" s="249"/>
      <c r="AY572" s="249"/>
      <c r="AZ572" s="249"/>
      <c r="BA572" s="249"/>
      <c r="BB572" s="249"/>
      <c r="BC572" s="249"/>
      <c r="BD572" s="249"/>
      <c r="BE572" s="249"/>
      <c r="BF572" s="249"/>
      <c r="BG572" s="249"/>
      <c r="BH572" s="249"/>
      <c r="BI572" s="249"/>
      <c r="BJ572" s="249"/>
      <c r="BK572" s="249"/>
      <c r="BL572" s="249"/>
      <c r="BM572" s="249"/>
      <c r="BN572" s="249"/>
      <c r="BO572" s="249"/>
      <c r="BP572" s="249"/>
      <c r="BQ572" s="249"/>
      <c r="BR572" s="249"/>
      <c r="BS572" s="249"/>
      <c r="BT572" s="249"/>
      <c r="BU572" s="249"/>
      <c r="BV572" s="249"/>
      <c r="BW572" s="249"/>
      <c r="BX572" s="249"/>
      <c r="BY572" s="249"/>
      <c r="BZ572" s="249"/>
      <c r="CA572" s="249"/>
      <c r="CB572" s="249"/>
      <c r="CC572" s="249"/>
      <c r="CD572" s="249"/>
      <c r="CE572" s="249"/>
      <c r="CF572" s="249"/>
      <c r="CG572" s="249"/>
      <c r="CH572" s="249"/>
      <c r="CI572" s="249"/>
      <c r="CJ572" s="249"/>
      <c r="CK572" s="249"/>
      <c r="CL572" s="249"/>
      <c r="CM572" s="249"/>
      <c r="CN572" s="249"/>
      <c r="CO572" s="249"/>
      <c r="CP572" s="249"/>
      <c r="CQ572" s="249"/>
      <c r="CR572" s="249"/>
      <c r="CS572" s="249"/>
      <c r="CT572" s="249"/>
      <c r="CU572" s="249"/>
      <c r="CV572" s="249"/>
      <c r="CW572" s="249"/>
      <c r="CX572" s="249"/>
      <c r="CY572" s="249"/>
      <c r="CZ572" s="249"/>
      <c r="DA572" s="249"/>
      <c r="DB572" s="249"/>
      <c r="DC572" s="249"/>
      <c r="DD572" s="249"/>
      <c r="DE572" s="249"/>
      <c r="DF572" s="249"/>
      <c r="DG572" s="249"/>
      <c r="DH572" s="249"/>
      <c r="DI572" s="249"/>
      <c r="DJ572" s="249"/>
      <c r="DK572" s="249"/>
      <c r="DL572" s="249"/>
      <c r="DM572" s="249"/>
      <c r="DN572" s="249"/>
      <c r="DO572" s="249"/>
      <c r="DP572" s="249"/>
      <c r="DQ572" s="249"/>
      <c r="DR572" s="249"/>
      <c r="DS572" s="249"/>
      <c r="DT572" s="249"/>
      <c r="DU572" s="249"/>
      <c r="DV572" s="249"/>
      <c r="DW572" s="249"/>
      <c r="DX572" s="249"/>
      <c r="DY572" s="249"/>
      <c r="DZ572" s="249"/>
      <c r="EA572" s="249"/>
      <c r="EB572" s="249"/>
      <c r="EC572" s="249"/>
      <c r="ED572" s="249"/>
      <c r="EE572" s="249"/>
      <c r="EF572" s="249"/>
      <c r="EG572" s="249"/>
      <c r="EH572" s="249"/>
      <c r="EI572" s="249"/>
      <c r="EJ572" s="249"/>
      <c r="EK572" s="249"/>
      <c r="EL572" s="249"/>
      <c r="EM572" s="249"/>
      <c r="EN572" s="249"/>
      <c r="EO572" s="249"/>
      <c r="EP572" s="249"/>
      <c r="EQ572" s="249"/>
      <c r="ER572" s="249"/>
      <c r="ES572" s="249"/>
      <c r="ET572" s="249"/>
      <c r="EU572" s="249"/>
      <c r="EV572" s="249"/>
      <c r="EW572" s="249"/>
      <c r="EX572" s="249"/>
      <c r="EY572" s="249"/>
      <c r="EZ572" s="249"/>
      <c r="FA572" s="249"/>
      <c r="FB572" s="249"/>
      <c r="FC572" s="249"/>
      <c r="FD572" s="249"/>
      <c r="FE572" s="249"/>
      <c r="FF572" s="249"/>
      <c r="FG572" s="249"/>
      <c r="FH572" s="249"/>
      <c r="FI572" s="249"/>
      <c r="FJ572" s="249"/>
      <c r="FK572" s="249"/>
      <c r="FL572" s="249"/>
      <c r="FM572" s="249"/>
      <c r="FN572" s="249"/>
      <c r="FO572" s="249"/>
      <c r="FP572" s="249"/>
      <c r="FQ572" s="249"/>
      <c r="FR572" s="249"/>
      <c r="FS572" s="249"/>
      <c r="FT572" s="249"/>
      <c r="FU572" s="249"/>
      <c r="FV572" s="249"/>
      <c r="FW572" s="249"/>
      <c r="FX572" s="249"/>
    </row>
    <row r="573" customFormat="false" ht="13.8" hidden="false" customHeight="false" outlineLevel="0" collapsed="false">
      <c r="A573" s="249"/>
      <c r="B573" s="249"/>
      <c r="C573" s="249"/>
      <c r="D573" s="249"/>
      <c r="E573" s="249"/>
      <c r="F573" s="249"/>
      <c r="G573" s="249"/>
      <c r="H573" s="249"/>
      <c r="AK573" s="249"/>
      <c r="AL573" s="249"/>
      <c r="AM573" s="249"/>
      <c r="AN573" s="249"/>
      <c r="AO573" s="249"/>
      <c r="AP573" s="249"/>
      <c r="AQ573" s="249"/>
      <c r="AR573" s="249"/>
      <c r="AS573" s="249"/>
      <c r="AT573" s="249"/>
      <c r="AU573" s="249"/>
      <c r="AV573" s="249"/>
      <c r="AW573" s="249"/>
      <c r="AX573" s="249"/>
      <c r="AY573" s="249"/>
      <c r="AZ573" s="249"/>
      <c r="BA573" s="249"/>
      <c r="BB573" s="249"/>
      <c r="BC573" s="249"/>
      <c r="BD573" s="249"/>
      <c r="BE573" s="249"/>
      <c r="BF573" s="249"/>
      <c r="BG573" s="249"/>
      <c r="BH573" s="249"/>
      <c r="BI573" s="249"/>
      <c r="BJ573" s="249"/>
      <c r="BK573" s="249"/>
      <c r="BL573" s="249"/>
      <c r="BM573" s="249"/>
      <c r="BN573" s="249"/>
      <c r="BO573" s="249"/>
      <c r="BP573" s="249"/>
      <c r="BQ573" s="249"/>
      <c r="BR573" s="249"/>
      <c r="BS573" s="249"/>
      <c r="BT573" s="249"/>
      <c r="BU573" s="249"/>
      <c r="BV573" s="249"/>
      <c r="BW573" s="249"/>
      <c r="BX573" s="249"/>
      <c r="BY573" s="249"/>
      <c r="BZ573" s="249"/>
      <c r="CA573" s="249"/>
      <c r="CB573" s="249"/>
      <c r="CC573" s="249"/>
      <c r="CD573" s="249"/>
      <c r="CE573" s="249"/>
      <c r="CF573" s="249"/>
      <c r="CG573" s="249"/>
      <c r="CH573" s="249"/>
      <c r="CI573" s="249"/>
      <c r="CJ573" s="249"/>
      <c r="CK573" s="249"/>
      <c r="CL573" s="249"/>
      <c r="CM573" s="249"/>
      <c r="CN573" s="249"/>
      <c r="CO573" s="249"/>
      <c r="CP573" s="249"/>
      <c r="CQ573" s="249"/>
      <c r="CR573" s="249"/>
      <c r="CS573" s="249"/>
      <c r="CT573" s="249"/>
      <c r="CU573" s="249"/>
      <c r="CV573" s="249"/>
      <c r="CW573" s="249"/>
      <c r="CX573" s="249"/>
      <c r="CY573" s="249"/>
      <c r="CZ573" s="249"/>
      <c r="DA573" s="249"/>
      <c r="DB573" s="249"/>
      <c r="DC573" s="249"/>
      <c r="DD573" s="249"/>
      <c r="DE573" s="249"/>
      <c r="DF573" s="249"/>
      <c r="DG573" s="249"/>
      <c r="DH573" s="249"/>
      <c r="DI573" s="249"/>
      <c r="DJ573" s="249"/>
      <c r="DK573" s="249"/>
      <c r="DL573" s="249"/>
      <c r="DM573" s="249"/>
      <c r="DN573" s="249"/>
      <c r="DO573" s="249"/>
      <c r="DP573" s="249"/>
      <c r="DQ573" s="249"/>
      <c r="DR573" s="249"/>
      <c r="DS573" s="249"/>
      <c r="DT573" s="249"/>
      <c r="DU573" s="249"/>
      <c r="DV573" s="249"/>
      <c r="DW573" s="249"/>
      <c r="DX573" s="249"/>
      <c r="DY573" s="249"/>
      <c r="DZ573" s="249"/>
      <c r="EA573" s="249"/>
      <c r="EB573" s="249"/>
      <c r="EC573" s="249"/>
      <c r="ED573" s="249"/>
      <c r="EE573" s="249"/>
      <c r="EF573" s="249"/>
      <c r="EG573" s="249"/>
      <c r="EH573" s="249"/>
      <c r="EI573" s="249"/>
      <c r="EJ573" s="249"/>
      <c r="EK573" s="249"/>
      <c r="EL573" s="249"/>
      <c r="EM573" s="249"/>
      <c r="EN573" s="249"/>
      <c r="EO573" s="249"/>
      <c r="EP573" s="249"/>
      <c r="EQ573" s="249"/>
      <c r="ER573" s="249"/>
      <c r="ES573" s="249"/>
      <c r="ET573" s="249"/>
      <c r="EU573" s="249"/>
      <c r="EV573" s="249"/>
      <c r="EW573" s="249"/>
      <c r="EX573" s="249"/>
      <c r="EY573" s="249"/>
      <c r="EZ573" s="249"/>
      <c r="FA573" s="249"/>
      <c r="FB573" s="249"/>
      <c r="FC573" s="249"/>
      <c r="FD573" s="249"/>
      <c r="FE573" s="249"/>
      <c r="FF573" s="249"/>
      <c r="FG573" s="249"/>
      <c r="FH573" s="249"/>
      <c r="FI573" s="249"/>
      <c r="FJ573" s="249"/>
      <c r="FK573" s="249"/>
      <c r="FL573" s="249"/>
      <c r="FM573" s="249"/>
      <c r="FN573" s="249"/>
      <c r="FO573" s="249"/>
      <c r="FP573" s="249"/>
      <c r="FQ573" s="249"/>
      <c r="FR573" s="249"/>
      <c r="FS573" s="249"/>
      <c r="FT573" s="249"/>
      <c r="FU573" s="249"/>
      <c r="FV573" s="249"/>
      <c r="FW573" s="249"/>
      <c r="FX573" s="249"/>
    </row>
    <row r="574" customFormat="false" ht="13.8" hidden="false" customHeight="false" outlineLevel="0" collapsed="false">
      <c r="A574" s="249"/>
      <c r="B574" s="249"/>
      <c r="C574" s="249"/>
      <c r="D574" s="249"/>
      <c r="E574" s="249"/>
      <c r="F574" s="249"/>
      <c r="G574" s="249"/>
      <c r="H574" s="249"/>
      <c r="AK574" s="249"/>
      <c r="AL574" s="249"/>
      <c r="AM574" s="249"/>
      <c r="AN574" s="249"/>
      <c r="AO574" s="249"/>
      <c r="AP574" s="249"/>
      <c r="AQ574" s="249"/>
      <c r="AR574" s="249"/>
      <c r="AS574" s="249"/>
      <c r="AT574" s="249"/>
      <c r="AU574" s="249"/>
      <c r="AV574" s="249"/>
      <c r="AW574" s="249"/>
      <c r="AX574" s="249"/>
      <c r="AY574" s="249"/>
      <c r="AZ574" s="249"/>
      <c r="BA574" s="249"/>
      <c r="BB574" s="249"/>
      <c r="BC574" s="249"/>
      <c r="BD574" s="249"/>
      <c r="BE574" s="249"/>
      <c r="BF574" s="249"/>
      <c r="BG574" s="249"/>
      <c r="BH574" s="249"/>
      <c r="BI574" s="249"/>
      <c r="BJ574" s="249"/>
      <c r="BK574" s="249"/>
      <c r="BL574" s="249"/>
      <c r="BM574" s="249"/>
      <c r="BN574" s="249"/>
      <c r="BO574" s="249"/>
      <c r="BP574" s="249"/>
      <c r="BQ574" s="249"/>
      <c r="BR574" s="249"/>
      <c r="BS574" s="249"/>
      <c r="BT574" s="249"/>
      <c r="BU574" s="249"/>
      <c r="BV574" s="249"/>
      <c r="BW574" s="249"/>
      <c r="BX574" s="249"/>
      <c r="BY574" s="249"/>
      <c r="BZ574" s="249"/>
      <c r="CA574" s="249"/>
      <c r="CB574" s="249"/>
      <c r="CC574" s="249"/>
      <c r="CD574" s="249"/>
      <c r="CE574" s="249"/>
      <c r="CF574" s="249"/>
      <c r="CG574" s="249"/>
      <c r="CH574" s="249"/>
      <c r="CI574" s="249"/>
      <c r="CJ574" s="249"/>
      <c r="CK574" s="249"/>
      <c r="CL574" s="249"/>
      <c r="CM574" s="249"/>
      <c r="CN574" s="249"/>
      <c r="CO574" s="249"/>
      <c r="CP574" s="249"/>
      <c r="CQ574" s="249"/>
      <c r="CR574" s="249"/>
      <c r="CS574" s="249"/>
      <c r="CT574" s="249"/>
      <c r="CU574" s="249"/>
      <c r="CV574" s="249"/>
      <c r="CW574" s="249"/>
      <c r="CX574" s="249"/>
      <c r="CY574" s="249"/>
      <c r="CZ574" s="249"/>
      <c r="DA574" s="249"/>
      <c r="DB574" s="249"/>
      <c r="DC574" s="249"/>
      <c r="DD574" s="249"/>
      <c r="DE574" s="249"/>
      <c r="DF574" s="249"/>
      <c r="DG574" s="249"/>
      <c r="DH574" s="249"/>
      <c r="DI574" s="249"/>
      <c r="DJ574" s="249"/>
      <c r="DK574" s="249"/>
      <c r="DL574" s="249"/>
      <c r="DM574" s="249"/>
      <c r="DN574" s="249"/>
      <c r="DO574" s="249"/>
      <c r="DP574" s="249"/>
      <c r="DQ574" s="249"/>
      <c r="DR574" s="249"/>
      <c r="DS574" s="249"/>
      <c r="DT574" s="249"/>
      <c r="DU574" s="249"/>
      <c r="DV574" s="249"/>
      <c r="DW574" s="249"/>
      <c r="DX574" s="249"/>
      <c r="DY574" s="249"/>
      <c r="DZ574" s="249"/>
      <c r="EA574" s="249"/>
      <c r="EB574" s="249"/>
      <c r="EC574" s="249"/>
      <c r="ED574" s="249"/>
      <c r="EE574" s="249"/>
      <c r="EF574" s="249"/>
      <c r="EG574" s="249"/>
      <c r="EH574" s="249"/>
      <c r="EI574" s="249"/>
      <c r="EJ574" s="249"/>
      <c r="EK574" s="249"/>
      <c r="EL574" s="249"/>
      <c r="EM574" s="249"/>
      <c r="EN574" s="249"/>
      <c r="EO574" s="249"/>
      <c r="EP574" s="249"/>
      <c r="EQ574" s="249"/>
      <c r="ER574" s="249"/>
      <c r="ES574" s="249"/>
      <c r="ET574" s="249"/>
      <c r="EU574" s="249"/>
      <c r="EV574" s="249"/>
      <c r="EW574" s="249"/>
      <c r="EX574" s="249"/>
      <c r="EY574" s="249"/>
      <c r="EZ574" s="249"/>
      <c r="FA574" s="249"/>
      <c r="FB574" s="249"/>
      <c r="FC574" s="249"/>
      <c r="FD574" s="249"/>
      <c r="FE574" s="249"/>
      <c r="FF574" s="249"/>
      <c r="FG574" s="249"/>
      <c r="FH574" s="249"/>
      <c r="FI574" s="249"/>
      <c r="FJ574" s="249"/>
      <c r="FK574" s="249"/>
      <c r="FL574" s="249"/>
      <c r="FM574" s="249"/>
      <c r="FN574" s="249"/>
      <c r="FO574" s="249"/>
      <c r="FP574" s="249"/>
      <c r="FQ574" s="249"/>
      <c r="FR574" s="249"/>
      <c r="FS574" s="249"/>
      <c r="FT574" s="249"/>
      <c r="FU574" s="249"/>
      <c r="FV574" s="249"/>
      <c r="FW574" s="249"/>
      <c r="FX574" s="249"/>
    </row>
    <row r="575" customFormat="false" ht="13.8" hidden="false" customHeight="false" outlineLevel="0" collapsed="false">
      <c r="A575" s="249"/>
      <c r="B575" s="249"/>
      <c r="C575" s="249"/>
      <c r="D575" s="249"/>
      <c r="E575" s="249"/>
      <c r="F575" s="249"/>
      <c r="G575" s="249"/>
      <c r="H575" s="249"/>
      <c r="AK575" s="249"/>
      <c r="AL575" s="249"/>
      <c r="AM575" s="249"/>
      <c r="AN575" s="249"/>
      <c r="AO575" s="249"/>
      <c r="AP575" s="249"/>
      <c r="AQ575" s="249"/>
      <c r="AR575" s="249"/>
      <c r="AS575" s="249"/>
      <c r="AT575" s="249"/>
      <c r="AU575" s="249"/>
      <c r="AV575" s="249"/>
      <c r="AW575" s="249"/>
      <c r="AX575" s="249"/>
      <c r="AY575" s="249"/>
      <c r="AZ575" s="249"/>
      <c r="BA575" s="249"/>
      <c r="BB575" s="249"/>
      <c r="BC575" s="249"/>
      <c r="BD575" s="249"/>
      <c r="BE575" s="249"/>
      <c r="BF575" s="249"/>
      <c r="BG575" s="249"/>
      <c r="BH575" s="249"/>
      <c r="BI575" s="249"/>
      <c r="BJ575" s="249"/>
      <c r="BK575" s="249"/>
      <c r="BL575" s="249"/>
      <c r="BM575" s="249"/>
      <c r="BN575" s="249"/>
      <c r="BO575" s="249"/>
      <c r="BP575" s="249"/>
      <c r="BQ575" s="249"/>
      <c r="BR575" s="249"/>
      <c r="BS575" s="249"/>
      <c r="BT575" s="249"/>
      <c r="BU575" s="249"/>
      <c r="BV575" s="249"/>
      <c r="BW575" s="249"/>
      <c r="BX575" s="249"/>
      <c r="BY575" s="249"/>
      <c r="BZ575" s="249"/>
      <c r="CA575" s="249"/>
      <c r="CB575" s="249"/>
      <c r="CC575" s="249"/>
      <c r="CD575" s="249"/>
      <c r="CE575" s="249"/>
      <c r="CF575" s="249"/>
      <c r="CG575" s="249"/>
      <c r="CH575" s="249"/>
      <c r="CI575" s="249"/>
      <c r="CJ575" s="249"/>
      <c r="CK575" s="249"/>
      <c r="CL575" s="249"/>
      <c r="CM575" s="249"/>
      <c r="CN575" s="249"/>
      <c r="CO575" s="249"/>
      <c r="CP575" s="249"/>
      <c r="CQ575" s="249"/>
      <c r="CR575" s="249"/>
      <c r="CS575" s="249"/>
      <c r="CT575" s="249"/>
      <c r="CU575" s="249"/>
      <c r="CV575" s="249"/>
      <c r="CW575" s="249"/>
      <c r="CX575" s="249"/>
      <c r="CY575" s="249"/>
      <c r="CZ575" s="249"/>
      <c r="DA575" s="249"/>
      <c r="DB575" s="249"/>
      <c r="DC575" s="249"/>
      <c r="DD575" s="249"/>
      <c r="DE575" s="249"/>
      <c r="DF575" s="249"/>
      <c r="DG575" s="249"/>
      <c r="DH575" s="249"/>
      <c r="DI575" s="249"/>
      <c r="DJ575" s="249"/>
      <c r="DK575" s="249"/>
      <c r="DL575" s="249"/>
      <c r="DM575" s="249"/>
      <c r="DN575" s="249"/>
      <c r="DO575" s="249"/>
      <c r="DP575" s="249"/>
      <c r="DQ575" s="249"/>
      <c r="DR575" s="249"/>
      <c r="DS575" s="249"/>
      <c r="DT575" s="249"/>
      <c r="DU575" s="249"/>
      <c r="DV575" s="249"/>
      <c r="DW575" s="249"/>
      <c r="DX575" s="249"/>
      <c r="DY575" s="249"/>
      <c r="DZ575" s="249"/>
      <c r="EA575" s="249"/>
      <c r="EB575" s="249"/>
      <c r="EC575" s="249"/>
      <c r="ED575" s="249"/>
      <c r="EE575" s="249"/>
      <c r="EF575" s="249"/>
      <c r="EG575" s="249"/>
      <c r="EH575" s="249"/>
      <c r="EI575" s="249"/>
      <c r="EJ575" s="249"/>
      <c r="EK575" s="249"/>
      <c r="EL575" s="249"/>
      <c r="EM575" s="249"/>
      <c r="EN575" s="249"/>
      <c r="EO575" s="249"/>
      <c r="EP575" s="249"/>
      <c r="EQ575" s="249"/>
      <c r="ER575" s="249"/>
      <c r="ES575" s="249"/>
      <c r="ET575" s="249"/>
      <c r="EU575" s="249"/>
      <c r="EV575" s="249"/>
      <c r="EW575" s="249"/>
      <c r="EX575" s="249"/>
      <c r="EY575" s="249"/>
      <c r="EZ575" s="249"/>
      <c r="FA575" s="249"/>
      <c r="FB575" s="249"/>
      <c r="FC575" s="249"/>
      <c r="FD575" s="249"/>
      <c r="FE575" s="249"/>
      <c r="FF575" s="249"/>
      <c r="FG575" s="249"/>
      <c r="FH575" s="249"/>
      <c r="FI575" s="249"/>
      <c r="FJ575" s="249"/>
      <c r="FK575" s="249"/>
      <c r="FL575" s="249"/>
      <c r="FM575" s="249"/>
      <c r="FN575" s="249"/>
      <c r="FO575" s="249"/>
      <c r="FP575" s="249"/>
      <c r="FQ575" s="249"/>
      <c r="FR575" s="249"/>
      <c r="FS575" s="249"/>
      <c r="FT575" s="249"/>
      <c r="FU575" s="249"/>
      <c r="FV575" s="249"/>
      <c r="FW575" s="249"/>
      <c r="FX575" s="249"/>
    </row>
    <row r="576" customFormat="false" ht="13.8" hidden="false" customHeight="false" outlineLevel="0" collapsed="false">
      <c r="A576" s="249"/>
      <c r="B576" s="249"/>
      <c r="C576" s="249"/>
      <c r="D576" s="249"/>
      <c r="E576" s="249"/>
      <c r="F576" s="249"/>
      <c r="G576" s="249"/>
      <c r="H576" s="249"/>
      <c r="AK576" s="249"/>
      <c r="AL576" s="249"/>
      <c r="AM576" s="249"/>
      <c r="AN576" s="249"/>
      <c r="AO576" s="249"/>
      <c r="AP576" s="249"/>
      <c r="AQ576" s="249"/>
      <c r="AR576" s="249"/>
      <c r="AS576" s="249"/>
      <c r="AT576" s="249"/>
      <c r="AU576" s="249"/>
      <c r="AV576" s="249"/>
      <c r="AW576" s="249"/>
      <c r="AX576" s="249"/>
      <c r="AY576" s="249"/>
      <c r="AZ576" s="249"/>
      <c r="BA576" s="249"/>
      <c r="BB576" s="249"/>
      <c r="BC576" s="249"/>
      <c r="BD576" s="249"/>
      <c r="BE576" s="249"/>
      <c r="BF576" s="249"/>
      <c r="BG576" s="249"/>
      <c r="BH576" s="249"/>
      <c r="BI576" s="249"/>
      <c r="BJ576" s="249"/>
      <c r="BK576" s="249"/>
      <c r="BL576" s="249"/>
      <c r="BM576" s="249"/>
      <c r="BN576" s="249"/>
      <c r="BO576" s="249"/>
      <c r="BP576" s="249"/>
      <c r="BQ576" s="249"/>
      <c r="BR576" s="249"/>
      <c r="BS576" s="249"/>
      <c r="BT576" s="249"/>
      <c r="BU576" s="249"/>
      <c r="BV576" s="249"/>
      <c r="BW576" s="249"/>
      <c r="BX576" s="249"/>
      <c r="BY576" s="249"/>
      <c r="BZ576" s="249"/>
      <c r="CA576" s="249"/>
      <c r="CB576" s="249"/>
      <c r="CC576" s="249"/>
      <c r="CD576" s="249"/>
      <c r="CE576" s="249"/>
      <c r="CF576" s="249"/>
      <c r="CG576" s="249"/>
      <c r="CH576" s="249"/>
      <c r="CI576" s="249"/>
      <c r="CJ576" s="249"/>
      <c r="CK576" s="249"/>
      <c r="CL576" s="249"/>
      <c r="CM576" s="249"/>
      <c r="CN576" s="249"/>
      <c r="CO576" s="249"/>
      <c r="CP576" s="249"/>
      <c r="CQ576" s="249"/>
      <c r="CR576" s="249"/>
      <c r="CS576" s="249"/>
      <c r="CT576" s="249"/>
      <c r="CU576" s="249"/>
      <c r="CV576" s="249"/>
      <c r="CW576" s="249"/>
      <c r="CX576" s="249"/>
      <c r="CY576" s="249"/>
      <c r="CZ576" s="249"/>
      <c r="DA576" s="249"/>
      <c r="DB576" s="249"/>
      <c r="DC576" s="249"/>
      <c r="DD576" s="249"/>
      <c r="DE576" s="249"/>
      <c r="DF576" s="249"/>
      <c r="DG576" s="249"/>
      <c r="DH576" s="249"/>
      <c r="DI576" s="249"/>
      <c r="DJ576" s="249"/>
      <c r="DK576" s="249"/>
      <c r="DL576" s="249"/>
      <c r="DM576" s="249"/>
      <c r="DN576" s="249"/>
      <c r="DO576" s="249"/>
      <c r="DP576" s="249"/>
      <c r="DQ576" s="249"/>
      <c r="DR576" s="249"/>
      <c r="DS576" s="249"/>
      <c r="DT576" s="249"/>
      <c r="DU576" s="249"/>
      <c r="DV576" s="249"/>
      <c r="DW576" s="249"/>
      <c r="DX576" s="249"/>
      <c r="DY576" s="249"/>
      <c r="DZ576" s="249"/>
      <c r="EA576" s="249"/>
      <c r="EB576" s="249"/>
      <c r="EC576" s="249"/>
      <c r="ED576" s="249"/>
      <c r="EE576" s="249"/>
      <c r="EF576" s="249"/>
      <c r="EG576" s="249"/>
      <c r="EH576" s="249"/>
      <c r="EI576" s="249"/>
      <c r="EJ576" s="249"/>
      <c r="EK576" s="249"/>
      <c r="EL576" s="249"/>
      <c r="EM576" s="249"/>
      <c r="EN576" s="249"/>
      <c r="EO576" s="249"/>
      <c r="EP576" s="249"/>
      <c r="EQ576" s="249"/>
      <c r="ER576" s="249"/>
      <c r="ES576" s="249"/>
      <c r="ET576" s="249"/>
      <c r="EU576" s="249"/>
      <c r="EV576" s="249"/>
      <c r="EW576" s="249"/>
      <c r="EX576" s="249"/>
      <c r="EY576" s="249"/>
      <c r="EZ576" s="249"/>
      <c r="FA576" s="249"/>
      <c r="FB576" s="249"/>
      <c r="FC576" s="249"/>
      <c r="FD576" s="249"/>
      <c r="FE576" s="249"/>
      <c r="FF576" s="249"/>
      <c r="FG576" s="249"/>
      <c r="FH576" s="249"/>
      <c r="FI576" s="249"/>
      <c r="FJ576" s="249"/>
      <c r="FK576" s="249"/>
      <c r="FL576" s="249"/>
      <c r="FM576" s="249"/>
      <c r="FN576" s="249"/>
      <c r="FO576" s="249"/>
      <c r="FP576" s="249"/>
      <c r="FQ576" s="249"/>
      <c r="FR576" s="249"/>
      <c r="FS576" s="249"/>
      <c r="FT576" s="249"/>
      <c r="FU576" s="249"/>
      <c r="FV576" s="249"/>
      <c r="FW576" s="249"/>
      <c r="FX576" s="249"/>
    </row>
    <row r="577" customFormat="false" ht="13.8" hidden="false" customHeight="false" outlineLevel="0" collapsed="false">
      <c r="A577" s="249"/>
      <c r="B577" s="249"/>
      <c r="C577" s="249"/>
      <c r="D577" s="249"/>
      <c r="E577" s="249"/>
      <c r="F577" s="249"/>
      <c r="G577" s="249"/>
      <c r="H577" s="249"/>
      <c r="AK577" s="249"/>
      <c r="AL577" s="249"/>
      <c r="AM577" s="249"/>
      <c r="AN577" s="249"/>
      <c r="AO577" s="249"/>
      <c r="AP577" s="249"/>
      <c r="AQ577" s="249"/>
      <c r="AR577" s="249"/>
      <c r="AS577" s="249"/>
      <c r="AT577" s="249"/>
      <c r="AU577" s="249"/>
      <c r="AV577" s="249"/>
      <c r="AW577" s="249"/>
      <c r="AX577" s="249"/>
      <c r="AY577" s="249"/>
      <c r="AZ577" s="249"/>
      <c r="BA577" s="249"/>
      <c r="BB577" s="249"/>
      <c r="BC577" s="249"/>
      <c r="BD577" s="249"/>
      <c r="BE577" s="249"/>
      <c r="BF577" s="249"/>
      <c r="BG577" s="249"/>
      <c r="BH577" s="249"/>
      <c r="BI577" s="249"/>
      <c r="BJ577" s="249"/>
      <c r="BK577" s="249"/>
      <c r="BL577" s="249"/>
      <c r="BM577" s="249"/>
      <c r="BN577" s="249"/>
      <c r="BO577" s="249"/>
      <c r="BP577" s="249"/>
      <c r="BQ577" s="249"/>
      <c r="BR577" s="249"/>
      <c r="BS577" s="249"/>
      <c r="BT577" s="249"/>
      <c r="BU577" s="249"/>
      <c r="BV577" s="249"/>
      <c r="BW577" s="249"/>
      <c r="BX577" s="249"/>
      <c r="BY577" s="249"/>
      <c r="BZ577" s="249"/>
      <c r="CA577" s="249"/>
      <c r="CB577" s="249"/>
      <c r="CC577" s="249"/>
      <c r="CD577" s="249"/>
      <c r="CE577" s="249"/>
      <c r="CF577" s="249"/>
      <c r="CG577" s="249"/>
      <c r="CH577" s="249"/>
      <c r="CI577" s="249"/>
      <c r="CJ577" s="249"/>
      <c r="CK577" s="249"/>
      <c r="CL577" s="249"/>
      <c r="CM577" s="249"/>
      <c r="CN577" s="249"/>
      <c r="CO577" s="249"/>
      <c r="CP577" s="249"/>
      <c r="CQ577" s="249"/>
      <c r="CR577" s="249"/>
      <c r="CS577" s="249"/>
      <c r="CT577" s="249"/>
      <c r="CU577" s="249"/>
      <c r="CV577" s="249"/>
      <c r="CW577" s="249"/>
      <c r="CX577" s="249"/>
      <c r="CY577" s="249"/>
      <c r="CZ577" s="249"/>
      <c r="DA577" s="249"/>
      <c r="DB577" s="249"/>
      <c r="DC577" s="249"/>
      <c r="DD577" s="249"/>
      <c r="DE577" s="249"/>
      <c r="DF577" s="249"/>
      <c r="DG577" s="249"/>
      <c r="DH577" s="249"/>
      <c r="DI577" s="249"/>
      <c r="DJ577" s="249"/>
      <c r="DK577" s="249"/>
      <c r="DL577" s="249"/>
      <c r="DM577" s="249"/>
      <c r="DN577" s="249"/>
      <c r="DO577" s="249"/>
      <c r="DP577" s="249"/>
      <c r="DQ577" s="249"/>
      <c r="DR577" s="249"/>
      <c r="DS577" s="249"/>
      <c r="DT577" s="249"/>
      <c r="DU577" s="249"/>
      <c r="DV577" s="249"/>
      <c r="DW577" s="249"/>
      <c r="DX577" s="249"/>
      <c r="DY577" s="249"/>
      <c r="DZ577" s="249"/>
      <c r="EA577" s="249"/>
      <c r="EB577" s="249"/>
      <c r="EC577" s="249"/>
      <c r="ED577" s="249"/>
      <c r="EE577" s="249"/>
      <c r="EF577" s="249"/>
      <c r="EG577" s="249"/>
      <c r="EH577" s="249"/>
      <c r="EI577" s="249"/>
      <c r="EJ577" s="249"/>
      <c r="EK577" s="249"/>
      <c r="EL577" s="249"/>
      <c r="EM577" s="249"/>
      <c r="EN577" s="249"/>
      <c r="EO577" s="249"/>
      <c r="EP577" s="249"/>
      <c r="EQ577" s="249"/>
      <c r="ER577" s="249"/>
      <c r="ES577" s="249"/>
      <c r="ET577" s="249"/>
      <c r="EU577" s="249"/>
      <c r="EV577" s="249"/>
      <c r="EW577" s="249"/>
      <c r="EX577" s="249"/>
      <c r="EY577" s="249"/>
      <c r="EZ577" s="249"/>
      <c r="FA577" s="249"/>
      <c r="FB577" s="249"/>
      <c r="FC577" s="249"/>
      <c r="FD577" s="249"/>
      <c r="FE577" s="249"/>
      <c r="FF577" s="249"/>
      <c r="FG577" s="249"/>
      <c r="FH577" s="249"/>
      <c r="FI577" s="249"/>
      <c r="FJ577" s="249"/>
      <c r="FK577" s="249"/>
      <c r="FL577" s="249"/>
      <c r="FM577" s="249"/>
      <c r="FN577" s="249"/>
      <c r="FO577" s="249"/>
      <c r="FP577" s="249"/>
      <c r="FQ577" s="249"/>
      <c r="FR577" s="249"/>
      <c r="FS577" s="249"/>
      <c r="FT577" s="249"/>
      <c r="FU577" s="249"/>
      <c r="FV577" s="249"/>
      <c r="FW577" s="249"/>
      <c r="FX577" s="249"/>
    </row>
    <row r="578" customFormat="false" ht="13.8" hidden="false" customHeight="false" outlineLevel="0" collapsed="false">
      <c r="A578" s="249"/>
      <c r="B578" s="249"/>
      <c r="C578" s="249"/>
      <c r="D578" s="249"/>
      <c r="E578" s="249"/>
      <c r="F578" s="249"/>
      <c r="G578" s="249"/>
      <c r="H578" s="249"/>
      <c r="AK578" s="249"/>
      <c r="AL578" s="249"/>
      <c r="AM578" s="249"/>
      <c r="AN578" s="249"/>
      <c r="AO578" s="249"/>
      <c r="AP578" s="249"/>
      <c r="AQ578" s="249"/>
      <c r="AR578" s="249"/>
      <c r="AS578" s="249"/>
      <c r="AT578" s="249"/>
      <c r="AU578" s="249"/>
      <c r="AV578" s="249"/>
      <c r="AW578" s="249"/>
      <c r="AX578" s="249"/>
      <c r="AY578" s="249"/>
      <c r="AZ578" s="249"/>
      <c r="BA578" s="249"/>
      <c r="BB578" s="249"/>
      <c r="BC578" s="249"/>
      <c r="BD578" s="249"/>
      <c r="BE578" s="249"/>
      <c r="BF578" s="249"/>
      <c r="BG578" s="249"/>
      <c r="BH578" s="249"/>
      <c r="BI578" s="249"/>
      <c r="BJ578" s="249"/>
      <c r="BK578" s="249"/>
      <c r="BL578" s="249"/>
      <c r="BM578" s="249"/>
      <c r="BN578" s="249"/>
      <c r="BO578" s="249"/>
      <c r="BP578" s="249"/>
      <c r="BQ578" s="249"/>
      <c r="BR578" s="249"/>
      <c r="BS578" s="249"/>
      <c r="BT578" s="249"/>
      <c r="BU578" s="249"/>
      <c r="BV578" s="249"/>
      <c r="BW578" s="249"/>
      <c r="BX578" s="249"/>
      <c r="BY578" s="249"/>
      <c r="BZ578" s="249"/>
      <c r="CA578" s="249"/>
      <c r="CB578" s="249"/>
      <c r="CC578" s="249"/>
      <c r="CD578" s="249"/>
      <c r="CE578" s="249"/>
      <c r="CF578" s="249"/>
      <c r="CG578" s="249"/>
      <c r="CH578" s="249"/>
      <c r="CI578" s="249"/>
      <c r="CJ578" s="249"/>
      <c r="CK578" s="249"/>
      <c r="CL578" s="249"/>
      <c r="CM578" s="249"/>
      <c r="CN578" s="249"/>
      <c r="CO578" s="249"/>
      <c r="CP578" s="249"/>
      <c r="CQ578" s="249"/>
      <c r="CR578" s="249"/>
      <c r="CS578" s="249"/>
      <c r="CT578" s="249"/>
      <c r="CU578" s="249"/>
      <c r="CV578" s="249"/>
      <c r="CW578" s="249"/>
      <c r="CX578" s="249"/>
      <c r="CY578" s="249"/>
      <c r="CZ578" s="249"/>
      <c r="DA578" s="249"/>
      <c r="DB578" s="249"/>
      <c r="DC578" s="249"/>
      <c r="DD578" s="249"/>
      <c r="DE578" s="249"/>
      <c r="DF578" s="249"/>
      <c r="DG578" s="249"/>
      <c r="DH578" s="249"/>
      <c r="DI578" s="249"/>
      <c r="DJ578" s="249"/>
      <c r="DK578" s="249"/>
      <c r="DL578" s="249"/>
      <c r="DM578" s="249"/>
      <c r="DN578" s="249"/>
      <c r="DO578" s="249"/>
      <c r="DP578" s="249"/>
      <c r="DQ578" s="249"/>
      <c r="DR578" s="249"/>
      <c r="DS578" s="249"/>
      <c r="DT578" s="249"/>
      <c r="DU578" s="249"/>
      <c r="DV578" s="249"/>
      <c r="DW578" s="249"/>
      <c r="DX578" s="249"/>
      <c r="DY578" s="249"/>
      <c r="DZ578" s="249"/>
      <c r="EA578" s="249"/>
      <c r="EB578" s="249"/>
      <c r="EC578" s="249"/>
      <c r="ED578" s="249"/>
      <c r="EE578" s="249"/>
      <c r="EF578" s="249"/>
      <c r="EG578" s="249"/>
      <c r="EH578" s="249"/>
      <c r="EI578" s="249"/>
      <c r="EJ578" s="249"/>
      <c r="EK578" s="249"/>
      <c r="EL578" s="249"/>
      <c r="EM578" s="249"/>
      <c r="EN578" s="249"/>
      <c r="EO578" s="249"/>
      <c r="EP578" s="249"/>
      <c r="EQ578" s="249"/>
      <c r="ER578" s="249"/>
      <c r="ES578" s="249"/>
      <c r="ET578" s="249"/>
      <c r="EU578" s="249"/>
      <c r="EV578" s="249"/>
      <c r="EW578" s="249"/>
      <c r="EX578" s="249"/>
      <c r="EY578" s="249"/>
      <c r="EZ578" s="249"/>
      <c r="FA578" s="249"/>
      <c r="FB578" s="249"/>
      <c r="FC578" s="249"/>
      <c r="FD578" s="249"/>
      <c r="FE578" s="249"/>
      <c r="FF578" s="249"/>
      <c r="FG578" s="249"/>
      <c r="FH578" s="249"/>
      <c r="FI578" s="249"/>
      <c r="FJ578" s="249"/>
      <c r="FK578" s="249"/>
      <c r="FL578" s="249"/>
      <c r="FM578" s="249"/>
      <c r="FN578" s="249"/>
      <c r="FO578" s="249"/>
      <c r="FP578" s="249"/>
      <c r="FQ578" s="249"/>
      <c r="FR578" s="249"/>
      <c r="FS578" s="249"/>
      <c r="FT578" s="249"/>
      <c r="FU578" s="249"/>
      <c r="FV578" s="249"/>
      <c r="FW578" s="249"/>
      <c r="FX578" s="249"/>
    </row>
    <row r="579" customFormat="false" ht="13.8" hidden="false" customHeight="false" outlineLevel="0" collapsed="false">
      <c r="A579" s="249"/>
      <c r="B579" s="249"/>
      <c r="C579" s="249"/>
      <c r="D579" s="249"/>
      <c r="E579" s="249"/>
      <c r="F579" s="249"/>
      <c r="G579" s="249"/>
      <c r="H579" s="249"/>
      <c r="AK579" s="249"/>
      <c r="AL579" s="249"/>
      <c r="AM579" s="249"/>
      <c r="AN579" s="249"/>
      <c r="AO579" s="249"/>
      <c r="AP579" s="249"/>
      <c r="AQ579" s="249"/>
      <c r="AR579" s="249"/>
      <c r="AS579" s="249"/>
      <c r="AT579" s="249"/>
      <c r="AU579" s="249"/>
      <c r="AV579" s="249"/>
      <c r="AW579" s="249"/>
      <c r="AX579" s="249"/>
      <c r="AY579" s="249"/>
      <c r="AZ579" s="249"/>
      <c r="BA579" s="249"/>
      <c r="BB579" s="249"/>
      <c r="BC579" s="249"/>
      <c r="BD579" s="249"/>
      <c r="BE579" s="249"/>
      <c r="BF579" s="249"/>
      <c r="BG579" s="249"/>
      <c r="BH579" s="249"/>
      <c r="BI579" s="249"/>
      <c r="BJ579" s="249"/>
      <c r="BK579" s="249"/>
      <c r="BL579" s="249"/>
      <c r="BM579" s="249"/>
      <c r="BN579" s="249"/>
      <c r="BO579" s="249"/>
      <c r="BP579" s="249"/>
      <c r="BQ579" s="249"/>
      <c r="BR579" s="249"/>
      <c r="BS579" s="249"/>
      <c r="BT579" s="249"/>
      <c r="BU579" s="249"/>
      <c r="BV579" s="249"/>
      <c r="BW579" s="249"/>
      <c r="BX579" s="249"/>
      <c r="BY579" s="249"/>
      <c r="BZ579" s="249"/>
      <c r="CA579" s="249"/>
      <c r="CB579" s="249"/>
      <c r="CC579" s="249"/>
      <c r="CD579" s="249"/>
      <c r="CE579" s="249"/>
      <c r="CF579" s="249"/>
      <c r="CG579" s="249"/>
      <c r="CH579" s="249"/>
      <c r="CI579" s="249"/>
      <c r="CJ579" s="249"/>
      <c r="CK579" s="249"/>
      <c r="CL579" s="249"/>
      <c r="CM579" s="249"/>
      <c r="CN579" s="249"/>
      <c r="CO579" s="249"/>
      <c r="CP579" s="249"/>
      <c r="CQ579" s="249"/>
      <c r="CR579" s="249"/>
      <c r="CS579" s="249"/>
      <c r="CT579" s="249"/>
      <c r="CU579" s="249"/>
      <c r="CV579" s="249"/>
      <c r="CW579" s="249"/>
      <c r="CX579" s="249"/>
      <c r="CY579" s="249"/>
      <c r="CZ579" s="249"/>
      <c r="DA579" s="249"/>
      <c r="DB579" s="249"/>
      <c r="DC579" s="249"/>
      <c r="DD579" s="249"/>
      <c r="DE579" s="249"/>
      <c r="DF579" s="249"/>
      <c r="DG579" s="249"/>
      <c r="DH579" s="249"/>
      <c r="DI579" s="249"/>
      <c r="DJ579" s="249"/>
      <c r="DK579" s="249"/>
      <c r="DL579" s="249"/>
      <c r="DM579" s="249"/>
      <c r="DN579" s="249"/>
      <c r="DO579" s="249"/>
      <c r="DP579" s="249"/>
      <c r="DQ579" s="249"/>
      <c r="DR579" s="249"/>
      <c r="DS579" s="249"/>
      <c r="DT579" s="249"/>
      <c r="DU579" s="249"/>
      <c r="DV579" s="249"/>
      <c r="DW579" s="249"/>
      <c r="DX579" s="249"/>
      <c r="DY579" s="249"/>
      <c r="DZ579" s="249"/>
      <c r="EA579" s="249"/>
      <c r="EB579" s="249"/>
      <c r="EC579" s="249"/>
      <c r="ED579" s="249"/>
      <c r="EE579" s="249"/>
      <c r="EF579" s="249"/>
      <c r="EG579" s="249"/>
      <c r="EH579" s="249"/>
      <c r="EI579" s="249"/>
      <c r="EJ579" s="249"/>
      <c r="EK579" s="249"/>
      <c r="EL579" s="249"/>
      <c r="EM579" s="249"/>
      <c r="EN579" s="249"/>
      <c r="EO579" s="249"/>
      <c r="EP579" s="249"/>
      <c r="EQ579" s="249"/>
      <c r="ER579" s="249"/>
      <c r="ES579" s="249"/>
      <c r="ET579" s="249"/>
      <c r="EU579" s="249"/>
      <c r="EV579" s="249"/>
      <c r="EW579" s="249"/>
      <c r="EX579" s="249"/>
      <c r="EY579" s="249"/>
      <c r="EZ579" s="249"/>
      <c r="FA579" s="249"/>
      <c r="FB579" s="249"/>
      <c r="FC579" s="249"/>
      <c r="FD579" s="249"/>
      <c r="FE579" s="249"/>
      <c r="FF579" s="249"/>
      <c r="FG579" s="249"/>
      <c r="FH579" s="249"/>
      <c r="FI579" s="249"/>
      <c r="FJ579" s="249"/>
      <c r="FK579" s="249"/>
      <c r="FL579" s="249"/>
      <c r="FM579" s="249"/>
      <c r="FN579" s="249"/>
      <c r="FO579" s="249"/>
      <c r="FP579" s="249"/>
      <c r="FQ579" s="249"/>
      <c r="FR579" s="249"/>
      <c r="FS579" s="249"/>
      <c r="FT579" s="249"/>
      <c r="FU579" s="249"/>
      <c r="FV579" s="249"/>
      <c r="FW579" s="249"/>
      <c r="FX579" s="249"/>
    </row>
    <row r="580" customFormat="false" ht="13.8" hidden="false" customHeight="false" outlineLevel="0" collapsed="false">
      <c r="A580" s="249"/>
      <c r="B580" s="249"/>
      <c r="C580" s="249"/>
      <c r="D580" s="249"/>
      <c r="E580" s="249"/>
      <c r="F580" s="249"/>
      <c r="G580" s="249"/>
      <c r="H580" s="249"/>
      <c r="AK580" s="249"/>
      <c r="AL580" s="249"/>
      <c r="AM580" s="249"/>
      <c r="AN580" s="249"/>
      <c r="AO580" s="249"/>
      <c r="AP580" s="249"/>
      <c r="AQ580" s="249"/>
      <c r="AR580" s="249"/>
      <c r="AS580" s="249"/>
      <c r="AT580" s="249"/>
      <c r="AU580" s="249"/>
      <c r="AV580" s="249"/>
      <c r="AW580" s="249"/>
      <c r="AX580" s="249"/>
      <c r="AY580" s="249"/>
      <c r="AZ580" s="249"/>
      <c r="BA580" s="249"/>
      <c r="BB580" s="249"/>
      <c r="BC580" s="249"/>
      <c r="BD580" s="249"/>
      <c r="BE580" s="249"/>
      <c r="BF580" s="249"/>
      <c r="BG580" s="249"/>
      <c r="BH580" s="249"/>
      <c r="BI580" s="249"/>
      <c r="BJ580" s="249"/>
      <c r="BK580" s="249"/>
      <c r="BL580" s="249"/>
      <c r="BM580" s="249"/>
      <c r="BN580" s="249"/>
      <c r="BO580" s="249"/>
      <c r="BP580" s="249"/>
      <c r="BQ580" s="249"/>
      <c r="BR580" s="249"/>
      <c r="BS580" s="249"/>
      <c r="BT580" s="249"/>
      <c r="BU580" s="249"/>
      <c r="BV580" s="249"/>
      <c r="BW580" s="249"/>
      <c r="BX580" s="249"/>
      <c r="BY580" s="249"/>
      <c r="BZ580" s="249"/>
      <c r="CA580" s="249"/>
      <c r="CB580" s="249"/>
      <c r="CC580" s="249"/>
      <c r="CD580" s="249"/>
      <c r="CE580" s="249"/>
      <c r="CF580" s="249"/>
      <c r="CG580" s="249"/>
      <c r="CH580" s="249"/>
      <c r="CI580" s="249"/>
      <c r="CJ580" s="249"/>
      <c r="CK580" s="249"/>
      <c r="CL580" s="249"/>
      <c r="CM580" s="249"/>
      <c r="CN580" s="249"/>
      <c r="CO580" s="249"/>
      <c r="CP580" s="249"/>
      <c r="CQ580" s="249"/>
      <c r="CR580" s="249"/>
      <c r="CS580" s="249"/>
      <c r="CT580" s="249"/>
      <c r="CU580" s="249"/>
      <c r="CV580" s="249"/>
      <c r="CW580" s="249"/>
      <c r="CX580" s="249"/>
      <c r="CY580" s="249"/>
      <c r="CZ580" s="249"/>
      <c r="DA580" s="249"/>
      <c r="DB580" s="249"/>
      <c r="DC580" s="249"/>
      <c r="DD580" s="249"/>
      <c r="DE580" s="249"/>
      <c r="DF580" s="249"/>
      <c r="DG580" s="249"/>
      <c r="DH580" s="249"/>
      <c r="DI580" s="249"/>
      <c r="DJ580" s="249"/>
      <c r="DK580" s="249"/>
      <c r="DL580" s="249"/>
      <c r="DM580" s="249"/>
      <c r="DN580" s="249"/>
      <c r="DO580" s="249"/>
      <c r="DP580" s="249"/>
      <c r="DQ580" s="249"/>
      <c r="DR580" s="249"/>
      <c r="DS580" s="249"/>
      <c r="DT580" s="249"/>
      <c r="DU580" s="249"/>
      <c r="DV580" s="249"/>
      <c r="DW580" s="249"/>
      <c r="DX580" s="249"/>
      <c r="DY580" s="249"/>
      <c r="DZ580" s="249"/>
      <c r="EA580" s="249"/>
      <c r="EB580" s="249"/>
      <c r="EC580" s="249"/>
      <c r="ED580" s="249"/>
      <c r="EE580" s="249"/>
      <c r="EF580" s="249"/>
      <c r="EG580" s="249"/>
      <c r="EH580" s="249"/>
      <c r="EI580" s="249"/>
      <c r="EJ580" s="249"/>
      <c r="EK580" s="249"/>
      <c r="EL580" s="249"/>
      <c r="EM580" s="249"/>
      <c r="EN580" s="249"/>
      <c r="EO580" s="249"/>
      <c r="EP580" s="249"/>
      <c r="EQ580" s="249"/>
      <c r="ER580" s="249"/>
      <c r="ES580" s="249"/>
      <c r="ET580" s="249"/>
      <c r="EU580" s="249"/>
      <c r="EV580" s="249"/>
      <c r="EW580" s="249"/>
      <c r="EX580" s="249"/>
      <c r="EY580" s="249"/>
      <c r="EZ580" s="249"/>
      <c r="FA580" s="249"/>
      <c r="FB580" s="249"/>
      <c r="FC580" s="249"/>
      <c r="FD580" s="249"/>
      <c r="FE580" s="249"/>
      <c r="FF580" s="249"/>
      <c r="FG580" s="249"/>
      <c r="FH580" s="249"/>
      <c r="FI580" s="249"/>
      <c r="FJ580" s="249"/>
      <c r="FK580" s="249"/>
      <c r="FL580" s="249"/>
      <c r="FM580" s="249"/>
      <c r="FN580" s="249"/>
      <c r="FO580" s="249"/>
      <c r="FP580" s="249"/>
      <c r="FQ580" s="249"/>
      <c r="FR580" s="249"/>
      <c r="FS580" s="249"/>
      <c r="FT580" s="249"/>
      <c r="FU580" s="249"/>
      <c r="FV580" s="249"/>
      <c r="FW580" s="249"/>
      <c r="FX580" s="249"/>
    </row>
    <row r="581" customFormat="false" ht="13.8" hidden="false" customHeight="false" outlineLevel="0" collapsed="false">
      <c r="A581" s="249"/>
      <c r="B581" s="249"/>
      <c r="C581" s="249"/>
      <c r="D581" s="249"/>
      <c r="E581" s="249"/>
      <c r="F581" s="249"/>
      <c r="G581" s="249"/>
      <c r="H581" s="249"/>
      <c r="AK581" s="249"/>
      <c r="AL581" s="249"/>
      <c r="AM581" s="249"/>
      <c r="AN581" s="249"/>
      <c r="AO581" s="249"/>
      <c r="AP581" s="249"/>
      <c r="AQ581" s="249"/>
      <c r="AR581" s="249"/>
      <c r="AS581" s="249"/>
      <c r="AT581" s="249"/>
      <c r="AU581" s="249"/>
      <c r="AV581" s="249"/>
      <c r="AW581" s="249"/>
      <c r="AX581" s="249"/>
      <c r="AY581" s="249"/>
      <c r="AZ581" s="249"/>
      <c r="BA581" s="249"/>
      <c r="BB581" s="249"/>
      <c r="BC581" s="249"/>
      <c r="BD581" s="249"/>
      <c r="BE581" s="249"/>
      <c r="BF581" s="249"/>
      <c r="BG581" s="249"/>
      <c r="BH581" s="249"/>
      <c r="BI581" s="249"/>
      <c r="BJ581" s="249"/>
      <c r="BK581" s="249"/>
      <c r="BL581" s="249"/>
      <c r="BM581" s="249"/>
      <c r="BN581" s="249"/>
      <c r="BO581" s="249"/>
      <c r="BP581" s="249"/>
      <c r="BQ581" s="249"/>
      <c r="BR581" s="249"/>
      <c r="BS581" s="249"/>
      <c r="BT581" s="249"/>
      <c r="BU581" s="249"/>
      <c r="BV581" s="249"/>
      <c r="BW581" s="249"/>
      <c r="BX581" s="249"/>
      <c r="BY581" s="249"/>
      <c r="BZ581" s="249"/>
      <c r="CA581" s="249"/>
      <c r="CB581" s="249"/>
      <c r="CC581" s="249"/>
      <c r="CD581" s="249"/>
      <c r="CE581" s="249"/>
      <c r="CF581" s="249"/>
      <c r="CG581" s="249"/>
      <c r="CH581" s="249"/>
      <c r="CI581" s="249"/>
      <c r="CJ581" s="249"/>
      <c r="CK581" s="249"/>
      <c r="CL581" s="249"/>
      <c r="CM581" s="249"/>
      <c r="CN581" s="249"/>
      <c r="CO581" s="249"/>
      <c r="CP581" s="249"/>
      <c r="CQ581" s="249"/>
      <c r="CR581" s="249"/>
      <c r="CS581" s="249"/>
      <c r="CT581" s="249"/>
      <c r="CU581" s="249"/>
      <c r="CV581" s="249"/>
      <c r="CW581" s="249"/>
      <c r="CX581" s="249"/>
      <c r="CY581" s="249"/>
      <c r="CZ581" s="249"/>
      <c r="DA581" s="249"/>
      <c r="DB581" s="249"/>
      <c r="DC581" s="249"/>
      <c r="DD581" s="249"/>
      <c r="DE581" s="249"/>
      <c r="DF581" s="249"/>
      <c r="DG581" s="249"/>
      <c r="DH581" s="249"/>
      <c r="DI581" s="249"/>
      <c r="DJ581" s="249"/>
      <c r="DK581" s="249"/>
      <c r="DL581" s="249"/>
      <c r="DM581" s="249"/>
      <c r="DN581" s="249"/>
      <c r="DO581" s="249"/>
      <c r="DP581" s="249"/>
      <c r="DQ581" s="249"/>
      <c r="DR581" s="249"/>
      <c r="DS581" s="249"/>
      <c r="DT581" s="249"/>
      <c r="DU581" s="249"/>
      <c r="DV581" s="249"/>
      <c r="DW581" s="249"/>
      <c r="DX581" s="249"/>
      <c r="DY581" s="249"/>
      <c r="DZ581" s="249"/>
      <c r="EA581" s="249"/>
      <c r="EB581" s="249"/>
      <c r="EC581" s="249"/>
      <c r="ED581" s="249"/>
      <c r="EE581" s="249"/>
      <c r="EF581" s="249"/>
      <c r="EG581" s="249"/>
      <c r="EH581" s="249"/>
      <c r="EI581" s="249"/>
      <c r="EJ581" s="249"/>
      <c r="EK581" s="249"/>
      <c r="EL581" s="249"/>
      <c r="EM581" s="249"/>
      <c r="EN581" s="249"/>
      <c r="EO581" s="249"/>
      <c r="EP581" s="249"/>
      <c r="EQ581" s="249"/>
      <c r="ER581" s="249"/>
      <c r="ES581" s="249"/>
      <c r="ET581" s="249"/>
      <c r="EU581" s="249"/>
      <c r="EV581" s="249"/>
      <c r="EW581" s="249"/>
      <c r="EX581" s="249"/>
      <c r="EY581" s="249"/>
      <c r="EZ581" s="249"/>
      <c r="FA581" s="249"/>
      <c r="FB581" s="249"/>
      <c r="FC581" s="249"/>
      <c r="FD581" s="249"/>
      <c r="FE581" s="249"/>
      <c r="FF581" s="249"/>
      <c r="FG581" s="249"/>
      <c r="FH581" s="249"/>
      <c r="FI581" s="249"/>
      <c r="FJ581" s="249"/>
      <c r="FK581" s="249"/>
      <c r="FL581" s="249"/>
      <c r="FM581" s="249"/>
      <c r="FN581" s="249"/>
      <c r="FO581" s="249"/>
      <c r="FP581" s="249"/>
      <c r="FQ581" s="249"/>
      <c r="FR581" s="249"/>
      <c r="FS581" s="249"/>
      <c r="FT581" s="249"/>
      <c r="FU581" s="249"/>
      <c r="FV581" s="249"/>
      <c r="FW581" s="249"/>
      <c r="FX581" s="249"/>
    </row>
    <row r="582" customFormat="false" ht="13.8" hidden="false" customHeight="false" outlineLevel="0" collapsed="false">
      <c r="A582" s="249"/>
      <c r="B582" s="249"/>
      <c r="C582" s="249"/>
      <c r="D582" s="249"/>
      <c r="E582" s="249"/>
      <c r="F582" s="249"/>
      <c r="G582" s="249"/>
      <c r="H582" s="249"/>
      <c r="AK582" s="249"/>
      <c r="AL582" s="249"/>
      <c r="AM582" s="249"/>
      <c r="AN582" s="249"/>
      <c r="AO582" s="249"/>
      <c r="AP582" s="249"/>
      <c r="AQ582" s="249"/>
      <c r="AR582" s="249"/>
      <c r="AS582" s="249"/>
      <c r="AT582" s="249"/>
      <c r="AU582" s="249"/>
      <c r="AV582" s="249"/>
      <c r="AW582" s="249"/>
      <c r="AX582" s="249"/>
      <c r="AY582" s="249"/>
      <c r="AZ582" s="249"/>
      <c r="BA582" s="249"/>
      <c r="BB582" s="249"/>
      <c r="BC582" s="249"/>
      <c r="BD582" s="249"/>
      <c r="BE582" s="249"/>
      <c r="BF582" s="249"/>
      <c r="BG582" s="249"/>
      <c r="BH582" s="249"/>
      <c r="BI582" s="249"/>
      <c r="BJ582" s="249"/>
      <c r="BK582" s="249"/>
      <c r="BL582" s="249"/>
      <c r="BM582" s="249"/>
      <c r="BN582" s="249"/>
      <c r="BO582" s="249"/>
      <c r="BP582" s="249"/>
      <c r="BQ582" s="249"/>
      <c r="BR582" s="249"/>
      <c r="BS582" s="249"/>
      <c r="BT582" s="249"/>
      <c r="BU582" s="249"/>
      <c r="BV582" s="249"/>
      <c r="BW582" s="249"/>
      <c r="BX582" s="249"/>
      <c r="BY582" s="249"/>
      <c r="BZ582" s="249"/>
      <c r="CA582" s="249"/>
      <c r="CB582" s="249"/>
      <c r="CC582" s="249"/>
      <c r="CD582" s="249"/>
      <c r="CE582" s="249"/>
      <c r="CF582" s="249"/>
      <c r="CG582" s="249"/>
      <c r="CH582" s="249"/>
      <c r="CI582" s="249"/>
      <c r="CJ582" s="249"/>
      <c r="CK582" s="249"/>
      <c r="CL582" s="249"/>
      <c r="CM582" s="249"/>
      <c r="CN582" s="249"/>
      <c r="CO582" s="249"/>
      <c r="CP582" s="249"/>
      <c r="CQ582" s="249"/>
      <c r="CR582" s="249"/>
      <c r="CS582" s="249"/>
      <c r="CT582" s="249"/>
      <c r="CU582" s="249"/>
      <c r="CV582" s="249"/>
      <c r="CW582" s="249"/>
      <c r="CX582" s="249"/>
      <c r="CY582" s="249"/>
      <c r="CZ582" s="249"/>
      <c r="DA582" s="249"/>
      <c r="DB582" s="249"/>
      <c r="DC582" s="249"/>
      <c r="DD582" s="249"/>
      <c r="DE582" s="249"/>
      <c r="DF582" s="249"/>
      <c r="DG582" s="249"/>
      <c r="DH582" s="249"/>
      <c r="DI582" s="249"/>
      <c r="DJ582" s="249"/>
      <c r="DK582" s="249"/>
      <c r="DL582" s="249"/>
      <c r="DM582" s="249"/>
      <c r="DN582" s="249"/>
      <c r="DO582" s="249"/>
      <c r="DP582" s="249"/>
      <c r="DQ582" s="249"/>
      <c r="DR582" s="249"/>
      <c r="DS582" s="249"/>
      <c r="DT582" s="249"/>
      <c r="DU582" s="249"/>
      <c r="DV582" s="249"/>
      <c r="DW582" s="249"/>
      <c r="DX582" s="249"/>
      <c r="DY582" s="249"/>
      <c r="DZ582" s="249"/>
      <c r="EA582" s="249"/>
      <c r="EB582" s="249"/>
      <c r="EC582" s="249"/>
      <c r="ED582" s="249"/>
      <c r="EE582" s="249"/>
      <c r="EF582" s="249"/>
      <c r="EG582" s="249"/>
      <c r="EH582" s="249"/>
      <c r="EI582" s="249"/>
      <c r="EJ582" s="249"/>
      <c r="EK582" s="249"/>
      <c r="EL582" s="249"/>
      <c r="EM582" s="249"/>
      <c r="EN582" s="249"/>
      <c r="EO582" s="249"/>
      <c r="EP582" s="249"/>
      <c r="EQ582" s="249"/>
      <c r="ER582" s="249"/>
      <c r="ES582" s="249"/>
      <c r="ET582" s="249"/>
      <c r="EU582" s="249"/>
      <c r="EV582" s="249"/>
      <c r="EW582" s="249"/>
      <c r="EX582" s="249"/>
      <c r="EY582" s="249"/>
      <c r="EZ582" s="249"/>
      <c r="FA582" s="249"/>
      <c r="FB582" s="249"/>
      <c r="FC582" s="249"/>
      <c r="FD582" s="249"/>
      <c r="FE582" s="249"/>
      <c r="FF582" s="249"/>
      <c r="FG582" s="249"/>
      <c r="FH582" s="249"/>
      <c r="FI582" s="249"/>
      <c r="FJ582" s="249"/>
      <c r="FK582" s="249"/>
      <c r="FL582" s="249"/>
      <c r="FM582" s="249"/>
      <c r="FN582" s="249"/>
      <c r="FO582" s="249"/>
      <c r="FP582" s="249"/>
      <c r="FQ582" s="249"/>
      <c r="FR582" s="249"/>
      <c r="FS582" s="249"/>
      <c r="FT582" s="249"/>
      <c r="FU582" s="249"/>
      <c r="FV582" s="249"/>
      <c r="FW582" s="249"/>
      <c r="FX582" s="249"/>
    </row>
    <row r="583" customFormat="false" ht="13.8" hidden="false" customHeight="false" outlineLevel="0" collapsed="false">
      <c r="A583" s="249"/>
      <c r="B583" s="249"/>
      <c r="C583" s="249"/>
      <c r="D583" s="249"/>
      <c r="E583" s="249"/>
      <c r="F583" s="249"/>
      <c r="G583" s="249"/>
      <c r="H583" s="249"/>
      <c r="AK583" s="249"/>
      <c r="AL583" s="249"/>
      <c r="AM583" s="249"/>
      <c r="AN583" s="249"/>
      <c r="AO583" s="249"/>
      <c r="AP583" s="249"/>
      <c r="AQ583" s="249"/>
      <c r="AR583" s="249"/>
      <c r="AS583" s="249"/>
      <c r="AT583" s="249"/>
      <c r="AU583" s="249"/>
      <c r="AV583" s="249"/>
      <c r="AW583" s="249"/>
      <c r="AX583" s="249"/>
      <c r="AY583" s="249"/>
      <c r="AZ583" s="249"/>
      <c r="BA583" s="249"/>
      <c r="BB583" s="249"/>
      <c r="BC583" s="249"/>
      <c r="BD583" s="249"/>
      <c r="BE583" s="249"/>
      <c r="BF583" s="249"/>
      <c r="BG583" s="249"/>
      <c r="BH583" s="249"/>
      <c r="BI583" s="249"/>
      <c r="BJ583" s="249"/>
      <c r="BK583" s="249"/>
      <c r="BL583" s="249"/>
      <c r="BM583" s="249"/>
      <c r="BN583" s="249"/>
      <c r="BO583" s="249"/>
      <c r="BP583" s="249"/>
      <c r="BQ583" s="249"/>
      <c r="BR583" s="249"/>
      <c r="BS583" s="249"/>
      <c r="BT583" s="249"/>
      <c r="BU583" s="249"/>
      <c r="BV583" s="249"/>
      <c r="BW583" s="249"/>
      <c r="BX583" s="249"/>
      <c r="BY583" s="249"/>
      <c r="BZ583" s="249"/>
      <c r="CA583" s="249"/>
      <c r="CB583" s="249"/>
      <c r="CC583" s="249"/>
      <c r="CD583" s="249"/>
      <c r="CE583" s="249"/>
      <c r="CF583" s="249"/>
      <c r="CG583" s="249"/>
      <c r="CH583" s="249"/>
      <c r="CI583" s="249"/>
      <c r="CJ583" s="249"/>
      <c r="CK583" s="249"/>
      <c r="CL583" s="249"/>
      <c r="CM583" s="249"/>
      <c r="CN583" s="249"/>
      <c r="CO583" s="249"/>
      <c r="CP583" s="249"/>
      <c r="CQ583" s="249"/>
      <c r="CR583" s="249"/>
      <c r="CS583" s="249"/>
      <c r="CT583" s="249"/>
      <c r="CU583" s="249"/>
      <c r="CV583" s="249"/>
      <c r="CW583" s="249"/>
      <c r="CX583" s="249"/>
      <c r="CY583" s="249"/>
      <c r="CZ583" s="249"/>
      <c r="DA583" s="249"/>
      <c r="DB583" s="249"/>
      <c r="DC583" s="249"/>
      <c r="DD583" s="249"/>
      <c r="DE583" s="249"/>
      <c r="DF583" s="249"/>
      <c r="DG583" s="249"/>
      <c r="DH583" s="249"/>
      <c r="DI583" s="249"/>
      <c r="DJ583" s="249"/>
      <c r="DK583" s="249"/>
      <c r="DL583" s="249"/>
      <c r="DM583" s="249"/>
      <c r="DN583" s="249"/>
      <c r="DO583" s="249"/>
      <c r="DP583" s="249"/>
      <c r="DQ583" s="249"/>
      <c r="DR583" s="249"/>
      <c r="DS583" s="249"/>
      <c r="DT583" s="249"/>
      <c r="DU583" s="249"/>
      <c r="DV583" s="249"/>
      <c r="DW583" s="249"/>
      <c r="DX583" s="249"/>
      <c r="DY583" s="249"/>
      <c r="DZ583" s="249"/>
      <c r="EA583" s="249"/>
      <c r="EB583" s="249"/>
      <c r="EC583" s="249"/>
      <c r="ED583" s="249"/>
      <c r="EE583" s="249"/>
      <c r="EF583" s="249"/>
      <c r="EG583" s="249"/>
      <c r="EH583" s="249"/>
      <c r="EI583" s="249"/>
      <c r="EJ583" s="249"/>
      <c r="EK583" s="249"/>
      <c r="EL583" s="249"/>
      <c r="EM583" s="249"/>
      <c r="EN583" s="249"/>
      <c r="EO583" s="249"/>
      <c r="EP583" s="249"/>
      <c r="EQ583" s="249"/>
      <c r="ER583" s="249"/>
      <c r="ES583" s="249"/>
      <c r="ET583" s="249"/>
      <c r="EU583" s="249"/>
      <c r="EV583" s="249"/>
      <c r="EW583" s="249"/>
      <c r="EX583" s="249"/>
      <c r="EY583" s="249"/>
      <c r="EZ583" s="249"/>
      <c r="FA583" s="249"/>
      <c r="FB583" s="249"/>
      <c r="FC583" s="249"/>
      <c r="FD583" s="249"/>
      <c r="FE583" s="249"/>
      <c r="FF583" s="249"/>
      <c r="FG583" s="249"/>
      <c r="FH583" s="249"/>
      <c r="FI583" s="249"/>
      <c r="FJ583" s="249"/>
      <c r="FK583" s="249"/>
      <c r="FL583" s="249"/>
      <c r="FM583" s="249"/>
      <c r="FN583" s="249"/>
      <c r="FO583" s="249"/>
      <c r="FP583" s="249"/>
      <c r="FQ583" s="249"/>
      <c r="FR583" s="249"/>
      <c r="FS583" s="249"/>
      <c r="FT583" s="249"/>
      <c r="FU583" s="249"/>
      <c r="FV583" s="249"/>
      <c r="FW583" s="249"/>
      <c r="FX583" s="249"/>
    </row>
    <row r="584" customFormat="false" ht="13.8" hidden="false" customHeight="false" outlineLevel="0" collapsed="false">
      <c r="A584" s="249"/>
      <c r="B584" s="249"/>
      <c r="C584" s="249"/>
      <c r="D584" s="249"/>
      <c r="E584" s="249"/>
      <c r="F584" s="249"/>
      <c r="G584" s="249"/>
      <c r="H584" s="249"/>
      <c r="AK584" s="249"/>
      <c r="AL584" s="249"/>
      <c r="AM584" s="249"/>
      <c r="AN584" s="249"/>
      <c r="AO584" s="249"/>
      <c r="AP584" s="249"/>
      <c r="AQ584" s="249"/>
      <c r="AR584" s="249"/>
      <c r="AS584" s="249"/>
      <c r="AT584" s="249"/>
      <c r="AU584" s="249"/>
      <c r="AV584" s="249"/>
      <c r="AW584" s="249"/>
      <c r="AX584" s="249"/>
      <c r="AY584" s="249"/>
      <c r="AZ584" s="249"/>
      <c r="BA584" s="249"/>
      <c r="BB584" s="249"/>
      <c r="BC584" s="249"/>
      <c r="BD584" s="249"/>
      <c r="BE584" s="249"/>
      <c r="BF584" s="249"/>
      <c r="BG584" s="249"/>
      <c r="BH584" s="249"/>
      <c r="BI584" s="249"/>
      <c r="BJ584" s="249"/>
      <c r="BK584" s="249"/>
      <c r="BL584" s="249"/>
      <c r="BM584" s="249"/>
      <c r="BN584" s="249"/>
      <c r="BO584" s="249"/>
      <c r="BP584" s="249"/>
      <c r="BQ584" s="249"/>
      <c r="BR584" s="249"/>
      <c r="BS584" s="249"/>
      <c r="BT584" s="249"/>
      <c r="BU584" s="249"/>
      <c r="BV584" s="249"/>
      <c r="BW584" s="249"/>
      <c r="BX584" s="249"/>
      <c r="BY584" s="249"/>
      <c r="BZ584" s="249"/>
      <c r="CA584" s="249"/>
      <c r="CB584" s="249"/>
      <c r="CC584" s="249"/>
      <c r="CD584" s="249"/>
      <c r="CE584" s="249"/>
      <c r="CF584" s="249"/>
      <c r="CG584" s="249"/>
      <c r="CH584" s="249"/>
      <c r="CI584" s="249"/>
      <c r="CJ584" s="249"/>
      <c r="CK584" s="249"/>
      <c r="CL584" s="249"/>
      <c r="CM584" s="249"/>
      <c r="CN584" s="249"/>
      <c r="CO584" s="249"/>
      <c r="CP584" s="249"/>
      <c r="CQ584" s="249"/>
      <c r="CR584" s="249"/>
      <c r="CS584" s="249"/>
      <c r="CT584" s="249"/>
      <c r="CU584" s="249"/>
      <c r="CV584" s="249"/>
      <c r="CW584" s="249"/>
      <c r="CX584" s="249"/>
      <c r="CY584" s="249"/>
      <c r="CZ584" s="249"/>
      <c r="DA584" s="249"/>
      <c r="DB584" s="249"/>
      <c r="DC584" s="249"/>
      <c r="DD584" s="249"/>
      <c r="DE584" s="249"/>
      <c r="DF584" s="249"/>
      <c r="DG584" s="249"/>
      <c r="DH584" s="249"/>
      <c r="DI584" s="249"/>
      <c r="DJ584" s="249"/>
      <c r="DK584" s="249"/>
      <c r="DL584" s="249"/>
      <c r="DM584" s="249"/>
      <c r="DN584" s="249"/>
      <c r="DO584" s="249"/>
      <c r="DP584" s="249"/>
      <c r="DQ584" s="249"/>
      <c r="DR584" s="249"/>
      <c r="DS584" s="249"/>
      <c r="DT584" s="249"/>
      <c r="DU584" s="249"/>
      <c r="DV584" s="249"/>
      <c r="DW584" s="249"/>
      <c r="DX584" s="249"/>
      <c r="DY584" s="249"/>
      <c r="DZ584" s="249"/>
      <c r="EA584" s="249"/>
      <c r="EB584" s="249"/>
      <c r="EC584" s="249"/>
      <c r="ED584" s="249"/>
      <c r="EE584" s="249"/>
      <c r="EF584" s="249"/>
      <c r="EG584" s="249"/>
      <c r="EH584" s="249"/>
      <c r="EI584" s="249"/>
      <c r="EJ584" s="249"/>
      <c r="EK584" s="249"/>
      <c r="EL584" s="249"/>
      <c r="EM584" s="249"/>
      <c r="EN584" s="249"/>
      <c r="EO584" s="249"/>
      <c r="EP584" s="249"/>
      <c r="EQ584" s="249"/>
      <c r="ER584" s="249"/>
      <c r="ES584" s="249"/>
      <c r="ET584" s="249"/>
      <c r="EU584" s="249"/>
      <c r="EV584" s="249"/>
      <c r="EW584" s="249"/>
      <c r="EX584" s="249"/>
      <c r="EY584" s="249"/>
      <c r="EZ584" s="249"/>
      <c r="FA584" s="249"/>
      <c r="FB584" s="249"/>
      <c r="FC584" s="249"/>
      <c r="FD584" s="249"/>
      <c r="FE584" s="249"/>
      <c r="FF584" s="249"/>
      <c r="FG584" s="249"/>
      <c r="FH584" s="249"/>
      <c r="FI584" s="249"/>
      <c r="FJ584" s="249"/>
      <c r="FK584" s="249"/>
      <c r="FL584" s="249"/>
      <c r="FM584" s="249"/>
      <c r="FN584" s="249"/>
      <c r="FO584" s="249"/>
      <c r="FP584" s="249"/>
      <c r="FQ584" s="249"/>
      <c r="FR584" s="249"/>
      <c r="FS584" s="249"/>
      <c r="FT584" s="249"/>
      <c r="FU584" s="249"/>
      <c r="FV584" s="249"/>
      <c r="FW584" s="249"/>
      <c r="FX584" s="249"/>
    </row>
    <row r="585" customFormat="false" ht="13.8" hidden="false" customHeight="false" outlineLevel="0" collapsed="false">
      <c r="A585" s="249"/>
      <c r="B585" s="249"/>
      <c r="C585" s="249"/>
      <c r="D585" s="249"/>
      <c r="E585" s="249"/>
      <c r="F585" s="249"/>
      <c r="G585" s="249"/>
      <c r="H585" s="249"/>
      <c r="AK585" s="249"/>
      <c r="AL585" s="249"/>
      <c r="AM585" s="249"/>
      <c r="AN585" s="249"/>
      <c r="AO585" s="249"/>
      <c r="AP585" s="249"/>
      <c r="AQ585" s="249"/>
      <c r="AR585" s="249"/>
      <c r="AS585" s="249"/>
      <c r="AT585" s="249"/>
      <c r="AU585" s="249"/>
      <c r="AV585" s="249"/>
      <c r="AW585" s="249"/>
      <c r="AX585" s="249"/>
      <c r="AY585" s="249"/>
      <c r="AZ585" s="249"/>
      <c r="BA585" s="249"/>
      <c r="BB585" s="249"/>
      <c r="BC585" s="249"/>
      <c r="BD585" s="249"/>
      <c r="BE585" s="249"/>
      <c r="BF585" s="249"/>
      <c r="BG585" s="249"/>
      <c r="BH585" s="249"/>
      <c r="BI585" s="249"/>
      <c r="BJ585" s="249"/>
      <c r="BK585" s="249"/>
      <c r="BL585" s="249"/>
      <c r="BM585" s="249"/>
      <c r="BN585" s="249"/>
      <c r="BO585" s="249"/>
      <c r="BP585" s="249"/>
      <c r="BQ585" s="249"/>
      <c r="BR585" s="249"/>
      <c r="BS585" s="249"/>
      <c r="BT585" s="249"/>
      <c r="BU585" s="249"/>
      <c r="BV585" s="249"/>
      <c r="BW585" s="249"/>
      <c r="BX585" s="249"/>
      <c r="BY585" s="249"/>
      <c r="BZ585" s="249"/>
      <c r="CA585" s="249"/>
      <c r="CB585" s="249"/>
      <c r="CC585" s="249"/>
      <c r="CD585" s="249"/>
      <c r="CE585" s="249"/>
      <c r="CF585" s="249"/>
      <c r="CG585" s="249"/>
      <c r="CH585" s="249"/>
      <c r="CI585" s="249"/>
      <c r="CJ585" s="249"/>
      <c r="CK585" s="249"/>
      <c r="CL585" s="249"/>
      <c r="CM585" s="249"/>
      <c r="CN585" s="249"/>
      <c r="CO585" s="249"/>
      <c r="CP585" s="249"/>
      <c r="CQ585" s="249"/>
      <c r="CR585" s="249"/>
      <c r="CS585" s="249"/>
      <c r="CT585" s="249"/>
      <c r="CU585" s="249"/>
      <c r="CV585" s="249"/>
      <c r="CW585" s="249"/>
      <c r="CX585" s="249"/>
      <c r="CY585" s="249"/>
      <c r="CZ585" s="249"/>
      <c r="DA585" s="249"/>
      <c r="DB585" s="249"/>
      <c r="DC585" s="249"/>
      <c r="DD585" s="249"/>
      <c r="DE585" s="249"/>
      <c r="DF585" s="249"/>
      <c r="DG585" s="249"/>
      <c r="DH585" s="249"/>
      <c r="DI585" s="249"/>
      <c r="DJ585" s="249"/>
      <c r="DK585" s="249"/>
      <c r="DL585" s="249"/>
      <c r="DM585" s="249"/>
      <c r="DN585" s="249"/>
      <c r="DO585" s="249"/>
      <c r="DP585" s="249"/>
      <c r="DQ585" s="249"/>
      <c r="DR585" s="249"/>
      <c r="DS585" s="249"/>
      <c r="DT585" s="249"/>
      <c r="DU585" s="249"/>
      <c r="DV585" s="249"/>
      <c r="DW585" s="249"/>
      <c r="DX585" s="249"/>
      <c r="DY585" s="249"/>
      <c r="DZ585" s="249"/>
      <c r="EA585" s="249"/>
      <c r="EB585" s="249"/>
      <c r="EC585" s="249"/>
      <c r="ED585" s="249"/>
      <c r="EE585" s="249"/>
      <c r="EF585" s="249"/>
      <c r="EG585" s="249"/>
      <c r="EH585" s="249"/>
      <c r="EI585" s="249"/>
      <c r="EJ585" s="249"/>
      <c r="EK585" s="249"/>
      <c r="EL585" s="249"/>
      <c r="EM585" s="249"/>
      <c r="EN585" s="249"/>
      <c r="EO585" s="249"/>
      <c r="EP585" s="249"/>
      <c r="EQ585" s="249"/>
      <c r="ER585" s="249"/>
      <c r="ES585" s="249"/>
      <c r="ET585" s="249"/>
      <c r="EU585" s="249"/>
      <c r="EV585" s="249"/>
      <c r="EW585" s="249"/>
      <c r="EX585" s="249"/>
      <c r="EY585" s="249"/>
      <c r="EZ585" s="249"/>
      <c r="FA585" s="249"/>
      <c r="FB585" s="249"/>
      <c r="FC585" s="249"/>
      <c r="FD585" s="249"/>
      <c r="FE585" s="249"/>
      <c r="FF585" s="249"/>
      <c r="FG585" s="249"/>
      <c r="FH585" s="249"/>
      <c r="FI585" s="249"/>
      <c r="FJ585" s="249"/>
      <c r="FK585" s="249"/>
      <c r="FL585" s="249"/>
      <c r="FM585" s="249"/>
      <c r="FN585" s="249"/>
      <c r="FO585" s="249"/>
      <c r="FP585" s="249"/>
      <c r="FQ585" s="249"/>
      <c r="FR585" s="249"/>
      <c r="FS585" s="249"/>
      <c r="FT585" s="249"/>
      <c r="FU585" s="249"/>
      <c r="FV585" s="249"/>
      <c r="FW585" s="249"/>
      <c r="FX585" s="249"/>
    </row>
    <row r="586" customFormat="false" ht="13.8" hidden="false" customHeight="false" outlineLevel="0" collapsed="false">
      <c r="A586" s="249"/>
      <c r="B586" s="249"/>
      <c r="C586" s="249"/>
      <c r="D586" s="249"/>
      <c r="E586" s="249"/>
      <c r="F586" s="249"/>
      <c r="G586" s="249"/>
      <c r="H586" s="249"/>
      <c r="AK586" s="249"/>
      <c r="AL586" s="249"/>
      <c r="AM586" s="249"/>
      <c r="AN586" s="249"/>
      <c r="AO586" s="249"/>
      <c r="AP586" s="249"/>
      <c r="AQ586" s="249"/>
      <c r="AR586" s="249"/>
      <c r="AS586" s="249"/>
      <c r="AT586" s="249"/>
      <c r="AU586" s="249"/>
      <c r="AV586" s="249"/>
      <c r="AW586" s="249"/>
      <c r="AX586" s="249"/>
      <c r="AY586" s="249"/>
      <c r="AZ586" s="249"/>
      <c r="BA586" s="249"/>
      <c r="BB586" s="249"/>
      <c r="BC586" s="249"/>
      <c r="BD586" s="249"/>
      <c r="BE586" s="249"/>
      <c r="BF586" s="249"/>
      <c r="BG586" s="249"/>
      <c r="BH586" s="249"/>
      <c r="BI586" s="249"/>
      <c r="BJ586" s="249"/>
      <c r="BK586" s="249"/>
      <c r="BL586" s="249"/>
      <c r="BM586" s="249"/>
      <c r="BN586" s="249"/>
      <c r="BO586" s="249"/>
      <c r="BP586" s="249"/>
      <c r="BQ586" s="249"/>
      <c r="BR586" s="249"/>
      <c r="BS586" s="249"/>
      <c r="BT586" s="249"/>
      <c r="BU586" s="249"/>
      <c r="BV586" s="249"/>
      <c r="BW586" s="249"/>
      <c r="BX586" s="249"/>
      <c r="BY586" s="249"/>
      <c r="BZ586" s="249"/>
      <c r="CA586" s="249"/>
      <c r="CB586" s="249"/>
      <c r="CC586" s="249"/>
      <c r="CD586" s="249"/>
      <c r="CE586" s="249"/>
      <c r="CF586" s="249"/>
      <c r="CG586" s="249"/>
      <c r="CH586" s="249"/>
      <c r="CI586" s="249"/>
      <c r="CJ586" s="249"/>
      <c r="CK586" s="249"/>
      <c r="CL586" s="249"/>
      <c r="CM586" s="249"/>
      <c r="CN586" s="249"/>
      <c r="CO586" s="249"/>
      <c r="CP586" s="249"/>
      <c r="CQ586" s="249"/>
      <c r="CR586" s="249"/>
      <c r="CS586" s="249"/>
      <c r="CT586" s="249"/>
      <c r="CU586" s="249"/>
      <c r="CV586" s="249"/>
      <c r="CW586" s="249"/>
      <c r="CX586" s="249"/>
      <c r="CY586" s="249"/>
      <c r="CZ586" s="249"/>
      <c r="DA586" s="249"/>
      <c r="DB586" s="249"/>
      <c r="DC586" s="249"/>
      <c r="DD586" s="249"/>
      <c r="DE586" s="249"/>
      <c r="DF586" s="249"/>
      <c r="DG586" s="249"/>
      <c r="DH586" s="249"/>
      <c r="DI586" s="249"/>
      <c r="DJ586" s="249"/>
      <c r="DK586" s="249"/>
      <c r="DL586" s="249"/>
      <c r="DM586" s="249"/>
      <c r="DN586" s="249"/>
      <c r="DO586" s="249"/>
      <c r="DP586" s="249"/>
      <c r="DQ586" s="249"/>
      <c r="DR586" s="249"/>
      <c r="DS586" s="249"/>
      <c r="DT586" s="249"/>
      <c r="DU586" s="249"/>
      <c r="DV586" s="249"/>
      <c r="DW586" s="249"/>
      <c r="DX586" s="249"/>
      <c r="DY586" s="249"/>
      <c r="DZ586" s="249"/>
      <c r="EA586" s="249"/>
      <c r="EB586" s="249"/>
      <c r="EC586" s="249"/>
      <c r="ED586" s="249"/>
      <c r="EE586" s="249"/>
      <c r="EF586" s="249"/>
      <c r="EG586" s="249"/>
      <c r="EH586" s="249"/>
      <c r="EI586" s="249"/>
      <c r="EJ586" s="249"/>
      <c r="EK586" s="249"/>
      <c r="EL586" s="249"/>
      <c r="EM586" s="249"/>
      <c r="EN586" s="249"/>
      <c r="EO586" s="249"/>
      <c r="EP586" s="249"/>
      <c r="EQ586" s="249"/>
      <c r="ER586" s="249"/>
      <c r="ES586" s="249"/>
      <c r="ET586" s="249"/>
      <c r="EU586" s="249"/>
      <c r="EV586" s="249"/>
      <c r="EW586" s="249"/>
      <c r="EX586" s="249"/>
      <c r="EY586" s="249"/>
      <c r="EZ586" s="249"/>
      <c r="FA586" s="249"/>
      <c r="FB586" s="249"/>
      <c r="FC586" s="249"/>
      <c r="FD586" s="249"/>
      <c r="FE586" s="249"/>
      <c r="FF586" s="249"/>
      <c r="FG586" s="249"/>
      <c r="FH586" s="249"/>
      <c r="FI586" s="249"/>
      <c r="FJ586" s="249"/>
      <c r="FK586" s="249"/>
      <c r="FL586" s="249"/>
      <c r="FM586" s="249"/>
      <c r="FN586" s="249"/>
      <c r="FO586" s="249"/>
      <c r="FP586" s="249"/>
      <c r="FQ586" s="249"/>
      <c r="FR586" s="249"/>
      <c r="FS586" s="249"/>
      <c r="FT586" s="249"/>
      <c r="FU586" s="249"/>
      <c r="FV586" s="249"/>
      <c r="FW586" s="249"/>
      <c r="FX586" s="249"/>
    </row>
    <row r="587" customFormat="false" ht="13.8" hidden="false" customHeight="false" outlineLevel="0" collapsed="false">
      <c r="A587" s="249"/>
      <c r="B587" s="249"/>
      <c r="C587" s="249"/>
      <c r="D587" s="249"/>
      <c r="E587" s="249"/>
      <c r="F587" s="249"/>
      <c r="G587" s="249"/>
      <c r="H587" s="249"/>
      <c r="AK587" s="249"/>
      <c r="AL587" s="249"/>
      <c r="AM587" s="249"/>
      <c r="AN587" s="249"/>
      <c r="AO587" s="249"/>
      <c r="AP587" s="249"/>
      <c r="AQ587" s="249"/>
      <c r="AR587" s="249"/>
      <c r="AS587" s="249"/>
      <c r="AT587" s="249"/>
      <c r="AU587" s="249"/>
      <c r="AV587" s="249"/>
      <c r="AW587" s="249"/>
      <c r="AX587" s="249"/>
      <c r="AY587" s="249"/>
      <c r="AZ587" s="249"/>
      <c r="BA587" s="249"/>
      <c r="BB587" s="249"/>
      <c r="BC587" s="249"/>
      <c r="BD587" s="249"/>
      <c r="BE587" s="249"/>
      <c r="BF587" s="249"/>
      <c r="BG587" s="249"/>
      <c r="BH587" s="249"/>
      <c r="BI587" s="249"/>
      <c r="BJ587" s="249"/>
      <c r="BK587" s="249"/>
      <c r="BL587" s="249"/>
      <c r="BM587" s="249"/>
      <c r="BN587" s="249"/>
      <c r="BO587" s="249"/>
      <c r="BP587" s="249"/>
      <c r="BQ587" s="249"/>
      <c r="BR587" s="249"/>
      <c r="BS587" s="249"/>
      <c r="BT587" s="249"/>
      <c r="BU587" s="249"/>
      <c r="BV587" s="249"/>
      <c r="BW587" s="249"/>
      <c r="BX587" s="249"/>
      <c r="BY587" s="249"/>
      <c r="BZ587" s="249"/>
      <c r="CA587" s="249"/>
      <c r="CB587" s="249"/>
      <c r="CC587" s="249"/>
      <c r="CD587" s="249"/>
      <c r="CE587" s="249"/>
      <c r="CF587" s="249"/>
      <c r="CG587" s="249"/>
      <c r="CH587" s="249"/>
      <c r="CI587" s="249"/>
      <c r="CJ587" s="249"/>
      <c r="CK587" s="249"/>
      <c r="CL587" s="249"/>
      <c r="CM587" s="249"/>
      <c r="CN587" s="249"/>
      <c r="CO587" s="249"/>
      <c r="CP587" s="249"/>
      <c r="CQ587" s="249"/>
      <c r="CR587" s="249"/>
      <c r="CS587" s="249"/>
      <c r="CT587" s="249"/>
      <c r="CU587" s="249"/>
      <c r="CV587" s="249"/>
      <c r="CW587" s="249"/>
      <c r="CX587" s="249"/>
      <c r="CY587" s="249"/>
      <c r="CZ587" s="249"/>
      <c r="DA587" s="249"/>
      <c r="DB587" s="249"/>
      <c r="DC587" s="249"/>
      <c r="DD587" s="249"/>
      <c r="DE587" s="249"/>
      <c r="DF587" s="249"/>
      <c r="DG587" s="249"/>
      <c r="DH587" s="249"/>
      <c r="DI587" s="249"/>
      <c r="DJ587" s="249"/>
      <c r="DK587" s="249"/>
      <c r="DL587" s="249"/>
      <c r="DM587" s="249"/>
      <c r="DN587" s="249"/>
      <c r="DO587" s="249"/>
      <c r="DP587" s="249"/>
      <c r="DQ587" s="249"/>
      <c r="DR587" s="249"/>
      <c r="DS587" s="249"/>
      <c r="DT587" s="249"/>
      <c r="DU587" s="249"/>
      <c r="DV587" s="249"/>
      <c r="DW587" s="249"/>
      <c r="DX587" s="249"/>
      <c r="DY587" s="249"/>
      <c r="DZ587" s="249"/>
      <c r="EA587" s="249"/>
      <c r="EB587" s="249"/>
      <c r="EC587" s="249"/>
      <c r="ED587" s="249"/>
      <c r="EE587" s="249"/>
      <c r="EF587" s="249"/>
      <c r="EG587" s="249"/>
      <c r="EH587" s="249"/>
      <c r="EI587" s="249"/>
      <c r="EJ587" s="249"/>
      <c r="EK587" s="249"/>
      <c r="EL587" s="249"/>
      <c r="EM587" s="249"/>
      <c r="EN587" s="249"/>
      <c r="EO587" s="249"/>
      <c r="EP587" s="249"/>
      <c r="EQ587" s="249"/>
      <c r="ER587" s="249"/>
      <c r="ES587" s="249"/>
      <c r="ET587" s="249"/>
      <c r="EU587" s="249"/>
      <c r="EV587" s="249"/>
      <c r="EW587" s="249"/>
      <c r="EX587" s="249"/>
      <c r="EY587" s="249"/>
      <c r="EZ587" s="249"/>
      <c r="FA587" s="249"/>
      <c r="FB587" s="249"/>
      <c r="FC587" s="249"/>
      <c r="FD587" s="249"/>
      <c r="FE587" s="249"/>
      <c r="FF587" s="249"/>
      <c r="FG587" s="249"/>
      <c r="FH587" s="249"/>
      <c r="FI587" s="249"/>
      <c r="FJ587" s="249"/>
      <c r="FK587" s="249"/>
      <c r="FL587" s="249"/>
      <c r="FM587" s="249"/>
      <c r="FN587" s="249"/>
      <c r="FO587" s="249"/>
      <c r="FP587" s="249"/>
      <c r="FQ587" s="249"/>
      <c r="FR587" s="249"/>
      <c r="FS587" s="249"/>
      <c r="FT587" s="249"/>
      <c r="FU587" s="249"/>
      <c r="FV587" s="249"/>
      <c r="FW587" s="249"/>
      <c r="FX587" s="249"/>
    </row>
    <row r="588" customFormat="false" ht="13.8" hidden="false" customHeight="false" outlineLevel="0" collapsed="false">
      <c r="A588" s="249"/>
      <c r="B588" s="249"/>
      <c r="C588" s="249"/>
      <c r="D588" s="249"/>
      <c r="E588" s="249"/>
      <c r="F588" s="249"/>
      <c r="G588" s="249"/>
      <c r="H588" s="249"/>
      <c r="AK588" s="249"/>
      <c r="AL588" s="249"/>
      <c r="AM588" s="249"/>
      <c r="AN588" s="249"/>
      <c r="AO588" s="249"/>
      <c r="AP588" s="249"/>
      <c r="AQ588" s="249"/>
      <c r="AR588" s="249"/>
      <c r="AS588" s="249"/>
      <c r="AT588" s="249"/>
      <c r="AU588" s="249"/>
      <c r="AV588" s="249"/>
      <c r="AW588" s="249"/>
      <c r="AX588" s="249"/>
      <c r="AY588" s="249"/>
      <c r="AZ588" s="249"/>
      <c r="BA588" s="249"/>
      <c r="BB588" s="249"/>
      <c r="BC588" s="249"/>
      <c r="BD588" s="249"/>
      <c r="BE588" s="249"/>
      <c r="BF588" s="249"/>
      <c r="BG588" s="249"/>
      <c r="BH588" s="249"/>
      <c r="BI588" s="249"/>
      <c r="BJ588" s="249"/>
      <c r="BK588" s="249"/>
      <c r="BL588" s="249"/>
      <c r="BM588" s="249"/>
      <c r="BN588" s="249"/>
      <c r="BO588" s="249"/>
      <c r="BP588" s="249"/>
      <c r="BQ588" s="249"/>
      <c r="BR588" s="249"/>
      <c r="BS588" s="249"/>
      <c r="BT588" s="249"/>
      <c r="BU588" s="249"/>
      <c r="BV588" s="249"/>
      <c r="BW588" s="249"/>
      <c r="BX588" s="249"/>
      <c r="BY588" s="249"/>
      <c r="BZ588" s="249"/>
      <c r="CA588" s="249"/>
      <c r="CB588" s="249"/>
      <c r="CC588" s="249"/>
      <c r="CD588" s="249"/>
      <c r="CE588" s="249"/>
      <c r="CF588" s="249"/>
      <c r="CG588" s="249"/>
      <c r="CH588" s="249"/>
      <c r="CI588" s="249"/>
      <c r="CJ588" s="249"/>
      <c r="CK588" s="249"/>
      <c r="CL588" s="249"/>
      <c r="CM588" s="249"/>
      <c r="CN588" s="249"/>
      <c r="CO588" s="249"/>
      <c r="CP588" s="249"/>
      <c r="CQ588" s="249"/>
      <c r="CR588" s="249"/>
      <c r="CS588" s="249"/>
      <c r="CT588" s="249"/>
      <c r="CU588" s="249"/>
      <c r="CV588" s="249"/>
      <c r="CW588" s="249"/>
      <c r="CX588" s="249"/>
      <c r="CY588" s="249"/>
      <c r="CZ588" s="249"/>
      <c r="DA588" s="249"/>
      <c r="DB588" s="249"/>
      <c r="DC588" s="249"/>
      <c r="DD588" s="249"/>
      <c r="DE588" s="249"/>
      <c r="DF588" s="249"/>
      <c r="DG588" s="249"/>
      <c r="DH588" s="249"/>
      <c r="DI588" s="249"/>
      <c r="DJ588" s="249"/>
      <c r="DK588" s="249"/>
      <c r="DL588" s="249"/>
      <c r="DM588" s="249"/>
      <c r="DN588" s="249"/>
      <c r="DO588" s="249"/>
      <c r="DP588" s="249"/>
      <c r="DQ588" s="249"/>
      <c r="DR588" s="249"/>
      <c r="DS588" s="249"/>
      <c r="DT588" s="249"/>
      <c r="DU588" s="249"/>
      <c r="DV588" s="249"/>
      <c r="DW588" s="249"/>
      <c r="DX588" s="249"/>
      <c r="DY588" s="249"/>
      <c r="DZ588" s="249"/>
      <c r="EA588" s="249"/>
      <c r="EB588" s="249"/>
      <c r="EC588" s="249"/>
      <c r="ED588" s="249"/>
      <c r="EE588" s="249"/>
      <c r="EF588" s="249"/>
      <c r="EG588" s="249"/>
      <c r="EH588" s="249"/>
      <c r="EI588" s="249"/>
      <c r="EJ588" s="249"/>
      <c r="EK588" s="249"/>
      <c r="EL588" s="249"/>
      <c r="EM588" s="249"/>
      <c r="EN588" s="249"/>
      <c r="EO588" s="249"/>
      <c r="EP588" s="249"/>
      <c r="EQ588" s="249"/>
      <c r="ER588" s="249"/>
      <c r="ES588" s="249"/>
      <c r="ET588" s="249"/>
      <c r="EU588" s="249"/>
      <c r="EV588" s="249"/>
      <c r="EW588" s="249"/>
      <c r="EX588" s="249"/>
      <c r="EY588" s="249"/>
      <c r="EZ588" s="249"/>
      <c r="FA588" s="249"/>
      <c r="FB588" s="249"/>
      <c r="FC588" s="249"/>
      <c r="FD588" s="249"/>
      <c r="FE588" s="249"/>
      <c r="FF588" s="249"/>
      <c r="FG588" s="249"/>
      <c r="FH588" s="249"/>
      <c r="FI588" s="249"/>
      <c r="FJ588" s="249"/>
      <c r="FK588" s="249"/>
      <c r="FL588" s="249"/>
      <c r="FM588" s="249"/>
      <c r="FN588" s="249"/>
      <c r="FO588" s="249"/>
      <c r="FP588" s="249"/>
      <c r="FQ588" s="249"/>
      <c r="FR588" s="249"/>
      <c r="FS588" s="249"/>
      <c r="FT588" s="249"/>
      <c r="FU588" s="249"/>
      <c r="FV588" s="249"/>
      <c r="FW588" s="249"/>
      <c r="FX588" s="249"/>
    </row>
    <row r="589" customFormat="false" ht="13.8" hidden="false" customHeight="false" outlineLevel="0" collapsed="false">
      <c r="A589" s="249"/>
      <c r="B589" s="249"/>
      <c r="C589" s="249"/>
      <c r="D589" s="249"/>
      <c r="E589" s="249"/>
      <c r="F589" s="249"/>
      <c r="G589" s="249"/>
      <c r="H589" s="249"/>
      <c r="AK589" s="249"/>
      <c r="AL589" s="249"/>
      <c r="AM589" s="249"/>
      <c r="AN589" s="249"/>
      <c r="AO589" s="249"/>
      <c r="AP589" s="249"/>
      <c r="AQ589" s="249"/>
      <c r="AR589" s="249"/>
      <c r="AS589" s="249"/>
      <c r="AT589" s="249"/>
      <c r="AU589" s="249"/>
      <c r="AV589" s="249"/>
      <c r="AW589" s="249"/>
      <c r="AX589" s="249"/>
      <c r="AY589" s="249"/>
      <c r="AZ589" s="249"/>
      <c r="BA589" s="249"/>
      <c r="BB589" s="249"/>
      <c r="BC589" s="249"/>
      <c r="BD589" s="249"/>
      <c r="BE589" s="249"/>
      <c r="BF589" s="249"/>
      <c r="BG589" s="249"/>
      <c r="BH589" s="249"/>
      <c r="BI589" s="249"/>
      <c r="BJ589" s="249"/>
      <c r="BK589" s="249"/>
      <c r="BL589" s="249"/>
      <c r="BM589" s="249"/>
      <c r="BN589" s="249"/>
      <c r="BO589" s="249"/>
      <c r="BP589" s="249"/>
      <c r="BQ589" s="249"/>
      <c r="BR589" s="249"/>
      <c r="BS589" s="249"/>
      <c r="BT589" s="249"/>
      <c r="BU589" s="249"/>
      <c r="BV589" s="249"/>
      <c r="BW589" s="249"/>
      <c r="BX589" s="249"/>
      <c r="BY589" s="249"/>
      <c r="BZ589" s="249"/>
      <c r="CA589" s="249"/>
      <c r="CB589" s="249"/>
      <c r="CC589" s="249"/>
      <c r="CD589" s="249"/>
      <c r="CE589" s="249"/>
      <c r="CF589" s="249"/>
      <c r="CG589" s="249"/>
      <c r="CH589" s="249"/>
      <c r="CI589" s="249"/>
      <c r="CJ589" s="249"/>
      <c r="CK589" s="249"/>
      <c r="CL589" s="249"/>
      <c r="CM589" s="249"/>
      <c r="CN589" s="249"/>
      <c r="CO589" s="249"/>
      <c r="CP589" s="249"/>
      <c r="CQ589" s="249"/>
      <c r="CR589" s="249"/>
      <c r="CS589" s="249"/>
      <c r="CT589" s="249"/>
      <c r="CU589" s="249"/>
      <c r="CV589" s="249"/>
      <c r="CW589" s="249"/>
      <c r="CX589" s="249"/>
      <c r="CY589" s="249"/>
      <c r="CZ589" s="249"/>
      <c r="DA589" s="249"/>
      <c r="DB589" s="249"/>
      <c r="DC589" s="249"/>
      <c r="DD589" s="249"/>
      <c r="DE589" s="249"/>
      <c r="DF589" s="249"/>
      <c r="DG589" s="249"/>
      <c r="DH589" s="249"/>
      <c r="DI589" s="249"/>
      <c r="DJ589" s="249"/>
      <c r="DK589" s="249"/>
      <c r="DL589" s="249"/>
      <c r="DM589" s="249"/>
      <c r="DN589" s="249"/>
      <c r="DO589" s="249"/>
      <c r="DP589" s="249"/>
      <c r="DQ589" s="249"/>
      <c r="DR589" s="249"/>
      <c r="DS589" s="249"/>
      <c r="DT589" s="249"/>
      <c r="DU589" s="249"/>
      <c r="DV589" s="249"/>
      <c r="DW589" s="249"/>
      <c r="DX589" s="249"/>
      <c r="DY589" s="249"/>
      <c r="DZ589" s="249"/>
      <c r="EA589" s="249"/>
      <c r="EB589" s="249"/>
      <c r="EC589" s="249"/>
      <c r="ED589" s="249"/>
      <c r="EE589" s="249"/>
      <c r="EF589" s="249"/>
      <c r="EG589" s="249"/>
      <c r="EH589" s="249"/>
      <c r="EI589" s="249"/>
      <c r="EJ589" s="249"/>
      <c r="EK589" s="249"/>
      <c r="EL589" s="249"/>
      <c r="EM589" s="249"/>
      <c r="EN589" s="249"/>
      <c r="EO589" s="249"/>
      <c r="EP589" s="249"/>
      <c r="EQ589" s="249"/>
      <c r="ER589" s="249"/>
      <c r="ES589" s="249"/>
      <c r="ET589" s="249"/>
      <c r="EU589" s="249"/>
      <c r="EV589" s="249"/>
      <c r="EW589" s="249"/>
      <c r="EX589" s="249"/>
      <c r="EY589" s="249"/>
      <c r="EZ589" s="249"/>
      <c r="FA589" s="249"/>
      <c r="FB589" s="249"/>
      <c r="FC589" s="249"/>
      <c r="FD589" s="249"/>
      <c r="FE589" s="249"/>
      <c r="FF589" s="249"/>
      <c r="FG589" s="249"/>
      <c r="FH589" s="249"/>
      <c r="FI589" s="249"/>
      <c r="FJ589" s="249"/>
      <c r="FK589" s="249"/>
      <c r="FL589" s="249"/>
      <c r="FM589" s="249"/>
      <c r="FN589" s="249"/>
      <c r="FO589" s="249"/>
      <c r="FP589" s="249"/>
      <c r="FQ589" s="249"/>
      <c r="FR589" s="249"/>
      <c r="FS589" s="249"/>
      <c r="FT589" s="249"/>
      <c r="FU589" s="249"/>
      <c r="FV589" s="249"/>
      <c r="FW589" s="249"/>
      <c r="FX589" s="249"/>
    </row>
    <row r="590" customFormat="false" ht="13.8" hidden="false" customHeight="false" outlineLevel="0" collapsed="false">
      <c r="A590" s="249"/>
      <c r="B590" s="249"/>
      <c r="C590" s="249"/>
      <c r="D590" s="249"/>
      <c r="E590" s="249"/>
      <c r="F590" s="249"/>
      <c r="G590" s="249"/>
      <c r="H590" s="249"/>
      <c r="AK590" s="249"/>
      <c r="AL590" s="249"/>
      <c r="AM590" s="249"/>
      <c r="AN590" s="249"/>
      <c r="AO590" s="249"/>
      <c r="AP590" s="249"/>
      <c r="AQ590" s="249"/>
      <c r="AR590" s="249"/>
      <c r="AS590" s="249"/>
      <c r="AT590" s="249"/>
      <c r="AU590" s="249"/>
      <c r="AV590" s="249"/>
      <c r="AW590" s="249"/>
      <c r="AX590" s="249"/>
      <c r="AY590" s="249"/>
      <c r="AZ590" s="249"/>
      <c r="BA590" s="249"/>
      <c r="BB590" s="249"/>
      <c r="BC590" s="249"/>
      <c r="BD590" s="249"/>
      <c r="BE590" s="249"/>
      <c r="BF590" s="249"/>
      <c r="BG590" s="249"/>
      <c r="BH590" s="249"/>
      <c r="BI590" s="249"/>
      <c r="BJ590" s="249"/>
      <c r="BK590" s="249"/>
      <c r="BL590" s="249"/>
      <c r="BM590" s="249"/>
      <c r="BN590" s="249"/>
      <c r="BO590" s="249"/>
      <c r="BP590" s="249"/>
      <c r="BQ590" s="249"/>
      <c r="BR590" s="249"/>
      <c r="BS590" s="249"/>
      <c r="BT590" s="249"/>
      <c r="BU590" s="249"/>
      <c r="BV590" s="249"/>
      <c r="BW590" s="249"/>
      <c r="BX590" s="249"/>
      <c r="BY590" s="249"/>
      <c r="BZ590" s="249"/>
      <c r="CA590" s="249"/>
      <c r="CB590" s="249"/>
      <c r="CC590" s="249"/>
      <c r="CD590" s="249"/>
      <c r="CE590" s="249"/>
      <c r="CF590" s="249"/>
      <c r="CG590" s="249"/>
      <c r="CH590" s="249"/>
      <c r="CI590" s="249"/>
      <c r="CJ590" s="249"/>
      <c r="CK590" s="249"/>
      <c r="CL590" s="249"/>
      <c r="CM590" s="249"/>
      <c r="CN590" s="249"/>
      <c r="CO590" s="249"/>
      <c r="CP590" s="249"/>
      <c r="CQ590" s="249"/>
      <c r="CR590" s="249"/>
      <c r="CS590" s="249"/>
      <c r="CT590" s="249"/>
      <c r="CU590" s="249"/>
      <c r="CV590" s="249"/>
      <c r="CW590" s="249"/>
      <c r="CX590" s="249"/>
      <c r="CY590" s="249"/>
      <c r="CZ590" s="249"/>
      <c r="DA590" s="249"/>
      <c r="DB590" s="249"/>
      <c r="DC590" s="249"/>
      <c r="DD590" s="249"/>
      <c r="DE590" s="249"/>
      <c r="DF590" s="249"/>
      <c r="DG590" s="249"/>
      <c r="DH590" s="249"/>
      <c r="DI590" s="249"/>
      <c r="DJ590" s="249"/>
      <c r="DK590" s="249"/>
      <c r="DL590" s="249"/>
      <c r="DM590" s="249"/>
      <c r="DN590" s="249"/>
      <c r="DO590" s="249"/>
      <c r="DP590" s="249"/>
      <c r="DQ590" s="249"/>
      <c r="DR590" s="249"/>
      <c r="DS590" s="249"/>
      <c r="DT590" s="249"/>
      <c r="DU590" s="249"/>
      <c r="DV590" s="249"/>
      <c r="DW590" s="249"/>
      <c r="DX590" s="249"/>
      <c r="DY590" s="249"/>
      <c r="DZ590" s="249"/>
      <c r="EA590" s="249"/>
      <c r="EB590" s="249"/>
      <c r="EC590" s="249"/>
      <c r="ED590" s="249"/>
      <c r="EE590" s="249"/>
      <c r="EF590" s="249"/>
      <c r="EG590" s="249"/>
      <c r="EH590" s="249"/>
      <c r="EI590" s="249"/>
      <c r="EJ590" s="249"/>
      <c r="EK590" s="249"/>
      <c r="EL590" s="249"/>
      <c r="EM590" s="249"/>
      <c r="EN590" s="249"/>
      <c r="EO590" s="249"/>
      <c r="EP590" s="249"/>
      <c r="EQ590" s="249"/>
      <c r="ER590" s="249"/>
      <c r="ES590" s="249"/>
      <c r="ET590" s="249"/>
      <c r="EU590" s="249"/>
      <c r="EV590" s="249"/>
      <c r="EW590" s="249"/>
      <c r="EX590" s="249"/>
      <c r="EY590" s="249"/>
      <c r="EZ590" s="249"/>
      <c r="FA590" s="249"/>
      <c r="FB590" s="249"/>
      <c r="FC590" s="249"/>
      <c r="FD590" s="249"/>
      <c r="FE590" s="249"/>
      <c r="FF590" s="249"/>
      <c r="FG590" s="249"/>
      <c r="FH590" s="249"/>
      <c r="FI590" s="249"/>
      <c r="FJ590" s="249"/>
      <c r="FK590" s="249"/>
      <c r="FL590" s="249"/>
      <c r="FM590" s="249"/>
      <c r="FN590" s="249"/>
      <c r="FO590" s="249"/>
      <c r="FP590" s="249"/>
      <c r="FQ590" s="249"/>
      <c r="FR590" s="249"/>
      <c r="FS590" s="249"/>
      <c r="FT590" s="249"/>
      <c r="FU590" s="249"/>
      <c r="FV590" s="249"/>
      <c r="FW590" s="249"/>
      <c r="FX590" s="249"/>
    </row>
    <row r="591" customFormat="false" ht="13.8" hidden="false" customHeight="false" outlineLevel="0" collapsed="false">
      <c r="A591" s="249"/>
      <c r="B591" s="249"/>
      <c r="C591" s="249"/>
      <c r="D591" s="249"/>
      <c r="E591" s="249"/>
      <c r="F591" s="249"/>
      <c r="G591" s="249"/>
      <c r="H591" s="249"/>
      <c r="AK591" s="249"/>
      <c r="AL591" s="249"/>
      <c r="AM591" s="249"/>
      <c r="AN591" s="249"/>
      <c r="AO591" s="249"/>
      <c r="AP591" s="249"/>
      <c r="AQ591" s="249"/>
      <c r="AR591" s="249"/>
      <c r="AS591" s="249"/>
      <c r="AT591" s="249"/>
      <c r="AU591" s="249"/>
      <c r="AV591" s="249"/>
      <c r="AW591" s="249"/>
      <c r="AX591" s="249"/>
      <c r="AY591" s="249"/>
      <c r="AZ591" s="249"/>
      <c r="BA591" s="249"/>
      <c r="BB591" s="249"/>
      <c r="BC591" s="249"/>
      <c r="BD591" s="249"/>
      <c r="BE591" s="249"/>
      <c r="BF591" s="249"/>
      <c r="BG591" s="249"/>
      <c r="BH591" s="249"/>
      <c r="BI591" s="249"/>
      <c r="BJ591" s="249"/>
      <c r="BK591" s="249"/>
      <c r="BL591" s="249"/>
      <c r="BM591" s="249"/>
      <c r="BN591" s="249"/>
      <c r="BO591" s="249"/>
      <c r="BP591" s="249"/>
      <c r="BQ591" s="249"/>
      <c r="BR591" s="249"/>
      <c r="BS591" s="249"/>
      <c r="BT591" s="249"/>
      <c r="BU591" s="249"/>
      <c r="BV591" s="249"/>
      <c r="BW591" s="249"/>
      <c r="BX591" s="249"/>
      <c r="BY591" s="249"/>
      <c r="BZ591" s="249"/>
      <c r="CA591" s="249"/>
      <c r="CB591" s="249"/>
      <c r="CC591" s="249"/>
      <c r="CD591" s="249"/>
      <c r="CE591" s="249"/>
      <c r="CF591" s="249"/>
      <c r="CG591" s="249"/>
      <c r="CH591" s="249"/>
      <c r="CI591" s="249"/>
      <c r="CJ591" s="249"/>
      <c r="CK591" s="249"/>
      <c r="CL591" s="249"/>
      <c r="CM591" s="249"/>
      <c r="CN591" s="249"/>
      <c r="CO591" s="249"/>
      <c r="CP591" s="249"/>
      <c r="CQ591" s="249"/>
      <c r="CR591" s="249"/>
      <c r="CS591" s="249"/>
      <c r="CT591" s="249"/>
      <c r="CU591" s="249"/>
      <c r="CV591" s="249"/>
      <c r="CW591" s="249"/>
      <c r="CX591" s="249"/>
      <c r="CY591" s="249"/>
      <c r="CZ591" s="249"/>
      <c r="DA591" s="249"/>
      <c r="DB591" s="249"/>
      <c r="DC591" s="249"/>
      <c r="DD591" s="249"/>
      <c r="DE591" s="249"/>
      <c r="DF591" s="249"/>
      <c r="DG591" s="249"/>
      <c r="DH591" s="249"/>
      <c r="DI591" s="249"/>
      <c r="DJ591" s="249"/>
      <c r="DK591" s="249"/>
      <c r="DL591" s="249"/>
      <c r="DM591" s="249"/>
      <c r="DN591" s="249"/>
      <c r="DO591" s="249"/>
      <c r="DP591" s="249"/>
      <c r="DQ591" s="249"/>
      <c r="DR591" s="249"/>
      <c r="DS591" s="249"/>
      <c r="DT591" s="249"/>
      <c r="DU591" s="249"/>
      <c r="DV591" s="249"/>
      <c r="DW591" s="249"/>
      <c r="DX591" s="249"/>
      <c r="DY591" s="249"/>
      <c r="DZ591" s="249"/>
      <c r="EA591" s="249"/>
      <c r="EB591" s="249"/>
      <c r="EC591" s="249"/>
      <c r="ED591" s="249"/>
      <c r="EE591" s="249"/>
      <c r="EF591" s="249"/>
      <c r="EG591" s="249"/>
      <c r="EH591" s="249"/>
      <c r="EI591" s="249"/>
      <c r="EJ591" s="249"/>
      <c r="EK591" s="249"/>
      <c r="EL591" s="249"/>
      <c r="EM591" s="249"/>
      <c r="EN591" s="249"/>
      <c r="EO591" s="249"/>
      <c r="EP591" s="249"/>
      <c r="EQ591" s="249"/>
      <c r="ER591" s="249"/>
      <c r="ES591" s="249"/>
      <c r="ET591" s="249"/>
      <c r="EU591" s="249"/>
      <c r="EV591" s="249"/>
      <c r="EW591" s="249"/>
      <c r="EX591" s="249"/>
      <c r="EY591" s="249"/>
      <c r="EZ591" s="249"/>
      <c r="FA591" s="249"/>
      <c r="FB591" s="249"/>
      <c r="FC591" s="249"/>
      <c r="FD591" s="249"/>
      <c r="FE591" s="249"/>
      <c r="FF591" s="249"/>
      <c r="FG591" s="249"/>
      <c r="FH591" s="249"/>
      <c r="FI591" s="249"/>
      <c r="FJ591" s="249"/>
      <c r="FK591" s="249"/>
      <c r="FL591" s="249"/>
      <c r="FM591" s="249"/>
      <c r="FN591" s="249"/>
      <c r="FO591" s="249"/>
      <c r="FP591" s="249"/>
      <c r="FQ591" s="249"/>
      <c r="FR591" s="249"/>
      <c r="FS591" s="249"/>
      <c r="FT591" s="249"/>
      <c r="FU591" s="249"/>
      <c r="FV591" s="249"/>
      <c r="FW591" s="249"/>
      <c r="FX591" s="249"/>
    </row>
    <row r="592" customFormat="false" ht="13.8" hidden="false" customHeight="false" outlineLevel="0" collapsed="false">
      <c r="A592" s="249"/>
      <c r="B592" s="249"/>
      <c r="C592" s="249"/>
      <c r="D592" s="249"/>
      <c r="E592" s="249"/>
      <c r="F592" s="249"/>
      <c r="G592" s="249"/>
      <c r="H592" s="249"/>
      <c r="AK592" s="249"/>
      <c r="AL592" s="249"/>
      <c r="AM592" s="249"/>
      <c r="AN592" s="249"/>
      <c r="AO592" s="249"/>
      <c r="AP592" s="249"/>
      <c r="AQ592" s="249"/>
      <c r="AR592" s="249"/>
      <c r="AS592" s="249"/>
      <c r="AT592" s="249"/>
      <c r="AU592" s="249"/>
      <c r="AV592" s="249"/>
      <c r="AW592" s="249"/>
      <c r="AX592" s="249"/>
      <c r="AY592" s="249"/>
      <c r="AZ592" s="249"/>
      <c r="BA592" s="249"/>
      <c r="BB592" s="249"/>
      <c r="BC592" s="249"/>
      <c r="BD592" s="249"/>
      <c r="BE592" s="249"/>
      <c r="BF592" s="249"/>
      <c r="BG592" s="249"/>
      <c r="BH592" s="249"/>
      <c r="BI592" s="249"/>
      <c r="BJ592" s="249"/>
      <c r="BK592" s="249"/>
      <c r="BL592" s="249"/>
      <c r="BM592" s="249"/>
      <c r="BN592" s="249"/>
      <c r="BO592" s="249"/>
      <c r="BP592" s="249"/>
      <c r="BQ592" s="249"/>
      <c r="BR592" s="249"/>
      <c r="BS592" s="249"/>
      <c r="BT592" s="249"/>
      <c r="BU592" s="249"/>
      <c r="BV592" s="249"/>
      <c r="BW592" s="249"/>
      <c r="BX592" s="249"/>
      <c r="BY592" s="249"/>
      <c r="BZ592" s="249"/>
      <c r="CA592" s="249"/>
      <c r="CB592" s="249"/>
      <c r="CC592" s="249"/>
      <c r="CD592" s="249"/>
      <c r="CE592" s="249"/>
      <c r="CF592" s="249"/>
      <c r="CG592" s="249"/>
      <c r="CH592" s="249"/>
      <c r="CI592" s="249"/>
      <c r="CJ592" s="249"/>
      <c r="CK592" s="249"/>
      <c r="CL592" s="249"/>
      <c r="CM592" s="249"/>
      <c r="CN592" s="249"/>
      <c r="CO592" s="249"/>
      <c r="CP592" s="249"/>
      <c r="CQ592" s="249"/>
      <c r="CR592" s="249"/>
      <c r="CS592" s="249"/>
      <c r="CT592" s="249"/>
      <c r="CU592" s="249"/>
      <c r="CV592" s="249"/>
      <c r="CW592" s="249"/>
      <c r="CX592" s="249"/>
      <c r="CY592" s="249"/>
      <c r="CZ592" s="249"/>
      <c r="DA592" s="249"/>
      <c r="DB592" s="249"/>
      <c r="DC592" s="249"/>
      <c r="DD592" s="249"/>
      <c r="DE592" s="249"/>
      <c r="DF592" s="249"/>
      <c r="DG592" s="249"/>
      <c r="DH592" s="249"/>
      <c r="DI592" s="249"/>
      <c r="DJ592" s="249"/>
      <c r="DK592" s="249"/>
      <c r="DL592" s="249"/>
      <c r="DM592" s="249"/>
      <c r="DN592" s="249"/>
      <c r="DO592" s="249"/>
      <c r="DP592" s="249"/>
      <c r="DQ592" s="249"/>
      <c r="DR592" s="249"/>
      <c r="DS592" s="249"/>
      <c r="DT592" s="249"/>
      <c r="DU592" s="249"/>
      <c r="DV592" s="249"/>
      <c r="DW592" s="249"/>
      <c r="DX592" s="249"/>
      <c r="DY592" s="249"/>
      <c r="DZ592" s="249"/>
      <c r="EA592" s="249"/>
      <c r="EB592" s="249"/>
      <c r="EC592" s="249"/>
      <c r="ED592" s="249"/>
      <c r="EE592" s="249"/>
      <c r="EF592" s="249"/>
      <c r="EG592" s="249"/>
      <c r="EH592" s="249"/>
      <c r="EI592" s="249"/>
      <c r="EJ592" s="249"/>
      <c r="EK592" s="249"/>
      <c r="EL592" s="249"/>
      <c r="EM592" s="249"/>
      <c r="EN592" s="249"/>
      <c r="EO592" s="249"/>
      <c r="EP592" s="249"/>
      <c r="EQ592" s="249"/>
      <c r="ER592" s="249"/>
      <c r="ES592" s="249"/>
      <c r="ET592" s="249"/>
      <c r="EU592" s="249"/>
      <c r="EV592" s="249"/>
      <c r="EW592" s="249"/>
      <c r="EX592" s="249"/>
      <c r="EY592" s="249"/>
      <c r="EZ592" s="249"/>
      <c r="FA592" s="249"/>
      <c r="FB592" s="249"/>
      <c r="FC592" s="249"/>
      <c r="FD592" s="249"/>
      <c r="FE592" s="249"/>
      <c r="FF592" s="249"/>
      <c r="FG592" s="249"/>
      <c r="FH592" s="249"/>
      <c r="FI592" s="249"/>
      <c r="FJ592" s="249"/>
      <c r="FK592" s="249"/>
      <c r="FL592" s="249"/>
      <c r="FM592" s="249"/>
      <c r="FN592" s="249"/>
      <c r="FO592" s="249"/>
      <c r="FP592" s="249"/>
      <c r="FQ592" s="249"/>
      <c r="FR592" s="249"/>
      <c r="FS592" s="249"/>
      <c r="FT592" s="249"/>
      <c r="FU592" s="249"/>
      <c r="FV592" s="249"/>
      <c r="FW592" s="249"/>
      <c r="FX592" s="249"/>
    </row>
    <row r="593" customFormat="false" ht="13.8" hidden="false" customHeight="false" outlineLevel="0" collapsed="false">
      <c r="A593" s="249"/>
      <c r="B593" s="249"/>
      <c r="C593" s="249"/>
      <c r="D593" s="249"/>
      <c r="E593" s="249"/>
      <c r="F593" s="249"/>
      <c r="G593" s="249"/>
      <c r="H593" s="249"/>
      <c r="AK593" s="249"/>
      <c r="AL593" s="249"/>
      <c r="AM593" s="249"/>
      <c r="AN593" s="249"/>
      <c r="AO593" s="249"/>
      <c r="AP593" s="249"/>
      <c r="AQ593" s="249"/>
      <c r="AR593" s="249"/>
      <c r="AS593" s="249"/>
      <c r="AT593" s="249"/>
      <c r="AU593" s="249"/>
      <c r="AV593" s="249"/>
      <c r="AW593" s="249"/>
      <c r="AX593" s="249"/>
      <c r="AY593" s="249"/>
      <c r="AZ593" s="249"/>
      <c r="BA593" s="249"/>
      <c r="BB593" s="249"/>
      <c r="BC593" s="249"/>
      <c r="BD593" s="249"/>
      <c r="BE593" s="249"/>
      <c r="BF593" s="249"/>
      <c r="BG593" s="249"/>
      <c r="BH593" s="249"/>
      <c r="BI593" s="249"/>
      <c r="BJ593" s="249"/>
      <c r="BK593" s="249"/>
      <c r="BL593" s="249"/>
      <c r="BM593" s="249"/>
      <c r="BN593" s="249"/>
      <c r="BO593" s="249"/>
      <c r="BP593" s="249"/>
      <c r="BQ593" s="249"/>
      <c r="BR593" s="249"/>
      <c r="BS593" s="249"/>
      <c r="BT593" s="249"/>
      <c r="BU593" s="249"/>
      <c r="BV593" s="249"/>
      <c r="BW593" s="249"/>
      <c r="BX593" s="249"/>
      <c r="BY593" s="249"/>
      <c r="BZ593" s="249"/>
      <c r="CA593" s="249"/>
      <c r="CB593" s="249"/>
      <c r="CC593" s="249"/>
      <c r="CD593" s="249"/>
      <c r="CE593" s="249"/>
      <c r="CF593" s="249"/>
      <c r="CG593" s="249"/>
      <c r="CH593" s="249"/>
      <c r="CI593" s="249"/>
      <c r="CJ593" s="249"/>
      <c r="CK593" s="249"/>
      <c r="CL593" s="249"/>
      <c r="CM593" s="249"/>
      <c r="CN593" s="249"/>
      <c r="CO593" s="249"/>
      <c r="CP593" s="249"/>
      <c r="CQ593" s="249"/>
      <c r="CR593" s="249"/>
      <c r="CS593" s="249"/>
      <c r="CT593" s="249"/>
      <c r="CU593" s="249"/>
      <c r="CV593" s="249"/>
      <c r="CW593" s="249"/>
      <c r="CX593" s="249"/>
      <c r="CY593" s="249"/>
      <c r="CZ593" s="249"/>
      <c r="DA593" s="249"/>
      <c r="DB593" s="249"/>
      <c r="DC593" s="249"/>
      <c r="DD593" s="249"/>
      <c r="DE593" s="249"/>
      <c r="DF593" s="249"/>
      <c r="DG593" s="249"/>
      <c r="DH593" s="249"/>
      <c r="DI593" s="249"/>
      <c r="DJ593" s="249"/>
      <c r="DK593" s="249"/>
      <c r="DL593" s="249"/>
      <c r="DM593" s="249"/>
      <c r="DN593" s="249"/>
      <c r="DO593" s="249"/>
      <c r="DP593" s="249"/>
      <c r="DQ593" s="249"/>
      <c r="DR593" s="249"/>
      <c r="DS593" s="249"/>
      <c r="DT593" s="249"/>
      <c r="DU593" s="249"/>
      <c r="DV593" s="249"/>
      <c r="DW593" s="249"/>
      <c r="DX593" s="249"/>
      <c r="DY593" s="249"/>
      <c r="DZ593" s="249"/>
      <c r="EA593" s="249"/>
      <c r="EB593" s="249"/>
      <c r="EC593" s="249"/>
      <c r="ED593" s="249"/>
      <c r="EE593" s="249"/>
      <c r="EF593" s="249"/>
      <c r="EG593" s="249"/>
      <c r="EH593" s="249"/>
      <c r="EI593" s="249"/>
      <c r="EJ593" s="249"/>
      <c r="EK593" s="249"/>
      <c r="EL593" s="249"/>
      <c r="EM593" s="249"/>
      <c r="EN593" s="249"/>
      <c r="EO593" s="249"/>
      <c r="EP593" s="249"/>
      <c r="EQ593" s="249"/>
      <c r="ER593" s="249"/>
      <c r="ES593" s="249"/>
      <c r="ET593" s="249"/>
      <c r="EU593" s="249"/>
      <c r="EV593" s="249"/>
      <c r="EW593" s="249"/>
      <c r="EX593" s="249"/>
      <c r="EY593" s="249"/>
      <c r="EZ593" s="249"/>
      <c r="FA593" s="249"/>
      <c r="FB593" s="249"/>
      <c r="FC593" s="249"/>
      <c r="FD593" s="249"/>
      <c r="FE593" s="249"/>
      <c r="FF593" s="249"/>
      <c r="FG593" s="249"/>
      <c r="FH593" s="249"/>
      <c r="FI593" s="249"/>
      <c r="FJ593" s="249"/>
      <c r="FK593" s="249"/>
      <c r="FL593" s="249"/>
      <c r="FM593" s="249"/>
      <c r="FN593" s="249"/>
      <c r="FO593" s="249"/>
      <c r="FP593" s="249"/>
      <c r="FQ593" s="249"/>
      <c r="FR593" s="249"/>
      <c r="FS593" s="249"/>
      <c r="FT593" s="249"/>
      <c r="FU593" s="249"/>
      <c r="FV593" s="249"/>
      <c r="FW593" s="249"/>
      <c r="FX593" s="249"/>
    </row>
    <row r="594" customFormat="false" ht="13.8" hidden="false" customHeight="false" outlineLevel="0" collapsed="false">
      <c r="A594" s="249"/>
      <c r="B594" s="249"/>
      <c r="C594" s="249"/>
      <c r="D594" s="249"/>
      <c r="E594" s="249"/>
      <c r="F594" s="249"/>
      <c r="G594" s="249"/>
      <c r="H594" s="249"/>
      <c r="AK594" s="249"/>
      <c r="AL594" s="249"/>
      <c r="AM594" s="249"/>
      <c r="AN594" s="249"/>
      <c r="AO594" s="249"/>
      <c r="AP594" s="249"/>
      <c r="AQ594" s="249"/>
      <c r="AR594" s="249"/>
      <c r="AS594" s="249"/>
      <c r="AT594" s="249"/>
      <c r="AU594" s="249"/>
      <c r="AV594" s="249"/>
      <c r="AW594" s="249"/>
      <c r="AX594" s="249"/>
      <c r="AY594" s="249"/>
      <c r="AZ594" s="249"/>
      <c r="BA594" s="249"/>
      <c r="BB594" s="249"/>
      <c r="BC594" s="249"/>
      <c r="BD594" s="249"/>
      <c r="BE594" s="249"/>
      <c r="BF594" s="249"/>
      <c r="BG594" s="249"/>
      <c r="BH594" s="249"/>
      <c r="BI594" s="249"/>
      <c r="BJ594" s="249"/>
      <c r="BK594" s="249"/>
      <c r="BL594" s="249"/>
      <c r="BM594" s="249"/>
      <c r="BN594" s="249"/>
      <c r="BO594" s="249"/>
      <c r="BP594" s="249"/>
      <c r="BQ594" s="249"/>
      <c r="BR594" s="249"/>
      <c r="BS594" s="249"/>
      <c r="BT594" s="249"/>
      <c r="BU594" s="249"/>
      <c r="BV594" s="249"/>
      <c r="BW594" s="249"/>
      <c r="BX594" s="249"/>
      <c r="BY594" s="249"/>
      <c r="BZ594" s="249"/>
      <c r="CA594" s="249"/>
      <c r="CB594" s="249"/>
      <c r="CC594" s="249"/>
      <c r="CD594" s="249"/>
      <c r="CE594" s="249"/>
      <c r="CF594" s="249"/>
      <c r="CG594" s="249"/>
      <c r="CH594" s="249"/>
      <c r="CI594" s="249"/>
      <c r="CJ594" s="249"/>
      <c r="CK594" s="249"/>
      <c r="CL594" s="249"/>
      <c r="CM594" s="249"/>
      <c r="CN594" s="249"/>
      <c r="CO594" s="249"/>
      <c r="CP594" s="249"/>
      <c r="CQ594" s="249"/>
      <c r="CR594" s="249"/>
      <c r="CS594" s="249"/>
      <c r="CT594" s="249"/>
      <c r="CU594" s="249"/>
      <c r="CV594" s="249"/>
      <c r="CW594" s="249"/>
      <c r="CX594" s="249"/>
      <c r="CY594" s="249"/>
      <c r="CZ594" s="249"/>
      <c r="DA594" s="249"/>
      <c r="DB594" s="249"/>
      <c r="DC594" s="249"/>
      <c r="DD594" s="249"/>
      <c r="DE594" s="249"/>
      <c r="DF594" s="249"/>
      <c r="DG594" s="249"/>
      <c r="DH594" s="249"/>
      <c r="DI594" s="249"/>
      <c r="DJ594" s="249"/>
      <c r="DK594" s="249"/>
      <c r="DL594" s="249"/>
      <c r="DM594" s="249"/>
      <c r="DN594" s="249"/>
      <c r="DO594" s="249"/>
      <c r="DP594" s="249"/>
      <c r="DQ594" s="249"/>
      <c r="DR594" s="249"/>
      <c r="DS594" s="249"/>
      <c r="DT594" s="249"/>
      <c r="DU594" s="249"/>
      <c r="DV594" s="249"/>
      <c r="DW594" s="249"/>
      <c r="DX594" s="249"/>
      <c r="DY594" s="249"/>
      <c r="DZ594" s="249"/>
      <c r="EA594" s="249"/>
      <c r="EB594" s="249"/>
      <c r="EC594" s="249"/>
      <c r="ED594" s="249"/>
      <c r="EE594" s="249"/>
      <c r="EF594" s="249"/>
      <c r="EG594" s="249"/>
      <c r="EH594" s="249"/>
      <c r="EI594" s="249"/>
      <c r="EJ594" s="249"/>
      <c r="EK594" s="249"/>
      <c r="EL594" s="249"/>
      <c r="EM594" s="249"/>
      <c r="EN594" s="249"/>
      <c r="EO594" s="249"/>
      <c r="EP594" s="249"/>
      <c r="EQ594" s="249"/>
      <c r="ER594" s="249"/>
      <c r="ES594" s="249"/>
      <c r="ET594" s="249"/>
      <c r="EU594" s="249"/>
      <c r="EV594" s="249"/>
      <c r="EW594" s="249"/>
      <c r="EX594" s="249"/>
      <c r="EY594" s="249"/>
      <c r="EZ594" s="249"/>
      <c r="FA594" s="249"/>
      <c r="FB594" s="249"/>
      <c r="FC594" s="249"/>
      <c r="FD594" s="249"/>
      <c r="FE594" s="249"/>
      <c r="FF594" s="249"/>
      <c r="FG594" s="249"/>
      <c r="FH594" s="249"/>
      <c r="FI594" s="249"/>
      <c r="FJ594" s="249"/>
      <c r="FK594" s="249"/>
      <c r="FL594" s="249"/>
      <c r="FM594" s="249"/>
      <c r="FN594" s="249"/>
      <c r="FO594" s="249"/>
      <c r="FP594" s="249"/>
      <c r="FQ594" s="249"/>
      <c r="FR594" s="249"/>
      <c r="FS594" s="249"/>
      <c r="FT594" s="249"/>
      <c r="FU594" s="249"/>
      <c r="FV594" s="249"/>
      <c r="FW594" s="249"/>
      <c r="FX594" s="249"/>
    </row>
    <row r="595" customFormat="false" ht="13.8" hidden="false" customHeight="false" outlineLevel="0" collapsed="false">
      <c r="A595" s="249"/>
      <c r="B595" s="249"/>
      <c r="C595" s="249"/>
      <c r="D595" s="249"/>
      <c r="E595" s="249"/>
      <c r="F595" s="249"/>
      <c r="G595" s="249"/>
      <c r="H595" s="249"/>
      <c r="AK595" s="249"/>
      <c r="AL595" s="249"/>
      <c r="AM595" s="249"/>
      <c r="AN595" s="249"/>
      <c r="AO595" s="249"/>
      <c r="AP595" s="249"/>
      <c r="AQ595" s="249"/>
      <c r="AR595" s="249"/>
      <c r="AS595" s="249"/>
      <c r="AT595" s="249"/>
      <c r="AU595" s="249"/>
      <c r="AV595" s="249"/>
      <c r="AW595" s="249"/>
      <c r="AX595" s="249"/>
      <c r="AY595" s="249"/>
      <c r="AZ595" s="249"/>
      <c r="BA595" s="249"/>
      <c r="BB595" s="249"/>
      <c r="BC595" s="249"/>
      <c r="BD595" s="249"/>
      <c r="BE595" s="249"/>
      <c r="BF595" s="249"/>
      <c r="BG595" s="249"/>
      <c r="BH595" s="249"/>
      <c r="BI595" s="249"/>
      <c r="BJ595" s="249"/>
      <c r="BK595" s="249"/>
      <c r="BL595" s="249"/>
      <c r="BM595" s="249"/>
      <c r="BN595" s="249"/>
      <c r="BO595" s="249"/>
      <c r="BP595" s="249"/>
      <c r="BQ595" s="249"/>
      <c r="BR595" s="249"/>
      <c r="BS595" s="249"/>
      <c r="BT595" s="249"/>
      <c r="BU595" s="249"/>
      <c r="BV595" s="249"/>
      <c r="BW595" s="249"/>
      <c r="BX595" s="249"/>
      <c r="BY595" s="249"/>
      <c r="BZ595" s="249"/>
      <c r="CA595" s="249"/>
      <c r="CB595" s="249"/>
      <c r="CC595" s="249"/>
      <c r="CD595" s="249"/>
      <c r="CE595" s="249"/>
      <c r="CF595" s="249"/>
      <c r="CG595" s="249"/>
      <c r="CH595" s="249"/>
      <c r="CI595" s="249"/>
      <c r="CJ595" s="249"/>
      <c r="CK595" s="249"/>
      <c r="CL595" s="249"/>
      <c r="CM595" s="249"/>
      <c r="CN595" s="249"/>
      <c r="CO595" s="249"/>
      <c r="CP595" s="249"/>
      <c r="CQ595" s="249"/>
      <c r="CR595" s="249"/>
      <c r="CS595" s="249"/>
      <c r="CT595" s="249"/>
      <c r="CU595" s="249"/>
      <c r="CV595" s="249"/>
      <c r="CW595" s="249"/>
      <c r="CX595" s="249"/>
      <c r="CY595" s="249"/>
      <c r="CZ595" s="249"/>
      <c r="DA595" s="249"/>
      <c r="DB595" s="249"/>
      <c r="DC595" s="249"/>
      <c r="DD595" s="249"/>
      <c r="DE595" s="249"/>
      <c r="DF595" s="249"/>
      <c r="DG595" s="249"/>
      <c r="DH595" s="249"/>
      <c r="DI595" s="249"/>
      <c r="DJ595" s="249"/>
      <c r="DK595" s="249"/>
      <c r="DL595" s="249"/>
      <c r="DM595" s="249"/>
      <c r="DN595" s="249"/>
      <c r="DO595" s="249"/>
      <c r="DP595" s="249"/>
      <c r="DQ595" s="249"/>
      <c r="DR595" s="249"/>
      <c r="DS595" s="249"/>
      <c r="DT595" s="249"/>
      <c r="DU595" s="249"/>
      <c r="DV595" s="249"/>
      <c r="DW595" s="249"/>
      <c r="DX595" s="249"/>
      <c r="DY595" s="249"/>
      <c r="DZ595" s="249"/>
      <c r="EA595" s="249"/>
      <c r="EB595" s="249"/>
      <c r="EC595" s="249"/>
      <c r="ED595" s="249"/>
      <c r="EE595" s="249"/>
      <c r="EF595" s="249"/>
      <c r="EG595" s="249"/>
      <c r="EH595" s="249"/>
      <c r="EI595" s="249"/>
      <c r="EJ595" s="249"/>
      <c r="EK595" s="249"/>
      <c r="EL595" s="249"/>
      <c r="EM595" s="249"/>
      <c r="EN595" s="249"/>
      <c r="EO595" s="249"/>
      <c r="EP595" s="249"/>
      <c r="EQ595" s="249"/>
      <c r="ER595" s="249"/>
      <c r="ES595" s="249"/>
      <c r="ET595" s="249"/>
      <c r="EU595" s="249"/>
      <c r="EV595" s="249"/>
      <c r="EW595" s="249"/>
      <c r="EX595" s="249"/>
      <c r="EY595" s="249"/>
      <c r="EZ595" s="249"/>
      <c r="FA595" s="249"/>
      <c r="FB595" s="249"/>
      <c r="FC595" s="249"/>
      <c r="FD595" s="249"/>
      <c r="FE595" s="249"/>
      <c r="FF595" s="249"/>
      <c r="FG595" s="249"/>
      <c r="FH595" s="249"/>
      <c r="FI595" s="249"/>
      <c r="FJ595" s="249"/>
      <c r="FK595" s="249"/>
      <c r="FL595" s="249"/>
      <c r="FM595" s="249"/>
      <c r="FN595" s="249"/>
      <c r="FO595" s="249"/>
      <c r="FP595" s="249"/>
      <c r="FQ595" s="249"/>
      <c r="FR595" s="249"/>
      <c r="FS595" s="249"/>
      <c r="FT595" s="249"/>
      <c r="FU595" s="249"/>
      <c r="FV595" s="249"/>
      <c r="FW595" s="249"/>
      <c r="FX595" s="249"/>
    </row>
    <row r="596" customFormat="false" ht="13.8" hidden="false" customHeight="false" outlineLevel="0" collapsed="false">
      <c r="A596" s="249"/>
      <c r="B596" s="249"/>
      <c r="C596" s="249"/>
      <c r="D596" s="249"/>
      <c r="E596" s="249"/>
      <c r="F596" s="249"/>
      <c r="G596" s="249"/>
      <c r="H596" s="249"/>
      <c r="AK596" s="249"/>
      <c r="AL596" s="249"/>
      <c r="AM596" s="249"/>
      <c r="AN596" s="249"/>
      <c r="AO596" s="249"/>
      <c r="AP596" s="249"/>
      <c r="AQ596" s="249"/>
      <c r="AR596" s="249"/>
      <c r="AS596" s="249"/>
      <c r="AT596" s="249"/>
      <c r="AU596" s="249"/>
      <c r="AV596" s="249"/>
      <c r="AW596" s="249"/>
      <c r="AX596" s="249"/>
      <c r="AY596" s="249"/>
      <c r="AZ596" s="249"/>
      <c r="BA596" s="249"/>
      <c r="BB596" s="249"/>
      <c r="BC596" s="249"/>
      <c r="BD596" s="249"/>
      <c r="BE596" s="249"/>
      <c r="BF596" s="249"/>
      <c r="BG596" s="249"/>
      <c r="BH596" s="249"/>
      <c r="BI596" s="249"/>
      <c r="BJ596" s="249"/>
      <c r="BK596" s="249"/>
      <c r="BL596" s="249"/>
      <c r="BM596" s="249"/>
      <c r="BN596" s="249"/>
      <c r="BO596" s="249"/>
      <c r="BP596" s="249"/>
      <c r="BQ596" s="249"/>
      <c r="BR596" s="249"/>
      <c r="BS596" s="249"/>
      <c r="BT596" s="249"/>
      <c r="BU596" s="249"/>
      <c r="BV596" s="249"/>
      <c r="BW596" s="249"/>
      <c r="BX596" s="249"/>
      <c r="BY596" s="249"/>
      <c r="BZ596" s="249"/>
      <c r="CA596" s="249"/>
      <c r="CB596" s="249"/>
      <c r="CC596" s="249"/>
      <c r="CD596" s="249"/>
      <c r="CE596" s="249"/>
      <c r="CF596" s="249"/>
      <c r="CG596" s="249"/>
      <c r="CH596" s="249"/>
      <c r="CI596" s="249"/>
      <c r="CJ596" s="249"/>
      <c r="CK596" s="249"/>
      <c r="CL596" s="249"/>
      <c r="CM596" s="249"/>
      <c r="CN596" s="249"/>
      <c r="CO596" s="249"/>
      <c r="CP596" s="249"/>
      <c r="CQ596" s="249"/>
      <c r="CR596" s="249"/>
      <c r="CS596" s="249"/>
      <c r="CT596" s="249"/>
      <c r="CU596" s="249"/>
      <c r="CV596" s="249"/>
      <c r="CW596" s="249"/>
      <c r="CX596" s="249"/>
      <c r="CY596" s="249"/>
      <c r="CZ596" s="249"/>
      <c r="DA596" s="249"/>
      <c r="DB596" s="249"/>
      <c r="DC596" s="249"/>
      <c r="DD596" s="249"/>
      <c r="DE596" s="249"/>
      <c r="DF596" s="249"/>
      <c r="DG596" s="249"/>
      <c r="DH596" s="249"/>
      <c r="DI596" s="249"/>
      <c r="DJ596" s="249"/>
      <c r="DK596" s="249"/>
      <c r="DL596" s="249"/>
      <c r="DM596" s="249"/>
      <c r="DN596" s="249"/>
      <c r="DO596" s="249"/>
      <c r="DP596" s="249"/>
      <c r="DQ596" s="249"/>
      <c r="DR596" s="249"/>
      <c r="DS596" s="249"/>
      <c r="DT596" s="249"/>
      <c r="DU596" s="249"/>
      <c r="DV596" s="249"/>
      <c r="DW596" s="249"/>
      <c r="DX596" s="249"/>
      <c r="DY596" s="249"/>
      <c r="DZ596" s="249"/>
      <c r="EA596" s="249"/>
      <c r="EB596" s="249"/>
      <c r="EC596" s="249"/>
      <c r="ED596" s="249"/>
      <c r="EE596" s="249"/>
      <c r="EF596" s="249"/>
      <c r="EG596" s="249"/>
      <c r="EH596" s="249"/>
      <c r="EI596" s="249"/>
      <c r="EJ596" s="249"/>
      <c r="EK596" s="249"/>
      <c r="EL596" s="249"/>
      <c r="EM596" s="249"/>
      <c r="EN596" s="249"/>
      <c r="EO596" s="249"/>
      <c r="EP596" s="249"/>
      <c r="EQ596" s="249"/>
      <c r="ER596" s="249"/>
      <c r="ES596" s="249"/>
      <c r="ET596" s="249"/>
      <c r="EU596" s="249"/>
      <c r="EV596" s="249"/>
      <c r="EW596" s="249"/>
      <c r="EX596" s="249"/>
      <c r="EY596" s="249"/>
      <c r="EZ596" s="249"/>
      <c r="FA596" s="249"/>
      <c r="FB596" s="249"/>
      <c r="FC596" s="249"/>
      <c r="FD596" s="249"/>
      <c r="FE596" s="249"/>
      <c r="FF596" s="249"/>
      <c r="FG596" s="249"/>
      <c r="FH596" s="249"/>
      <c r="FI596" s="249"/>
      <c r="FJ596" s="249"/>
      <c r="FK596" s="249"/>
      <c r="FL596" s="249"/>
      <c r="FM596" s="249"/>
      <c r="FN596" s="249"/>
      <c r="FO596" s="249"/>
      <c r="FP596" s="249"/>
      <c r="FQ596" s="249"/>
      <c r="FR596" s="249"/>
      <c r="FS596" s="249"/>
      <c r="FT596" s="249"/>
      <c r="FU596" s="249"/>
      <c r="FV596" s="249"/>
      <c r="FW596" s="249"/>
      <c r="FX596" s="249"/>
    </row>
    <row r="597" customFormat="false" ht="13.8" hidden="false" customHeight="false" outlineLevel="0" collapsed="false">
      <c r="A597" s="249"/>
      <c r="B597" s="249"/>
      <c r="C597" s="249"/>
      <c r="D597" s="249"/>
      <c r="E597" s="249"/>
      <c r="F597" s="249"/>
      <c r="G597" s="249"/>
      <c r="H597" s="249"/>
      <c r="AK597" s="249"/>
      <c r="AL597" s="249"/>
      <c r="AM597" s="249"/>
      <c r="AN597" s="249"/>
      <c r="AO597" s="249"/>
      <c r="AP597" s="249"/>
      <c r="AQ597" s="249"/>
      <c r="AR597" s="249"/>
      <c r="AS597" s="249"/>
      <c r="AT597" s="249"/>
      <c r="AU597" s="249"/>
      <c r="AV597" s="249"/>
      <c r="AW597" s="249"/>
      <c r="AX597" s="249"/>
      <c r="AY597" s="249"/>
      <c r="AZ597" s="249"/>
      <c r="BA597" s="249"/>
      <c r="BB597" s="249"/>
      <c r="BC597" s="249"/>
      <c r="BD597" s="249"/>
      <c r="BE597" s="249"/>
      <c r="BF597" s="249"/>
      <c r="BG597" s="249"/>
      <c r="BH597" s="249"/>
      <c r="BI597" s="249"/>
      <c r="BJ597" s="249"/>
      <c r="BK597" s="249"/>
      <c r="BL597" s="249"/>
      <c r="BM597" s="249"/>
      <c r="BN597" s="249"/>
      <c r="BO597" s="249"/>
      <c r="BP597" s="249"/>
      <c r="BQ597" s="249"/>
      <c r="BR597" s="249"/>
      <c r="BS597" s="249"/>
      <c r="BT597" s="249"/>
      <c r="BU597" s="249"/>
      <c r="BV597" s="249"/>
      <c r="BW597" s="249"/>
      <c r="BX597" s="249"/>
      <c r="BY597" s="249"/>
      <c r="BZ597" s="249"/>
      <c r="CA597" s="249"/>
      <c r="CB597" s="249"/>
      <c r="CC597" s="249"/>
      <c r="CD597" s="249"/>
      <c r="CE597" s="249"/>
      <c r="CF597" s="249"/>
      <c r="CG597" s="249"/>
      <c r="CH597" s="249"/>
      <c r="CI597" s="249"/>
      <c r="CJ597" s="249"/>
      <c r="CK597" s="249"/>
      <c r="CL597" s="249"/>
      <c r="CM597" s="249"/>
      <c r="CN597" s="249"/>
      <c r="CO597" s="249"/>
      <c r="CP597" s="249"/>
      <c r="CQ597" s="249"/>
      <c r="CR597" s="249"/>
      <c r="CS597" s="249"/>
      <c r="CT597" s="249"/>
      <c r="CU597" s="249"/>
      <c r="CV597" s="249"/>
      <c r="CW597" s="249"/>
      <c r="CX597" s="249"/>
      <c r="CY597" s="249"/>
      <c r="CZ597" s="249"/>
      <c r="DA597" s="249"/>
      <c r="DB597" s="249"/>
      <c r="DC597" s="249"/>
      <c r="DD597" s="249"/>
      <c r="DE597" s="249"/>
      <c r="DF597" s="249"/>
      <c r="DG597" s="249"/>
      <c r="DH597" s="249"/>
      <c r="DI597" s="249"/>
      <c r="DJ597" s="249"/>
      <c r="DK597" s="249"/>
      <c r="DL597" s="249"/>
      <c r="DM597" s="249"/>
      <c r="DN597" s="249"/>
      <c r="DO597" s="249"/>
      <c r="DP597" s="249"/>
      <c r="DQ597" s="249"/>
      <c r="DR597" s="249"/>
      <c r="DS597" s="249"/>
      <c r="DT597" s="249"/>
      <c r="DU597" s="249"/>
      <c r="DV597" s="249"/>
      <c r="DW597" s="249"/>
      <c r="DX597" s="249"/>
      <c r="DY597" s="249"/>
      <c r="DZ597" s="249"/>
      <c r="EA597" s="249"/>
      <c r="EB597" s="249"/>
      <c r="EC597" s="249"/>
      <c r="ED597" s="249"/>
      <c r="EE597" s="249"/>
      <c r="EF597" s="249"/>
      <c r="EG597" s="249"/>
      <c r="EH597" s="249"/>
      <c r="EI597" s="249"/>
      <c r="EJ597" s="249"/>
      <c r="EK597" s="249"/>
      <c r="EL597" s="249"/>
      <c r="EM597" s="249"/>
      <c r="EN597" s="249"/>
      <c r="EO597" s="249"/>
      <c r="EP597" s="249"/>
      <c r="EQ597" s="249"/>
      <c r="ER597" s="249"/>
      <c r="ES597" s="249"/>
      <c r="ET597" s="249"/>
      <c r="EU597" s="249"/>
      <c r="EV597" s="249"/>
      <c r="EW597" s="249"/>
      <c r="EX597" s="249"/>
      <c r="EY597" s="249"/>
      <c r="EZ597" s="249"/>
      <c r="FA597" s="249"/>
      <c r="FB597" s="249"/>
      <c r="FC597" s="249"/>
      <c r="FD597" s="249"/>
      <c r="FE597" s="249"/>
      <c r="FF597" s="249"/>
      <c r="FG597" s="249"/>
      <c r="FH597" s="249"/>
      <c r="FI597" s="249"/>
      <c r="FJ597" s="249"/>
      <c r="FK597" s="249"/>
      <c r="FL597" s="249"/>
      <c r="FM597" s="249"/>
      <c r="FN597" s="249"/>
      <c r="FO597" s="249"/>
      <c r="FP597" s="249"/>
      <c r="FQ597" s="249"/>
      <c r="FR597" s="249"/>
      <c r="FS597" s="249"/>
      <c r="FT597" s="249"/>
      <c r="FU597" s="249"/>
      <c r="FV597" s="249"/>
      <c r="FW597" s="249"/>
      <c r="FX597" s="249"/>
    </row>
    <row r="598" customFormat="false" ht="13.8" hidden="false" customHeight="false" outlineLevel="0" collapsed="false">
      <c r="A598" s="249"/>
      <c r="B598" s="249"/>
      <c r="C598" s="249"/>
      <c r="D598" s="249"/>
      <c r="E598" s="249"/>
      <c r="F598" s="249"/>
      <c r="G598" s="249"/>
      <c r="H598" s="249"/>
      <c r="AK598" s="249"/>
      <c r="AL598" s="249"/>
      <c r="AM598" s="249"/>
      <c r="AN598" s="249"/>
      <c r="AO598" s="249"/>
      <c r="AP598" s="249"/>
      <c r="AQ598" s="249"/>
      <c r="AR598" s="249"/>
      <c r="AS598" s="249"/>
      <c r="AT598" s="249"/>
      <c r="AU598" s="249"/>
      <c r="AV598" s="249"/>
      <c r="AW598" s="249"/>
      <c r="AX598" s="249"/>
      <c r="AY598" s="249"/>
      <c r="AZ598" s="249"/>
      <c r="BA598" s="249"/>
      <c r="BB598" s="249"/>
      <c r="BC598" s="249"/>
      <c r="BD598" s="249"/>
      <c r="BE598" s="249"/>
      <c r="BF598" s="249"/>
      <c r="BG598" s="249"/>
      <c r="BH598" s="249"/>
      <c r="BI598" s="249"/>
      <c r="BJ598" s="249"/>
      <c r="BK598" s="249"/>
      <c r="BL598" s="249"/>
      <c r="BM598" s="249"/>
      <c r="BN598" s="249"/>
      <c r="BO598" s="249"/>
      <c r="BP598" s="249"/>
      <c r="BQ598" s="249"/>
      <c r="BR598" s="249"/>
      <c r="BS598" s="249"/>
      <c r="BT598" s="249"/>
      <c r="BU598" s="249"/>
      <c r="BV598" s="249"/>
      <c r="BW598" s="249"/>
      <c r="BX598" s="249"/>
      <c r="BY598" s="249"/>
      <c r="BZ598" s="249"/>
      <c r="CA598" s="249"/>
      <c r="CB598" s="249"/>
      <c r="CC598" s="249"/>
      <c r="CD598" s="249"/>
      <c r="CE598" s="249"/>
      <c r="CF598" s="249"/>
      <c r="CG598" s="249"/>
      <c r="CH598" s="249"/>
      <c r="CI598" s="249"/>
      <c r="CJ598" s="249"/>
      <c r="CK598" s="249"/>
      <c r="CL598" s="249"/>
      <c r="CM598" s="249"/>
      <c r="CN598" s="249"/>
      <c r="CO598" s="249"/>
      <c r="CP598" s="249"/>
      <c r="CQ598" s="249"/>
      <c r="CR598" s="249"/>
      <c r="CS598" s="249"/>
      <c r="CT598" s="249"/>
      <c r="CU598" s="249"/>
      <c r="CV598" s="249"/>
      <c r="CW598" s="249"/>
      <c r="CX598" s="249"/>
      <c r="CY598" s="249"/>
      <c r="CZ598" s="249"/>
      <c r="DA598" s="249"/>
      <c r="DB598" s="249"/>
      <c r="DC598" s="249"/>
      <c r="DD598" s="249"/>
      <c r="DE598" s="249"/>
      <c r="DF598" s="249"/>
      <c r="DG598" s="249"/>
      <c r="DH598" s="249"/>
      <c r="DI598" s="249"/>
      <c r="DJ598" s="249"/>
      <c r="DK598" s="249"/>
      <c r="DL598" s="249"/>
      <c r="DM598" s="249"/>
      <c r="DN598" s="249"/>
      <c r="DO598" s="249"/>
      <c r="DP598" s="249"/>
      <c r="DQ598" s="249"/>
      <c r="DR598" s="249"/>
      <c r="DS598" s="249"/>
      <c r="DT598" s="249"/>
      <c r="DU598" s="249"/>
      <c r="DV598" s="249"/>
      <c r="DW598" s="249"/>
      <c r="DX598" s="249"/>
      <c r="DY598" s="249"/>
      <c r="DZ598" s="249"/>
      <c r="EA598" s="249"/>
      <c r="EB598" s="249"/>
      <c r="EC598" s="249"/>
      <c r="ED598" s="249"/>
      <c r="EE598" s="249"/>
      <c r="EF598" s="249"/>
      <c r="EG598" s="249"/>
      <c r="EH598" s="249"/>
      <c r="EI598" s="249"/>
      <c r="EJ598" s="249"/>
      <c r="EK598" s="249"/>
      <c r="EL598" s="249"/>
      <c r="EM598" s="249"/>
      <c r="EN598" s="249"/>
      <c r="EO598" s="249"/>
      <c r="EP598" s="249"/>
      <c r="EQ598" s="249"/>
      <c r="ER598" s="249"/>
      <c r="ES598" s="249"/>
      <c r="ET598" s="249"/>
      <c r="EU598" s="249"/>
      <c r="EV598" s="249"/>
      <c r="EW598" s="249"/>
      <c r="EX598" s="249"/>
      <c r="EY598" s="249"/>
      <c r="EZ598" s="249"/>
      <c r="FA598" s="249"/>
      <c r="FB598" s="249"/>
      <c r="FC598" s="249"/>
      <c r="FD598" s="249"/>
      <c r="FE598" s="249"/>
      <c r="FF598" s="249"/>
      <c r="FG598" s="249"/>
      <c r="FH598" s="249"/>
      <c r="FI598" s="249"/>
      <c r="FJ598" s="249"/>
      <c r="FK598" s="249"/>
      <c r="FL598" s="249"/>
      <c r="FM598" s="249"/>
      <c r="FN598" s="249"/>
      <c r="FO598" s="249"/>
      <c r="FP598" s="249"/>
      <c r="FQ598" s="249"/>
      <c r="FR598" s="249"/>
      <c r="FS598" s="249"/>
      <c r="FT598" s="249"/>
      <c r="FU598" s="249"/>
      <c r="FV598" s="249"/>
      <c r="FW598" s="249"/>
      <c r="FX598" s="249"/>
    </row>
    <row r="599" customFormat="false" ht="13.8" hidden="false" customHeight="false" outlineLevel="0" collapsed="false">
      <c r="A599" s="249"/>
      <c r="B599" s="249"/>
      <c r="C599" s="249"/>
      <c r="D599" s="249"/>
      <c r="E599" s="249"/>
      <c r="F599" s="249"/>
      <c r="G599" s="249"/>
      <c r="H599" s="249"/>
      <c r="AK599" s="249"/>
      <c r="AL599" s="249"/>
      <c r="AM599" s="249"/>
      <c r="AN599" s="249"/>
      <c r="AO599" s="249"/>
      <c r="AP599" s="249"/>
      <c r="AQ599" s="249"/>
      <c r="AR599" s="249"/>
      <c r="AS599" s="249"/>
      <c r="AT599" s="249"/>
      <c r="AU599" s="249"/>
      <c r="AV599" s="249"/>
      <c r="AW599" s="249"/>
      <c r="AX599" s="249"/>
      <c r="AY599" s="249"/>
      <c r="AZ599" s="249"/>
      <c r="BA599" s="249"/>
      <c r="BB599" s="249"/>
      <c r="BC599" s="249"/>
      <c r="BD599" s="249"/>
      <c r="BE599" s="249"/>
      <c r="BF599" s="249"/>
      <c r="BG599" s="249"/>
      <c r="BH599" s="249"/>
      <c r="BI599" s="249"/>
      <c r="BJ599" s="249"/>
      <c r="BK599" s="249"/>
      <c r="BL599" s="249"/>
      <c r="BM599" s="249"/>
      <c r="BN599" s="249"/>
      <c r="BO599" s="249"/>
      <c r="BP599" s="249"/>
      <c r="BQ599" s="249"/>
      <c r="BR599" s="249"/>
      <c r="BS599" s="249"/>
      <c r="BT599" s="249"/>
      <c r="BU599" s="249"/>
      <c r="BV599" s="249"/>
      <c r="BW599" s="249"/>
      <c r="BX599" s="249"/>
      <c r="BY599" s="249"/>
      <c r="BZ599" s="249"/>
      <c r="CA599" s="249"/>
      <c r="CB599" s="249"/>
      <c r="CC599" s="249"/>
      <c r="CD599" s="249"/>
      <c r="CE599" s="249"/>
      <c r="CF599" s="249"/>
      <c r="CG599" s="249"/>
      <c r="CH599" s="249"/>
      <c r="CI599" s="249"/>
      <c r="CJ599" s="249"/>
      <c r="CK599" s="249"/>
      <c r="CL599" s="249"/>
      <c r="CM599" s="249"/>
      <c r="CN599" s="249"/>
      <c r="CO599" s="249"/>
      <c r="CP599" s="249"/>
      <c r="CQ599" s="249"/>
      <c r="CR599" s="249"/>
      <c r="CS599" s="249"/>
      <c r="CT599" s="249"/>
      <c r="CU599" s="249"/>
      <c r="CV599" s="249"/>
      <c r="CW599" s="249"/>
      <c r="CX599" s="249"/>
      <c r="CY599" s="249"/>
      <c r="CZ599" s="249"/>
      <c r="DA599" s="249"/>
      <c r="DB599" s="249"/>
      <c r="DC599" s="249"/>
      <c r="DD599" s="249"/>
      <c r="DE599" s="249"/>
      <c r="DF599" s="249"/>
      <c r="DG599" s="249"/>
      <c r="DH599" s="249"/>
      <c r="DI599" s="249"/>
      <c r="DJ599" s="249"/>
      <c r="DK599" s="249"/>
      <c r="DL599" s="249"/>
      <c r="DM599" s="249"/>
      <c r="DN599" s="249"/>
      <c r="DO599" s="249"/>
      <c r="DP599" s="249"/>
      <c r="DQ599" s="249"/>
      <c r="DR599" s="249"/>
      <c r="DS599" s="249"/>
      <c r="DT599" s="249"/>
      <c r="DU599" s="249"/>
      <c r="DV599" s="249"/>
      <c r="DW599" s="249"/>
      <c r="DX599" s="249"/>
      <c r="DY599" s="249"/>
      <c r="DZ599" s="249"/>
      <c r="EA599" s="249"/>
      <c r="EB599" s="249"/>
      <c r="EC599" s="249"/>
      <c r="ED599" s="249"/>
      <c r="EE599" s="249"/>
      <c r="EF599" s="249"/>
      <c r="EG599" s="249"/>
      <c r="EH599" s="249"/>
      <c r="EI599" s="249"/>
      <c r="EJ599" s="249"/>
      <c r="EK599" s="249"/>
      <c r="EL599" s="249"/>
      <c r="EM599" s="249"/>
      <c r="EN599" s="249"/>
      <c r="EO599" s="249"/>
      <c r="EP599" s="249"/>
      <c r="EQ599" s="249"/>
      <c r="ER599" s="249"/>
      <c r="ES599" s="249"/>
      <c r="ET599" s="249"/>
      <c r="EU599" s="249"/>
      <c r="EV599" s="249"/>
      <c r="EW599" s="249"/>
      <c r="EX599" s="249"/>
      <c r="EY599" s="249"/>
      <c r="EZ599" s="249"/>
      <c r="FA599" s="249"/>
      <c r="FB599" s="249"/>
      <c r="FC599" s="249"/>
      <c r="FD599" s="249"/>
      <c r="FE599" s="249"/>
      <c r="FF599" s="249"/>
      <c r="FG599" s="249"/>
      <c r="FH599" s="249"/>
      <c r="FI599" s="249"/>
      <c r="FJ599" s="249"/>
      <c r="FK599" s="249"/>
      <c r="FL599" s="249"/>
      <c r="FM599" s="249"/>
      <c r="FN599" s="249"/>
      <c r="FO599" s="249"/>
      <c r="FP599" s="249"/>
      <c r="FQ599" s="249"/>
      <c r="FR599" s="249"/>
      <c r="FS599" s="249"/>
      <c r="FT599" s="249"/>
      <c r="FU599" s="249"/>
      <c r="FV599" s="249"/>
      <c r="FW599" s="249"/>
      <c r="FX599" s="249"/>
    </row>
    <row r="600" customFormat="false" ht="13.8" hidden="false" customHeight="false" outlineLevel="0" collapsed="false">
      <c r="A600" s="249"/>
      <c r="B600" s="249"/>
      <c r="C600" s="249"/>
      <c r="D600" s="249"/>
      <c r="E600" s="249"/>
      <c r="F600" s="249"/>
      <c r="G600" s="249"/>
      <c r="H600" s="249"/>
      <c r="AK600" s="249"/>
      <c r="AL600" s="249"/>
      <c r="AM600" s="249"/>
      <c r="AN600" s="249"/>
      <c r="AO600" s="249"/>
      <c r="AP600" s="249"/>
      <c r="AQ600" s="249"/>
      <c r="AR600" s="249"/>
      <c r="AS600" s="249"/>
      <c r="AT600" s="249"/>
      <c r="AU600" s="249"/>
      <c r="AV600" s="249"/>
      <c r="AW600" s="249"/>
      <c r="AX600" s="249"/>
      <c r="AY600" s="249"/>
      <c r="AZ600" s="249"/>
      <c r="BA600" s="249"/>
      <c r="BB600" s="249"/>
      <c r="BC600" s="249"/>
      <c r="BD600" s="249"/>
      <c r="BE600" s="249"/>
      <c r="BF600" s="249"/>
      <c r="BG600" s="249"/>
      <c r="BH600" s="249"/>
      <c r="BI600" s="249"/>
      <c r="BJ600" s="249"/>
      <c r="BK600" s="249"/>
      <c r="BL600" s="249"/>
      <c r="BM600" s="249"/>
      <c r="BN600" s="249"/>
      <c r="BO600" s="249"/>
      <c r="BP600" s="249"/>
      <c r="BQ600" s="249"/>
      <c r="BR600" s="249"/>
      <c r="BS600" s="249"/>
      <c r="BT600" s="249"/>
      <c r="BU600" s="249"/>
      <c r="BV600" s="249"/>
      <c r="BW600" s="249"/>
      <c r="BX600" s="249"/>
      <c r="BY600" s="249"/>
      <c r="BZ600" s="249"/>
      <c r="CA600" s="249"/>
      <c r="CB600" s="249"/>
      <c r="CC600" s="249"/>
      <c r="CD600" s="249"/>
      <c r="CE600" s="249"/>
      <c r="CF600" s="249"/>
      <c r="CG600" s="249"/>
      <c r="CH600" s="249"/>
      <c r="CI600" s="249"/>
      <c r="CJ600" s="249"/>
      <c r="CK600" s="249"/>
      <c r="CL600" s="249"/>
      <c r="CM600" s="249"/>
      <c r="CN600" s="249"/>
      <c r="CO600" s="249"/>
      <c r="CP600" s="249"/>
      <c r="CQ600" s="249"/>
      <c r="CR600" s="249"/>
      <c r="CS600" s="249"/>
      <c r="CT600" s="249"/>
      <c r="CU600" s="249"/>
      <c r="CV600" s="249"/>
      <c r="CW600" s="249"/>
      <c r="CX600" s="249"/>
      <c r="CY600" s="249"/>
      <c r="CZ600" s="249"/>
      <c r="DA600" s="249"/>
      <c r="DB600" s="249"/>
      <c r="DC600" s="249"/>
      <c r="DD600" s="249"/>
      <c r="DE600" s="249"/>
      <c r="DF600" s="249"/>
      <c r="DG600" s="249"/>
      <c r="DH600" s="249"/>
      <c r="DI600" s="249"/>
      <c r="DJ600" s="249"/>
      <c r="DK600" s="249"/>
      <c r="DL600" s="249"/>
      <c r="DM600" s="249"/>
      <c r="DN600" s="249"/>
      <c r="DO600" s="249"/>
      <c r="DP600" s="249"/>
      <c r="DQ600" s="249"/>
      <c r="DR600" s="249"/>
      <c r="DS600" s="249"/>
      <c r="DT600" s="249"/>
      <c r="DU600" s="249"/>
      <c r="DV600" s="249"/>
      <c r="DW600" s="249"/>
      <c r="DX600" s="249"/>
      <c r="DY600" s="249"/>
      <c r="DZ600" s="249"/>
      <c r="EA600" s="249"/>
      <c r="EB600" s="249"/>
      <c r="EC600" s="249"/>
      <c r="ED600" s="249"/>
      <c r="EE600" s="249"/>
      <c r="EF600" s="249"/>
      <c r="EG600" s="249"/>
      <c r="EH600" s="249"/>
      <c r="EI600" s="249"/>
      <c r="EJ600" s="249"/>
      <c r="EK600" s="249"/>
      <c r="EL600" s="249"/>
      <c r="EM600" s="249"/>
      <c r="EN600" s="249"/>
      <c r="EO600" s="249"/>
      <c r="EP600" s="249"/>
      <c r="EQ600" s="249"/>
      <c r="ER600" s="249"/>
      <c r="ES600" s="249"/>
      <c r="ET600" s="249"/>
      <c r="EU600" s="249"/>
      <c r="EV600" s="249"/>
      <c r="EW600" s="249"/>
      <c r="EX600" s="249"/>
      <c r="EY600" s="249"/>
      <c r="EZ600" s="249"/>
      <c r="FA600" s="249"/>
      <c r="FB600" s="249"/>
      <c r="FC600" s="249"/>
      <c r="FD600" s="249"/>
      <c r="FE600" s="249"/>
      <c r="FF600" s="249"/>
      <c r="FG600" s="249"/>
      <c r="FH600" s="249"/>
      <c r="FI600" s="249"/>
      <c r="FJ600" s="249"/>
      <c r="FK600" s="249"/>
      <c r="FL600" s="249"/>
      <c r="FM600" s="249"/>
      <c r="FN600" s="249"/>
      <c r="FO600" s="249"/>
      <c r="FP600" s="249"/>
      <c r="FQ600" s="249"/>
      <c r="FR600" s="249"/>
      <c r="FS600" s="249"/>
      <c r="FT600" s="249"/>
      <c r="FU600" s="249"/>
      <c r="FV600" s="249"/>
      <c r="FW600" s="249"/>
      <c r="FX600" s="249"/>
    </row>
    <row r="601" customFormat="false" ht="13.8" hidden="false" customHeight="false" outlineLevel="0" collapsed="false">
      <c r="A601" s="249"/>
      <c r="B601" s="249"/>
      <c r="C601" s="249"/>
      <c r="D601" s="249"/>
      <c r="E601" s="249"/>
      <c r="F601" s="249"/>
      <c r="G601" s="249"/>
      <c r="H601" s="249"/>
      <c r="AK601" s="249"/>
      <c r="AL601" s="249"/>
      <c r="AM601" s="249"/>
      <c r="AN601" s="249"/>
      <c r="AO601" s="249"/>
      <c r="AP601" s="249"/>
      <c r="AQ601" s="249"/>
      <c r="AR601" s="249"/>
      <c r="AS601" s="249"/>
      <c r="AT601" s="249"/>
      <c r="AU601" s="249"/>
      <c r="AV601" s="249"/>
      <c r="AW601" s="249"/>
      <c r="AX601" s="249"/>
      <c r="AY601" s="249"/>
      <c r="AZ601" s="249"/>
      <c r="BA601" s="249"/>
      <c r="BB601" s="249"/>
      <c r="BC601" s="249"/>
      <c r="BD601" s="249"/>
      <c r="BE601" s="249"/>
      <c r="BF601" s="249"/>
      <c r="BG601" s="249"/>
      <c r="BH601" s="249"/>
      <c r="BI601" s="249"/>
      <c r="BJ601" s="249"/>
      <c r="BK601" s="249"/>
      <c r="BL601" s="249"/>
      <c r="BM601" s="249"/>
      <c r="BN601" s="249"/>
      <c r="BO601" s="249"/>
      <c r="BP601" s="249"/>
      <c r="BQ601" s="249"/>
      <c r="BR601" s="249"/>
      <c r="BS601" s="249"/>
      <c r="BT601" s="249"/>
      <c r="BU601" s="249"/>
      <c r="BV601" s="249"/>
      <c r="BW601" s="249"/>
      <c r="BX601" s="249"/>
      <c r="BY601" s="249"/>
      <c r="BZ601" s="249"/>
      <c r="CA601" s="249"/>
      <c r="CB601" s="249"/>
      <c r="CC601" s="249"/>
      <c r="CD601" s="249"/>
      <c r="CE601" s="249"/>
      <c r="CF601" s="249"/>
      <c r="CG601" s="249"/>
      <c r="CH601" s="249"/>
      <c r="CI601" s="249"/>
      <c r="CJ601" s="249"/>
      <c r="CK601" s="249"/>
      <c r="CL601" s="249"/>
      <c r="CM601" s="249"/>
      <c r="CN601" s="249"/>
      <c r="CO601" s="249"/>
      <c r="CP601" s="249"/>
      <c r="CQ601" s="249"/>
      <c r="CR601" s="249"/>
      <c r="CS601" s="249"/>
      <c r="CT601" s="249"/>
      <c r="CU601" s="249"/>
      <c r="CV601" s="249"/>
      <c r="CW601" s="249"/>
      <c r="CX601" s="249"/>
      <c r="CY601" s="249"/>
      <c r="CZ601" s="249"/>
      <c r="DA601" s="249"/>
      <c r="DB601" s="249"/>
      <c r="DC601" s="249"/>
      <c r="DD601" s="249"/>
      <c r="DE601" s="249"/>
      <c r="DF601" s="249"/>
      <c r="DG601" s="249"/>
      <c r="DH601" s="249"/>
      <c r="DI601" s="249"/>
      <c r="DJ601" s="249"/>
      <c r="DK601" s="249"/>
      <c r="DL601" s="249"/>
      <c r="DM601" s="249"/>
      <c r="DN601" s="249"/>
      <c r="DO601" s="249"/>
      <c r="DP601" s="249"/>
      <c r="DQ601" s="249"/>
      <c r="DR601" s="249"/>
      <c r="DS601" s="249"/>
      <c r="DT601" s="249"/>
      <c r="DU601" s="249"/>
      <c r="DV601" s="249"/>
      <c r="DW601" s="249"/>
      <c r="DX601" s="249"/>
      <c r="DY601" s="249"/>
      <c r="DZ601" s="249"/>
      <c r="EA601" s="249"/>
      <c r="EB601" s="249"/>
      <c r="EC601" s="249"/>
      <c r="ED601" s="249"/>
      <c r="EE601" s="249"/>
      <c r="EF601" s="249"/>
      <c r="EG601" s="249"/>
      <c r="EH601" s="249"/>
      <c r="EI601" s="249"/>
      <c r="EJ601" s="249"/>
      <c r="EK601" s="249"/>
      <c r="EL601" s="249"/>
      <c r="EM601" s="249"/>
      <c r="EN601" s="249"/>
      <c r="EO601" s="249"/>
      <c r="EP601" s="249"/>
      <c r="EQ601" s="249"/>
      <c r="ER601" s="249"/>
      <c r="ES601" s="249"/>
      <c r="ET601" s="249"/>
      <c r="EU601" s="249"/>
      <c r="EV601" s="249"/>
      <c r="EW601" s="249"/>
      <c r="EX601" s="249"/>
      <c r="EY601" s="249"/>
      <c r="EZ601" s="249"/>
      <c r="FA601" s="249"/>
      <c r="FB601" s="249"/>
      <c r="FC601" s="249"/>
      <c r="FD601" s="249"/>
      <c r="FE601" s="249"/>
      <c r="FF601" s="249"/>
      <c r="FG601" s="249"/>
      <c r="FH601" s="249"/>
      <c r="FI601" s="249"/>
      <c r="FJ601" s="249"/>
      <c r="FK601" s="249"/>
      <c r="FL601" s="249"/>
      <c r="FM601" s="249"/>
      <c r="FN601" s="249"/>
      <c r="FO601" s="249"/>
      <c r="FP601" s="249"/>
      <c r="FQ601" s="249"/>
      <c r="FR601" s="249"/>
      <c r="FS601" s="249"/>
      <c r="FT601" s="249"/>
      <c r="FU601" s="249"/>
      <c r="FV601" s="249"/>
      <c r="FW601" s="249"/>
      <c r="FX601" s="249"/>
    </row>
    <row r="602" customFormat="false" ht="13.8" hidden="false" customHeight="false" outlineLevel="0" collapsed="false">
      <c r="A602" s="249"/>
      <c r="B602" s="249"/>
      <c r="C602" s="249"/>
      <c r="D602" s="249"/>
      <c r="E602" s="249"/>
      <c r="F602" s="249"/>
      <c r="G602" s="249"/>
      <c r="H602" s="249"/>
      <c r="AK602" s="249"/>
      <c r="AL602" s="249"/>
      <c r="AM602" s="249"/>
      <c r="AN602" s="249"/>
      <c r="AO602" s="249"/>
      <c r="AP602" s="249"/>
      <c r="AQ602" s="249"/>
      <c r="AR602" s="249"/>
      <c r="AS602" s="249"/>
      <c r="AT602" s="249"/>
      <c r="AU602" s="249"/>
      <c r="AV602" s="249"/>
      <c r="AW602" s="249"/>
      <c r="AX602" s="249"/>
      <c r="AY602" s="249"/>
      <c r="AZ602" s="249"/>
      <c r="BA602" s="249"/>
      <c r="BB602" s="249"/>
      <c r="BC602" s="249"/>
      <c r="BD602" s="249"/>
      <c r="BE602" s="249"/>
      <c r="BF602" s="249"/>
      <c r="BG602" s="249"/>
      <c r="BH602" s="249"/>
      <c r="BI602" s="249"/>
      <c r="BJ602" s="249"/>
      <c r="BK602" s="249"/>
      <c r="BL602" s="249"/>
      <c r="BM602" s="249"/>
      <c r="BN602" s="249"/>
      <c r="BO602" s="249"/>
      <c r="BP602" s="249"/>
      <c r="BQ602" s="249"/>
      <c r="BR602" s="249"/>
      <c r="BS602" s="249"/>
      <c r="BT602" s="249"/>
      <c r="BU602" s="249"/>
      <c r="BV602" s="249"/>
      <c r="BW602" s="249"/>
      <c r="BX602" s="249"/>
      <c r="BY602" s="249"/>
      <c r="BZ602" s="249"/>
      <c r="CA602" s="249"/>
      <c r="CB602" s="249"/>
      <c r="CC602" s="249"/>
      <c r="CD602" s="249"/>
      <c r="CE602" s="249"/>
      <c r="CF602" s="249"/>
      <c r="CG602" s="249"/>
      <c r="CH602" s="249"/>
      <c r="CI602" s="249"/>
      <c r="CJ602" s="249"/>
      <c r="CK602" s="249"/>
      <c r="CL602" s="249"/>
      <c r="CM602" s="249"/>
      <c r="CN602" s="249"/>
      <c r="CO602" s="249"/>
      <c r="CP602" s="249"/>
      <c r="CQ602" s="249"/>
      <c r="CR602" s="249"/>
      <c r="CS602" s="249"/>
      <c r="CT602" s="249"/>
      <c r="CU602" s="249"/>
      <c r="CV602" s="249"/>
      <c r="CW602" s="249"/>
      <c r="CX602" s="249"/>
      <c r="CY602" s="249"/>
      <c r="CZ602" s="249"/>
      <c r="DA602" s="249"/>
      <c r="DB602" s="249"/>
      <c r="DC602" s="249"/>
      <c r="DD602" s="249"/>
      <c r="DE602" s="249"/>
      <c r="DF602" s="249"/>
      <c r="DG602" s="249"/>
      <c r="DH602" s="249"/>
      <c r="DI602" s="249"/>
      <c r="DJ602" s="249"/>
      <c r="DK602" s="249"/>
      <c r="DL602" s="249"/>
      <c r="DM602" s="249"/>
      <c r="DN602" s="249"/>
      <c r="DO602" s="249"/>
      <c r="DP602" s="249"/>
      <c r="DQ602" s="249"/>
      <c r="DR602" s="249"/>
      <c r="DS602" s="249"/>
      <c r="DT602" s="249"/>
      <c r="DU602" s="249"/>
      <c r="DV602" s="249"/>
      <c r="DW602" s="249"/>
      <c r="DX602" s="249"/>
      <c r="DY602" s="249"/>
      <c r="DZ602" s="249"/>
      <c r="EA602" s="249"/>
      <c r="EB602" s="249"/>
      <c r="EC602" s="249"/>
      <c r="ED602" s="249"/>
      <c r="EE602" s="249"/>
      <c r="EF602" s="249"/>
      <c r="EG602" s="249"/>
      <c r="EH602" s="249"/>
      <c r="EI602" s="249"/>
      <c r="EJ602" s="249"/>
      <c r="EK602" s="249"/>
      <c r="EL602" s="249"/>
      <c r="EM602" s="249"/>
      <c r="EN602" s="249"/>
      <c r="EO602" s="249"/>
      <c r="EP602" s="249"/>
      <c r="EQ602" s="249"/>
      <c r="ER602" s="249"/>
      <c r="ES602" s="249"/>
      <c r="ET602" s="249"/>
      <c r="EU602" s="249"/>
      <c r="EV602" s="249"/>
      <c r="EW602" s="249"/>
      <c r="EX602" s="249"/>
      <c r="EY602" s="249"/>
      <c r="EZ602" s="249"/>
      <c r="FA602" s="249"/>
      <c r="FB602" s="249"/>
      <c r="FC602" s="249"/>
      <c r="FD602" s="249"/>
      <c r="FE602" s="249"/>
      <c r="FF602" s="249"/>
      <c r="FG602" s="249"/>
      <c r="FH602" s="249"/>
      <c r="FI602" s="249"/>
      <c r="FJ602" s="249"/>
      <c r="FK602" s="249"/>
      <c r="FL602" s="249"/>
      <c r="FM602" s="249"/>
      <c r="FN602" s="249"/>
      <c r="FO602" s="249"/>
      <c r="FP602" s="249"/>
      <c r="FQ602" s="249"/>
      <c r="FR602" s="249"/>
      <c r="FS602" s="249"/>
      <c r="FT602" s="249"/>
      <c r="FU602" s="249"/>
      <c r="FV602" s="249"/>
      <c r="FW602" s="249"/>
      <c r="FX602" s="249"/>
    </row>
    <row r="603" customFormat="false" ht="13.8" hidden="false" customHeight="false" outlineLevel="0" collapsed="false">
      <c r="A603" s="249"/>
      <c r="B603" s="249"/>
      <c r="C603" s="249"/>
      <c r="D603" s="249"/>
      <c r="E603" s="249"/>
      <c r="F603" s="249"/>
      <c r="G603" s="249"/>
      <c r="H603" s="249"/>
      <c r="AK603" s="249"/>
      <c r="AL603" s="249"/>
      <c r="AM603" s="249"/>
      <c r="AN603" s="249"/>
      <c r="AO603" s="249"/>
      <c r="AP603" s="249"/>
      <c r="AQ603" s="249"/>
      <c r="AR603" s="249"/>
      <c r="AS603" s="249"/>
      <c r="AT603" s="249"/>
      <c r="AU603" s="249"/>
      <c r="AV603" s="249"/>
      <c r="AW603" s="249"/>
      <c r="AX603" s="249"/>
      <c r="AY603" s="249"/>
      <c r="AZ603" s="249"/>
      <c r="BA603" s="249"/>
      <c r="BB603" s="249"/>
      <c r="BC603" s="249"/>
      <c r="BD603" s="249"/>
      <c r="BE603" s="249"/>
      <c r="BF603" s="249"/>
      <c r="BG603" s="249"/>
      <c r="BH603" s="249"/>
      <c r="BI603" s="249"/>
      <c r="BJ603" s="249"/>
      <c r="BK603" s="249"/>
      <c r="BL603" s="249"/>
      <c r="BM603" s="249"/>
      <c r="BN603" s="249"/>
      <c r="BO603" s="249"/>
      <c r="BP603" s="249"/>
      <c r="BQ603" s="249"/>
      <c r="BR603" s="249"/>
      <c r="BS603" s="249"/>
      <c r="BT603" s="249"/>
      <c r="BU603" s="249"/>
      <c r="BV603" s="249"/>
      <c r="BW603" s="249"/>
      <c r="BX603" s="249"/>
      <c r="BY603" s="249"/>
      <c r="BZ603" s="249"/>
      <c r="CA603" s="249"/>
      <c r="CB603" s="249"/>
      <c r="CC603" s="249"/>
      <c r="CD603" s="249"/>
      <c r="CE603" s="249"/>
      <c r="CF603" s="249"/>
      <c r="CG603" s="249"/>
      <c r="CH603" s="249"/>
      <c r="CI603" s="249"/>
      <c r="CJ603" s="249"/>
      <c r="CK603" s="249"/>
      <c r="CL603" s="249"/>
      <c r="CM603" s="249"/>
      <c r="CN603" s="249"/>
      <c r="CO603" s="249"/>
      <c r="CP603" s="249"/>
      <c r="CQ603" s="249"/>
      <c r="CR603" s="249"/>
      <c r="CS603" s="249"/>
      <c r="CT603" s="249"/>
      <c r="CU603" s="249"/>
      <c r="CV603" s="249"/>
      <c r="CW603" s="249"/>
      <c r="CX603" s="249"/>
      <c r="CY603" s="249"/>
      <c r="CZ603" s="249"/>
      <c r="DA603" s="249"/>
      <c r="DB603" s="249"/>
      <c r="DC603" s="249"/>
      <c r="DD603" s="249"/>
      <c r="DE603" s="249"/>
      <c r="DF603" s="249"/>
      <c r="DG603" s="249"/>
      <c r="DH603" s="249"/>
      <c r="DI603" s="249"/>
      <c r="DJ603" s="249"/>
      <c r="DK603" s="249"/>
      <c r="DL603" s="249"/>
      <c r="DM603" s="249"/>
      <c r="DN603" s="249"/>
      <c r="DO603" s="249"/>
      <c r="DP603" s="249"/>
      <c r="DQ603" s="249"/>
      <c r="DR603" s="249"/>
      <c r="DS603" s="249"/>
      <c r="DT603" s="249"/>
      <c r="DU603" s="249"/>
      <c r="DV603" s="249"/>
      <c r="DW603" s="249"/>
      <c r="DX603" s="249"/>
      <c r="DY603" s="249"/>
      <c r="DZ603" s="249"/>
      <c r="EA603" s="249"/>
      <c r="EB603" s="249"/>
      <c r="EC603" s="249"/>
      <c r="ED603" s="249"/>
      <c r="EE603" s="249"/>
      <c r="EF603" s="249"/>
      <c r="EG603" s="249"/>
      <c r="EH603" s="249"/>
      <c r="EI603" s="249"/>
      <c r="EJ603" s="249"/>
      <c r="EK603" s="249"/>
      <c r="EL603" s="249"/>
      <c r="EM603" s="249"/>
      <c r="EN603" s="249"/>
      <c r="EO603" s="249"/>
      <c r="EP603" s="249"/>
      <c r="EQ603" s="249"/>
      <c r="ER603" s="249"/>
      <c r="ES603" s="249"/>
      <c r="ET603" s="249"/>
      <c r="EU603" s="249"/>
      <c r="EV603" s="249"/>
      <c r="EW603" s="249"/>
      <c r="EX603" s="249"/>
      <c r="EY603" s="249"/>
      <c r="EZ603" s="249"/>
      <c r="FA603" s="249"/>
      <c r="FB603" s="249"/>
      <c r="FC603" s="249"/>
      <c r="FD603" s="249"/>
      <c r="FE603" s="249"/>
      <c r="FF603" s="249"/>
      <c r="FG603" s="249"/>
      <c r="FH603" s="249"/>
      <c r="FI603" s="249"/>
      <c r="FJ603" s="249"/>
      <c r="FK603" s="249"/>
      <c r="FL603" s="249"/>
      <c r="FM603" s="249"/>
      <c r="FN603" s="249"/>
      <c r="FO603" s="249"/>
      <c r="FP603" s="249"/>
      <c r="FQ603" s="249"/>
      <c r="FR603" s="249"/>
      <c r="FS603" s="249"/>
      <c r="FT603" s="249"/>
      <c r="FU603" s="249"/>
      <c r="FV603" s="249"/>
      <c r="FW603" s="249"/>
      <c r="FX603" s="249"/>
    </row>
    <row r="604" customFormat="false" ht="13.8" hidden="false" customHeight="false" outlineLevel="0" collapsed="false">
      <c r="A604" s="249"/>
      <c r="B604" s="249"/>
      <c r="C604" s="249"/>
      <c r="D604" s="249"/>
      <c r="E604" s="249"/>
      <c r="F604" s="249"/>
      <c r="G604" s="249"/>
      <c r="H604" s="249"/>
      <c r="AK604" s="249"/>
      <c r="AL604" s="249"/>
      <c r="AM604" s="249"/>
      <c r="AN604" s="249"/>
      <c r="AO604" s="249"/>
      <c r="AP604" s="249"/>
      <c r="AQ604" s="249"/>
      <c r="AR604" s="249"/>
      <c r="AS604" s="249"/>
      <c r="AT604" s="249"/>
      <c r="AU604" s="249"/>
      <c r="AV604" s="249"/>
      <c r="AW604" s="249"/>
      <c r="AX604" s="249"/>
      <c r="AY604" s="249"/>
      <c r="AZ604" s="249"/>
      <c r="BA604" s="249"/>
      <c r="BB604" s="249"/>
      <c r="BC604" s="249"/>
      <c r="BD604" s="249"/>
      <c r="BE604" s="249"/>
      <c r="BF604" s="249"/>
      <c r="BG604" s="249"/>
      <c r="BH604" s="249"/>
      <c r="BI604" s="249"/>
      <c r="BJ604" s="249"/>
      <c r="BK604" s="249"/>
      <c r="BL604" s="249"/>
      <c r="BM604" s="249"/>
      <c r="BN604" s="249"/>
      <c r="BO604" s="249"/>
      <c r="BP604" s="249"/>
      <c r="BQ604" s="249"/>
      <c r="BR604" s="249"/>
      <c r="BS604" s="249"/>
      <c r="BT604" s="249"/>
      <c r="BU604" s="249"/>
      <c r="BV604" s="249"/>
      <c r="BW604" s="249"/>
      <c r="BX604" s="249"/>
      <c r="BY604" s="249"/>
      <c r="BZ604" s="249"/>
      <c r="CA604" s="249"/>
      <c r="CB604" s="249"/>
      <c r="CC604" s="249"/>
      <c r="CD604" s="249"/>
      <c r="CE604" s="249"/>
      <c r="CF604" s="249"/>
      <c r="CG604" s="249"/>
      <c r="CH604" s="249"/>
      <c r="CI604" s="249"/>
      <c r="CJ604" s="249"/>
      <c r="CK604" s="249"/>
      <c r="CL604" s="249"/>
      <c r="CM604" s="249"/>
      <c r="CN604" s="249"/>
      <c r="CO604" s="249"/>
      <c r="CP604" s="249"/>
      <c r="CQ604" s="249"/>
      <c r="CR604" s="249"/>
      <c r="CS604" s="249"/>
      <c r="CT604" s="249"/>
      <c r="CU604" s="249"/>
      <c r="CV604" s="249"/>
      <c r="CW604" s="249"/>
      <c r="CX604" s="249"/>
      <c r="CY604" s="249"/>
      <c r="CZ604" s="249"/>
      <c r="DA604" s="249"/>
      <c r="DB604" s="249"/>
      <c r="DC604" s="249"/>
      <c r="DD604" s="249"/>
      <c r="DE604" s="249"/>
      <c r="DF604" s="249"/>
      <c r="DG604" s="249"/>
      <c r="DH604" s="249"/>
      <c r="DI604" s="249"/>
      <c r="DJ604" s="249"/>
      <c r="DK604" s="249"/>
      <c r="DL604" s="249"/>
      <c r="DM604" s="249"/>
      <c r="DN604" s="249"/>
      <c r="DO604" s="249"/>
      <c r="DP604" s="249"/>
      <c r="DQ604" s="249"/>
      <c r="DR604" s="249"/>
      <c r="DS604" s="249"/>
      <c r="DT604" s="249"/>
      <c r="DU604" s="249"/>
      <c r="DV604" s="249"/>
      <c r="DW604" s="249"/>
      <c r="DX604" s="249"/>
      <c r="DY604" s="249"/>
      <c r="DZ604" s="249"/>
      <c r="EA604" s="249"/>
      <c r="EB604" s="249"/>
      <c r="EC604" s="249"/>
      <c r="ED604" s="249"/>
      <c r="EE604" s="249"/>
      <c r="EF604" s="249"/>
      <c r="EG604" s="249"/>
      <c r="EH604" s="249"/>
      <c r="EI604" s="249"/>
      <c r="EJ604" s="249"/>
      <c r="EK604" s="249"/>
      <c r="EL604" s="249"/>
      <c r="EM604" s="249"/>
      <c r="EN604" s="249"/>
      <c r="EO604" s="249"/>
      <c r="EP604" s="249"/>
      <c r="EQ604" s="249"/>
      <c r="ER604" s="249"/>
      <c r="ES604" s="249"/>
      <c r="ET604" s="249"/>
      <c r="EU604" s="249"/>
      <c r="EV604" s="249"/>
      <c r="EW604" s="249"/>
      <c r="EX604" s="249"/>
      <c r="EY604" s="249"/>
      <c r="EZ604" s="249"/>
      <c r="FA604" s="249"/>
      <c r="FB604" s="249"/>
      <c r="FC604" s="249"/>
      <c r="FD604" s="249"/>
      <c r="FE604" s="249"/>
      <c r="FF604" s="249"/>
      <c r="FG604" s="249"/>
      <c r="FH604" s="249"/>
      <c r="FI604" s="249"/>
      <c r="FJ604" s="249"/>
      <c r="FK604" s="249"/>
      <c r="FL604" s="249"/>
      <c r="FM604" s="249"/>
      <c r="FN604" s="249"/>
      <c r="FO604" s="249"/>
      <c r="FP604" s="249"/>
      <c r="FQ604" s="249"/>
      <c r="FR604" s="249"/>
      <c r="FS604" s="249"/>
      <c r="FT604" s="249"/>
      <c r="FU604" s="249"/>
      <c r="FV604" s="249"/>
      <c r="FW604" s="249"/>
      <c r="FX604" s="249"/>
    </row>
    <row r="605" customFormat="false" ht="13.8" hidden="false" customHeight="false" outlineLevel="0" collapsed="false">
      <c r="A605" s="249"/>
      <c r="B605" s="249"/>
      <c r="C605" s="249"/>
      <c r="D605" s="249"/>
      <c r="E605" s="249"/>
      <c r="F605" s="249"/>
      <c r="G605" s="249"/>
      <c r="H605" s="249"/>
      <c r="AK605" s="249"/>
      <c r="AL605" s="249"/>
      <c r="AM605" s="249"/>
      <c r="AN605" s="249"/>
      <c r="AO605" s="249"/>
      <c r="AP605" s="249"/>
      <c r="AQ605" s="249"/>
      <c r="AR605" s="249"/>
      <c r="AS605" s="249"/>
      <c r="AT605" s="249"/>
      <c r="AU605" s="249"/>
      <c r="AV605" s="249"/>
      <c r="AW605" s="249"/>
      <c r="AX605" s="249"/>
      <c r="AY605" s="249"/>
      <c r="AZ605" s="249"/>
      <c r="BA605" s="249"/>
      <c r="BB605" s="249"/>
      <c r="BC605" s="249"/>
      <c r="BD605" s="249"/>
      <c r="BE605" s="249"/>
      <c r="BF605" s="249"/>
      <c r="BG605" s="249"/>
      <c r="BH605" s="249"/>
      <c r="BI605" s="249"/>
      <c r="BJ605" s="249"/>
      <c r="BK605" s="249"/>
      <c r="BL605" s="249"/>
      <c r="BM605" s="249"/>
      <c r="BN605" s="249"/>
      <c r="BO605" s="249"/>
      <c r="BP605" s="249"/>
      <c r="BQ605" s="249"/>
      <c r="BR605" s="249"/>
      <c r="BS605" s="249"/>
      <c r="BT605" s="249"/>
      <c r="BU605" s="249"/>
      <c r="BV605" s="249"/>
      <c r="BW605" s="249"/>
      <c r="BX605" s="249"/>
      <c r="BY605" s="249"/>
      <c r="BZ605" s="249"/>
      <c r="CA605" s="249"/>
      <c r="CB605" s="249"/>
      <c r="CC605" s="249"/>
      <c r="CD605" s="249"/>
      <c r="CE605" s="249"/>
      <c r="CF605" s="249"/>
      <c r="CG605" s="249"/>
      <c r="CH605" s="249"/>
      <c r="CI605" s="249"/>
      <c r="CJ605" s="249"/>
      <c r="CK605" s="249"/>
      <c r="CL605" s="249"/>
      <c r="CM605" s="249"/>
      <c r="CN605" s="249"/>
      <c r="CO605" s="249"/>
      <c r="CP605" s="249"/>
      <c r="CQ605" s="249"/>
      <c r="CR605" s="249"/>
      <c r="CS605" s="249"/>
      <c r="CT605" s="249"/>
      <c r="CU605" s="249"/>
      <c r="CV605" s="249"/>
      <c r="CW605" s="249"/>
      <c r="CX605" s="249"/>
      <c r="CY605" s="249"/>
      <c r="CZ605" s="249"/>
      <c r="DA605" s="249"/>
      <c r="DB605" s="249"/>
      <c r="DC605" s="249"/>
      <c r="DD605" s="249"/>
      <c r="DE605" s="249"/>
      <c r="DF605" s="249"/>
      <c r="DG605" s="249"/>
      <c r="DH605" s="249"/>
      <c r="DI605" s="249"/>
      <c r="DJ605" s="249"/>
      <c r="DK605" s="249"/>
      <c r="DL605" s="249"/>
      <c r="DM605" s="249"/>
      <c r="DN605" s="249"/>
      <c r="DO605" s="249"/>
      <c r="DP605" s="249"/>
      <c r="DQ605" s="249"/>
      <c r="DR605" s="249"/>
      <c r="DS605" s="249"/>
      <c r="DT605" s="249"/>
      <c r="DU605" s="249"/>
      <c r="DV605" s="249"/>
      <c r="DW605" s="249"/>
      <c r="DX605" s="249"/>
      <c r="DY605" s="249"/>
      <c r="DZ605" s="249"/>
      <c r="EA605" s="249"/>
      <c r="EB605" s="249"/>
      <c r="EC605" s="249"/>
      <c r="ED605" s="249"/>
      <c r="EE605" s="249"/>
      <c r="EF605" s="249"/>
      <c r="EG605" s="249"/>
      <c r="EH605" s="249"/>
      <c r="EI605" s="249"/>
      <c r="EJ605" s="249"/>
      <c r="EK605" s="249"/>
      <c r="EL605" s="249"/>
      <c r="EM605" s="249"/>
      <c r="EN605" s="249"/>
      <c r="EO605" s="249"/>
      <c r="EP605" s="249"/>
      <c r="EQ605" s="249"/>
      <c r="ER605" s="249"/>
      <c r="ES605" s="249"/>
      <c r="ET605" s="249"/>
      <c r="EU605" s="249"/>
      <c r="EV605" s="249"/>
      <c r="EW605" s="249"/>
      <c r="EX605" s="249"/>
      <c r="EY605" s="249"/>
      <c r="EZ605" s="249"/>
      <c r="FA605" s="249"/>
      <c r="FB605" s="249"/>
      <c r="FC605" s="249"/>
      <c r="FD605" s="249"/>
      <c r="FE605" s="249"/>
      <c r="FF605" s="249"/>
      <c r="FG605" s="249"/>
      <c r="FH605" s="249"/>
      <c r="FI605" s="249"/>
      <c r="FJ605" s="249"/>
      <c r="FK605" s="249"/>
      <c r="FL605" s="249"/>
      <c r="FM605" s="249"/>
      <c r="FN605" s="249"/>
      <c r="FO605" s="249"/>
      <c r="FP605" s="249"/>
      <c r="FQ605" s="249"/>
      <c r="FR605" s="249"/>
      <c r="FS605" s="249"/>
      <c r="FT605" s="249"/>
      <c r="FU605" s="249"/>
      <c r="FV605" s="249"/>
      <c r="FW605" s="249"/>
      <c r="FX605" s="249"/>
    </row>
    <row r="606" customFormat="false" ht="13.8" hidden="false" customHeight="false" outlineLevel="0" collapsed="false">
      <c r="A606" s="249"/>
      <c r="B606" s="249"/>
      <c r="C606" s="249"/>
      <c r="D606" s="249"/>
      <c r="E606" s="249"/>
      <c r="F606" s="249"/>
      <c r="G606" s="249"/>
      <c r="H606" s="249"/>
      <c r="AK606" s="249"/>
      <c r="AL606" s="249"/>
      <c r="AM606" s="249"/>
      <c r="AN606" s="249"/>
      <c r="AO606" s="249"/>
      <c r="AP606" s="249"/>
      <c r="AQ606" s="249"/>
      <c r="AR606" s="249"/>
      <c r="AS606" s="249"/>
      <c r="AT606" s="249"/>
      <c r="AU606" s="249"/>
      <c r="AV606" s="249"/>
      <c r="AW606" s="249"/>
      <c r="AX606" s="249"/>
      <c r="AY606" s="249"/>
      <c r="AZ606" s="249"/>
      <c r="BA606" s="249"/>
      <c r="BB606" s="249"/>
      <c r="BC606" s="249"/>
      <c r="BD606" s="249"/>
      <c r="BE606" s="249"/>
      <c r="BF606" s="249"/>
      <c r="BG606" s="249"/>
      <c r="BH606" s="249"/>
      <c r="BI606" s="249"/>
      <c r="BJ606" s="249"/>
      <c r="BK606" s="249"/>
      <c r="BL606" s="249"/>
      <c r="BM606" s="249"/>
      <c r="BN606" s="249"/>
      <c r="BO606" s="249"/>
      <c r="BP606" s="249"/>
      <c r="BQ606" s="249"/>
      <c r="BR606" s="249"/>
      <c r="BS606" s="249"/>
      <c r="BT606" s="249"/>
      <c r="BU606" s="249"/>
      <c r="BV606" s="249"/>
      <c r="BW606" s="249"/>
      <c r="BX606" s="249"/>
      <c r="BY606" s="249"/>
      <c r="BZ606" s="249"/>
      <c r="CA606" s="249"/>
      <c r="CB606" s="249"/>
      <c r="CC606" s="249"/>
      <c r="CD606" s="249"/>
      <c r="CE606" s="249"/>
      <c r="CF606" s="249"/>
      <c r="CG606" s="249"/>
      <c r="CH606" s="249"/>
      <c r="CI606" s="249"/>
      <c r="CJ606" s="249"/>
      <c r="CK606" s="249"/>
      <c r="CL606" s="249"/>
      <c r="CM606" s="249"/>
      <c r="CN606" s="249"/>
      <c r="CO606" s="249"/>
      <c r="CP606" s="249"/>
      <c r="CQ606" s="249"/>
      <c r="CR606" s="249"/>
      <c r="CS606" s="249"/>
      <c r="CT606" s="249"/>
      <c r="CU606" s="249"/>
      <c r="CV606" s="249"/>
      <c r="CW606" s="249"/>
      <c r="CX606" s="249"/>
      <c r="CY606" s="249"/>
      <c r="CZ606" s="249"/>
      <c r="DA606" s="249"/>
      <c r="DB606" s="249"/>
      <c r="DC606" s="249"/>
      <c r="DD606" s="249"/>
      <c r="DE606" s="249"/>
      <c r="DF606" s="249"/>
      <c r="DG606" s="249"/>
      <c r="DH606" s="249"/>
      <c r="DI606" s="249"/>
      <c r="DJ606" s="249"/>
      <c r="DK606" s="249"/>
      <c r="DL606" s="249"/>
      <c r="DM606" s="249"/>
      <c r="DN606" s="249"/>
      <c r="DO606" s="249"/>
      <c r="DP606" s="249"/>
      <c r="DQ606" s="249"/>
      <c r="DR606" s="249"/>
      <c r="DS606" s="249"/>
      <c r="DT606" s="249"/>
      <c r="DU606" s="249"/>
      <c r="DV606" s="249"/>
      <c r="DW606" s="249"/>
      <c r="DX606" s="249"/>
      <c r="DY606" s="249"/>
      <c r="DZ606" s="249"/>
      <c r="EA606" s="249"/>
      <c r="EB606" s="249"/>
      <c r="EC606" s="249"/>
      <c r="ED606" s="249"/>
      <c r="EE606" s="249"/>
      <c r="EF606" s="249"/>
      <c r="EG606" s="249"/>
      <c r="EH606" s="249"/>
      <c r="EI606" s="249"/>
      <c r="EJ606" s="249"/>
      <c r="EK606" s="249"/>
      <c r="EL606" s="249"/>
      <c r="EM606" s="249"/>
      <c r="EN606" s="249"/>
      <c r="EO606" s="249"/>
      <c r="EP606" s="249"/>
      <c r="EQ606" s="249"/>
      <c r="ER606" s="249"/>
      <c r="ES606" s="249"/>
      <c r="ET606" s="249"/>
      <c r="EU606" s="249"/>
      <c r="EV606" s="249"/>
      <c r="EW606" s="249"/>
      <c r="EX606" s="249"/>
      <c r="EY606" s="249"/>
      <c r="EZ606" s="249"/>
      <c r="FA606" s="249"/>
      <c r="FB606" s="249"/>
      <c r="FC606" s="249"/>
      <c r="FD606" s="249"/>
      <c r="FE606" s="249"/>
      <c r="FF606" s="249"/>
      <c r="FG606" s="249"/>
      <c r="FH606" s="249"/>
      <c r="FI606" s="249"/>
      <c r="FJ606" s="249"/>
      <c r="FK606" s="249"/>
      <c r="FL606" s="249"/>
      <c r="FM606" s="249"/>
      <c r="FN606" s="249"/>
      <c r="FO606" s="249"/>
      <c r="FP606" s="249"/>
      <c r="FQ606" s="249"/>
      <c r="FR606" s="249"/>
      <c r="FS606" s="249"/>
      <c r="FT606" s="249"/>
      <c r="FU606" s="249"/>
      <c r="FV606" s="249"/>
      <c r="FW606" s="249"/>
      <c r="FX606" s="249"/>
    </row>
    <row r="607" customFormat="false" ht="13.8" hidden="false" customHeight="false" outlineLevel="0" collapsed="false">
      <c r="A607" s="249"/>
      <c r="B607" s="249"/>
      <c r="C607" s="249"/>
      <c r="D607" s="249"/>
      <c r="E607" s="249"/>
      <c r="F607" s="249"/>
      <c r="G607" s="249"/>
      <c r="H607" s="249"/>
      <c r="AK607" s="249"/>
      <c r="AL607" s="249"/>
      <c r="AM607" s="249"/>
      <c r="AN607" s="249"/>
      <c r="AO607" s="249"/>
      <c r="AP607" s="249"/>
      <c r="AQ607" s="249"/>
      <c r="AR607" s="249"/>
      <c r="AS607" s="249"/>
      <c r="AT607" s="249"/>
      <c r="AU607" s="249"/>
      <c r="AV607" s="249"/>
      <c r="AW607" s="249"/>
      <c r="AX607" s="249"/>
      <c r="AY607" s="249"/>
      <c r="AZ607" s="249"/>
      <c r="BA607" s="249"/>
      <c r="BB607" s="249"/>
      <c r="BC607" s="249"/>
      <c r="BD607" s="249"/>
      <c r="BE607" s="249"/>
      <c r="BF607" s="249"/>
      <c r="BG607" s="249"/>
      <c r="BH607" s="249"/>
      <c r="BI607" s="249"/>
      <c r="BJ607" s="249"/>
      <c r="BK607" s="249"/>
      <c r="BL607" s="249"/>
      <c r="BM607" s="249"/>
      <c r="BN607" s="249"/>
      <c r="BO607" s="249"/>
      <c r="BP607" s="249"/>
      <c r="BQ607" s="249"/>
      <c r="BR607" s="249"/>
      <c r="BS607" s="249"/>
      <c r="BT607" s="249"/>
      <c r="BU607" s="249"/>
      <c r="BV607" s="249"/>
      <c r="BW607" s="249"/>
      <c r="BX607" s="249"/>
      <c r="BY607" s="249"/>
      <c r="BZ607" s="249"/>
      <c r="CA607" s="249"/>
      <c r="CB607" s="249"/>
      <c r="CC607" s="249"/>
      <c r="CD607" s="249"/>
      <c r="CE607" s="249"/>
      <c r="CF607" s="249"/>
      <c r="CG607" s="249"/>
      <c r="CH607" s="249"/>
      <c r="CI607" s="249"/>
      <c r="CJ607" s="249"/>
      <c r="CK607" s="249"/>
      <c r="CL607" s="249"/>
      <c r="CM607" s="249"/>
      <c r="CN607" s="249"/>
      <c r="CO607" s="249"/>
      <c r="CP607" s="249"/>
      <c r="CQ607" s="249"/>
      <c r="CR607" s="249"/>
      <c r="CS607" s="249"/>
      <c r="CT607" s="249"/>
      <c r="CU607" s="249"/>
      <c r="CV607" s="249"/>
      <c r="CW607" s="249"/>
      <c r="CX607" s="249"/>
      <c r="CY607" s="249"/>
      <c r="CZ607" s="249"/>
      <c r="DA607" s="249"/>
      <c r="DB607" s="249"/>
      <c r="DC607" s="249"/>
      <c r="DD607" s="249"/>
      <c r="DE607" s="249"/>
      <c r="DF607" s="249"/>
      <c r="DG607" s="249"/>
      <c r="DH607" s="249"/>
      <c r="DI607" s="249"/>
      <c r="DJ607" s="249"/>
      <c r="DK607" s="249"/>
      <c r="DL607" s="249"/>
      <c r="DM607" s="249"/>
      <c r="DN607" s="249"/>
      <c r="DO607" s="249"/>
      <c r="DP607" s="249"/>
      <c r="DQ607" s="249"/>
      <c r="DR607" s="249"/>
      <c r="DS607" s="249"/>
      <c r="DT607" s="249"/>
      <c r="DU607" s="249"/>
      <c r="DV607" s="249"/>
      <c r="DW607" s="249"/>
      <c r="DX607" s="249"/>
      <c r="DY607" s="249"/>
      <c r="DZ607" s="249"/>
      <c r="EA607" s="249"/>
      <c r="EB607" s="249"/>
      <c r="EC607" s="249"/>
      <c r="ED607" s="249"/>
      <c r="EE607" s="249"/>
      <c r="EF607" s="249"/>
      <c r="EG607" s="249"/>
      <c r="EH607" s="249"/>
      <c r="EI607" s="249"/>
      <c r="EJ607" s="249"/>
      <c r="EK607" s="249"/>
      <c r="EL607" s="249"/>
      <c r="EM607" s="249"/>
      <c r="EN607" s="249"/>
      <c r="EO607" s="249"/>
      <c r="EP607" s="249"/>
      <c r="EQ607" s="249"/>
      <c r="ER607" s="249"/>
      <c r="ES607" s="249"/>
      <c r="ET607" s="249"/>
      <c r="EU607" s="249"/>
      <c r="EV607" s="249"/>
      <c r="EW607" s="249"/>
      <c r="EX607" s="249"/>
      <c r="EY607" s="249"/>
      <c r="EZ607" s="249"/>
      <c r="FA607" s="249"/>
      <c r="FB607" s="249"/>
      <c r="FC607" s="249"/>
      <c r="FD607" s="249"/>
      <c r="FE607" s="249"/>
      <c r="FF607" s="249"/>
      <c r="FG607" s="249"/>
      <c r="FH607" s="249"/>
      <c r="FI607" s="249"/>
      <c r="FJ607" s="249"/>
      <c r="FK607" s="249"/>
      <c r="FL607" s="249"/>
      <c r="FM607" s="249"/>
      <c r="FN607" s="249"/>
      <c r="FO607" s="249"/>
      <c r="FP607" s="249"/>
      <c r="FQ607" s="249"/>
      <c r="FR607" s="249"/>
      <c r="FS607" s="249"/>
      <c r="FT607" s="249"/>
      <c r="FU607" s="249"/>
      <c r="FV607" s="249"/>
      <c r="FW607" s="249"/>
      <c r="FX607" s="249"/>
    </row>
    <row r="608" customFormat="false" ht="13.8" hidden="false" customHeight="false" outlineLevel="0" collapsed="false">
      <c r="A608" s="249"/>
      <c r="B608" s="249"/>
      <c r="C608" s="249"/>
      <c r="D608" s="249"/>
      <c r="E608" s="249"/>
      <c r="F608" s="249"/>
      <c r="G608" s="249"/>
      <c r="H608" s="249"/>
      <c r="AK608" s="249"/>
      <c r="AL608" s="249"/>
      <c r="AM608" s="249"/>
      <c r="AN608" s="249"/>
      <c r="AO608" s="249"/>
      <c r="AP608" s="249"/>
      <c r="AQ608" s="249"/>
      <c r="AR608" s="249"/>
      <c r="AS608" s="249"/>
      <c r="AT608" s="249"/>
      <c r="AU608" s="249"/>
      <c r="AV608" s="249"/>
      <c r="AW608" s="249"/>
      <c r="AX608" s="249"/>
      <c r="AY608" s="249"/>
      <c r="AZ608" s="249"/>
      <c r="BA608" s="249"/>
      <c r="BB608" s="249"/>
      <c r="BC608" s="249"/>
      <c r="BD608" s="249"/>
      <c r="BE608" s="249"/>
      <c r="BF608" s="249"/>
      <c r="BG608" s="249"/>
      <c r="BH608" s="249"/>
      <c r="BI608" s="249"/>
      <c r="BJ608" s="249"/>
      <c r="BK608" s="249"/>
      <c r="BL608" s="249"/>
      <c r="BM608" s="249"/>
      <c r="BN608" s="249"/>
      <c r="BO608" s="249"/>
      <c r="BP608" s="249"/>
      <c r="BQ608" s="249"/>
      <c r="BR608" s="249"/>
      <c r="BS608" s="249"/>
      <c r="BT608" s="249"/>
      <c r="BU608" s="249"/>
      <c r="BV608" s="249"/>
      <c r="BW608" s="249"/>
      <c r="BX608" s="249"/>
      <c r="BY608" s="249"/>
      <c r="BZ608" s="249"/>
      <c r="CA608" s="249"/>
      <c r="CB608" s="249"/>
      <c r="CC608" s="249"/>
      <c r="CD608" s="249"/>
      <c r="CE608" s="249"/>
      <c r="CF608" s="249"/>
      <c r="CG608" s="249"/>
      <c r="CH608" s="249"/>
      <c r="CI608" s="249"/>
      <c r="CJ608" s="249"/>
      <c r="CK608" s="249"/>
      <c r="CL608" s="249"/>
      <c r="CM608" s="249"/>
      <c r="CN608" s="249"/>
      <c r="CO608" s="249"/>
      <c r="CP608" s="249"/>
      <c r="CQ608" s="249"/>
      <c r="CR608" s="249"/>
      <c r="CS608" s="249"/>
      <c r="CT608" s="249"/>
      <c r="CU608" s="249"/>
      <c r="CV608" s="249"/>
      <c r="CW608" s="249"/>
      <c r="CX608" s="249"/>
      <c r="CY608" s="249"/>
      <c r="CZ608" s="249"/>
      <c r="DA608" s="249"/>
      <c r="DB608" s="249"/>
      <c r="DC608" s="249"/>
      <c r="DD608" s="249"/>
      <c r="DE608" s="249"/>
      <c r="DF608" s="249"/>
      <c r="DG608" s="249"/>
      <c r="DH608" s="249"/>
      <c r="DI608" s="249"/>
      <c r="DJ608" s="249"/>
      <c r="DK608" s="249"/>
      <c r="DL608" s="249"/>
      <c r="DM608" s="249"/>
      <c r="DN608" s="249"/>
      <c r="DO608" s="249"/>
      <c r="DP608" s="249"/>
      <c r="DQ608" s="249"/>
      <c r="DR608" s="249"/>
      <c r="DS608" s="249"/>
      <c r="DT608" s="249"/>
      <c r="DU608" s="249"/>
      <c r="DV608" s="249"/>
      <c r="DW608" s="249"/>
      <c r="DX608" s="249"/>
      <c r="DY608" s="249"/>
      <c r="DZ608" s="249"/>
      <c r="EA608" s="249"/>
      <c r="EB608" s="249"/>
      <c r="EC608" s="249"/>
      <c r="ED608" s="249"/>
      <c r="EE608" s="249"/>
      <c r="EF608" s="249"/>
      <c r="EG608" s="249"/>
      <c r="EH608" s="249"/>
      <c r="EI608" s="249"/>
      <c r="EJ608" s="249"/>
      <c r="EK608" s="249"/>
      <c r="EL608" s="249"/>
      <c r="EM608" s="249"/>
      <c r="EN608" s="249"/>
      <c r="EO608" s="249"/>
      <c r="EP608" s="249"/>
      <c r="EQ608" s="249"/>
      <c r="ER608" s="249"/>
      <c r="ES608" s="249"/>
      <c r="ET608" s="249"/>
      <c r="EU608" s="249"/>
      <c r="EV608" s="249"/>
      <c r="EW608" s="249"/>
      <c r="EX608" s="249"/>
      <c r="EY608" s="249"/>
      <c r="EZ608" s="249"/>
      <c r="FA608" s="249"/>
      <c r="FB608" s="249"/>
      <c r="FC608" s="249"/>
      <c r="FD608" s="249"/>
      <c r="FE608" s="249"/>
      <c r="FF608" s="249"/>
      <c r="FG608" s="249"/>
      <c r="FH608" s="249"/>
      <c r="FI608" s="249"/>
      <c r="FJ608" s="249"/>
      <c r="FK608" s="249"/>
      <c r="FL608" s="249"/>
      <c r="FM608" s="249"/>
      <c r="FN608" s="249"/>
      <c r="FO608" s="249"/>
      <c r="FP608" s="249"/>
      <c r="FQ608" s="249"/>
      <c r="FR608" s="249"/>
      <c r="FS608" s="249"/>
      <c r="FT608" s="249"/>
      <c r="FU608" s="249"/>
      <c r="FV608" s="249"/>
      <c r="FW608" s="249"/>
      <c r="FX608" s="249"/>
    </row>
    <row r="609" customFormat="false" ht="13.8" hidden="false" customHeight="false" outlineLevel="0" collapsed="false">
      <c r="A609" s="249"/>
      <c r="B609" s="249"/>
      <c r="C609" s="249"/>
      <c r="D609" s="249"/>
      <c r="E609" s="249"/>
      <c r="F609" s="249"/>
      <c r="G609" s="249"/>
      <c r="H609" s="249"/>
      <c r="AK609" s="249"/>
      <c r="AL609" s="249"/>
      <c r="AM609" s="249"/>
      <c r="AN609" s="249"/>
      <c r="AO609" s="249"/>
      <c r="AP609" s="249"/>
      <c r="AQ609" s="249"/>
      <c r="AR609" s="249"/>
      <c r="AS609" s="249"/>
      <c r="AT609" s="249"/>
      <c r="AU609" s="249"/>
      <c r="AV609" s="249"/>
      <c r="AW609" s="249"/>
      <c r="AX609" s="249"/>
      <c r="AY609" s="249"/>
      <c r="AZ609" s="249"/>
      <c r="BA609" s="249"/>
      <c r="BB609" s="249"/>
      <c r="BC609" s="249"/>
      <c r="BD609" s="249"/>
      <c r="BE609" s="249"/>
      <c r="BF609" s="249"/>
      <c r="BG609" s="249"/>
      <c r="BH609" s="249"/>
      <c r="BI609" s="249"/>
      <c r="BJ609" s="249"/>
      <c r="BK609" s="249"/>
      <c r="BL609" s="249"/>
      <c r="BM609" s="249"/>
      <c r="BN609" s="249"/>
      <c r="BO609" s="249"/>
      <c r="BP609" s="249"/>
      <c r="BQ609" s="249"/>
      <c r="BR609" s="249"/>
      <c r="BS609" s="249"/>
      <c r="BT609" s="249"/>
      <c r="BU609" s="249"/>
      <c r="BV609" s="249"/>
      <c r="BW609" s="249"/>
      <c r="BX609" s="249"/>
      <c r="BY609" s="249"/>
      <c r="BZ609" s="249"/>
      <c r="CA609" s="249"/>
      <c r="CB609" s="249"/>
      <c r="CC609" s="249"/>
      <c r="CD609" s="249"/>
      <c r="CE609" s="249"/>
      <c r="CF609" s="249"/>
      <c r="CG609" s="249"/>
      <c r="CH609" s="249"/>
      <c r="CI609" s="249"/>
      <c r="CJ609" s="249"/>
      <c r="CK609" s="249"/>
      <c r="CL609" s="249"/>
      <c r="CM609" s="249"/>
      <c r="CN609" s="249"/>
      <c r="CO609" s="249"/>
      <c r="CP609" s="249"/>
      <c r="CQ609" s="249"/>
      <c r="CR609" s="249"/>
      <c r="CS609" s="249"/>
      <c r="CT609" s="249"/>
      <c r="CU609" s="249"/>
      <c r="CV609" s="249"/>
      <c r="CW609" s="249"/>
      <c r="CX609" s="249"/>
      <c r="CY609" s="249"/>
      <c r="CZ609" s="249"/>
      <c r="DA609" s="249"/>
      <c r="DB609" s="249"/>
      <c r="DC609" s="249"/>
      <c r="DD609" s="249"/>
      <c r="DE609" s="249"/>
      <c r="DF609" s="249"/>
      <c r="DG609" s="249"/>
      <c r="DH609" s="249"/>
      <c r="DI609" s="249"/>
      <c r="DJ609" s="249"/>
      <c r="DK609" s="249"/>
      <c r="DL609" s="249"/>
      <c r="DM609" s="249"/>
      <c r="DN609" s="249"/>
      <c r="DO609" s="249"/>
      <c r="DP609" s="249"/>
      <c r="DQ609" s="249"/>
      <c r="DR609" s="249"/>
      <c r="DS609" s="249"/>
      <c r="DT609" s="249"/>
      <c r="DU609" s="249"/>
      <c r="DV609" s="249"/>
      <c r="DW609" s="249"/>
      <c r="DX609" s="249"/>
      <c r="DY609" s="249"/>
      <c r="DZ609" s="249"/>
      <c r="EA609" s="249"/>
      <c r="EB609" s="249"/>
      <c r="EC609" s="249"/>
      <c r="ED609" s="249"/>
      <c r="EE609" s="249"/>
      <c r="EF609" s="249"/>
      <c r="EG609" s="249"/>
      <c r="EH609" s="249"/>
      <c r="EI609" s="249"/>
      <c r="EJ609" s="249"/>
      <c r="EK609" s="249"/>
      <c r="EL609" s="249"/>
      <c r="EM609" s="249"/>
      <c r="EN609" s="249"/>
      <c r="EO609" s="249"/>
      <c r="EP609" s="249"/>
      <c r="EQ609" s="249"/>
      <c r="ER609" s="249"/>
      <c r="ES609" s="249"/>
      <c r="ET609" s="249"/>
      <c r="EU609" s="249"/>
      <c r="EV609" s="249"/>
      <c r="EW609" s="249"/>
      <c r="EX609" s="249"/>
      <c r="EY609" s="249"/>
      <c r="EZ609" s="249"/>
      <c r="FA609" s="249"/>
      <c r="FB609" s="249"/>
      <c r="FC609" s="249"/>
      <c r="FD609" s="249"/>
      <c r="FE609" s="249"/>
      <c r="FF609" s="249"/>
      <c r="FG609" s="249"/>
      <c r="FH609" s="249"/>
      <c r="FI609" s="249"/>
      <c r="FJ609" s="249"/>
      <c r="FK609" s="249"/>
      <c r="FL609" s="249"/>
      <c r="FM609" s="249"/>
      <c r="FN609" s="249"/>
      <c r="FO609" s="249"/>
      <c r="FP609" s="249"/>
      <c r="FQ609" s="249"/>
      <c r="FR609" s="249"/>
      <c r="FS609" s="249"/>
      <c r="FT609" s="249"/>
      <c r="FU609" s="249"/>
      <c r="FV609" s="249"/>
      <c r="FW609" s="249"/>
      <c r="FX609" s="249"/>
    </row>
    <row r="610" customFormat="false" ht="13.8" hidden="false" customHeight="false" outlineLevel="0" collapsed="false">
      <c r="A610" s="249"/>
      <c r="B610" s="249"/>
      <c r="C610" s="249"/>
      <c r="D610" s="249"/>
      <c r="E610" s="249"/>
      <c r="F610" s="249"/>
      <c r="G610" s="249"/>
      <c r="H610" s="249"/>
      <c r="AK610" s="249"/>
      <c r="AL610" s="249"/>
      <c r="AM610" s="249"/>
      <c r="AN610" s="249"/>
      <c r="AO610" s="249"/>
      <c r="AP610" s="249"/>
      <c r="AQ610" s="249"/>
      <c r="AR610" s="249"/>
      <c r="AS610" s="249"/>
      <c r="AT610" s="249"/>
      <c r="AU610" s="249"/>
      <c r="AV610" s="249"/>
      <c r="AW610" s="249"/>
      <c r="AX610" s="249"/>
      <c r="AY610" s="249"/>
      <c r="AZ610" s="249"/>
      <c r="BA610" s="249"/>
      <c r="BB610" s="249"/>
      <c r="BC610" s="249"/>
      <c r="BD610" s="249"/>
      <c r="BE610" s="249"/>
      <c r="BF610" s="249"/>
      <c r="BG610" s="249"/>
      <c r="BH610" s="249"/>
      <c r="BI610" s="249"/>
      <c r="BJ610" s="249"/>
      <c r="BK610" s="249"/>
      <c r="BL610" s="249"/>
      <c r="BM610" s="249"/>
      <c r="BN610" s="249"/>
      <c r="BO610" s="249"/>
      <c r="BP610" s="249"/>
      <c r="BQ610" s="249"/>
      <c r="BR610" s="249"/>
      <c r="BS610" s="249"/>
      <c r="BT610" s="249"/>
      <c r="BU610" s="249"/>
      <c r="BV610" s="249"/>
      <c r="BW610" s="249"/>
      <c r="BX610" s="249"/>
      <c r="BY610" s="249"/>
      <c r="BZ610" s="249"/>
      <c r="CA610" s="249"/>
      <c r="CB610" s="249"/>
      <c r="CC610" s="249"/>
      <c r="CD610" s="249"/>
      <c r="CE610" s="249"/>
      <c r="CF610" s="249"/>
      <c r="CG610" s="249"/>
      <c r="CH610" s="249"/>
      <c r="CI610" s="249"/>
      <c r="CJ610" s="249"/>
      <c r="CK610" s="249"/>
      <c r="CL610" s="249"/>
      <c r="CM610" s="249"/>
      <c r="CN610" s="249"/>
      <c r="CO610" s="249"/>
      <c r="CP610" s="249"/>
      <c r="CQ610" s="249"/>
      <c r="CR610" s="249"/>
      <c r="CS610" s="249"/>
      <c r="CT610" s="249"/>
      <c r="CU610" s="249"/>
      <c r="CV610" s="249"/>
      <c r="CW610" s="249"/>
      <c r="CX610" s="249"/>
      <c r="CY610" s="249"/>
      <c r="CZ610" s="249"/>
      <c r="DA610" s="249"/>
      <c r="DB610" s="249"/>
      <c r="DC610" s="249"/>
      <c r="DD610" s="249"/>
      <c r="DE610" s="249"/>
      <c r="DF610" s="249"/>
      <c r="DG610" s="249"/>
      <c r="DH610" s="249"/>
      <c r="DI610" s="249"/>
      <c r="DJ610" s="249"/>
      <c r="DK610" s="249"/>
      <c r="DL610" s="249"/>
      <c r="DM610" s="249"/>
      <c r="DN610" s="249"/>
      <c r="DO610" s="249"/>
      <c r="DP610" s="249"/>
      <c r="DQ610" s="249"/>
      <c r="DR610" s="249"/>
      <c r="DS610" s="249"/>
      <c r="DT610" s="249"/>
      <c r="DU610" s="249"/>
      <c r="DV610" s="249"/>
      <c r="DW610" s="249"/>
      <c r="DX610" s="249"/>
      <c r="DY610" s="249"/>
      <c r="DZ610" s="249"/>
      <c r="EA610" s="249"/>
      <c r="EB610" s="249"/>
      <c r="EC610" s="249"/>
      <c r="ED610" s="249"/>
      <c r="EE610" s="249"/>
      <c r="EF610" s="249"/>
      <c r="EG610" s="249"/>
      <c r="EH610" s="249"/>
      <c r="EI610" s="249"/>
      <c r="EJ610" s="249"/>
      <c r="EK610" s="249"/>
      <c r="EL610" s="249"/>
      <c r="EM610" s="249"/>
      <c r="EN610" s="249"/>
      <c r="EO610" s="249"/>
      <c r="EP610" s="249"/>
      <c r="EQ610" s="249"/>
      <c r="ER610" s="249"/>
      <c r="ES610" s="249"/>
      <c r="ET610" s="249"/>
      <c r="EU610" s="249"/>
      <c r="EV610" s="249"/>
      <c r="EW610" s="249"/>
      <c r="EX610" s="249"/>
      <c r="EY610" s="249"/>
      <c r="EZ610" s="249"/>
      <c r="FA610" s="249"/>
      <c r="FB610" s="249"/>
      <c r="FC610" s="249"/>
      <c r="FD610" s="249"/>
      <c r="FE610" s="249"/>
      <c r="FF610" s="249"/>
      <c r="FG610" s="249"/>
      <c r="FH610" s="249"/>
      <c r="FI610" s="249"/>
      <c r="FJ610" s="249"/>
      <c r="FK610" s="249"/>
      <c r="FL610" s="249"/>
      <c r="FM610" s="249"/>
      <c r="FN610" s="249"/>
      <c r="FO610" s="249"/>
      <c r="FP610" s="249"/>
      <c r="FQ610" s="249"/>
      <c r="FR610" s="249"/>
      <c r="FS610" s="249"/>
      <c r="FT610" s="249"/>
      <c r="FU610" s="249"/>
      <c r="FV610" s="249"/>
      <c r="FW610" s="249"/>
      <c r="FX610" s="249"/>
    </row>
    <row r="611" customFormat="false" ht="13.8" hidden="false" customHeight="false" outlineLevel="0" collapsed="false">
      <c r="A611" s="249"/>
      <c r="B611" s="249"/>
      <c r="C611" s="249"/>
      <c r="D611" s="249"/>
      <c r="E611" s="249"/>
      <c r="F611" s="249"/>
      <c r="G611" s="249"/>
      <c r="H611" s="249"/>
      <c r="AK611" s="249"/>
      <c r="AL611" s="249"/>
      <c r="AM611" s="249"/>
      <c r="AN611" s="249"/>
      <c r="AO611" s="249"/>
      <c r="AP611" s="249"/>
      <c r="AQ611" s="249"/>
      <c r="AR611" s="249"/>
      <c r="AS611" s="249"/>
      <c r="AT611" s="249"/>
      <c r="AU611" s="249"/>
      <c r="AV611" s="249"/>
      <c r="AW611" s="249"/>
      <c r="AX611" s="249"/>
      <c r="AY611" s="249"/>
      <c r="AZ611" s="249"/>
      <c r="BA611" s="249"/>
      <c r="BB611" s="249"/>
      <c r="BC611" s="249"/>
      <c r="BD611" s="249"/>
      <c r="BE611" s="249"/>
      <c r="BF611" s="249"/>
      <c r="BG611" s="249"/>
      <c r="BH611" s="249"/>
      <c r="BI611" s="249"/>
      <c r="BJ611" s="249"/>
      <c r="BK611" s="249"/>
      <c r="BL611" s="249"/>
      <c r="BM611" s="249"/>
      <c r="BN611" s="249"/>
      <c r="BO611" s="249"/>
      <c r="BP611" s="249"/>
      <c r="BQ611" s="249"/>
      <c r="BR611" s="249"/>
      <c r="BS611" s="249"/>
      <c r="BT611" s="249"/>
      <c r="BU611" s="249"/>
      <c r="BV611" s="249"/>
      <c r="BW611" s="249"/>
      <c r="BX611" s="249"/>
      <c r="BY611" s="249"/>
      <c r="BZ611" s="249"/>
      <c r="CA611" s="249"/>
      <c r="CB611" s="249"/>
      <c r="CC611" s="249"/>
      <c r="CD611" s="249"/>
      <c r="CE611" s="249"/>
      <c r="CF611" s="249"/>
      <c r="CG611" s="249"/>
      <c r="CH611" s="249"/>
      <c r="CI611" s="249"/>
      <c r="CJ611" s="249"/>
      <c r="CK611" s="249"/>
      <c r="CL611" s="249"/>
      <c r="CM611" s="249"/>
      <c r="CN611" s="249"/>
      <c r="CO611" s="249"/>
      <c r="CP611" s="249"/>
      <c r="CQ611" s="249"/>
      <c r="CR611" s="249"/>
      <c r="CS611" s="249"/>
      <c r="CT611" s="249"/>
      <c r="CU611" s="249"/>
      <c r="CV611" s="249"/>
      <c r="CW611" s="249"/>
      <c r="CX611" s="249"/>
      <c r="CY611" s="249"/>
      <c r="CZ611" s="249"/>
      <c r="DA611" s="249"/>
      <c r="DB611" s="249"/>
      <c r="DC611" s="249"/>
      <c r="DD611" s="249"/>
      <c r="DE611" s="249"/>
      <c r="DF611" s="249"/>
      <c r="DG611" s="249"/>
      <c r="DH611" s="249"/>
      <c r="DI611" s="249"/>
      <c r="DJ611" s="249"/>
      <c r="DK611" s="249"/>
      <c r="DL611" s="249"/>
      <c r="DM611" s="249"/>
      <c r="DN611" s="249"/>
      <c r="DO611" s="249"/>
      <c r="DP611" s="249"/>
      <c r="DQ611" s="249"/>
      <c r="DR611" s="249"/>
      <c r="DS611" s="249"/>
      <c r="DT611" s="249"/>
      <c r="DU611" s="249"/>
      <c r="DV611" s="249"/>
      <c r="DW611" s="249"/>
      <c r="DX611" s="249"/>
      <c r="DY611" s="249"/>
      <c r="DZ611" s="249"/>
      <c r="EA611" s="249"/>
      <c r="EB611" s="249"/>
      <c r="EC611" s="249"/>
      <c r="ED611" s="249"/>
      <c r="EE611" s="249"/>
      <c r="EF611" s="249"/>
      <c r="EG611" s="249"/>
      <c r="EH611" s="249"/>
      <c r="EI611" s="249"/>
      <c r="EJ611" s="249"/>
      <c r="EK611" s="249"/>
      <c r="EL611" s="249"/>
      <c r="EM611" s="249"/>
      <c r="EN611" s="249"/>
      <c r="EO611" s="249"/>
      <c r="EP611" s="249"/>
      <c r="EQ611" s="249"/>
      <c r="ER611" s="249"/>
      <c r="ES611" s="249"/>
      <c r="ET611" s="249"/>
      <c r="EU611" s="249"/>
      <c r="EV611" s="249"/>
      <c r="EW611" s="249"/>
      <c r="EX611" s="249"/>
      <c r="EY611" s="249"/>
      <c r="EZ611" s="249"/>
      <c r="FA611" s="249"/>
      <c r="FB611" s="249"/>
      <c r="FC611" s="249"/>
      <c r="FD611" s="249"/>
      <c r="FE611" s="249"/>
      <c r="FF611" s="249"/>
      <c r="FG611" s="249"/>
      <c r="FH611" s="249"/>
      <c r="FI611" s="249"/>
      <c r="FJ611" s="249"/>
      <c r="FK611" s="249"/>
      <c r="FL611" s="249"/>
      <c r="FM611" s="249"/>
      <c r="FN611" s="249"/>
      <c r="FO611" s="249"/>
      <c r="FP611" s="249"/>
      <c r="FQ611" s="249"/>
      <c r="FR611" s="249"/>
      <c r="FS611" s="249"/>
      <c r="FT611" s="249"/>
      <c r="FU611" s="249"/>
      <c r="FV611" s="249"/>
      <c r="FW611" s="249"/>
      <c r="FX611" s="249"/>
    </row>
    <row r="612" customFormat="false" ht="13.8" hidden="false" customHeight="false" outlineLevel="0" collapsed="false">
      <c r="A612" s="249"/>
      <c r="B612" s="249"/>
      <c r="C612" s="249"/>
      <c r="D612" s="249"/>
      <c r="E612" s="249"/>
      <c r="F612" s="249"/>
      <c r="G612" s="249"/>
      <c r="H612" s="249"/>
      <c r="AK612" s="249"/>
      <c r="AL612" s="249"/>
      <c r="AM612" s="249"/>
      <c r="AN612" s="249"/>
      <c r="AO612" s="249"/>
      <c r="AP612" s="249"/>
      <c r="AQ612" s="249"/>
      <c r="AR612" s="249"/>
      <c r="AS612" s="249"/>
      <c r="AT612" s="249"/>
      <c r="AU612" s="249"/>
      <c r="AV612" s="249"/>
      <c r="AW612" s="249"/>
      <c r="AX612" s="249"/>
      <c r="AY612" s="249"/>
      <c r="AZ612" s="249"/>
      <c r="BA612" s="249"/>
      <c r="BB612" s="249"/>
      <c r="BC612" s="249"/>
      <c r="BD612" s="249"/>
      <c r="BE612" s="249"/>
      <c r="BF612" s="249"/>
      <c r="BG612" s="249"/>
      <c r="BH612" s="249"/>
      <c r="BI612" s="249"/>
      <c r="BJ612" s="249"/>
      <c r="BK612" s="249"/>
      <c r="BL612" s="249"/>
      <c r="BM612" s="249"/>
      <c r="BN612" s="249"/>
      <c r="BO612" s="249"/>
      <c r="BP612" s="249"/>
      <c r="BQ612" s="249"/>
      <c r="BR612" s="249"/>
      <c r="BS612" s="249"/>
      <c r="BT612" s="249"/>
      <c r="BU612" s="249"/>
      <c r="BV612" s="249"/>
      <c r="BW612" s="249"/>
      <c r="BX612" s="249"/>
      <c r="BY612" s="249"/>
      <c r="BZ612" s="249"/>
      <c r="CA612" s="249"/>
      <c r="CB612" s="249"/>
      <c r="CC612" s="249"/>
      <c r="CD612" s="249"/>
      <c r="CE612" s="249"/>
      <c r="CF612" s="249"/>
      <c r="CG612" s="249"/>
      <c r="CH612" s="249"/>
      <c r="CI612" s="249"/>
      <c r="CJ612" s="249"/>
      <c r="CK612" s="249"/>
      <c r="CL612" s="249"/>
      <c r="CM612" s="249"/>
      <c r="CN612" s="249"/>
      <c r="CO612" s="249"/>
      <c r="CP612" s="249"/>
      <c r="CQ612" s="249"/>
      <c r="CR612" s="249"/>
      <c r="CS612" s="249"/>
      <c r="CT612" s="249"/>
      <c r="CU612" s="249"/>
      <c r="CV612" s="249"/>
      <c r="CW612" s="249"/>
      <c r="CX612" s="249"/>
      <c r="CY612" s="249"/>
      <c r="CZ612" s="249"/>
      <c r="DA612" s="249"/>
      <c r="DB612" s="249"/>
      <c r="DC612" s="249"/>
      <c r="DD612" s="249"/>
      <c r="DE612" s="249"/>
      <c r="DF612" s="249"/>
      <c r="DG612" s="249"/>
      <c r="DH612" s="249"/>
      <c r="DI612" s="249"/>
      <c r="DJ612" s="249"/>
      <c r="DK612" s="249"/>
      <c r="DL612" s="249"/>
      <c r="DM612" s="249"/>
      <c r="DN612" s="249"/>
      <c r="DO612" s="249"/>
      <c r="DP612" s="249"/>
      <c r="DQ612" s="249"/>
      <c r="DR612" s="249"/>
      <c r="DS612" s="249"/>
      <c r="DT612" s="249"/>
      <c r="DU612" s="249"/>
      <c r="DV612" s="249"/>
      <c r="DW612" s="249"/>
      <c r="DX612" s="249"/>
      <c r="DY612" s="249"/>
      <c r="DZ612" s="249"/>
      <c r="EA612" s="249"/>
      <c r="EB612" s="249"/>
      <c r="EC612" s="249"/>
      <c r="ED612" s="249"/>
      <c r="EE612" s="249"/>
      <c r="EF612" s="249"/>
      <c r="EG612" s="249"/>
      <c r="EH612" s="249"/>
      <c r="EI612" s="249"/>
      <c r="EJ612" s="249"/>
      <c r="EK612" s="249"/>
      <c r="EL612" s="249"/>
      <c r="EM612" s="249"/>
      <c r="EN612" s="249"/>
      <c r="EO612" s="249"/>
      <c r="EP612" s="249"/>
      <c r="EQ612" s="249"/>
      <c r="ER612" s="249"/>
      <c r="ES612" s="249"/>
      <c r="ET612" s="249"/>
      <c r="EU612" s="249"/>
      <c r="EV612" s="249"/>
      <c r="EW612" s="249"/>
      <c r="EX612" s="249"/>
      <c r="EY612" s="249"/>
      <c r="EZ612" s="249"/>
      <c r="FA612" s="249"/>
      <c r="FB612" s="249"/>
      <c r="FC612" s="249"/>
      <c r="FD612" s="249"/>
      <c r="FE612" s="249"/>
      <c r="FF612" s="249"/>
      <c r="FG612" s="249"/>
      <c r="FH612" s="249"/>
      <c r="FI612" s="249"/>
      <c r="FJ612" s="249"/>
      <c r="FK612" s="249"/>
      <c r="FL612" s="249"/>
      <c r="FM612" s="249"/>
      <c r="FN612" s="249"/>
      <c r="FO612" s="249"/>
      <c r="FP612" s="249"/>
      <c r="FQ612" s="249"/>
      <c r="FR612" s="249"/>
      <c r="FS612" s="249"/>
      <c r="FT612" s="249"/>
      <c r="FU612" s="249"/>
      <c r="FV612" s="249"/>
      <c r="FW612" s="249"/>
      <c r="FX612" s="249"/>
    </row>
    <row r="613" customFormat="false" ht="13.8" hidden="false" customHeight="false" outlineLevel="0" collapsed="false">
      <c r="A613" s="249"/>
      <c r="B613" s="249"/>
      <c r="C613" s="249"/>
      <c r="D613" s="249"/>
      <c r="E613" s="249"/>
      <c r="F613" s="249"/>
      <c r="G613" s="249"/>
      <c r="H613" s="249"/>
      <c r="AK613" s="249"/>
      <c r="AL613" s="249"/>
      <c r="AM613" s="249"/>
      <c r="AN613" s="249"/>
      <c r="AO613" s="249"/>
      <c r="AP613" s="249"/>
      <c r="AQ613" s="249"/>
      <c r="AR613" s="249"/>
      <c r="AS613" s="249"/>
      <c r="AT613" s="249"/>
      <c r="AU613" s="249"/>
      <c r="AV613" s="249"/>
      <c r="AW613" s="249"/>
      <c r="AX613" s="249"/>
      <c r="AY613" s="249"/>
      <c r="AZ613" s="249"/>
      <c r="BA613" s="249"/>
      <c r="BB613" s="249"/>
      <c r="BC613" s="249"/>
      <c r="BD613" s="249"/>
      <c r="BE613" s="249"/>
      <c r="BF613" s="249"/>
      <c r="BG613" s="249"/>
      <c r="BH613" s="249"/>
      <c r="BI613" s="249"/>
      <c r="BJ613" s="249"/>
      <c r="BK613" s="249"/>
      <c r="BL613" s="249"/>
      <c r="BM613" s="249"/>
      <c r="BN613" s="249"/>
      <c r="BO613" s="249"/>
      <c r="BP613" s="249"/>
      <c r="BQ613" s="249"/>
      <c r="BR613" s="249"/>
      <c r="BS613" s="249"/>
      <c r="BT613" s="249"/>
      <c r="BU613" s="249"/>
      <c r="BV613" s="249"/>
      <c r="BW613" s="249"/>
      <c r="BX613" s="249"/>
      <c r="BY613" s="249"/>
      <c r="BZ613" s="249"/>
      <c r="CA613" s="249"/>
      <c r="CB613" s="249"/>
      <c r="CC613" s="249"/>
      <c r="CD613" s="249"/>
      <c r="CE613" s="249"/>
      <c r="CF613" s="249"/>
      <c r="CG613" s="249"/>
      <c r="CH613" s="249"/>
      <c r="CI613" s="249"/>
      <c r="CJ613" s="249"/>
      <c r="CK613" s="249"/>
      <c r="CL613" s="249"/>
      <c r="CM613" s="249"/>
      <c r="CN613" s="249"/>
      <c r="CO613" s="249"/>
      <c r="CP613" s="249"/>
      <c r="CQ613" s="249"/>
      <c r="CR613" s="249"/>
      <c r="CS613" s="249"/>
      <c r="CT613" s="249"/>
      <c r="CU613" s="249"/>
      <c r="CV613" s="249"/>
      <c r="CW613" s="249"/>
      <c r="CX613" s="249"/>
      <c r="CY613" s="249"/>
      <c r="CZ613" s="249"/>
      <c r="DA613" s="249"/>
      <c r="DB613" s="249"/>
      <c r="DC613" s="249"/>
      <c r="DD613" s="249"/>
      <c r="DE613" s="249"/>
      <c r="DF613" s="249"/>
      <c r="DG613" s="249"/>
      <c r="DH613" s="249"/>
      <c r="DI613" s="249"/>
      <c r="DJ613" s="249"/>
      <c r="DK613" s="249"/>
      <c r="DL613" s="249"/>
      <c r="DM613" s="249"/>
      <c r="DN613" s="249"/>
      <c r="DO613" s="249"/>
      <c r="DP613" s="249"/>
      <c r="DQ613" s="249"/>
      <c r="DR613" s="249"/>
      <c r="DS613" s="249"/>
      <c r="DT613" s="249"/>
      <c r="DU613" s="249"/>
      <c r="DV613" s="249"/>
      <c r="DW613" s="249"/>
      <c r="DX613" s="249"/>
      <c r="DY613" s="249"/>
      <c r="DZ613" s="249"/>
      <c r="EA613" s="249"/>
      <c r="EB613" s="249"/>
      <c r="EC613" s="249"/>
      <c r="ED613" s="249"/>
      <c r="EE613" s="249"/>
      <c r="EF613" s="249"/>
      <c r="EG613" s="249"/>
      <c r="EH613" s="249"/>
      <c r="EI613" s="249"/>
      <c r="EJ613" s="249"/>
      <c r="EK613" s="249"/>
      <c r="EL613" s="249"/>
      <c r="EM613" s="249"/>
      <c r="EN613" s="249"/>
      <c r="EO613" s="249"/>
      <c r="EP613" s="249"/>
      <c r="EQ613" s="249"/>
      <c r="ER613" s="249"/>
      <c r="ES613" s="249"/>
      <c r="ET613" s="249"/>
      <c r="EU613" s="249"/>
      <c r="EV613" s="249"/>
      <c r="EW613" s="249"/>
      <c r="EX613" s="249"/>
      <c r="EY613" s="249"/>
      <c r="EZ613" s="249"/>
      <c r="FA613" s="249"/>
      <c r="FB613" s="249"/>
      <c r="FC613" s="249"/>
      <c r="FD613" s="249"/>
      <c r="FE613" s="249"/>
      <c r="FF613" s="249"/>
      <c r="FG613" s="249"/>
      <c r="FH613" s="249"/>
      <c r="FI613" s="249"/>
      <c r="FJ613" s="249"/>
      <c r="FK613" s="249"/>
      <c r="FL613" s="249"/>
      <c r="FM613" s="249"/>
      <c r="FN613" s="249"/>
      <c r="FO613" s="249"/>
      <c r="FP613" s="249"/>
      <c r="FQ613" s="249"/>
      <c r="FR613" s="249"/>
      <c r="FS613" s="249"/>
      <c r="FT613" s="249"/>
      <c r="FU613" s="249"/>
      <c r="FV613" s="249"/>
      <c r="FW613" s="249"/>
      <c r="FX613" s="249"/>
    </row>
    <row r="614" customFormat="false" ht="13.8" hidden="false" customHeight="false" outlineLevel="0" collapsed="false">
      <c r="A614" s="249"/>
      <c r="B614" s="249"/>
      <c r="C614" s="249"/>
      <c r="D614" s="249"/>
      <c r="E614" s="249"/>
      <c r="F614" s="249"/>
      <c r="G614" s="249"/>
      <c r="H614" s="249"/>
      <c r="AK614" s="249"/>
      <c r="AL614" s="249"/>
      <c r="AM614" s="249"/>
      <c r="AN614" s="249"/>
      <c r="AO614" s="249"/>
      <c r="AP614" s="249"/>
      <c r="AQ614" s="249"/>
      <c r="AR614" s="249"/>
      <c r="AS614" s="249"/>
      <c r="AT614" s="249"/>
      <c r="AU614" s="249"/>
      <c r="AV614" s="249"/>
      <c r="AW614" s="249"/>
      <c r="AX614" s="249"/>
      <c r="AY614" s="249"/>
      <c r="AZ614" s="249"/>
      <c r="BA614" s="249"/>
      <c r="BB614" s="249"/>
      <c r="BC614" s="249"/>
      <c r="BD614" s="249"/>
      <c r="BE614" s="249"/>
      <c r="BF614" s="249"/>
      <c r="BG614" s="249"/>
      <c r="BH614" s="249"/>
      <c r="BI614" s="249"/>
      <c r="BJ614" s="249"/>
      <c r="BK614" s="249"/>
      <c r="BL614" s="249"/>
      <c r="BM614" s="249"/>
      <c r="BN614" s="249"/>
      <c r="BO614" s="249"/>
      <c r="BP614" s="249"/>
      <c r="BQ614" s="249"/>
      <c r="BR614" s="249"/>
      <c r="BS614" s="249"/>
      <c r="BT614" s="249"/>
      <c r="BU614" s="249"/>
      <c r="BV614" s="249"/>
      <c r="BW614" s="249"/>
      <c r="BX614" s="249"/>
      <c r="BY614" s="249"/>
      <c r="BZ614" s="249"/>
      <c r="CA614" s="249"/>
      <c r="CB614" s="249"/>
      <c r="CC614" s="249"/>
      <c r="CD614" s="249"/>
      <c r="CE614" s="249"/>
      <c r="CF614" s="249"/>
      <c r="CG614" s="249"/>
      <c r="CH614" s="249"/>
      <c r="CI614" s="249"/>
      <c r="CJ614" s="249"/>
      <c r="CK614" s="249"/>
      <c r="CL614" s="249"/>
      <c r="CM614" s="249"/>
      <c r="CN614" s="249"/>
      <c r="CO614" s="249"/>
      <c r="CP614" s="249"/>
      <c r="CQ614" s="249"/>
      <c r="CR614" s="249"/>
      <c r="CS614" s="249"/>
      <c r="CT614" s="249"/>
      <c r="CU614" s="249"/>
      <c r="CV614" s="249"/>
      <c r="CW614" s="249"/>
      <c r="CX614" s="249"/>
      <c r="CY614" s="249"/>
      <c r="CZ614" s="249"/>
      <c r="DA614" s="249"/>
      <c r="DB614" s="249"/>
      <c r="DC614" s="249"/>
      <c r="DD614" s="249"/>
      <c r="DE614" s="249"/>
      <c r="DF614" s="249"/>
      <c r="DG614" s="249"/>
      <c r="DH614" s="249"/>
      <c r="DI614" s="249"/>
      <c r="DJ614" s="249"/>
      <c r="DK614" s="249"/>
      <c r="DL614" s="249"/>
      <c r="DM614" s="249"/>
      <c r="DN614" s="249"/>
      <c r="DO614" s="249"/>
      <c r="DP614" s="249"/>
      <c r="DQ614" s="249"/>
      <c r="DR614" s="249"/>
      <c r="DS614" s="249"/>
      <c r="DT614" s="249"/>
      <c r="DU614" s="249"/>
      <c r="DV614" s="249"/>
      <c r="DW614" s="249"/>
      <c r="DX614" s="249"/>
      <c r="DY614" s="249"/>
      <c r="DZ614" s="249"/>
      <c r="EA614" s="249"/>
      <c r="EB614" s="249"/>
      <c r="EC614" s="249"/>
      <c r="ED614" s="249"/>
      <c r="EE614" s="249"/>
      <c r="EF614" s="249"/>
      <c r="EG614" s="249"/>
      <c r="EH614" s="249"/>
      <c r="EI614" s="249"/>
      <c r="EJ614" s="249"/>
      <c r="EK614" s="249"/>
      <c r="EL614" s="249"/>
      <c r="EM614" s="249"/>
      <c r="EN614" s="249"/>
      <c r="EO614" s="249"/>
      <c r="EP614" s="249"/>
      <c r="EQ614" s="249"/>
      <c r="ER614" s="249"/>
      <c r="ES614" s="249"/>
      <c r="ET614" s="249"/>
      <c r="EU614" s="249"/>
      <c r="EV614" s="249"/>
      <c r="EW614" s="249"/>
      <c r="EX614" s="249"/>
      <c r="EY614" s="249"/>
      <c r="EZ614" s="249"/>
      <c r="FA614" s="249"/>
      <c r="FB614" s="249"/>
      <c r="FC614" s="249"/>
      <c r="FD614" s="249"/>
      <c r="FE614" s="249"/>
      <c r="FF614" s="249"/>
      <c r="FG614" s="249"/>
      <c r="FH614" s="249"/>
      <c r="FI614" s="249"/>
      <c r="FJ614" s="249"/>
      <c r="FK614" s="249"/>
      <c r="FL614" s="249"/>
      <c r="FM614" s="249"/>
      <c r="FN614" s="249"/>
      <c r="FO614" s="249"/>
      <c r="FP614" s="249"/>
      <c r="FQ614" s="249"/>
      <c r="FR614" s="249"/>
      <c r="FS614" s="249"/>
      <c r="FT614" s="249"/>
      <c r="FU614" s="249"/>
      <c r="FV614" s="249"/>
      <c r="FW614" s="249"/>
      <c r="FX614" s="249"/>
    </row>
    <row r="615" customFormat="false" ht="13.8" hidden="false" customHeight="false" outlineLevel="0" collapsed="false">
      <c r="A615" s="249"/>
      <c r="B615" s="249"/>
      <c r="C615" s="249"/>
      <c r="D615" s="249"/>
      <c r="E615" s="249"/>
      <c r="F615" s="249"/>
      <c r="G615" s="249"/>
      <c r="H615" s="249"/>
      <c r="AK615" s="249"/>
      <c r="AL615" s="249"/>
      <c r="AM615" s="249"/>
      <c r="AN615" s="249"/>
      <c r="AO615" s="249"/>
      <c r="AP615" s="249"/>
      <c r="AQ615" s="249"/>
      <c r="AR615" s="249"/>
      <c r="AS615" s="249"/>
      <c r="AT615" s="249"/>
      <c r="AU615" s="249"/>
      <c r="AV615" s="249"/>
      <c r="AW615" s="249"/>
      <c r="AX615" s="249"/>
      <c r="AY615" s="249"/>
      <c r="AZ615" s="249"/>
      <c r="BA615" s="249"/>
      <c r="BB615" s="249"/>
      <c r="BC615" s="249"/>
      <c r="BD615" s="249"/>
      <c r="BE615" s="249"/>
      <c r="BF615" s="249"/>
      <c r="BG615" s="249"/>
      <c r="BH615" s="249"/>
      <c r="BI615" s="249"/>
      <c r="BJ615" s="249"/>
      <c r="BK615" s="249"/>
      <c r="BL615" s="249"/>
      <c r="BM615" s="249"/>
      <c r="BN615" s="249"/>
      <c r="BO615" s="249"/>
      <c r="BP615" s="249"/>
      <c r="BQ615" s="249"/>
      <c r="BR615" s="249"/>
      <c r="BS615" s="249"/>
      <c r="BT615" s="249"/>
      <c r="BU615" s="249"/>
      <c r="BV615" s="249"/>
      <c r="BW615" s="249"/>
      <c r="BX615" s="249"/>
      <c r="BY615" s="249"/>
      <c r="BZ615" s="249"/>
      <c r="CA615" s="249"/>
      <c r="CB615" s="249"/>
      <c r="CC615" s="249"/>
      <c r="CD615" s="249"/>
      <c r="CE615" s="249"/>
      <c r="CF615" s="249"/>
      <c r="CG615" s="249"/>
      <c r="CH615" s="249"/>
      <c r="CI615" s="249"/>
      <c r="CJ615" s="249"/>
      <c r="CK615" s="249"/>
      <c r="CL615" s="249"/>
      <c r="CM615" s="249"/>
      <c r="CN615" s="249"/>
      <c r="CO615" s="249"/>
      <c r="CP615" s="249"/>
      <c r="CQ615" s="249"/>
      <c r="CR615" s="249"/>
      <c r="CS615" s="249"/>
      <c r="CT615" s="249"/>
      <c r="CU615" s="249"/>
      <c r="CV615" s="249"/>
      <c r="CW615" s="249"/>
      <c r="CX615" s="249"/>
      <c r="CY615" s="249"/>
      <c r="CZ615" s="249"/>
      <c r="DA615" s="249"/>
      <c r="DB615" s="249"/>
      <c r="DC615" s="249"/>
      <c r="DD615" s="249"/>
      <c r="DE615" s="249"/>
      <c r="DF615" s="249"/>
      <c r="DG615" s="249"/>
      <c r="DH615" s="249"/>
      <c r="DI615" s="249"/>
      <c r="DJ615" s="249"/>
      <c r="DK615" s="249"/>
      <c r="DL615" s="249"/>
      <c r="DM615" s="249"/>
      <c r="DN615" s="249"/>
      <c r="DO615" s="249"/>
      <c r="DP615" s="249"/>
      <c r="DQ615" s="249"/>
      <c r="DR615" s="249"/>
      <c r="DS615" s="249"/>
      <c r="DT615" s="249"/>
      <c r="DU615" s="249"/>
      <c r="DV615" s="249"/>
      <c r="DW615" s="249"/>
      <c r="DX615" s="249"/>
      <c r="DY615" s="249"/>
      <c r="DZ615" s="249"/>
      <c r="EA615" s="249"/>
      <c r="EB615" s="249"/>
      <c r="EC615" s="249"/>
      <c r="ED615" s="249"/>
      <c r="EE615" s="249"/>
      <c r="EF615" s="249"/>
      <c r="EG615" s="249"/>
      <c r="EH615" s="249"/>
      <c r="EI615" s="249"/>
      <c r="EJ615" s="249"/>
      <c r="EK615" s="249"/>
      <c r="EL615" s="249"/>
      <c r="EM615" s="249"/>
      <c r="EN615" s="249"/>
      <c r="EO615" s="249"/>
      <c r="EP615" s="249"/>
      <c r="EQ615" s="249"/>
      <c r="ER615" s="249"/>
      <c r="ES615" s="249"/>
      <c r="ET615" s="249"/>
      <c r="EU615" s="249"/>
      <c r="EV615" s="249"/>
      <c r="EW615" s="249"/>
      <c r="EX615" s="249"/>
      <c r="EY615" s="249"/>
      <c r="EZ615" s="249"/>
      <c r="FA615" s="249"/>
      <c r="FB615" s="249"/>
      <c r="FC615" s="249"/>
      <c r="FD615" s="249"/>
      <c r="FE615" s="249"/>
      <c r="FF615" s="249"/>
      <c r="FG615" s="249"/>
      <c r="FH615" s="249"/>
      <c r="FI615" s="249"/>
      <c r="FJ615" s="249"/>
      <c r="FK615" s="249"/>
      <c r="FL615" s="249"/>
      <c r="FM615" s="249"/>
      <c r="FN615" s="249"/>
      <c r="FO615" s="249"/>
      <c r="FP615" s="249"/>
      <c r="FQ615" s="249"/>
      <c r="FR615" s="249"/>
      <c r="FS615" s="249"/>
      <c r="FT615" s="249"/>
      <c r="FU615" s="249"/>
      <c r="FV615" s="249"/>
      <c r="FW615" s="249"/>
      <c r="FX615" s="249"/>
    </row>
    <row r="616" customFormat="false" ht="13.8" hidden="false" customHeight="false" outlineLevel="0" collapsed="false">
      <c r="A616" s="249"/>
      <c r="B616" s="249"/>
      <c r="C616" s="249"/>
      <c r="D616" s="249"/>
      <c r="E616" s="249"/>
      <c r="F616" s="249"/>
      <c r="G616" s="249"/>
      <c r="H616" s="249"/>
      <c r="AK616" s="249"/>
      <c r="AL616" s="249"/>
      <c r="AM616" s="249"/>
      <c r="AN616" s="249"/>
      <c r="AO616" s="249"/>
      <c r="AP616" s="249"/>
      <c r="AQ616" s="249"/>
      <c r="AR616" s="249"/>
      <c r="AS616" s="249"/>
      <c r="AT616" s="249"/>
      <c r="AU616" s="249"/>
      <c r="AV616" s="249"/>
      <c r="AW616" s="249"/>
      <c r="AX616" s="249"/>
      <c r="AY616" s="249"/>
      <c r="AZ616" s="249"/>
      <c r="BA616" s="249"/>
      <c r="BB616" s="249"/>
      <c r="BC616" s="249"/>
      <c r="BD616" s="249"/>
      <c r="BE616" s="249"/>
      <c r="BF616" s="249"/>
      <c r="BG616" s="249"/>
      <c r="BH616" s="249"/>
      <c r="BI616" s="249"/>
      <c r="BJ616" s="249"/>
      <c r="BK616" s="249"/>
      <c r="BL616" s="249"/>
      <c r="BM616" s="249"/>
      <c r="BN616" s="249"/>
      <c r="BO616" s="249"/>
      <c r="BP616" s="249"/>
      <c r="BQ616" s="249"/>
      <c r="BR616" s="249"/>
      <c r="BS616" s="249"/>
      <c r="BT616" s="249"/>
      <c r="BU616" s="249"/>
      <c r="BV616" s="249"/>
      <c r="BW616" s="249"/>
      <c r="BX616" s="249"/>
      <c r="BY616" s="249"/>
      <c r="BZ616" s="249"/>
      <c r="CA616" s="249"/>
      <c r="CB616" s="249"/>
      <c r="CC616" s="249"/>
      <c r="CD616" s="249"/>
      <c r="CE616" s="249"/>
      <c r="CF616" s="249"/>
      <c r="CG616" s="249"/>
      <c r="CH616" s="249"/>
      <c r="CI616" s="249"/>
      <c r="CJ616" s="249"/>
      <c r="CK616" s="249"/>
      <c r="CL616" s="249"/>
      <c r="CM616" s="249"/>
      <c r="CN616" s="249"/>
      <c r="CO616" s="249"/>
      <c r="CP616" s="249"/>
      <c r="CQ616" s="249"/>
      <c r="CR616" s="249"/>
      <c r="CS616" s="249"/>
      <c r="CT616" s="249"/>
      <c r="CU616" s="249"/>
      <c r="CV616" s="249"/>
      <c r="CW616" s="249"/>
      <c r="CX616" s="249"/>
      <c r="CY616" s="249"/>
      <c r="CZ616" s="249"/>
      <c r="DA616" s="249"/>
      <c r="DB616" s="249"/>
      <c r="DC616" s="249"/>
      <c r="DD616" s="249"/>
      <c r="DE616" s="249"/>
      <c r="DF616" s="249"/>
      <c r="DG616" s="249"/>
      <c r="DH616" s="249"/>
      <c r="DI616" s="249"/>
      <c r="DJ616" s="249"/>
      <c r="DK616" s="249"/>
      <c r="DL616" s="249"/>
      <c r="DM616" s="249"/>
      <c r="DN616" s="249"/>
      <c r="DO616" s="249"/>
      <c r="DP616" s="249"/>
      <c r="DQ616" s="249"/>
      <c r="DR616" s="249"/>
      <c r="DS616" s="249"/>
      <c r="DT616" s="249"/>
      <c r="DU616" s="249"/>
      <c r="DV616" s="249"/>
      <c r="DW616" s="249"/>
      <c r="DX616" s="249"/>
      <c r="DY616" s="249"/>
      <c r="DZ616" s="249"/>
      <c r="EA616" s="249"/>
      <c r="EB616" s="249"/>
      <c r="EC616" s="249"/>
      <c r="ED616" s="249"/>
      <c r="EE616" s="249"/>
      <c r="EF616" s="249"/>
      <c r="EG616" s="249"/>
      <c r="EH616" s="249"/>
      <c r="EI616" s="249"/>
      <c r="EJ616" s="249"/>
      <c r="EK616" s="249"/>
      <c r="EL616" s="249"/>
      <c r="EM616" s="249"/>
      <c r="EN616" s="249"/>
      <c r="EO616" s="249"/>
      <c r="EP616" s="249"/>
      <c r="EQ616" s="249"/>
      <c r="ER616" s="249"/>
      <c r="ES616" s="249"/>
      <c r="ET616" s="249"/>
      <c r="EU616" s="249"/>
      <c r="EV616" s="249"/>
      <c r="EW616" s="249"/>
      <c r="EX616" s="249"/>
      <c r="EY616" s="249"/>
      <c r="EZ616" s="249"/>
      <c r="FA616" s="249"/>
      <c r="FB616" s="249"/>
      <c r="FC616" s="249"/>
      <c r="FD616" s="249"/>
      <c r="FE616" s="249"/>
      <c r="FF616" s="249"/>
      <c r="FG616" s="249"/>
      <c r="FH616" s="249"/>
      <c r="FI616" s="249"/>
      <c r="FJ616" s="249"/>
      <c r="FK616" s="249"/>
      <c r="FL616" s="249"/>
      <c r="FM616" s="249"/>
      <c r="FN616" s="249"/>
      <c r="FO616" s="249"/>
      <c r="FP616" s="249"/>
      <c r="FQ616" s="249"/>
      <c r="FR616" s="249"/>
      <c r="FS616" s="249"/>
      <c r="FT616" s="249"/>
      <c r="FU616" s="249"/>
      <c r="FV616" s="249"/>
      <c r="FW616" s="249"/>
      <c r="FX616" s="249"/>
    </row>
    <row r="617" customFormat="false" ht="13.8" hidden="false" customHeight="false" outlineLevel="0" collapsed="false">
      <c r="A617" s="249"/>
      <c r="B617" s="249"/>
      <c r="C617" s="249"/>
      <c r="D617" s="249"/>
      <c r="E617" s="249"/>
      <c r="F617" s="249"/>
      <c r="G617" s="249"/>
      <c r="H617" s="249"/>
      <c r="AK617" s="249"/>
      <c r="AL617" s="249"/>
      <c r="AM617" s="249"/>
      <c r="AN617" s="249"/>
      <c r="AO617" s="249"/>
      <c r="AP617" s="249"/>
      <c r="AQ617" s="249"/>
      <c r="AR617" s="249"/>
      <c r="AS617" s="249"/>
      <c r="AT617" s="249"/>
      <c r="AU617" s="249"/>
      <c r="AV617" s="249"/>
      <c r="AW617" s="249"/>
      <c r="AX617" s="249"/>
      <c r="AY617" s="249"/>
      <c r="AZ617" s="249"/>
      <c r="BA617" s="249"/>
      <c r="BB617" s="249"/>
      <c r="BC617" s="249"/>
      <c r="BD617" s="249"/>
      <c r="BE617" s="249"/>
      <c r="BF617" s="249"/>
      <c r="BG617" s="249"/>
      <c r="BH617" s="249"/>
      <c r="BI617" s="249"/>
      <c r="BJ617" s="249"/>
      <c r="BK617" s="249"/>
      <c r="BL617" s="249"/>
      <c r="BM617" s="249"/>
      <c r="BN617" s="249"/>
      <c r="BO617" s="249"/>
      <c r="BP617" s="249"/>
      <c r="BQ617" s="249"/>
      <c r="BR617" s="249"/>
      <c r="BS617" s="249"/>
      <c r="BT617" s="249"/>
      <c r="BU617" s="249"/>
      <c r="BV617" s="249"/>
      <c r="BW617" s="249"/>
      <c r="BX617" s="249"/>
      <c r="BY617" s="249"/>
      <c r="BZ617" s="249"/>
      <c r="CA617" s="249"/>
      <c r="CB617" s="249"/>
      <c r="CC617" s="249"/>
      <c r="CD617" s="249"/>
      <c r="CE617" s="249"/>
      <c r="CF617" s="249"/>
      <c r="CG617" s="249"/>
      <c r="CH617" s="249"/>
      <c r="CI617" s="249"/>
      <c r="CJ617" s="249"/>
      <c r="CK617" s="249"/>
      <c r="CL617" s="249"/>
      <c r="CM617" s="249"/>
      <c r="CN617" s="249"/>
      <c r="CO617" s="249"/>
      <c r="CP617" s="249"/>
      <c r="CQ617" s="249"/>
      <c r="CR617" s="249"/>
      <c r="CS617" s="249"/>
      <c r="CT617" s="249"/>
      <c r="CU617" s="249"/>
      <c r="CV617" s="249"/>
      <c r="CW617" s="249"/>
      <c r="CX617" s="249"/>
      <c r="CY617" s="249"/>
      <c r="CZ617" s="249"/>
      <c r="DA617" s="249"/>
      <c r="DB617" s="249"/>
      <c r="DC617" s="249"/>
      <c r="DD617" s="249"/>
      <c r="DE617" s="249"/>
      <c r="DF617" s="249"/>
      <c r="DG617" s="249"/>
      <c r="DH617" s="249"/>
      <c r="DI617" s="249"/>
      <c r="DJ617" s="249"/>
      <c r="DK617" s="249"/>
      <c r="DL617" s="249"/>
      <c r="DM617" s="249"/>
      <c r="DN617" s="249"/>
      <c r="DO617" s="249"/>
      <c r="DP617" s="249"/>
      <c r="DQ617" s="249"/>
      <c r="DR617" s="249"/>
      <c r="DS617" s="249"/>
      <c r="DT617" s="249"/>
      <c r="DU617" s="249"/>
      <c r="DV617" s="249"/>
      <c r="DW617" s="249"/>
      <c r="DX617" s="249"/>
      <c r="DY617" s="249"/>
      <c r="DZ617" s="249"/>
      <c r="EA617" s="249"/>
      <c r="EB617" s="249"/>
      <c r="EC617" s="249"/>
      <c r="ED617" s="249"/>
      <c r="EE617" s="249"/>
      <c r="EF617" s="249"/>
      <c r="EG617" s="249"/>
      <c r="EH617" s="249"/>
      <c r="EI617" s="249"/>
      <c r="EJ617" s="249"/>
      <c r="EK617" s="249"/>
      <c r="EL617" s="249"/>
      <c r="EM617" s="249"/>
      <c r="EN617" s="249"/>
      <c r="EO617" s="249"/>
      <c r="EP617" s="249"/>
      <c r="EQ617" s="249"/>
      <c r="ER617" s="249"/>
      <c r="ES617" s="249"/>
      <c r="ET617" s="249"/>
      <c r="EU617" s="249"/>
      <c r="EV617" s="249"/>
      <c r="EW617" s="249"/>
      <c r="EX617" s="249"/>
      <c r="EY617" s="249"/>
      <c r="EZ617" s="249"/>
      <c r="FA617" s="249"/>
      <c r="FB617" s="249"/>
      <c r="FC617" s="249"/>
      <c r="FD617" s="249"/>
      <c r="FE617" s="249"/>
      <c r="FF617" s="249"/>
      <c r="FG617" s="249"/>
      <c r="FH617" s="249"/>
      <c r="FI617" s="249"/>
      <c r="FJ617" s="249"/>
      <c r="FK617" s="249"/>
      <c r="FL617" s="249"/>
      <c r="FM617" s="249"/>
      <c r="FN617" s="249"/>
      <c r="FO617" s="249"/>
      <c r="FP617" s="249"/>
      <c r="FQ617" s="249"/>
      <c r="FR617" s="249"/>
      <c r="FS617" s="249"/>
      <c r="FT617" s="249"/>
      <c r="FU617" s="249"/>
      <c r="FV617" s="249"/>
      <c r="FW617" s="249"/>
      <c r="FX617" s="249"/>
    </row>
    <row r="618" customFormat="false" ht="13.8" hidden="false" customHeight="false" outlineLevel="0" collapsed="false">
      <c r="A618" s="249"/>
      <c r="B618" s="249"/>
      <c r="C618" s="249"/>
      <c r="D618" s="249"/>
      <c r="E618" s="249"/>
      <c r="F618" s="249"/>
      <c r="G618" s="249"/>
      <c r="H618" s="249"/>
      <c r="AK618" s="249"/>
      <c r="AL618" s="249"/>
      <c r="AM618" s="249"/>
      <c r="AN618" s="249"/>
      <c r="AO618" s="249"/>
      <c r="AP618" s="249"/>
      <c r="AQ618" s="249"/>
      <c r="AR618" s="249"/>
      <c r="AS618" s="249"/>
      <c r="AT618" s="249"/>
      <c r="AU618" s="249"/>
      <c r="AV618" s="249"/>
      <c r="AW618" s="249"/>
      <c r="AX618" s="249"/>
      <c r="AY618" s="249"/>
      <c r="AZ618" s="249"/>
      <c r="BA618" s="249"/>
      <c r="BB618" s="249"/>
      <c r="BC618" s="249"/>
      <c r="BD618" s="249"/>
      <c r="BE618" s="249"/>
      <c r="BF618" s="249"/>
      <c r="BG618" s="249"/>
      <c r="BH618" s="249"/>
      <c r="BI618" s="249"/>
      <c r="BJ618" s="249"/>
      <c r="BK618" s="249"/>
      <c r="BL618" s="249"/>
      <c r="BM618" s="249"/>
      <c r="BN618" s="249"/>
      <c r="BO618" s="249"/>
      <c r="BP618" s="249"/>
      <c r="BQ618" s="249"/>
      <c r="BR618" s="249"/>
      <c r="BS618" s="249"/>
      <c r="BT618" s="249"/>
      <c r="BU618" s="249"/>
      <c r="BV618" s="249"/>
      <c r="BW618" s="249"/>
      <c r="BX618" s="249"/>
      <c r="BY618" s="249"/>
      <c r="BZ618" s="249"/>
      <c r="CA618" s="249"/>
      <c r="CB618" s="249"/>
      <c r="CC618" s="249"/>
      <c r="CD618" s="249"/>
      <c r="CE618" s="249"/>
      <c r="CF618" s="249"/>
      <c r="CG618" s="249"/>
      <c r="CH618" s="249"/>
      <c r="CI618" s="249"/>
      <c r="CJ618" s="249"/>
      <c r="CK618" s="249"/>
      <c r="CL618" s="249"/>
      <c r="CM618" s="249"/>
      <c r="CN618" s="249"/>
      <c r="CO618" s="249"/>
      <c r="CP618" s="249"/>
      <c r="CQ618" s="249"/>
      <c r="CR618" s="249"/>
      <c r="CS618" s="249"/>
      <c r="CT618" s="249"/>
      <c r="CU618" s="249"/>
      <c r="CV618" s="249"/>
      <c r="CW618" s="249"/>
      <c r="CX618" s="249"/>
      <c r="CY618" s="249"/>
      <c r="CZ618" s="249"/>
      <c r="DA618" s="249"/>
      <c r="DB618" s="249"/>
      <c r="DC618" s="249"/>
      <c r="DD618" s="249"/>
      <c r="DE618" s="249"/>
      <c r="DF618" s="249"/>
      <c r="DG618" s="249"/>
      <c r="DH618" s="249"/>
      <c r="DI618" s="249"/>
      <c r="DJ618" s="249"/>
      <c r="DK618" s="249"/>
      <c r="DL618" s="249"/>
      <c r="DM618" s="249"/>
      <c r="DN618" s="249"/>
      <c r="DO618" s="249"/>
      <c r="DP618" s="249"/>
      <c r="DQ618" s="249"/>
      <c r="DR618" s="249"/>
      <c r="DS618" s="249"/>
      <c r="DT618" s="249"/>
      <c r="DU618" s="249"/>
      <c r="DV618" s="249"/>
      <c r="DW618" s="249"/>
      <c r="DX618" s="249"/>
      <c r="DY618" s="249"/>
      <c r="DZ618" s="249"/>
      <c r="EA618" s="249"/>
      <c r="EB618" s="249"/>
      <c r="EC618" s="249"/>
      <c r="ED618" s="249"/>
      <c r="EE618" s="249"/>
      <c r="EF618" s="249"/>
      <c r="EG618" s="249"/>
      <c r="EH618" s="249"/>
      <c r="EI618" s="249"/>
      <c r="EJ618" s="249"/>
      <c r="EK618" s="249"/>
      <c r="EL618" s="249"/>
      <c r="EM618" s="249"/>
      <c r="EN618" s="249"/>
      <c r="EO618" s="249"/>
      <c r="EP618" s="249"/>
      <c r="EQ618" s="249"/>
      <c r="ER618" s="249"/>
      <c r="ES618" s="249"/>
      <c r="ET618" s="249"/>
      <c r="EU618" s="249"/>
      <c r="EV618" s="249"/>
      <c r="EW618" s="249"/>
      <c r="EX618" s="249"/>
      <c r="EY618" s="249"/>
      <c r="EZ618" s="249"/>
      <c r="FA618" s="249"/>
      <c r="FB618" s="249"/>
      <c r="FC618" s="249"/>
      <c r="FD618" s="249"/>
      <c r="FE618" s="249"/>
      <c r="FF618" s="249"/>
      <c r="FG618" s="249"/>
      <c r="FH618" s="249"/>
      <c r="FI618" s="249"/>
      <c r="FJ618" s="249"/>
      <c r="FK618" s="249"/>
      <c r="FL618" s="249"/>
      <c r="FM618" s="249"/>
      <c r="FN618" s="249"/>
      <c r="FO618" s="249"/>
      <c r="FP618" s="249"/>
      <c r="FQ618" s="249"/>
      <c r="FR618" s="249"/>
      <c r="FS618" s="249"/>
      <c r="FT618" s="249"/>
      <c r="FU618" s="249"/>
      <c r="FV618" s="249"/>
      <c r="FW618" s="249"/>
      <c r="FX618" s="249"/>
    </row>
    <row r="619" customFormat="false" ht="13.8" hidden="false" customHeight="false" outlineLevel="0" collapsed="false">
      <c r="A619" s="249"/>
      <c r="B619" s="249"/>
      <c r="C619" s="249"/>
      <c r="D619" s="249"/>
      <c r="E619" s="249"/>
      <c r="F619" s="249"/>
      <c r="G619" s="249"/>
      <c r="H619" s="249"/>
      <c r="AK619" s="249"/>
      <c r="AL619" s="249"/>
      <c r="AM619" s="249"/>
      <c r="AN619" s="249"/>
      <c r="AO619" s="249"/>
      <c r="AP619" s="249"/>
      <c r="AQ619" s="249"/>
      <c r="AR619" s="249"/>
      <c r="AS619" s="249"/>
      <c r="AT619" s="249"/>
      <c r="AU619" s="249"/>
      <c r="AV619" s="249"/>
      <c r="AW619" s="249"/>
      <c r="AX619" s="249"/>
      <c r="AY619" s="249"/>
      <c r="AZ619" s="249"/>
      <c r="BA619" s="249"/>
      <c r="BB619" s="249"/>
      <c r="BC619" s="249"/>
      <c r="BD619" s="249"/>
      <c r="BE619" s="249"/>
      <c r="BF619" s="249"/>
      <c r="BG619" s="249"/>
      <c r="BH619" s="249"/>
      <c r="BI619" s="249"/>
      <c r="BJ619" s="249"/>
      <c r="BK619" s="249"/>
      <c r="BL619" s="249"/>
      <c r="BM619" s="249"/>
      <c r="BN619" s="249"/>
      <c r="BO619" s="249"/>
      <c r="BP619" s="249"/>
      <c r="BQ619" s="249"/>
      <c r="BR619" s="249"/>
      <c r="BS619" s="249"/>
      <c r="BT619" s="249"/>
      <c r="BU619" s="249"/>
      <c r="BV619" s="249"/>
      <c r="BW619" s="249"/>
      <c r="BX619" s="249"/>
      <c r="BY619" s="249"/>
      <c r="BZ619" s="249"/>
      <c r="CA619" s="249"/>
      <c r="CB619" s="249"/>
      <c r="CC619" s="249"/>
      <c r="CD619" s="249"/>
      <c r="CE619" s="249"/>
      <c r="CF619" s="249"/>
      <c r="CG619" s="249"/>
      <c r="CH619" s="249"/>
      <c r="CI619" s="249"/>
      <c r="CJ619" s="249"/>
      <c r="CK619" s="249"/>
      <c r="CL619" s="249"/>
      <c r="CM619" s="249"/>
      <c r="CN619" s="249"/>
      <c r="CO619" s="249"/>
      <c r="CP619" s="249"/>
      <c r="CQ619" s="249"/>
      <c r="CR619" s="249"/>
      <c r="CS619" s="249"/>
      <c r="CT619" s="249"/>
      <c r="CU619" s="249"/>
      <c r="CV619" s="249"/>
      <c r="CW619" s="249"/>
      <c r="CX619" s="249"/>
      <c r="CY619" s="249"/>
      <c r="CZ619" s="249"/>
      <c r="DA619" s="249"/>
      <c r="DB619" s="249"/>
      <c r="DC619" s="249"/>
      <c r="DD619" s="249"/>
      <c r="DE619" s="249"/>
      <c r="DF619" s="249"/>
      <c r="DG619" s="249"/>
      <c r="DH619" s="249"/>
      <c r="DI619" s="249"/>
      <c r="DJ619" s="249"/>
      <c r="DK619" s="249"/>
      <c r="DL619" s="249"/>
      <c r="DM619" s="249"/>
      <c r="DN619" s="249"/>
      <c r="DO619" s="249"/>
      <c r="DP619" s="249"/>
      <c r="DQ619" s="249"/>
      <c r="DR619" s="249"/>
      <c r="DS619" s="249"/>
      <c r="DT619" s="249"/>
      <c r="DU619" s="249"/>
      <c r="DV619" s="249"/>
      <c r="DW619" s="249"/>
      <c r="DX619" s="249"/>
      <c r="DY619" s="249"/>
      <c r="DZ619" s="249"/>
      <c r="EA619" s="249"/>
      <c r="EB619" s="249"/>
      <c r="EC619" s="249"/>
      <c r="ED619" s="249"/>
      <c r="EE619" s="249"/>
      <c r="EF619" s="249"/>
      <c r="EG619" s="249"/>
      <c r="EH619" s="249"/>
      <c r="EI619" s="249"/>
      <c r="EJ619" s="249"/>
      <c r="EK619" s="249"/>
      <c r="EL619" s="249"/>
      <c r="EM619" s="249"/>
      <c r="EN619" s="249"/>
      <c r="EO619" s="249"/>
      <c r="EP619" s="249"/>
      <c r="EQ619" s="249"/>
      <c r="ER619" s="249"/>
      <c r="ES619" s="249"/>
      <c r="ET619" s="249"/>
      <c r="EU619" s="249"/>
      <c r="EV619" s="249"/>
      <c r="EW619" s="249"/>
      <c r="EX619" s="249"/>
      <c r="EY619" s="249"/>
      <c r="EZ619" s="249"/>
      <c r="FA619" s="249"/>
      <c r="FB619" s="249"/>
      <c r="FC619" s="249"/>
      <c r="FD619" s="249"/>
      <c r="FE619" s="249"/>
      <c r="FF619" s="249"/>
      <c r="FG619" s="249"/>
      <c r="FH619" s="249"/>
      <c r="FI619" s="249"/>
      <c r="FJ619" s="249"/>
      <c r="FK619" s="249"/>
      <c r="FL619" s="249"/>
      <c r="FM619" s="249"/>
      <c r="FN619" s="249"/>
      <c r="FO619" s="249"/>
      <c r="FP619" s="249"/>
      <c r="FQ619" s="249"/>
      <c r="FR619" s="249"/>
      <c r="FS619" s="249"/>
      <c r="FT619" s="249"/>
      <c r="FU619" s="249"/>
      <c r="FV619" s="249"/>
      <c r="FW619" s="249"/>
      <c r="FX619" s="249"/>
    </row>
    <row r="620" customFormat="false" ht="13.8" hidden="false" customHeight="false" outlineLevel="0" collapsed="false">
      <c r="A620" s="249"/>
      <c r="B620" s="249"/>
      <c r="C620" s="249"/>
      <c r="D620" s="249"/>
      <c r="E620" s="249"/>
      <c r="F620" s="249"/>
      <c r="G620" s="249"/>
      <c r="H620" s="249"/>
      <c r="AK620" s="249"/>
      <c r="AL620" s="249"/>
      <c r="AM620" s="249"/>
      <c r="AN620" s="249"/>
      <c r="AO620" s="249"/>
      <c r="AP620" s="249"/>
      <c r="AQ620" s="249"/>
      <c r="AR620" s="249"/>
      <c r="AS620" s="249"/>
      <c r="AT620" s="249"/>
      <c r="AU620" s="249"/>
      <c r="AV620" s="249"/>
      <c r="AW620" s="249"/>
      <c r="AX620" s="249"/>
      <c r="AY620" s="249"/>
      <c r="AZ620" s="249"/>
      <c r="BA620" s="249"/>
      <c r="BB620" s="249"/>
      <c r="BC620" s="249"/>
      <c r="BD620" s="249"/>
      <c r="BE620" s="249"/>
      <c r="BF620" s="249"/>
      <c r="BG620" s="249"/>
      <c r="BH620" s="249"/>
      <c r="BI620" s="249"/>
      <c r="BJ620" s="249"/>
      <c r="BK620" s="249"/>
      <c r="BL620" s="249"/>
      <c r="BM620" s="249"/>
      <c r="BN620" s="249"/>
      <c r="BO620" s="249"/>
      <c r="BP620" s="249"/>
      <c r="BQ620" s="249"/>
      <c r="BR620" s="249"/>
      <c r="BS620" s="249"/>
      <c r="BT620" s="249"/>
      <c r="BU620" s="249"/>
      <c r="BV620" s="249"/>
      <c r="BW620" s="249"/>
      <c r="BX620" s="249"/>
      <c r="BY620" s="249"/>
      <c r="BZ620" s="249"/>
      <c r="CA620" s="249"/>
      <c r="CB620" s="249"/>
      <c r="CC620" s="249"/>
      <c r="CD620" s="249"/>
      <c r="CE620" s="249"/>
      <c r="CF620" s="249"/>
      <c r="CG620" s="249"/>
      <c r="CH620" s="249"/>
      <c r="CI620" s="249"/>
      <c r="CJ620" s="249"/>
      <c r="CK620" s="249"/>
      <c r="CL620" s="249"/>
      <c r="CM620" s="249"/>
      <c r="CN620" s="249"/>
      <c r="CO620" s="249"/>
      <c r="CP620" s="249"/>
      <c r="CQ620" s="249"/>
      <c r="CR620" s="249"/>
      <c r="CS620" s="249"/>
      <c r="CT620" s="249"/>
      <c r="CU620" s="249"/>
      <c r="CV620" s="249"/>
      <c r="CW620" s="249"/>
      <c r="CX620" s="249"/>
      <c r="CY620" s="249"/>
      <c r="CZ620" s="249"/>
      <c r="DA620" s="249"/>
      <c r="DB620" s="249"/>
      <c r="DC620" s="249"/>
      <c r="DD620" s="249"/>
      <c r="DE620" s="249"/>
      <c r="DF620" s="249"/>
      <c r="DG620" s="249"/>
      <c r="DH620" s="249"/>
      <c r="DI620" s="249"/>
      <c r="DJ620" s="249"/>
      <c r="DK620" s="249"/>
      <c r="DL620" s="249"/>
      <c r="DM620" s="249"/>
      <c r="DN620" s="249"/>
      <c r="DO620" s="249"/>
      <c r="DP620" s="249"/>
      <c r="DQ620" s="249"/>
      <c r="DR620" s="249"/>
      <c r="DS620" s="249"/>
      <c r="DT620" s="249"/>
      <c r="DU620" s="249"/>
      <c r="DV620" s="249"/>
      <c r="DW620" s="249"/>
      <c r="DX620" s="249"/>
      <c r="DY620" s="249"/>
      <c r="DZ620" s="249"/>
      <c r="EA620" s="249"/>
      <c r="EB620" s="249"/>
      <c r="EC620" s="249"/>
      <c r="ED620" s="249"/>
      <c r="EE620" s="249"/>
      <c r="EF620" s="249"/>
      <c r="EG620" s="249"/>
      <c r="EH620" s="249"/>
      <c r="EI620" s="249"/>
      <c r="EJ620" s="249"/>
      <c r="EK620" s="249"/>
      <c r="EL620" s="249"/>
      <c r="EM620" s="249"/>
      <c r="EN620" s="249"/>
      <c r="EO620" s="249"/>
      <c r="EP620" s="249"/>
      <c r="EQ620" s="249"/>
      <c r="ER620" s="249"/>
      <c r="ES620" s="249"/>
      <c r="ET620" s="249"/>
      <c r="EU620" s="249"/>
      <c r="EV620" s="249"/>
      <c r="EW620" s="249"/>
      <c r="EX620" s="249"/>
      <c r="EY620" s="249"/>
      <c r="EZ620" s="249"/>
      <c r="FA620" s="249"/>
      <c r="FB620" s="249"/>
      <c r="FC620" s="249"/>
      <c r="FD620" s="249"/>
      <c r="FE620" s="249"/>
      <c r="FF620" s="249"/>
      <c r="FG620" s="249"/>
      <c r="FH620" s="249"/>
      <c r="FI620" s="249"/>
      <c r="FJ620" s="249"/>
      <c r="FK620" s="249"/>
      <c r="FL620" s="249"/>
      <c r="FM620" s="249"/>
      <c r="FN620" s="249"/>
      <c r="FO620" s="249"/>
      <c r="FP620" s="249"/>
      <c r="FQ620" s="249"/>
      <c r="FR620" s="249"/>
      <c r="FS620" s="249"/>
      <c r="FT620" s="249"/>
      <c r="FU620" s="249"/>
      <c r="FV620" s="249"/>
      <c r="FW620" s="249"/>
      <c r="FX620" s="249"/>
    </row>
    <row r="621" customFormat="false" ht="13.8" hidden="false" customHeight="false" outlineLevel="0" collapsed="false">
      <c r="A621" s="249"/>
      <c r="B621" s="249"/>
      <c r="C621" s="249"/>
      <c r="D621" s="249"/>
      <c r="E621" s="249"/>
      <c r="F621" s="249"/>
      <c r="G621" s="249"/>
      <c r="H621" s="249"/>
      <c r="AK621" s="249"/>
      <c r="AL621" s="249"/>
      <c r="AM621" s="249"/>
      <c r="AN621" s="249"/>
      <c r="AO621" s="249"/>
      <c r="AP621" s="249"/>
      <c r="AQ621" s="249"/>
      <c r="AR621" s="249"/>
      <c r="AS621" s="249"/>
      <c r="AT621" s="249"/>
      <c r="AU621" s="249"/>
      <c r="AV621" s="249"/>
      <c r="AW621" s="249"/>
      <c r="AX621" s="249"/>
      <c r="AY621" s="249"/>
      <c r="AZ621" s="249"/>
      <c r="BA621" s="249"/>
      <c r="BB621" s="249"/>
      <c r="BC621" s="249"/>
      <c r="BD621" s="249"/>
      <c r="BE621" s="249"/>
      <c r="BF621" s="249"/>
      <c r="BG621" s="249"/>
      <c r="BH621" s="249"/>
      <c r="BI621" s="249"/>
      <c r="BJ621" s="249"/>
      <c r="BK621" s="249"/>
      <c r="BL621" s="249"/>
      <c r="BM621" s="249"/>
      <c r="BN621" s="249"/>
      <c r="BO621" s="249"/>
      <c r="BP621" s="249"/>
      <c r="BQ621" s="249"/>
      <c r="BR621" s="249"/>
      <c r="BS621" s="249"/>
      <c r="BT621" s="249"/>
      <c r="BU621" s="249"/>
      <c r="BV621" s="249"/>
      <c r="BW621" s="249"/>
      <c r="BX621" s="249"/>
      <c r="BY621" s="249"/>
      <c r="BZ621" s="249"/>
      <c r="CA621" s="249"/>
      <c r="CB621" s="249"/>
      <c r="CC621" s="249"/>
      <c r="CD621" s="249"/>
      <c r="CE621" s="249"/>
      <c r="CF621" s="249"/>
      <c r="CG621" s="249"/>
      <c r="CH621" s="249"/>
      <c r="CI621" s="249"/>
      <c r="CJ621" s="249"/>
      <c r="CK621" s="249"/>
      <c r="CL621" s="249"/>
      <c r="CM621" s="249"/>
      <c r="CN621" s="249"/>
      <c r="CO621" s="249"/>
      <c r="CP621" s="249"/>
      <c r="CQ621" s="249"/>
      <c r="CR621" s="249"/>
      <c r="CS621" s="249"/>
      <c r="CT621" s="249"/>
      <c r="CU621" s="249"/>
      <c r="CV621" s="249"/>
      <c r="CW621" s="249"/>
      <c r="CX621" s="249"/>
      <c r="CY621" s="249"/>
      <c r="CZ621" s="249"/>
      <c r="DA621" s="249"/>
      <c r="DB621" s="249"/>
      <c r="DC621" s="249"/>
      <c r="DD621" s="249"/>
      <c r="DE621" s="249"/>
      <c r="DF621" s="249"/>
      <c r="DG621" s="249"/>
      <c r="DH621" s="249"/>
      <c r="DI621" s="249"/>
      <c r="DJ621" s="249"/>
      <c r="DK621" s="249"/>
      <c r="DL621" s="249"/>
      <c r="DM621" s="249"/>
      <c r="DN621" s="249"/>
      <c r="DO621" s="249"/>
      <c r="DP621" s="249"/>
      <c r="DQ621" s="249"/>
      <c r="DR621" s="249"/>
      <c r="DS621" s="249"/>
      <c r="DT621" s="249"/>
      <c r="DU621" s="249"/>
      <c r="DV621" s="249"/>
      <c r="DW621" s="249"/>
      <c r="DX621" s="249"/>
      <c r="DY621" s="249"/>
      <c r="DZ621" s="249"/>
      <c r="EA621" s="249"/>
      <c r="EB621" s="249"/>
      <c r="EC621" s="249"/>
      <c r="ED621" s="249"/>
      <c r="EE621" s="249"/>
      <c r="EF621" s="249"/>
      <c r="EG621" s="249"/>
      <c r="EH621" s="249"/>
      <c r="EI621" s="249"/>
      <c r="EJ621" s="249"/>
      <c r="EK621" s="249"/>
      <c r="EL621" s="249"/>
      <c r="EM621" s="249"/>
      <c r="EN621" s="249"/>
      <c r="EO621" s="249"/>
      <c r="EP621" s="249"/>
      <c r="EQ621" s="249"/>
      <c r="ER621" s="249"/>
      <c r="ES621" s="249"/>
      <c r="ET621" s="249"/>
      <c r="EU621" s="249"/>
      <c r="EV621" s="249"/>
      <c r="EW621" s="249"/>
      <c r="EX621" s="249"/>
      <c r="EY621" s="249"/>
      <c r="EZ621" s="249"/>
      <c r="FA621" s="249"/>
      <c r="FB621" s="249"/>
      <c r="FC621" s="249"/>
      <c r="FD621" s="249"/>
      <c r="FE621" s="249"/>
      <c r="FF621" s="249"/>
      <c r="FG621" s="249"/>
      <c r="FH621" s="249"/>
      <c r="FI621" s="249"/>
      <c r="FJ621" s="249"/>
      <c r="FK621" s="249"/>
      <c r="FL621" s="249"/>
      <c r="FM621" s="249"/>
      <c r="FN621" s="249"/>
      <c r="FO621" s="249"/>
      <c r="FP621" s="249"/>
      <c r="FQ621" s="249"/>
      <c r="FR621" s="249"/>
      <c r="FS621" s="249"/>
      <c r="FT621" s="249"/>
      <c r="FU621" s="249"/>
      <c r="FV621" s="249"/>
      <c r="FW621" s="249"/>
      <c r="FX621" s="249"/>
    </row>
    <row r="622" customFormat="false" ht="13.8" hidden="false" customHeight="false" outlineLevel="0" collapsed="false">
      <c r="A622" s="249"/>
      <c r="B622" s="249"/>
      <c r="C622" s="249"/>
      <c r="D622" s="249"/>
      <c r="E622" s="249"/>
      <c r="F622" s="249"/>
      <c r="G622" s="249"/>
      <c r="H622" s="249"/>
      <c r="AK622" s="249"/>
      <c r="AL622" s="249"/>
      <c r="AM622" s="249"/>
      <c r="AN622" s="249"/>
      <c r="AO622" s="249"/>
      <c r="AP622" s="249"/>
      <c r="AQ622" s="249"/>
      <c r="AR622" s="249"/>
      <c r="AS622" s="249"/>
      <c r="AT622" s="249"/>
      <c r="AU622" s="249"/>
      <c r="AV622" s="249"/>
      <c r="AW622" s="249"/>
      <c r="AX622" s="249"/>
      <c r="AY622" s="249"/>
      <c r="AZ622" s="249"/>
      <c r="BA622" s="249"/>
      <c r="BB622" s="249"/>
      <c r="BC622" s="249"/>
      <c r="BD622" s="249"/>
      <c r="BE622" s="249"/>
      <c r="BF622" s="249"/>
      <c r="BG622" s="249"/>
      <c r="BH622" s="249"/>
      <c r="BI622" s="249"/>
      <c r="BJ622" s="249"/>
      <c r="BK622" s="249"/>
      <c r="BL622" s="249"/>
      <c r="BM622" s="249"/>
      <c r="BN622" s="249"/>
      <c r="BO622" s="249"/>
      <c r="BP622" s="249"/>
      <c r="BQ622" s="249"/>
      <c r="BR622" s="249"/>
      <c r="BS622" s="249"/>
      <c r="BT622" s="249"/>
      <c r="BU622" s="249"/>
      <c r="BV622" s="249"/>
      <c r="BW622" s="249"/>
      <c r="BX622" s="249"/>
      <c r="BY622" s="249"/>
      <c r="BZ622" s="249"/>
      <c r="CA622" s="249"/>
      <c r="CB622" s="249"/>
      <c r="CC622" s="249"/>
      <c r="CD622" s="249"/>
      <c r="CE622" s="249"/>
      <c r="CF622" s="249"/>
      <c r="CG622" s="249"/>
      <c r="CH622" s="249"/>
      <c r="CI622" s="249"/>
      <c r="CJ622" s="249"/>
      <c r="CK622" s="249"/>
      <c r="CL622" s="249"/>
      <c r="CM622" s="249"/>
      <c r="CN622" s="249"/>
      <c r="CO622" s="249"/>
      <c r="CP622" s="249"/>
      <c r="CQ622" s="249"/>
      <c r="CR622" s="249"/>
      <c r="CS622" s="249"/>
      <c r="CT622" s="249"/>
      <c r="CU622" s="249"/>
      <c r="CV622" s="249"/>
      <c r="CW622" s="249"/>
      <c r="CX622" s="249"/>
      <c r="CY622" s="249"/>
      <c r="CZ622" s="249"/>
      <c r="DA622" s="249"/>
      <c r="DB622" s="249"/>
      <c r="DC622" s="249"/>
      <c r="DD622" s="249"/>
      <c r="DE622" s="249"/>
      <c r="DF622" s="249"/>
      <c r="DG622" s="249"/>
      <c r="DH622" s="249"/>
      <c r="DI622" s="249"/>
      <c r="DJ622" s="249"/>
      <c r="DK622" s="249"/>
      <c r="DL622" s="249"/>
      <c r="DM622" s="249"/>
      <c r="DN622" s="249"/>
      <c r="DO622" s="249"/>
      <c r="DP622" s="249"/>
      <c r="DQ622" s="249"/>
      <c r="DR622" s="249"/>
      <c r="DS622" s="249"/>
      <c r="DT622" s="249"/>
      <c r="DU622" s="249"/>
      <c r="DV622" s="249"/>
      <c r="DW622" s="249"/>
      <c r="DX622" s="249"/>
      <c r="DY622" s="249"/>
      <c r="DZ622" s="249"/>
      <c r="EA622" s="249"/>
      <c r="EB622" s="249"/>
      <c r="EC622" s="249"/>
      <c r="ED622" s="249"/>
      <c r="EE622" s="249"/>
      <c r="EF622" s="249"/>
      <c r="EG622" s="249"/>
      <c r="EH622" s="249"/>
      <c r="EI622" s="249"/>
      <c r="EJ622" s="249"/>
      <c r="EK622" s="249"/>
      <c r="EL622" s="249"/>
      <c r="EM622" s="249"/>
      <c r="EN622" s="249"/>
      <c r="EO622" s="249"/>
      <c r="EP622" s="249"/>
      <c r="EQ622" s="249"/>
      <c r="ER622" s="249"/>
      <c r="ES622" s="249"/>
      <c r="ET622" s="249"/>
      <c r="EU622" s="249"/>
      <c r="EV622" s="249"/>
      <c r="EW622" s="249"/>
      <c r="EX622" s="249"/>
      <c r="EY622" s="249"/>
      <c r="EZ622" s="249"/>
      <c r="FA622" s="249"/>
      <c r="FB622" s="249"/>
      <c r="FC622" s="249"/>
      <c r="FD622" s="249"/>
      <c r="FE622" s="249"/>
      <c r="FF622" s="249"/>
      <c r="FG622" s="249"/>
      <c r="FH622" s="249"/>
      <c r="FI622" s="249"/>
      <c r="FJ622" s="249"/>
      <c r="FK622" s="249"/>
      <c r="FL622" s="249"/>
      <c r="FM622" s="249"/>
      <c r="FN622" s="249"/>
      <c r="FO622" s="249"/>
      <c r="FP622" s="249"/>
      <c r="FQ622" s="249"/>
      <c r="FR622" s="249"/>
      <c r="FS622" s="249"/>
      <c r="FT622" s="249"/>
      <c r="FU622" s="249"/>
      <c r="FV622" s="249"/>
      <c r="FW622" s="249"/>
      <c r="FX622" s="249"/>
    </row>
    <row r="623" customFormat="false" ht="13.8" hidden="false" customHeight="false" outlineLevel="0" collapsed="false">
      <c r="A623" s="249"/>
      <c r="B623" s="249"/>
      <c r="C623" s="249"/>
      <c r="D623" s="249"/>
      <c r="E623" s="249"/>
      <c r="F623" s="249"/>
      <c r="G623" s="249"/>
      <c r="H623" s="249"/>
      <c r="AK623" s="249"/>
      <c r="AL623" s="249"/>
      <c r="AM623" s="249"/>
      <c r="AN623" s="249"/>
      <c r="AO623" s="249"/>
      <c r="AP623" s="249"/>
      <c r="AQ623" s="249"/>
      <c r="AR623" s="249"/>
      <c r="AS623" s="249"/>
      <c r="AT623" s="249"/>
      <c r="AU623" s="249"/>
      <c r="AV623" s="249"/>
      <c r="AW623" s="249"/>
      <c r="AX623" s="249"/>
      <c r="AY623" s="249"/>
      <c r="AZ623" s="249"/>
      <c r="BA623" s="249"/>
      <c r="BB623" s="249"/>
      <c r="BC623" s="249"/>
      <c r="BD623" s="249"/>
      <c r="BE623" s="249"/>
      <c r="BF623" s="249"/>
      <c r="BG623" s="249"/>
      <c r="BH623" s="249"/>
      <c r="BI623" s="249"/>
      <c r="BJ623" s="249"/>
      <c r="BK623" s="249"/>
      <c r="BL623" s="249"/>
      <c r="BM623" s="249"/>
      <c r="BN623" s="249"/>
      <c r="BO623" s="249"/>
      <c r="BP623" s="249"/>
      <c r="BQ623" s="249"/>
      <c r="BR623" s="249"/>
      <c r="BS623" s="249"/>
      <c r="BT623" s="249"/>
      <c r="BU623" s="249"/>
      <c r="BV623" s="249"/>
      <c r="BW623" s="249"/>
      <c r="BX623" s="249"/>
      <c r="BY623" s="249"/>
      <c r="BZ623" s="249"/>
      <c r="CA623" s="249"/>
      <c r="CB623" s="249"/>
      <c r="CC623" s="249"/>
      <c r="CD623" s="249"/>
      <c r="CE623" s="249"/>
      <c r="CF623" s="249"/>
      <c r="CG623" s="249"/>
      <c r="CH623" s="249"/>
      <c r="CI623" s="249"/>
      <c r="CJ623" s="249"/>
      <c r="CK623" s="249"/>
      <c r="CL623" s="249"/>
      <c r="CM623" s="249"/>
      <c r="CN623" s="249"/>
      <c r="CO623" s="249"/>
      <c r="CP623" s="249"/>
      <c r="CQ623" s="249"/>
      <c r="CR623" s="249"/>
      <c r="CS623" s="249"/>
      <c r="CT623" s="249"/>
      <c r="CU623" s="249"/>
      <c r="CV623" s="249"/>
      <c r="CW623" s="249"/>
      <c r="CX623" s="249"/>
      <c r="CY623" s="249"/>
      <c r="CZ623" s="249"/>
      <c r="DA623" s="249"/>
      <c r="DB623" s="249"/>
      <c r="DC623" s="249"/>
      <c r="DD623" s="249"/>
      <c r="DE623" s="249"/>
      <c r="DF623" s="249"/>
      <c r="DG623" s="249"/>
      <c r="DH623" s="249"/>
      <c r="DI623" s="249"/>
      <c r="DJ623" s="249"/>
      <c r="DK623" s="249"/>
      <c r="DL623" s="249"/>
      <c r="DM623" s="249"/>
      <c r="DN623" s="249"/>
      <c r="DO623" s="249"/>
      <c r="DP623" s="249"/>
      <c r="DQ623" s="249"/>
      <c r="DR623" s="249"/>
      <c r="DS623" s="249"/>
      <c r="DT623" s="249"/>
      <c r="DU623" s="249"/>
      <c r="DV623" s="249"/>
      <c r="DW623" s="249"/>
      <c r="DX623" s="249"/>
      <c r="DY623" s="249"/>
      <c r="DZ623" s="249"/>
      <c r="EA623" s="249"/>
      <c r="EB623" s="249"/>
      <c r="EC623" s="249"/>
      <c r="ED623" s="249"/>
      <c r="EE623" s="249"/>
      <c r="EF623" s="249"/>
      <c r="EG623" s="249"/>
      <c r="EH623" s="249"/>
      <c r="EI623" s="249"/>
      <c r="EJ623" s="249"/>
      <c r="EK623" s="249"/>
      <c r="EL623" s="249"/>
      <c r="EM623" s="249"/>
      <c r="EN623" s="249"/>
      <c r="EO623" s="249"/>
      <c r="EP623" s="249"/>
      <c r="EQ623" s="249"/>
      <c r="ER623" s="249"/>
      <c r="ES623" s="249"/>
      <c r="ET623" s="249"/>
      <c r="EU623" s="249"/>
      <c r="EV623" s="249"/>
      <c r="EW623" s="249"/>
      <c r="EX623" s="249"/>
      <c r="EY623" s="249"/>
      <c r="EZ623" s="249"/>
      <c r="FA623" s="249"/>
      <c r="FB623" s="249"/>
      <c r="FC623" s="249"/>
      <c r="FD623" s="249"/>
      <c r="FE623" s="249"/>
      <c r="FF623" s="249"/>
      <c r="FG623" s="249"/>
      <c r="FH623" s="249"/>
      <c r="FI623" s="249"/>
      <c r="FJ623" s="249"/>
      <c r="FK623" s="249"/>
      <c r="FL623" s="249"/>
      <c r="FM623" s="249"/>
      <c r="FN623" s="249"/>
      <c r="FO623" s="249"/>
      <c r="FP623" s="249"/>
      <c r="FQ623" s="249"/>
      <c r="FR623" s="249"/>
      <c r="FS623" s="249"/>
      <c r="FT623" s="249"/>
      <c r="FU623" s="249"/>
      <c r="FV623" s="249"/>
      <c r="FW623" s="249"/>
      <c r="FX623" s="249"/>
    </row>
    <row r="624" customFormat="false" ht="13.8" hidden="false" customHeight="false" outlineLevel="0" collapsed="false">
      <c r="A624" s="249"/>
      <c r="B624" s="249"/>
      <c r="C624" s="249"/>
      <c r="D624" s="249"/>
      <c r="E624" s="249"/>
      <c r="F624" s="249"/>
      <c r="G624" s="249"/>
      <c r="H624" s="249"/>
      <c r="AK624" s="249"/>
      <c r="AL624" s="249"/>
      <c r="AM624" s="249"/>
      <c r="AN624" s="249"/>
      <c r="AO624" s="249"/>
      <c r="AP624" s="249"/>
      <c r="AQ624" s="249"/>
      <c r="AR624" s="249"/>
      <c r="AS624" s="249"/>
      <c r="AT624" s="249"/>
      <c r="AU624" s="249"/>
      <c r="AV624" s="249"/>
      <c r="AW624" s="249"/>
      <c r="AX624" s="249"/>
      <c r="AY624" s="249"/>
      <c r="AZ624" s="249"/>
      <c r="BA624" s="249"/>
      <c r="BB624" s="249"/>
      <c r="BC624" s="249"/>
      <c r="BD624" s="249"/>
      <c r="BE624" s="249"/>
      <c r="BF624" s="249"/>
      <c r="BG624" s="249"/>
      <c r="BH624" s="249"/>
      <c r="BI624" s="249"/>
      <c r="BJ624" s="249"/>
      <c r="BK624" s="249"/>
      <c r="BL624" s="249"/>
      <c r="BM624" s="249"/>
      <c r="BN624" s="249"/>
      <c r="BO624" s="249"/>
      <c r="BP624" s="249"/>
      <c r="BQ624" s="249"/>
      <c r="BR624" s="249"/>
      <c r="BS624" s="249"/>
      <c r="BT624" s="249"/>
      <c r="BU624" s="249"/>
      <c r="BV624" s="249"/>
      <c r="BW624" s="249"/>
      <c r="BX624" s="249"/>
      <c r="BY624" s="249"/>
      <c r="BZ624" s="249"/>
      <c r="CA624" s="249"/>
      <c r="CB624" s="249"/>
      <c r="CC624" s="249"/>
      <c r="CD624" s="249"/>
      <c r="CE624" s="249"/>
      <c r="CF624" s="249"/>
      <c r="CG624" s="249"/>
      <c r="CH624" s="249"/>
      <c r="CI624" s="249"/>
      <c r="CJ624" s="249"/>
      <c r="CK624" s="249"/>
      <c r="CL624" s="249"/>
      <c r="CM624" s="249"/>
      <c r="CN624" s="249"/>
      <c r="CO624" s="249"/>
      <c r="CP624" s="249"/>
      <c r="CQ624" s="249"/>
      <c r="CR624" s="249"/>
      <c r="CS624" s="249"/>
      <c r="CT624" s="249"/>
      <c r="CU624" s="249"/>
      <c r="CV624" s="249"/>
      <c r="CW624" s="249"/>
      <c r="CX624" s="249"/>
      <c r="CY624" s="249"/>
      <c r="CZ624" s="249"/>
      <c r="DA624" s="249"/>
      <c r="DB624" s="249"/>
      <c r="DC624" s="249"/>
      <c r="DD624" s="249"/>
      <c r="DE624" s="249"/>
      <c r="DF624" s="249"/>
      <c r="DG624" s="249"/>
      <c r="DH624" s="249"/>
      <c r="DI624" s="249"/>
      <c r="DJ624" s="249"/>
      <c r="DK624" s="249"/>
      <c r="DL624" s="249"/>
      <c r="DM624" s="249"/>
      <c r="DN624" s="249"/>
      <c r="DO624" s="249"/>
      <c r="DP624" s="249"/>
      <c r="DQ624" s="249"/>
      <c r="DR624" s="249"/>
      <c r="DS624" s="249"/>
      <c r="DT624" s="249"/>
      <c r="DU624" s="249"/>
      <c r="DV624" s="249"/>
      <c r="DW624" s="249"/>
      <c r="DX624" s="249"/>
      <c r="DY624" s="249"/>
      <c r="DZ624" s="249"/>
      <c r="EA624" s="249"/>
      <c r="EB624" s="249"/>
      <c r="EC624" s="249"/>
      <c r="ED624" s="249"/>
      <c r="EE624" s="249"/>
      <c r="EF624" s="249"/>
      <c r="EG624" s="249"/>
      <c r="EH624" s="249"/>
      <c r="EI624" s="249"/>
      <c r="EJ624" s="249"/>
      <c r="EK624" s="249"/>
      <c r="EL624" s="249"/>
      <c r="EM624" s="249"/>
      <c r="EN624" s="249"/>
      <c r="EO624" s="249"/>
      <c r="EP624" s="249"/>
      <c r="EQ624" s="249"/>
      <c r="ER624" s="249"/>
      <c r="ES624" s="249"/>
      <c r="ET624" s="249"/>
      <c r="EU624" s="249"/>
      <c r="EV624" s="249"/>
      <c r="EW624" s="249"/>
      <c r="EX624" s="249"/>
      <c r="EY624" s="249"/>
      <c r="EZ624" s="249"/>
      <c r="FA624" s="249"/>
      <c r="FB624" s="249"/>
      <c r="FC624" s="249"/>
      <c r="FD624" s="249"/>
      <c r="FE624" s="249"/>
      <c r="FF624" s="249"/>
      <c r="FG624" s="249"/>
      <c r="FH624" s="249"/>
      <c r="FI624" s="249"/>
      <c r="FJ624" s="249"/>
      <c r="FK624" s="249"/>
      <c r="FL624" s="249"/>
      <c r="FM624" s="249"/>
      <c r="FN624" s="249"/>
      <c r="FO624" s="249"/>
      <c r="FP624" s="249"/>
      <c r="FQ624" s="249"/>
      <c r="FR624" s="249"/>
      <c r="FS624" s="249"/>
      <c r="FT624" s="249"/>
      <c r="FU624" s="249"/>
      <c r="FV624" s="249"/>
      <c r="FW624" s="249"/>
      <c r="FX624" s="249"/>
    </row>
    <row r="625" customFormat="false" ht="13.8" hidden="false" customHeight="false" outlineLevel="0" collapsed="false">
      <c r="A625" s="249"/>
      <c r="B625" s="249"/>
      <c r="C625" s="249"/>
      <c r="D625" s="249"/>
      <c r="E625" s="249"/>
      <c r="F625" s="249"/>
      <c r="G625" s="249"/>
      <c r="H625" s="249"/>
      <c r="AK625" s="249"/>
      <c r="AL625" s="249"/>
      <c r="AM625" s="249"/>
      <c r="AN625" s="249"/>
      <c r="AO625" s="249"/>
      <c r="AP625" s="249"/>
      <c r="AQ625" s="249"/>
      <c r="AR625" s="249"/>
      <c r="AS625" s="249"/>
      <c r="AT625" s="249"/>
      <c r="AU625" s="249"/>
      <c r="AV625" s="249"/>
      <c r="AW625" s="249"/>
      <c r="AX625" s="249"/>
      <c r="AY625" s="249"/>
      <c r="AZ625" s="249"/>
      <c r="BA625" s="249"/>
      <c r="BB625" s="249"/>
      <c r="BC625" s="249"/>
      <c r="BD625" s="249"/>
      <c r="BE625" s="249"/>
      <c r="BF625" s="249"/>
      <c r="BG625" s="249"/>
      <c r="BH625" s="249"/>
      <c r="BI625" s="249"/>
      <c r="BJ625" s="249"/>
      <c r="BK625" s="249"/>
      <c r="BL625" s="249"/>
      <c r="BM625" s="249"/>
      <c r="BN625" s="249"/>
      <c r="BO625" s="249"/>
      <c r="BP625" s="249"/>
      <c r="BQ625" s="249"/>
      <c r="BR625" s="249"/>
      <c r="BS625" s="249"/>
      <c r="BT625" s="249"/>
      <c r="BU625" s="249"/>
      <c r="BV625" s="249"/>
      <c r="BW625" s="249"/>
      <c r="BX625" s="249"/>
      <c r="BY625" s="249"/>
      <c r="BZ625" s="249"/>
      <c r="CA625" s="249"/>
      <c r="CB625" s="249"/>
      <c r="CC625" s="249"/>
      <c r="CD625" s="249"/>
      <c r="CE625" s="249"/>
      <c r="CF625" s="249"/>
      <c r="CG625" s="249"/>
      <c r="CH625" s="249"/>
      <c r="CI625" s="249"/>
      <c r="CJ625" s="249"/>
      <c r="CK625" s="249"/>
      <c r="CL625" s="249"/>
      <c r="CM625" s="249"/>
      <c r="CN625" s="249"/>
      <c r="CO625" s="249"/>
      <c r="CP625" s="249"/>
      <c r="CQ625" s="249"/>
      <c r="CR625" s="249"/>
      <c r="CS625" s="249"/>
      <c r="CT625" s="249"/>
      <c r="CU625" s="249"/>
      <c r="CV625" s="249"/>
      <c r="CW625" s="249"/>
      <c r="CX625" s="249"/>
      <c r="CY625" s="249"/>
      <c r="CZ625" s="249"/>
      <c r="DA625" s="249"/>
      <c r="DB625" s="249"/>
      <c r="DC625" s="249"/>
      <c r="DD625" s="249"/>
      <c r="DE625" s="249"/>
      <c r="DF625" s="249"/>
      <c r="DG625" s="249"/>
      <c r="DH625" s="249"/>
      <c r="DI625" s="249"/>
      <c r="DJ625" s="249"/>
      <c r="DK625" s="249"/>
      <c r="DL625" s="249"/>
      <c r="DM625" s="249"/>
      <c r="DN625" s="249"/>
      <c r="DO625" s="249"/>
      <c r="DP625" s="249"/>
      <c r="DQ625" s="249"/>
      <c r="DR625" s="249"/>
      <c r="DS625" s="249"/>
      <c r="DT625" s="249"/>
      <c r="DU625" s="249"/>
      <c r="DV625" s="249"/>
      <c r="DW625" s="249"/>
      <c r="DX625" s="249"/>
      <c r="DY625" s="249"/>
      <c r="DZ625" s="249"/>
      <c r="EA625" s="249"/>
      <c r="EB625" s="249"/>
      <c r="EC625" s="249"/>
      <c r="ED625" s="249"/>
      <c r="EE625" s="249"/>
      <c r="EF625" s="249"/>
      <c r="EG625" s="249"/>
      <c r="EH625" s="249"/>
      <c r="EI625" s="249"/>
      <c r="EJ625" s="249"/>
      <c r="EK625" s="249"/>
      <c r="EL625" s="249"/>
      <c r="EM625" s="249"/>
      <c r="EN625" s="249"/>
      <c r="EO625" s="249"/>
      <c r="EP625" s="249"/>
      <c r="EQ625" s="249"/>
      <c r="ER625" s="249"/>
      <c r="ES625" s="249"/>
      <c r="ET625" s="249"/>
      <c r="EU625" s="249"/>
      <c r="EV625" s="249"/>
      <c r="EW625" s="249"/>
      <c r="EX625" s="249"/>
      <c r="EY625" s="249"/>
      <c r="EZ625" s="249"/>
      <c r="FA625" s="249"/>
      <c r="FB625" s="249"/>
      <c r="FC625" s="249"/>
      <c r="FD625" s="249"/>
      <c r="FE625" s="249"/>
      <c r="FF625" s="249"/>
      <c r="FG625" s="249"/>
      <c r="FH625" s="249"/>
      <c r="FI625" s="249"/>
      <c r="FJ625" s="249"/>
      <c r="FK625" s="249"/>
      <c r="FL625" s="249"/>
      <c r="FM625" s="249"/>
      <c r="FN625" s="249"/>
      <c r="FO625" s="249"/>
      <c r="FP625" s="249"/>
      <c r="FQ625" s="249"/>
      <c r="FR625" s="249"/>
      <c r="FS625" s="249"/>
      <c r="FT625" s="249"/>
      <c r="FU625" s="249"/>
      <c r="FV625" s="249"/>
      <c r="FW625" s="249"/>
      <c r="FX625" s="249"/>
    </row>
    <row r="626" customFormat="false" ht="13.8" hidden="false" customHeight="false" outlineLevel="0" collapsed="false">
      <c r="A626" s="249"/>
      <c r="B626" s="249"/>
      <c r="C626" s="249"/>
      <c r="D626" s="249"/>
      <c r="E626" s="249"/>
      <c r="F626" s="249"/>
      <c r="G626" s="249"/>
      <c r="H626" s="249"/>
      <c r="AK626" s="249"/>
      <c r="AL626" s="249"/>
      <c r="AM626" s="249"/>
      <c r="AN626" s="249"/>
      <c r="AO626" s="249"/>
      <c r="AP626" s="249"/>
      <c r="AQ626" s="249"/>
      <c r="AR626" s="249"/>
      <c r="AS626" s="249"/>
      <c r="AT626" s="249"/>
      <c r="AU626" s="249"/>
      <c r="AV626" s="249"/>
      <c r="AW626" s="249"/>
      <c r="AX626" s="249"/>
      <c r="AY626" s="249"/>
      <c r="AZ626" s="249"/>
      <c r="BA626" s="249"/>
      <c r="BB626" s="249"/>
      <c r="BC626" s="249"/>
      <c r="BD626" s="249"/>
      <c r="BE626" s="249"/>
      <c r="BF626" s="249"/>
      <c r="BG626" s="249"/>
      <c r="BH626" s="249"/>
      <c r="BI626" s="249"/>
      <c r="BJ626" s="249"/>
      <c r="BK626" s="249"/>
      <c r="BL626" s="249"/>
      <c r="BM626" s="249"/>
      <c r="BN626" s="249"/>
      <c r="BO626" s="249"/>
      <c r="BP626" s="249"/>
      <c r="BQ626" s="249"/>
      <c r="BR626" s="249"/>
      <c r="BS626" s="249"/>
      <c r="BT626" s="249"/>
      <c r="BU626" s="249"/>
      <c r="BV626" s="249"/>
      <c r="BW626" s="249"/>
      <c r="BX626" s="249"/>
      <c r="BY626" s="249"/>
      <c r="BZ626" s="249"/>
      <c r="CA626" s="249"/>
      <c r="CB626" s="249"/>
      <c r="CC626" s="249"/>
      <c r="CD626" s="249"/>
      <c r="CE626" s="249"/>
      <c r="CF626" s="249"/>
      <c r="CG626" s="249"/>
      <c r="CH626" s="249"/>
      <c r="CI626" s="249"/>
      <c r="CJ626" s="249"/>
      <c r="CK626" s="249"/>
      <c r="CL626" s="249"/>
      <c r="CM626" s="249"/>
      <c r="CN626" s="249"/>
      <c r="CO626" s="249"/>
      <c r="CP626" s="249"/>
      <c r="CQ626" s="249"/>
      <c r="CR626" s="249"/>
      <c r="CS626" s="249"/>
      <c r="CT626" s="249"/>
      <c r="CU626" s="249"/>
      <c r="CV626" s="249"/>
      <c r="CW626" s="249"/>
      <c r="CX626" s="249"/>
      <c r="CY626" s="249"/>
      <c r="CZ626" s="249"/>
      <c r="DA626" s="249"/>
      <c r="DB626" s="249"/>
      <c r="DC626" s="249"/>
      <c r="DD626" s="249"/>
      <c r="DE626" s="249"/>
      <c r="DF626" s="249"/>
      <c r="DG626" s="249"/>
      <c r="DH626" s="249"/>
      <c r="DI626" s="249"/>
      <c r="DJ626" s="249"/>
      <c r="DK626" s="249"/>
      <c r="DL626" s="249"/>
      <c r="DM626" s="249"/>
      <c r="DN626" s="249"/>
      <c r="DO626" s="249"/>
      <c r="DP626" s="249"/>
      <c r="DQ626" s="249"/>
      <c r="DR626" s="249"/>
      <c r="DS626" s="249"/>
      <c r="DT626" s="249"/>
      <c r="DU626" s="249"/>
      <c r="DV626" s="249"/>
      <c r="DW626" s="249"/>
      <c r="DX626" s="249"/>
      <c r="DY626" s="249"/>
      <c r="DZ626" s="249"/>
      <c r="EA626" s="249"/>
      <c r="EB626" s="249"/>
      <c r="EC626" s="249"/>
      <c r="ED626" s="249"/>
      <c r="EE626" s="249"/>
      <c r="EF626" s="249"/>
      <c r="EG626" s="249"/>
      <c r="EH626" s="249"/>
      <c r="EI626" s="249"/>
      <c r="EJ626" s="249"/>
      <c r="EK626" s="249"/>
      <c r="EL626" s="249"/>
      <c r="EM626" s="249"/>
      <c r="EN626" s="249"/>
      <c r="EO626" s="249"/>
      <c r="EP626" s="249"/>
      <c r="EQ626" s="249"/>
      <c r="ER626" s="249"/>
      <c r="ES626" s="249"/>
      <c r="ET626" s="249"/>
      <c r="EU626" s="249"/>
      <c r="EV626" s="249"/>
      <c r="EW626" s="249"/>
      <c r="EX626" s="249"/>
      <c r="EY626" s="249"/>
      <c r="EZ626" s="249"/>
      <c r="FA626" s="249"/>
      <c r="FB626" s="249"/>
      <c r="FC626" s="249"/>
      <c r="FD626" s="249"/>
      <c r="FE626" s="249"/>
      <c r="FF626" s="249"/>
      <c r="FG626" s="249"/>
      <c r="FH626" s="249"/>
      <c r="FI626" s="249"/>
      <c r="FJ626" s="249"/>
      <c r="FK626" s="249"/>
      <c r="FL626" s="249"/>
      <c r="FM626" s="249"/>
      <c r="FN626" s="249"/>
      <c r="FO626" s="249"/>
      <c r="FP626" s="249"/>
      <c r="FQ626" s="249"/>
      <c r="FR626" s="249"/>
      <c r="FS626" s="249"/>
      <c r="FT626" s="249"/>
      <c r="FU626" s="249"/>
      <c r="FV626" s="249"/>
      <c r="FW626" s="249"/>
      <c r="FX626" s="249"/>
    </row>
    <row r="627" customFormat="false" ht="13.8" hidden="false" customHeight="false" outlineLevel="0" collapsed="false">
      <c r="A627" s="249"/>
      <c r="B627" s="249"/>
      <c r="C627" s="249"/>
      <c r="D627" s="249"/>
      <c r="E627" s="249"/>
      <c r="F627" s="249"/>
      <c r="G627" s="249"/>
      <c r="H627" s="249"/>
      <c r="AK627" s="249"/>
      <c r="AL627" s="249"/>
      <c r="AM627" s="249"/>
      <c r="AN627" s="249"/>
      <c r="AO627" s="249"/>
      <c r="AP627" s="249"/>
      <c r="AQ627" s="249"/>
      <c r="AR627" s="249"/>
      <c r="AS627" s="249"/>
      <c r="AT627" s="249"/>
      <c r="AU627" s="249"/>
      <c r="AV627" s="249"/>
      <c r="AW627" s="249"/>
      <c r="AX627" s="249"/>
      <c r="AY627" s="249"/>
      <c r="AZ627" s="249"/>
      <c r="BA627" s="249"/>
      <c r="BB627" s="249"/>
      <c r="BC627" s="249"/>
      <c r="BD627" s="249"/>
      <c r="BE627" s="249"/>
      <c r="BF627" s="249"/>
      <c r="BG627" s="249"/>
      <c r="BH627" s="249"/>
      <c r="BI627" s="249"/>
      <c r="BJ627" s="249"/>
      <c r="BK627" s="249"/>
      <c r="BL627" s="249"/>
      <c r="BM627" s="249"/>
      <c r="BN627" s="249"/>
      <c r="BO627" s="249"/>
      <c r="BP627" s="249"/>
      <c r="BQ627" s="249"/>
      <c r="BR627" s="249"/>
      <c r="BS627" s="249"/>
      <c r="BT627" s="249"/>
      <c r="BU627" s="249"/>
      <c r="BV627" s="249"/>
      <c r="BW627" s="249"/>
      <c r="BX627" s="249"/>
      <c r="BY627" s="249"/>
      <c r="BZ627" s="249"/>
      <c r="CA627" s="249"/>
      <c r="CB627" s="249"/>
      <c r="CC627" s="249"/>
      <c r="CD627" s="249"/>
      <c r="CE627" s="249"/>
      <c r="CF627" s="249"/>
      <c r="CG627" s="249"/>
      <c r="CH627" s="249"/>
      <c r="CI627" s="249"/>
      <c r="CJ627" s="249"/>
      <c r="CK627" s="249"/>
      <c r="CL627" s="249"/>
      <c r="CM627" s="249"/>
      <c r="CN627" s="249"/>
      <c r="CO627" s="249"/>
      <c r="CP627" s="249"/>
      <c r="CQ627" s="249"/>
      <c r="CR627" s="249"/>
      <c r="CS627" s="249"/>
      <c r="CT627" s="249"/>
      <c r="CU627" s="249"/>
      <c r="CV627" s="249"/>
      <c r="CW627" s="249"/>
      <c r="CX627" s="249"/>
      <c r="CY627" s="249"/>
      <c r="CZ627" s="249"/>
      <c r="DA627" s="249"/>
      <c r="DB627" s="249"/>
      <c r="DC627" s="249"/>
      <c r="DD627" s="249"/>
      <c r="DE627" s="249"/>
      <c r="DF627" s="249"/>
      <c r="DG627" s="249"/>
      <c r="DH627" s="249"/>
      <c r="DI627" s="249"/>
      <c r="DJ627" s="249"/>
      <c r="DK627" s="249"/>
      <c r="DL627" s="249"/>
      <c r="DM627" s="249"/>
      <c r="DN627" s="249"/>
      <c r="DO627" s="249"/>
      <c r="DP627" s="249"/>
      <c r="DQ627" s="249"/>
      <c r="DR627" s="249"/>
      <c r="DS627" s="249"/>
      <c r="DT627" s="249"/>
      <c r="DU627" s="249"/>
      <c r="DV627" s="249"/>
      <c r="DW627" s="249"/>
      <c r="DX627" s="249"/>
      <c r="DY627" s="249"/>
      <c r="DZ627" s="249"/>
      <c r="EA627" s="249"/>
      <c r="EB627" s="249"/>
      <c r="EC627" s="249"/>
      <c r="ED627" s="249"/>
      <c r="EE627" s="249"/>
      <c r="EF627" s="249"/>
      <c r="EG627" s="249"/>
      <c r="EH627" s="249"/>
      <c r="EI627" s="249"/>
      <c r="EJ627" s="249"/>
      <c r="EK627" s="249"/>
      <c r="EL627" s="249"/>
      <c r="EM627" s="249"/>
      <c r="EN627" s="249"/>
      <c r="EO627" s="249"/>
      <c r="EP627" s="249"/>
      <c r="EQ627" s="249"/>
      <c r="ER627" s="249"/>
      <c r="ES627" s="249"/>
      <c r="ET627" s="249"/>
      <c r="EU627" s="249"/>
      <c r="EV627" s="249"/>
      <c r="EW627" s="249"/>
      <c r="EX627" s="249"/>
      <c r="EY627" s="249"/>
      <c r="EZ627" s="249"/>
      <c r="FA627" s="249"/>
      <c r="FB627" s="249"/>
      <c r="FC627" s="249"/>
      <c r="FD627" s="249"/>
      <c r="FE627" s="249"/>
      <c r="FF627" s="249"/>
      <c r="FG627" s="249"/>
      <c r="FH627" s="249"/>
      <c r="FI627" s="249"/>
      <c r="FJ627" s="249"/>
      <c r="FK627" s="249"/>
      <c r="FL627" s="249"/>
      <c r="FM627" s="249"/>
      <c r="FN627" s="249"/>
      <c r="FO627" s="249"/>
      <c r="FP627" s="249"/>
      <c r="FQ627" s="249"/>
      <c r="FR627" s="249"/>
      <c r="FS627" s="249"/>
      <c r="FT627" s="249"/>
      <c r="FU627" s="249"/>
      <c r="FV627" s="249"/>
      <c r="FW627" s="249"/>
      <c r="FX627" s="249"/>
    </row>
    <row r="628" customFormat="false" ht="13.8" hidden="false" customHeight="false" outlineLevel="0" collapsed="false">
      <c r="A628" s="249"/>
      <c r="B628" s="249"/>
      <c r="C628" s="249"/>
      <c r="D628" s="249"/>
      <c r="E628" s="249"/>
      <c r="F628" s="249"/>
      <c r="G628" s="249"/>
      <c r="H628" s="249"/>
      <c r="AK628" s="249"/>
      <c r="AL628" s="249"/>
      <c r="AM628" s="249"/>
      <c r="AN628" s="249"/>
      <c r="AO628" s="249"/>
      <c r="AP628" s="249"/>
      <c r="AQ628" s="249"/>
      <c r="AR628" s="249"/>
      <c r="AS628" s="249"/>
      <c r="AT628" s="249"/>
      <c r="AU628" s="249"/>
      <c r="AV628" s="249"/>
      <c r="AW628" s="249"/>
      <c r="AX628" s="249"/>
      <c r="AY628" s="249"/>
      <c r="AZ628" s="249"/>
      <c r="BA628" s="249"/>
      <c r="BB628" s="249"/>
      <c r="BC628" s="249"/>
      <c r="BD628" s="249"/>
      <c r="BE628" s="249"/>
      <c r="BF628" s="249"/>
      <c r="BG628" s="249"/>
      <c r="BH628" s="249"/>
      <c r="BI628" s="249"/>
      <c r="BJ628" s="249"/>
      <c r="BK628" s="249"/>
      <c r="BL628" s="249"/>
      <c r="BM628" s="249"/>
      <c r="BN628" s="249"/>
      <c r="BO628" s="249"/>
      <c r="BP628" s="249"/>
      <c r="BQ628" s="249"/>
      <c r="BR628" s="249"/>
      <c r="BS628" s="249"/>
      <c r="BT628" s="249"/>
      <c r="BU628" s="249"/>
      <c r="BV628" s="249"/>
      <c r="BW628" s="249"/>
      <c r="BX628" s="249"/>
      <c r="BY628" s="249"/>
      <c r="BZ628" s="249"/>
      <c r="CA628" s="249"/>
      <c r="CB628" s="249"/>
      <c r="CC628" s="249"/>
      <c r="CD628" s="249"/>
      <c r="CE628" s="249"/>
      <c r="CF628" s="249"/>
      <c r="CG628" s="249"/>
      <c r="CH628" s="249"/>
      <c r="CI628" s="249"/>
      <c r="CJ628" s="249"/>
      <c r="CK628" s="249"/>
      <c r="CL628" s="249"/>
      <c r="CM628" s="249"/>
      <c r="CN628" s="249"/>
      <c r="CO628" s="249"/>
      <c r="CP628" s="249"/>
      <c r="CQ628" s="249"/>
      <c r="CR628" s="249"/>
      <c r="CS628" s="249"/>
      <c r="CT628" s="249"/>
      <c r="CU628" s="249"/>
      <c r="CV628" s="249"/>
      <c r="CW628" s="249"/>
      <c r="CX628" s="249"/>
      <c r="CY628" s="249"/>
      <c r="CZ628" s="249"/>
      <c r="DA628" s="249"/>
      <c r="DB628" s="249"/>
      <c r="DC628" s="249"/>
      <c r="DD628" s="249"/>
      <c r="DE628" s="249"/>
      <c r="DF628" s="249"/>
      <c r="DG628" s="249"/>
      <c r="DH628" s="249"/>
      <c r="DI628" s="249"/>
      <c r="DJ628" s="249"/>
      <c r="DK628" s="249"/>
      <c r="DL628" s="249"/>
      <c r="DM628" s="249"/>
      <c r="DN628" s="249"/>
      <c r="DO628" s="249"/>
      <c r="DP628" s="249"/>
      <c r="DQ628" s="249"/>
      <c r="DR628" s="249"/>
      <c r="DS628" s="249"/>
      <c r="DT628" s="249"/>
      <c r="DU628" s="249"/>
      <c r="DV628" s="249"/>
      <c r="DW628" s="249"/>
      <c r="DX628" s="249"/>
      <c r="DY628" s="249"/>
      <c r="DZ628" s="249"/>
      <c r="EA628" s="249"/>
      <c r="EB628" s="249"/>
      <c r="EC628" s="249"/>
      <c r="ED628" s="249"/>
      <c r="EE628" s="249"/>
      <c r="EF628" s="249"/>
      <c r="EG628" s="249"/>
      <c r="EH628" s="249"/>
      <c r="EI628" s="249"/>
      <c r="EJ628" s="249"/>
      <c r="EK628" s="249"/>
      <c r="EL628" s="249"/>
      <c r="EM628" s="249"/>
      <c r="EN628" s="249"/>
      <c r="EO628" s="249"/>
      <c r="EP628" s="249"/>
      <c r="EQ628" s="249"/>
      <c r="ER628" s="249"/>
      <c r="ES628" s="249"/>
      <c r="ET628" s="249"/>
      <c r="EU628" s="249"/>
      <c r="EV628" s="249"/>
      <c r="EW628" s="249"/>
      <c r="EX628" s="249"/>
      <c r="EY628" s="249"/>
      <c r="EZ628" s="249"/>
      <c r="FA628" s="249"/>
      <c r="FB628" s="249"/>
      <c r="FC628" s="249"/>
      <c r="FD628" s="249"/>
      <c r="FE628" s="249"/>
      <c r="FF628" s="249"/>
      <c r="FG628" s="249"/>
      <c r="FH628" s="249"/>
      <c r="FI628" s="249"/>
      <c r="FJ628" s="249"/>
      <c r="FK628" s="249"/>
      <c r="FL628" s="249"/>
      <c r="FM628" s="249"/>
      <c r="FN628" s="249"/>
      <c r="FO628" s="249"/>
      <c r="FP628" s="249"/>
      <c r="FQ628" s="249"/>
      <c r="FR628" s="249"/>
      <c r="FS628" s="249"/>
      <c r="FT628" s="249"/>
      <c r="FU628" s="249"/>
      <c r="FV628" s="249"/>
      <c r="FW628" s="249"/>
      <c r="FX628" s="249"/>
    </row>
    <row r="629" customFormat="false" ht="13.8" hidden="false" customHeight="false" outlineLevel="0" collapsed="false">
      <c r="A629" s="249"/>
      <c r="B629" s="249"/>
      <c r="C629" s="249"/>
      <c r="D629" s="249"/>
      <c r="E629" s="249"/>
      <c r="F629" s="249"/>
      <c r="G629" s="249"/>
      <c r="H629" s="249"/>
      <c r="AK629" s="249"/>
      <c r="AL629" s="249"/>
      <c r="AM629" s="249"/>
      <c r="AN629" s="249"/>
      <c r="AO629" s="249"/>
      <c r="AP629" s="249"/>
      <c r="AQ629" s="249"/>
      <c r="AR629" s="249"/>
      <c r="AS629" s="249"/>
      <c r="AT629" s="249"/>
      <c r="AU629" s="249"/>
      <c r="AV629" s="249"/>
      <c r="AW629" s="249"/>
      <c r="AX629" s="249"/>
      <c r="AY629" s="249"/>
      <c r="AZ629" s="249"/>
      <c r="BA629" s="249"/>
      <c r="BB629" s="249"/>
      <c r="BC629" s="249"/>
      <c r="BD629" s="249"/>
      <c r="BE629" s="249"/>
      <c r="BF629" s="249"/>
      <c r="BG629" s="249"/>
      <c r="BH629" s="249"/>
      <c r="BI629" s="249"/>
      <c r="BJ629" s="249"/>
      <c r="BK629" s="249"/>
      <c r="BL629" s="249"/>
      <c r="BM629" s="249"/>
      <c r="BN629" s="249"/>
      <c r="BO629" s="249"/>
      <c r="BP629" s="249"/>
      <c r="BQ629" s="249"/>
      <c r="BR629" s="249"/>
      <c r="BS629" s="249"/>
      <c r="BT629" s="249"/>
      <c r="BU629" s="249"/>
      <c r="BV629" s="249"/>
      <c r="BW629" s="249"/>
      <c r="BX629" s="249"/>
      <c r="BY629" s="249"/>
      <c r="BZ629" s="249"/>
      <c r="CA629" s="249"/>
      <c r="CB629" s="249"/>
      <c r="CC629" s="249"/>
      <c r="CD629" s="249"/>
      <c r="CE629" s="249"/>
      <c r="CF629" s="249"/>
      <c r="CG629" s="249"/>
      <c r="CH629" s="249"/>
      <c r="CI629" s="249"/>
      <c r="CJ629" s="249"/>
      <c r="CK629" s="249"/>
      <c r="CL629" s="249"/>
      <c r="CM629" s="249"/>
      <c r="CN629" s="249"/>
      <c r="CO629" s="249"/>
      <c r="CP629" s="249"/>
      <c r="CQ629" s="249"/>
      <c r="CR629" s="249"/>
      <c r="CS629" s="249"/>
      <c r="CT629" s="249"/>
      <c r="CU629" s="249"/>
      <c r="CV629" s="249"/>
      <c r="CW629" s="249"/>
      <c r="CX629" s="249"/>
      <c r="CY629" s="249"/>
      <c r="CZ629" s="249"/>
      <c r="DA629" s="249"/>
      <c r="DB629" s="249"/>
      <c r="DC629" s="249"/>
      <c r="DD629" s="249"/>
      <c r="DE629" s="249"/>
      <c r="DF629" s="249"/>
      <c r="DG629" s="249"/>
      <c r="DH629" s="249"/>
      <c r="DI629" s="249"/>
      <c r="DJ629" s="249"/>
      <c r="DK629" s="249"/>
      <c r="DL629" s="249"/>
      <c r="DM629" s="249"/>
      <c r="DN629" s="249"/>
      <c r="DO629" s="249"/>
      <c r="DP629" s="249"/>
      <c r="DQ629" s="249"/>
      <c r="DR629" s="249"/>
      <c r="DS629" s="249"/>
      <c r="DT629" s="249"/>
      <c r="DU629" s="249"/>
      <c r="DV629" s="249"/>
      <c r="DW629" s="249"/>
      <c r="DX629" s="249"/>
      <c r="DY629" s="249"/>
      <c r="DZ629" s="249"/>
      <c r="EA629" s="249"/>
      <c r="EB629" s="249"/>
      <c r="EC629" s="249"/>
      <c r="ED629" s="249"/>
      <c r="EE629" s="249"/>
      <c r="EF629" s="249"/>
      <c r="EG629" s="249"/>
      <c r="EH629" s="249"/>
      <c r="EI629" s="249"/>
      <c r="EJ629" s="249"/>
      <c r="EK629" s="249"/>
      <c r="EL629" s="249"/>
      <c r="EM629" s="249"/>
      <c r="EN629" s="249"/>
      <c r="EO629" s="249"/>
      <c r="EP629" s="249"/>
      <c r="EQ629" s="249"/>
      <c r="ER629" s="249"/>
      <c r="ES629" s="249"/>
      <c r="ET629" s="249"/>
      <c r="EU629" s="249"/>
      <c r="EV629" s="249"/>
      <c r="EW629" s="249"/>
      <c r="EX629" s="249"/>
      <c r="EY629" s="249"/>
      <c r="EZ629" s="249"/>
      <c r="FA629" s="249"/>
      <c r="FB629" s="249"/>
      <c r="FC629" s="249"/>
      <c r="FD629" s="249"/>
      <c r="FE629" s="249"/>
      <c r="FF629" s="249"/>
      <c r="FG629" s="249"/>
      <c r="FH629" s="249"/>
      <c r="FI629" s="249"/>
      <c r="FJ629" s="249"/>
      <c r="FK629" s="249"/>
      <c r="FL629" s="249"/>
      <c r="FM629" s="249"/>
      <c r="FN629" s="249"/>
      <c r="FO629" s="249"/>
      <c r="FP629" s="249"/>
      <c r="FQ629" s="249"/>
      <c r="FR629" s="249"/>
      <c r="FS629" s="249"/>
      <c r="FT629" s="249"/>
      <c r="FU629" s="249"/>
      <c r="FV629" s="249"/>
      <c r="FW629" s="249"/>
      <c r="FX629" s="249"/>
    </row>
    <row r="630" customFormat="false" ht="13.8" hidden="false" customHeight="false" outlineLevel="0" collapsed="false">
      <c r="A630" s="249"/>
      <c r="B630" s="249"/>
      <c r="C630" s="249"/>
      <c r="D630" s="249"/>
      <c r="E630" s="249"/>
      <c r="F630" s="249"/>
      <c r="G630" s="249"/>
      <c r="H630" s="249"/>
      <c r="AK630" s="249"/>
      <c r="AL630" s="249"/>
      <c r="AM630" s="249"/>
      <c r="AN630" s="249"/>
      <c r="AO630" s="249"/>
      <c r="AP630" s="249"/>
      <c r="AQ630" s="249"/>
      <c r="AR630" s="249"/>
      <c r="AS630" s="249"/>
      <c r="AT630" s="249"/>
      <c r="AU630" s="249"/>
      <c r="AV630" s="249"/>
      <c r="AW630" s="249"/>
      <c r="AX630" s="249"/>
      <c r="AY630" s="249"/>
      <c r="AZ630" s="249"/>
      <c r="BA630" s="249"/>
      <c r="BB630" s="249"/>
      <c r="BC630" s="249"/>
      <c r="BD630" s="249"/>
      <c r="BE630" s="249"/>
      <c r="BF630" s="249"/>
      <c r="BG630" s="249"/>
      <c r="BH630" s="249"/>
      <c r="BI630" s="249"/>
      <c r="BJ630" s="249"/>
      <c r="BK630" s="249"/>
      <c r="BL630" s="249"/>
      <c r="BM630" s="249"/>
      <c r="BN630" s="249"/>
      <c r="BO630" s="249"/>
      <c r="BP630" s="249"/>
      <c r="BQ630" s="249"/>
      <c r="BR630" s="249"/>
      <c r="BS630" s="249"/>
      <c r="BT630" s="249"/>
      <c r="BU630" s="249"/>
      <c r="BV630" s="249"/>
      <c r="BW630" s="249"/>
      <c r="BX630" s="249"/>
      <c r="BY630" s="249"/>
      <c r="BZ630" s="249"/>
      <c r="CA630" s="249"/>
      <c r="CB630" s="249"/>
      <c r="CC630" s="249"/>
      <c r="CD630" s="249"/>
      <c r="CE630" s="249"/>
      <c r="CF630" s="249"/>
      <c r="CG630" s="249"/>
      <c r="CH630" s="249"/>
      <c r="CI630" s="249"/>
      <c r="CJ630" s="249"/>
      <c r="CK630" s="249"/>
      <c r="CL630" s="249"/>
      <c r="CM630" s="249"/>
      <c r="CN630" s="249"/>
      <c r="CO630" s="249"/>
      <c r="CP630" s="249"/>
      <c r="CQ630" s="249"/>
      <c r="CR630" s="249"/>
      <c r="CS630" s="249"/>
      <c r="CT630" s="249"/>
      <c r="CU630" s="249"/>
      <c r="CV630" s="249"/>
      <c r="CW630" s="249"/>
      <c r="CX630" s="249"/>
      <c r="CY630" s="249"/>
      <c r="CZ630" s="249"/>
      <c r="DA630" s="249"/>
      <c r="DB630" s="249"/>
      <c r="DC630" s="249"/>
      <c r="DD630" s="249"/>
      <c r="DE630" s="249"/>
      <c r="DF630" s="249"/>
      <c r="DG630" s="249"/>
      <c r="DH630" s="249"/>
      <c r="DI630" s="249"/>
      <c r="DJ630" s="249"/>
      <c r="DK630" s="249"/>
      <c r="DL630" s="249"/>
      <c r="DM630" s="249"/>
      <c r="DN630" s="249"/>
      <c r="DO630" s="249"/>
      <c r="DP630" s="249"/>
      <c r="DQ630" s="249"/>
      <c r="DR630" s="249"/>
      <c r="DS630" s="249"/>
      <c r="DT630" s="249"/>
      <c r="DU630" s="249"/>
      <c r="DV630" s="249"/>
      <c r="DW630" s="249"/>
      <c r="DX630" s="249"/>
      <c r="DY630" s="249"/>
      <c r="DZ630" s="249"/>
      <c r="EA630" s="249"/>
      <c r="EB630" s="249"/>
      <c r="EC630" s="249"/>
      <c r="ED630" s="249"/>
      <c r="EE630" s="249"/>
      <c r="EF630" s="249"/>
      <c r="EG630" s="249"/>
      <c r="EH630" s="249"/>
      <c r="EI630" s="249"/>
      <c r="EJ630" s="249"/>
      <c r="EK630" s="249"/>
      <c r="EL630" s="249"/>
      <c r="EM630" s="249"/>
      <c r="EN630" s="249"/>
      <c r="EO630" s="249"/>
      <c r="EP630" s="249"/>
      <c r="EQ630" s="249"/>
      <c r="ER630" s="249"/>
      <c r="ES630" s="249"/>
      <c r="ET630" s="249"/>
      <c r="EU630" s="249"/>
      <c r="EV630" s="249"/>
      <c r="EW630" s="249"/>
      <c r="EX630" s="249"/>
      <c r="EY630" s="249"/>
      <c r="EZ630" s="249"/>
      <c r="FA630" s="249"/>
      <c r="FB630" s="249"/>
      <c r="FC630" s="249"/>
      <c r="FD630" s="249"/>
      <c r="FE630" s="249"/>
      <c r="FF630" s="249"/>
      <c r="FG630" s="249"/>
      <c r="FH630" s="249"/>
      <c r="FI630" s="249"/>
      <c r="FJ630" s="249"/>
      <c r="FK630" s="249"/>
      <c r="FL630" s="249"/>
      <c r="FM630" s="249"/>
      <c r="FN630" s="249"/>
      <c r="FO630" s="249"/>
      <c r="FP630" s="249"/>
      <c r="FQ630" s="249"/>
      <c r="FR630" s="249"/>
      <c r="FS630" s="249"/>
      <c r="FT630" s="249"/>
      <c r="FU630" s="249"/>
      <c r="FV630" s="249"/>
      <c r="FW630" s="249"/>
      <c r="FX630" s="249"/>
    </row>
    <row r="631" customFormat="false" ht="13.8" hidden="false" customHeight="false" outlineLevel="0" collapsed="false">
      <c r="A631" s="249"/>
      <c r="B631" s="249"/>
      <c r="C631" s="249"/>
      <c r="D631" s="249"/>
      <c r="E631" s="249"/>
      <c r="F631" s="249"/>
      <c r="G631" s="249"/>
      <c r="H631" s="249"/>
      <c r="AK631" s="249"/>
      <c r="AL631" s="249"/>
      <c r="AM631" s="249"/>
      <c r="AN631" s="249"/>
      <c r="AO631" s="249"/>
      <c r="AP631" s="249"/>
      <c r="AQ631" s="249"/>
      <c r="AR631" s="249"/>
      <c r="AS631" s="249"/>
      <c r="AT631" s="249"/>
      <c r="AU631" s="249"/>
      <c r="AV631" s="249"/>
      <c r="AW631" s="249"/>
      <c r="AX631" s="249"/>
      <c r="AY631" s="249"/>
      <c r="AZ631" s="249"/>
      <c r="BA631" s="249"/>
      <c r="BB631" s="249"/>
      <c r="BC631" s="249"/>
      <c r="BD631" s="249"/>
      <c r="BE631" s="249"/>
      <c r="BF631" s="249"/>
      <c r="BG631" s="249"/>
      <c r="BH631" s="249"/>
      <c r="BI631" s="249"/>
      <c r="BJ631" s="249"/>
      <c r="BK631" s="249"/>
      <c r="BL631" s="249"/>
      <c r="BM631" s="249"/>
      <c r="BN631" s="249"/>
      <c r="BO631" s="249"/>
      <c r="BP631" s="249"/>
      <c r="BQ631" s="249"/>
      <c r="BR631" s="249"/>
      <c r="BS631" s="249"/>
      <c r="BT631" s="249"/>
      <c r="BU631" s="249"/>
      <c r="BV631" s="249"/>
      <c r="BW631" s="249"/>
      <c r="BX631" s="249"/>
      <c r="BY631" s="249"/>
      <c r="BZ631" s="249"/>
      <c r="CA631" s="249"/>
      <c r="CB631" s="249"/>
      <c r="CC631" s="249"/>
      <c r="CD631" s="249"/>
      <c r="CE631" s="249"/>
      <c r="CF631" s="249"/>
      <c r="CG631" s="249"/>
      <c r="CH631" s="249"/>
      <c r="CI631" s="249"/>
      <c r="CJ631" s="249"/>
      <c r="CK631" s="249"/>
      <c r="CL631" s="249"/>
      <c r="CM631" s="249"/>
      <c r="CN631" s="249"/>
      <c r="CO631" s="249"/>
      <c r="CP631" s="249"/>
      <c r="CQ631" s="249"/>
      <c r="CR631" s="249"/>
      <c r="CS631" s="249"/>
      <c r="CT631" s="249"/>
      <c r="CU631" s="249"/>
      <c r="CV631" s="249"/>
      <c r="CW631" s="249"/>
      <c r="CX631" s="249"/>
      <c r="CY631" s="249"/>
      <c r="CZ631" s="249"/>
      <c r="DA631" s="249"/>
      <c r="DB631" s="249"/>
      <c r="DC631" s="249"/>
      <c r="DD631" s="249"/>
      <c r="DE631" s="249"/>
      <c r="DF631" s="249"/>
      <c r="DG631" s="249"/>
      <c r="DH631" s="249"/>
      <c r="DI631" s="249"/>
      <c r="DJ631" s="249"/>
      <c r="DK631" s="249"/>
      <c r="DL631" s="249"/>
      <c r="DM631" s="249"/>
      <c r="DN631" s="249"/>
      <c r="DO631" s="249"/>
      <c r="DP631" s="249"/>
      <c r="DQ631" s="249"/>
      <c r="DR631" s="249"/>
      <c r="DS631" s="249"/>
      <c r="DT631" s="249"/>
      <c r="DU631" s="249"/>
      <c r="DV631" s="249"/>
      <c r="DW631" s="249"/>
      <c r="DX631" s="249"/>
      <c r="DY631" s="249"/>
      <c r="DZ631" s="249"/>
      <c r="EA631" s="249"/>
      <c r="EB631" s="249"/>
      <c r="EC631" s="249"/>
      <c r="ED631" s="249"/>
      <c r="EE631" s="249"/>
      <c r="EF631" s="249"/>
      <c r="EG631" s="249"/>
      <c r="EH631" s="249"/>
      <c r="EI631" s="249"/>
      <c r="EJ631" s="249"/>
      <c r="EK631" s="249"/>
      <c r="EL631" s="249"/>
      <c r="EM631" s="249"/>
      <c r="EN631" s="249"/>
      <c r="EO631" s="249"/>
      <c r="EP631" s="249"/>
      <c r="EQ631" s="249"/>
      <c r="ER631" s="249"/>
      <c r="ES631" s="249"/>
      <c r="ET631" s="249"/>
      <c r="EU631" s="249"/>
      <c r="EV631" s="249"/>
      <c r="EW631" s="249"/>
      <c r="EX631" s="249"/>
      <c r="EY631" s="249"/>
      <c r="EZ631" s="249"/>
      <c r="FA631" s="249"/>
      <c r="FB631" s="249"/>
      <c r="FC631" s="249"/>
      <c r="FD631" s="249"/>
      <c r="FE631" s="249"/>
      <c r="FF631" s="249"/>
      <c r="FG631" s="249"/>
      <c r="FH631" s="249"/>
      <c r="FI631" s="249"/>
      <c r="FJ631" s="249"/>
      <c r="FK631" s="249"/>
      <c r="FL631" s="249"/>
      <c r="FM631" s="249"/>
      <c r="FN631" s="249"/>
      <c r="FO631" s="249"/>
      <c r="FP631" s="249"/>
      <c r="FQ631" s="249"/>
      <c r="FR631" s="249"/>
      <c r="FS631" s="249"/>
      <c r="FT631" s="249"/>
      <c r="FU631" s="249"/>
      <c r="FV631" s="249"/>
      <c r="FW631" s="249"/>
      <c r="FX631" s="249"/>
    </row>
    <row r="632" customFormat="false" ht="13.8" hidden="false" customHeight="false" outlineLevel="0" collapsed="false">
      <c r="A632" s="249"/>
      <c r="B632" s="249"/>
      <c r="C632" s="249"/>
      <c r="D632" s="249"/>
      <c r="E632" s="249"/>
      <c r="F632" s="249"/>
      <c r="G632" s="249"/>
      <c r="H632" s="249"/>
      <c r="AK632" s="249"/>
      <c r="AL632" s="249"/>
      <c r="AM632" s="249"/>
      <c r="AN632" s="249"/>
      <c r="AO632" s="249"/>
      <c r="AP632" s="249"/>
      <c r="AQ632" s="249"/>
      <c r="AR632" s="249"/>
      <c r="AS632" s="249"/>
      <c r="AT632" s="249"/>
      <c r="AU632" s="249"/>
      <c r="AV632" s="249"/>
      <c r="AW632" s="249"/>
      <c r="AX632" s="249"/>
      <c r="AY632" s="249"/>
      <c r="AZ632" s="249"/>
      <c r="BA632" s="249"/>
      <c r="BB632" s="249"/>
      <c r="BC632" s="249"/>
      <c r="BD632" s="249"/>
      <c r="BE632" s="249"/>
      <c r="BF632" s="249"/>
      <c r="BG632" s="249"/>
      <c r="BH632" s="249"/>
      <c r="BI632" s="249"/>
      <c r="BJ632" s="249"/>
      <c r="BK632" s="249"/>
      <c r="BL632" s="249"/>
      <c r="BM632" s="249"/>
      <c r="BN632" s="249"/>
      <c r="BO632" s="249"/>
      <c r="BP632" s="249"/>
      <c r="BQ632" s="249"/>
      <c r="BR632" s="249"/>
      <c r="BS632" s="249"/>
      <c r="BT632" s="249"/>
      <c r="BU632" s="249"/>
      <c r="BV632" s="249"/>
      <c r="BW632" s="249"/>
      <c r="BX632" s="249"/>
      <c r="BY632" s="249"/>
      <c r="BZ632" s="249"/>
      <c r="CA632" s="249"/>
      <c r="CB632" s="249"/>
      <c r="CC632" s="249"/>
      <c r="CD632" s="249"/>
      <c r="CE632" s="249"/>
      <c r="CF632" s="249"/>
      <c r="CG632" s="249"/>
      <c r="CH632" s="249"/>
      <c r="CI632" s="249"/>
      <c r="CJ632" s="249"/>
      <c r="CK632" s="249"/>
      <c r="CL632" s="249"/>
      <c r="CM632" s="249"/>
      <c r="CN632" s="249"/>
      <c r="CO632" s="249"/>
      <c r="CP632" s="249"/>
      <c r="CQ632" s="249"/>
      <c r="CR632" s="249"/>
      <c r="CS632" s="249"/>
      <c r="CT632" s="249"/>
      <c r="CU632" s="249"/>
      <c r="CV632" s="249"/>
      <c r="CW632" s="249"/>
      <c r="CX632" s="249"/>
      <c r="CY632" s="249"/>
      <c r="CZ632" s="249"/>
      <c r="DA632" s="249"/>
      <c r="DB632" s="249"/>
      <c r="DC632" s="249"/>
      <c r="DD632" s="249"/>
      <c r="DE632" s="249"/>
      <c r="DF632" s="249"/>
      <c r="DG632" s="249"/>
      <c r="DH632" s="249"/>
      <c r="DI632" s="249"/>
      <c r="DJ632" s="249"/>
      <c r="DK632" s="249"/>
      <c r="DL632" s="249"/>
      <c r="DM632" s="249"/>
      <c r="DN632" s="249"/>
      <c r="DO632" s="249"/>
      <c r="DP632" s="249"/>
      <c r="DQ632" s="249"/>
      <c r="DR632" s="249"/>
      <c r="DS632" s="249"/>
      <c r="DT632" s="249"/>
      <c r="DU632" s="249"/>
      <c r="DV632" s="249"/>
      <c r="DW632" s="249"/>
      <c r="DX632" s="249"/>
      <c r="DY632" s="249"/>
      <c r="DZ632" s="249"/>
      <c r="EA632" s="249"/>
      <c r="EB632" s="249"/>
      <c r="EC632" s="249"/>
      <c r="ED632" s="249"/>
      <c r="EE632" s="249"/>
      <c r="EF632" s="249"/>
      <c r="EG632" s="249"/>
      <c r="EH632" s="249"/>
      <c r="EI632" s="249"/>
      <c r="EJ632" s="249"/>
      <c r="EK632" s="249"/>
      <c r="EL632" s="249"/>
      <c r="EM632" s="249"/>
      <c r="EN632" s="249"/>
      <c r="EO632" s="249"/>
      <c r="EP632" s="249"/>
      <c r="EQ632" s="249"/>
      <c r="ER632" s="249"/>
      <c r="ES632" s="249"/>
      <c r="ET632" s="249"/>
      <c r="EU632" s="249"/>
      <c r="EV632" s="249"/>
      <c r="EW632" s="249"/>
      <c r="EX632" s="249"/>
      <c r="EY632" s="249"/>
      <c r="EZ632" s="249"/>
      <c r="FA632" s="249"/>
      <c r="FB632" s="249"/>
      <c r="FC632" s="249"/>
      <c r="FD632" s="249"/>
      <c r="FE632" s="249"/>
      <c r="FF632" s="249"/>
      <c r="FG632" s="249"/>
      <c r="FH632" s="249"/>
      <c r="FI632" s="249"/>
      <c r="FJ632" s="249"/>
      <c r="FK632" s="249"/>
      <c r="FL632" s="249"/>
      <c r="FM632" s="249"/>
      <c r="FN632" s="249"/>
      <c r="FO632" s="249"/>
      <c r="FP632" s="249"/>
      <c r="FQ632" s="249"/>
      <c r="FR632" s="249"/>
      <c r="FS632" s="249"/>
      <c r="FT632" s="249"/>
      <c r="FU632" s="249"/>
      <c r="FV632" s="249"/>
      <c r="FW632" s="249"/>
      <c r="FX632" s="249"/>
    </row>
    <row r="633" customFormat="false" ht="13.8" hidden="false" customHeight="false" outlineLevel="0" collapsed="false">
      <c r="A633" s="249"/>
      <c r="B633" s="249"/>
      <c r="C633" s="249"/>
      <c r="D633" s="249"/>
      <c r="E633" s="249"/>
      <c r="F633" s="249"/>
      <c r="G633" s="249"/>
      <c r="H633" s="249"/>
      <c r="AK633" s="249"/>
      <c r="AL633" s="249"/>
      <c r="AM633" s="249"/>
      <c r="AN633" s="249"/>
      <c r="AO633" s="249"/>
      <c r="AP633" s="249"/>
      <c r="AQ633" s="249"/>
      <c r="AR633" s="249"/>
      <c r="AS633" s="249"/>
      <c r="AT633" s="249"/>
      <c r="AU633" s="249"/>
      <c r="AV633" s="249"/>
      <c r="AW633" s="249"/>
      <c r="AX633" s="249"/>
      <c r="AY633" s="249"/>
      <c r="AZ633" s="249"/>
      <c r="BA633" s="249"/>
      <c r="BB633" s="249"/>
      <c r="BC633" s="249"/>
      <c r="BD633" s="249"/>
      <c r="BE633" s="249"/>
      <c r="BF633" s="249"/>
      <c r="BG633" s="249"/>
      <c r="BH633" s="249"/>
      <c r="BI633" s="249"/>
      <c r="BJ633" s="249"/>
      <c r="BK633" s="249"/>
      <c r="BL633" s="249"/>
      <c r="BM633" s="249"/>
      <c r="BN633" s="249"/>
      <c r="BO633" s="249"/>
      <c r="BP633" s="249"/>
      <c r="BQ633" s="249"/>
      <c r="BR633" s="249"/>
      <c r="BS633" s="249"/>
      <c r="BT633" s="249"/>
      <c r="BU633" s="249"/>
      <c r="BV633" s="249"/>
      <c r="BW633" s="249"/>
      <c r="BX633" s="249"/>
      <c r="BY633" s="249"/>
      <c r="BZ633" s="249"/>
      <c r="CA633" s="249"/>
      <c r="CB633" s="249"/>
      <c r="CC633" s="249"/>
      <c r="CD633" s="249"/>
      <c r="CE633" s="249"/>
      <c r="CF633" s="249"/>
      <c r="CG633" s="249"/>
      <c r="CH633" s="249"/>
      <c r="CI633" s="249"/>
      <c r="CJ633" s="249"/>
      <c r="CK633" s="249"/>
      <c r="CL633" s="249"/>
      <c r="CM633" s="249"/>
      <c r="CN633" s="249"/>
      <c r="CO633" s="249"/>
      <c r="CP633" s="249"/>
      <c r="CQ633" s="249"/>
      <c r="CR633" s="249"/>
      <c r="CS633" s="249"/>
      <c r="CT633" s="249"/>
      <c r="CU633" s="249"/>
      <c r="CV633" s="249"/>
      <c r="CW633" s="249"/>
      <c r="CX633" s="249"/>
      <c r="CY633" s="249"/>
      <c r="CZ633" s="249"/>
      <c r="DA633" s="249"/>
      <c r="DB633" s="249"/>
      <c r="DC633" s="249"/>
      <c r="DD633" s="249"/>
      <c r="DE633" s="249"/>
      <c r="DF633" s="249"/>
      <c r="DG633" s="249"/>
      <c r="DH633" s="249"/>
      <c r="DI633" s="249"/>
      <c r="DJ633" s="249"/>
      <c r="DK633" s="249"/>
      <c r="DL633" s="249"/>
      <c r="DM633" s="249"/>
      <c r="DN633" s="249"/>
      <c r="DO633" s="249"/>
      <c r="DP633" s="249"/>
      <c r="DQ633" s="249"/>
      <c r="DR633" s="249"/>
      <c r="DS633" s="249"/>
      <c r="DT633" s="249"/>
      <c r="DU633" s="249"/>
      <c r="DV633" s="249"/>
      <c r="DW633" s="249"/>
      <c r="DX633" s="249"/>
      <c r="DY633" s="249"/>
      <c r="DZ633" s="249"/>
      <c r="EA633" s="249"/>
      <c r="EB633" s="249"/>
      <c r="EC633" s="249"/>
      <c r="ED633" s="249"/>
      <c r="EE633" s="249"/>
      <c r="EF633" s="249"/>
      <c r="EG633" s="249"/>
      <c r="EH633" s="249"/>
      <c r="EI633" s="249"/>
      <c r="EJ633" s="249"/>
      <c r="EK633" s="249"/>
      <c r="EL633" s="249"/>
      <c r="EM633" s="249"/>
      <c r="EN633" s="249"/>
      <c r="EO633" s="249"/>
      <c r="EP633" s="249"/>
      <c r="EQ633" s="249"/>
      <c r="ER633" s="249"/>
      <c r="ES633" s="249"/>
      <c r="ET633" s="249"/>
      <c r="EU633" s="249"/>
      <c r="EV633" s="249"/>
      <c r="EW633" s="249"/>
      <c r="EX633" s="249"/>
      <c r="EY633" s="249"/>
      <c r="EZ633" s="249"/>
      <c r="FA633" s="249"/>
      <c r="FB633" s="249"/>
      <c r="FC633" s="249"/>
      <c r="FD633" s="249"/>
      <c r="FE633" s="249"/>
      <c r="FF633" s="249"/>
      <c r="FG633" s="249"/>
      <c r="FH633" s="249"/>
      <c r="FI633" s="249"/>
      <c r="FJ633" s="249"/>
      <c r="FK633" s="249"/>
      <c r="FL633" s="249"/>
      <c r="FM633" s="249"/>
      <c r="FN633" s="249"/>
      <c r="FO633" s="249"/>
      <c r="FP633" s="249"/>
      <c r="FQ633" s="249"/>
      <c r="FR633" s="249"/>
      <c r="FS633" s="249"/>
      <c r="FT633" s="249"/>
      <c r="FU633" s="249"/>
      <c r="FV633" s="249"/>
      <c r="FW633" s="249"/>
      <c r="FX633" s="249"/>
    </row>
    <row r="634" customFormat="false" ht="13.8" hidden="false" customHeight="false" outlineLevel="0" collapsed="false">
      <c r="A634" s="249"/>
      <c r="B634" s="249"/>
      <c r="C634" s="249"/>
      <c r="D634" s="249"/>
      <c r="E634" s="249"/>
      <c r="F634" s="249"/>
      <c r="G634" s="249"/>
      <c r="H634" s="249"/>
      <c r="AK634" s="249"/>
      <c r="AL634" s="249"/>
      <c r="AM634" s="249"/>
      <c r="AN634" s="249"/>
      <c r="AO634" s="249"/>
      <c r="AP634" s="249"/>
      <c r="AQ634" s="249"/>
      <c r="AR634" s="249"/>
      <c r="AS634" s="249"/>
      <c r="AT634" s="249"/>
      <c r="AU634" s="249"/>
      <c r="AV634" s="249"/>
      <c r="AW634" s="249"/>
      <c r="AX634" s="249"/>
      <c r="AY634" s="249"/>
      <c r="AZ634" s="249"/>
      <c r="BA634" s="249"/>
      <c r="BB634" s="249"/>
      <c r="BC634" s="249"/>
      <c r="BD634" s="249"/>
      <c r="BE634" s="249"/>
      <c r="BF634" s="249"/>
      <c r="BG634" s="249"/>
      <c r="BH634" s="249"/>
      <c r="BI634" s="249"/>
      <c r="BJ634" s="249"/>
      <c r="BK634" s="249"/>
      <c r="BL634" s="249"/>
      <c r="BM634" s="249"/>
      <c r="BN634" s="249"/>
      <c r="BO634" s="249"/>
      <c r="BP634" s="249"/>
      <c r="BQ634" s="249"/>
      <c r="BR634" s="249"/>
      <c r="BS634" s="249"/>
      <c r="BT634" s="249"/>
      <c r="BU634" s="249"/>
      <c r="BV634" s="249"/>
      <c r="BW634" s="249"/>
      <c r="BX634" s="249"/>
      <c r="BY634" s="249"/>
      <c r="BZ634" s="249"/>
      <c r="CA634" s="249"/>
      <c r="CB634" s="249"/>
      <c r="CC634" s="249"/>
      <c r="CD634" s="249"/>
      <c r="CE634" s="249"/>
      <c r="CF634" s="249"/>
      <c r="CG634" s="249"/>
      <c r="CH634" s="249"/>
      <c r="CI634" s="249"/>
      <c r="CJ634" s="249"/>
      <c r="CK634" s="249"/>
      <c r="CL634" s="249"/>
      <c r="CM634" s="249"/>
      <c r="CN634" s="249"/>
      <c r="CO634" s="249"/>
      <c r="CP634" s="249"/>
      <c r="CQ634" s="249"/>
      <c r="CR634" s="249"/>
      <c r="CS634" s="249"/>
      <c r="CT634" s="249"/>
      <c r="CU634" s="249"/>
      <c r="CV634" s="249"/>
      <c r="CW634" s="249"/>
      <c r="CX634" s="249"/>
      <c r="CY634" s="249"/>
      <c r="CZ634" s="249"/>
      <c r="DA634" s="249"/>
      <c r="DB634" s="249"/>
      <c r="DC634" s="249"/>
      <c r="DD634" s="249"/>
      <c r="DE634" s="249"/>
      <c r="DF634" s="249"/>
      <c r="DG634" s="249"/>
      <c r="DH634" s="249"/>
      <c r="DI634" s="249"/>
      <c r="DJ634" s="249"/>
      <c r="DK634" s="249"/>
      <c r="DL634" s="249"/>
      <c r="DM634" s="249"/>
      <c r="DN634" s="249"/>
      <c r="DO634" s="249"/>
      <c r="DP634" s="249"/>
      <c r="DQ634" s="249"/>
      <c r="DR634" s="249"/>
      <c r="DS634" s="249"/>
      <c r="DT634" s="249"/>
      <c r="DU634" s="249"/>
      <c r="DV634" s="249"/>
      <c r="DW634" s="249"/>
      <c r="DX634" s="249"/>
      <c r="DY634" s="249"/>
      <c r="DZ634" s="249"/>
      <c r="EA634" s="249"/>
      <c r="EB634" s="249"/>
      <c r="EC634" s="249"/>
      <c r="ED634" s="249"/>
      <c r="EE634" s="249"/>
      <c r="EF634" s="249"/>
      <c r="EG634" s="249"/>
      <c r="EH634" s="249"/>
      <c r="EI634" s="249"/>
      <c r="EJ634" s="249"/>
      <c r="EK634" s="249"/>
      <c r="EL634" s="249"/>
      <c r="EM634" s="249"/>
      <c r="EN634" s="249"/>
      <c r="EO634" s="249"/>
      <c r="EP634" s="249"/>
      <c r="EQ634" s="249"/>
      <c r="ER634" s="249"/>
      <c r="ES634" s="249"/>
      <c r="ET634" s="249"/>
      <c r="EU634" s="249"/>
      <c r="EV634" s="249"/>
      <c r="EW634" s="249"/>
      <c r="EX634" s="249"/>
      <c r="EY634" s="249"/>
      <c r="EZ634" s="249"/>
      <c r="FA634" s="249"/>
      <c r="FB634" s="249"/>
      <c r="FC634" s="249"/>
      <c r="FD634" s="249"/>
      <c r="FE634" s="249"/>
      <c r="FF634" s="249"/>
      <c r="FG634" s="249"/>
      <c r="FH634" s="249"/>
      <c r="FI634" s="249"/>
      <c r="FJ634" s="249"/>
      <c r="FK634" s="249"/>
      <c r="FL634" s="249"/>
      <c r="FM634" s="249"/>
      <c r="FN634" s="249"/>
      <c r="FO634" s="249"/>
      <c r="FP634" s="249"/>
      <c r="FQ634" s="249"/>
      <c r="FR634" s="249"/>
      <c r="FS634" s="249"/>
      <c r="FT634" s="249"/>
      <c r="FU634" s="249"/>
      <c r="FV634" s="249"/>
      <c r="FW634" s="249"/>
      <c r="FX634" s="249"/>
    </row>
    <row r="635" customFormat="false" ht="13.8" hidden="false" customHeight="false" outlineLevel="0" collapsed="false">
      <c r="A635" s="249"/>
      <c r="B635" s="249"/>
      <c r="C635" s="249"/>
      <c r="D635" s="249"/>
      <c r="E635" s="249"/>
      <c r="F635" s="249"/>
      <c r="G635" s="249"/>
      <c r="H635" s="249"/>
      <c r="AK635" s="249"/>
      <c r="AL635" s="249"/>
      <c r="AM635" s="249"/>
      <c r="AN635" s="249"/>
      <c r="AO635" s="249"/>
      <c r="AP635" s="249"/>
      <c r="AQ635" s="249"/>
      <c r="AR635" s="249"/>
      <c r="AS635" s="249"/>
      <c r="AT635" s="249"/>
      <c r="AU635" s="249"/>
      <c r="AV635" s="249"/>
      <c r="AW635" s="249"/>
      <c r="AX635" s="249"/>
      <c r="AY635" s="249"/>
      <c r="AZ635" s="249"/>
      <c r="BA635" s="249"/>
      <c r="BB635" s="249"/>
      <c r="BC635" s="249"/>
      <c r="BD635" s="249"/>
      <c r="BE635" s="249"/>
      <c r="BF635" s="249"/>
      <c r="BG635" s="249"/>
      <c r="BH635" s="249"/>
      <c r="BI635" s="249"/>
      <c r="BJ635" s="249"/>
      <c r="BK635" s="249"/>
      <c r="BL635" s="249"/>
      <c r="BM635" s="249"/>
      <c r="BN635" s="249"/>
      <c r="BO635" s="249"/>
      <c r="BP635" s="249"/>
      <c r="BQ635" s="249"/>
      <c r="BR635" s="249"/>
      <c r="BS635" s="249"/>
      <c r="BT635" s="249"/>
      <c r="BU635" s="249"/>
      <c r="BV635" s="249"/>
      <c r="BW635" s="249"/>
      <c r="BX635" s="249"/>
      <c r="BY635" s="249"/>
      <c r="BZ635" s="249"/>
      <c r="CA635" s="249"/>
      <c r="CB635" s="249"/>
      <c r="CC635" s="249"/>
      <c r="CD635" s="249"/>
      <c r="CE635" s="249"/>
      <c r="CF635" s="249"/>
      <c r="CG635" s="249"/>
      <c r="CH635" s="249"/>
      <c r="CI635" s="249"/>
      <c r="CJ635" s="249"/>
      <c r="CK635" s="249"/>
      <c r="CL635" s="249"/>
      <c r="CM635" s="249"/>
      <c r="CN635" s="249"/>
      <c r="CO635" s="249"/>
      <c r="CP635" s="249"/>
      <c r="CQ635" s="249"/>
      <c r="CR635" s="249"/>
      <c r="CS635" s="249"/>
      <c r="CT635" s="249"/>
      <c r="CU635" s="249"/>
      <c r="CV635" s="249"/>
      <c r="CW635" s="249"/>
      <c r="CX635" s="249"/>
      <c r="CY635" s="249"/>
      <c r="CZ635" s="249"/>
      <c r="DA635" s="249"/>
      <c r="DB635" s="249"/>
      <c r="DC635" s="249"/>
      <c r="DD635" s="249"/>
      <c r="DE635" s="249"/>
      <c r="DF635" s="249"/>
      <c r="DG635" s="249"/>
      <c r="DH635" s="249"/>
      <c r="DI635" s="249"/>
      <c r="DJ635" s="249"/>
      <c r="DK635" s="249"/>
      <c r="DL635" s="249"/>
      <c r="DM635" s="249"/>
      <c r="DN635" s="249"/>
      <c r="DO635" s="249"/>
      <c r="DP635" s="249"/>
      <c r="DQ635" s="249"/>
      <c r="DR635" s="249"/>
      <c r="DS635" s="249"/>
      <c r="DT635" s="249"/>
      <c r="DU635" s="249"/>
      <c r="DV635" s="249"/>
      <c r="DW635" s="249"/>
      <c r="DX635" s="249"/>
      <c r="DY635" s="249"/>
      <c r="DZ635" s="249"/>
      <c r="EA635" s="249"/>
      <c r="EB635" s="249"/>
      <c r="EC635" s="249"/>
      <c r="ED635" s="249"/>
      <c r="EE635" s="249"/>
      <c r="EF635" s="249"/>
      <c r="EG635" s="249"/>
      <c r="EH635" s="249"/>
      <c r="EI635" s="249"/>
      <c r="EJ635" s="249"/>
      <c r="EK635" s="249"/>
      <c r="EL635" s="249"/>
      <c r="EM635" s="249"/>
      <c r="EN635" s="249"/>
      <c r="EO635" s="249"/>
      <c r="EP635" s="249"/>
      <c r="EQ635" s="249"/>
      <c r="ER635" s="249"/>
      <c r="ES635" s="249"/>
      <c r="ET635" s="249"/>
      <c r="EU635" s="249"/>
      <c r="EV635" s="249"/>
      <c r="EW635" s="249"/>
      <c r="EX635" s="249"/>
      <c r="EY635" s="249"/>
      <c r="EZ635" s="249"/>
      <c r="FA635" s="249"/>
      <c r="FB635" s="249"/>
      <c r="FC635" s="249"/>
      <c r="FD635" s="249"/>
      <c r="FE635" s="249"/>
      <c r="FF635" s="249"/>
      <c r="FG635" s="249"/>
      <c r="FH635" s="249"/>
      <c r="FI635" s="249"/>
      <c r="FJ635" s="249"/>
      <c r="FK635" s="249"/>
      <c r="FL635" s="249"/>
      <c r="FM635" s="249"/>
      <c r="FN635" s="249"/>
      <c r="FO635" s="249"/>
      <c r="FP635" s="249"/>
      <c r="FQ635" s="249"/>
      <c r="FR635" s="249"/>
      <c r="FS635" s="249"/>
      <c r="FT635" s="249"/>
      <c r="FU635" s="249"/>
      <c r="FV635" s="249"/>
      <c r="FW635" s="249"/>
      <c r="FX635" s="249"/>
    </row>
    <row r="636" customFormat="false" ht="13.8" hidden="false" customHeight="false" outlineLevel="0" collapsed="false">
      <c r="A636" s="249"/>
      <c r="B636" s="249"/>
      <c r="C636" s="249"/>
      <c r="D636" s="249"/>
      <c r="E636" s="249"/>
      <c r="F636" s="249"/>
      <c r="G636" s="249"/>
      <c r="H636" s="249"/>
      <c r="AK636" s="249"/>
      <c r="AL636" s="249"/>
      <c r="AM636" s="249"/>
      <c r="AN636" s="249"/>
      <c r="AO636" s="249"/>
      <c r="AP636" s="249"/>
      <c r="AQ636" s="249"/>
      <c r="AR636" s="249"/>
      <c r="AS636" s="249"/>
      <c r="AT636" s="249"/>
      <c r="AU636" s="249"/>
      <c r="AV636" s="249"/>
      <c r="AW636" s="249"/>
      <c r="AX636" s="249"/>
      <c r="AY636" s="249"/>
      <c r="AZ636" s="249"/>
      <c r="BA636" s="249"/>
      <c r="BB636" s="249"/>
      <c r="BC636" s="249"/>
      <c r="BD636" s="249"/>
      <c r="BE636" s="249"/>
      <c r="BF636" s="249"/>
      <c r="BG636" s="249"/>
      <c r="BH636" s="249"/>
      <c r="BI636" s="249"/>
      <c r="BJ636" s="249"/>
      <c r="BK636" s="249"/>
      <c r="BL636" s="249"/>
      <c r="BM636" s="249"/>
      <c r="BN636" s="249"/>
      <c r="BO636" s="249"/>
      <c r="BP636" s="249"/>
      <c r="BQ636" s="249"/>
      <c r="BR636" s="249"/>
      <c r="BS636" s="249"/>
      <c r="BT636" s="249"/>
      <c r="BU636" s="249"/>
      <c r="BV636" s="249"/>
      <c r="BW636" s="249"/>
      <c r="BX636" s="249"/>
      <c r="BY636" s="249"/>
      <c r="BZ636" s="249"/>
      <c r="CA636" s="249"/>
      <c r="CB636" s="249"/>
      <c r="CC636" s="249"/>
      <c r="CD636" s="249"/>
      <c r="CE636" s="249"/>
      <c r="CF636" s="249"/>
      <c r="CG636" s="249"/>
      <c r="CH636" s="249"/>
      <c r="CI636" s="249"/>
      <c r="CJ636" s="249"/>
      <c r="CK636" s="249"/>
      <c r="CL636" s="249"/>
      <c r="CM636" s="249"/>
      <c r="CN636" s="249"/>
      <c r="CO636" s="249"/>
      <c r="CP636" s="249"/>
      <c r="CQ636" s="249"/>
      <c r="CR636" s="249"/>
      <c r="CS636" s="249"/>
      <c r="CT636" s="249"/>
      <c r="CU636" s="249"/>
      <c r="CV636" s="249"/>
      <c r="CW636" s="249"/>
      <c r="CX636" s="249"/>
      <c r="CY636" s="249"/>
      <c r="CZ636" s="249"/>
      <c r="DA636" s="249"/>
      <c r="DB636" s="249"/>
      <c r="DC636" s="249"/>
      <c r="DD636" s="249"/>
      <c r="DE636" s="249"/>
      <c r="DF636" s="249"/>
      <c r="DG636" s="249"/>
      <c r="DH636" s="249"/>
      <c r="DI636" s="249"/>
      <c r="DJ636" s="249"/>
      <c r="DK636" s="249"/>
      <c r="DL636" s="249"/>
      <c r="DM636" s="249"/>
      <c r="DN636" s="249"/>
      <c r="DO636" s="249"/>
      <c r="DP636" s="249"/>
      <c r="DQ636" s="249"/>
      <c r="DR636" s="249"/>
      <c r="DS636" s="249"/>
      <c r="DT636" s="249"/>
      <c r="DU636" s="249"/>
      <c r="DV636" s="249"/>
      <c r="DW636" s="249"/>
      <c r="DX636" s="249"/>
      <c r="DY636" s="249"/>
      <c r="DZ636" s="249"/>
      <c r="EA636" s="249"/>
      <c r="EB636" s="249"/>
      <c r="EC636" s="249"/>
      <c r="ED636" s="249"/>
      <c r="EE636" s="249"/>
      <c r="EF636" s="249"/>
      <c r="EG636" s="249"/>
      <c r="EH636" s="249"/>
      <c r="EI636" s="249"/>
      <c r="EJ636" s="249"/>
      <c r="EK636" s="249"/>
      <c r="EL636" s="249"/>
      <c r="EM636" s="249"/>
      <c r="EN636" s="249"/>
      <c r="EO636" s="249"/>
      <c r="EP636" s="249"/>
      <c r="EQ636" s="249"/>
      <c r="ER636" s="249"/>
      <c r="ES636" s="249"/>
      <c r="ET636" s="249"/>
      <c r="EU636" s="249"/>
      <c r="EV636" s="249"/>
      <c r="EW636" s="249"/>
      <c r="EX636" s="249"/>
      <c r="EY636" s="249"/>
      <c r="EZ636" s="249"/>
      <c r="FA636" s="249"/>
      <c r="FB636" s="249"/>
      <c r="FC636" s="249"/>
      <c r="FD636" s="249"/>
      <c r="FE636" s="249"/>
      <c r="FF636" s="249"/>
      <c r="FG636" s="249"/>
      <c r="FH636" s="249"/>
      <c r="FI636" s="249"/>
      <c r="FJ636" s="249"/>
      <c r="FK636" s="249"/>
      <c r="FL636" s="249"/>
      <c r="FM636" s="249"/>
      <c r="FN636" s="249"/>
      <c r="FO636" s="249"/>
      <c r="FP636" s="249"/>
      <c r="FQ636" s="249"/>
      <c r="FR636" s="249"/>
      <c r="FS636" s="249"/>
      <c r="FT636" s="249"/>
      <c r="FU636" s="249"/>
      <c r="FV636" s="249"/>
      <c r="FW636" s="249"/>
      <c r="FX636" s="249"/>
    </row>
    <row r="637" customFormat="false" ht="13.8" hidden="false" customHeight="false" outlineLevel="0" collapsed="false">
      <c r="A637" s="249"/>
      <c r="B637" s="249"/>
      <c r="C637" s="249"/>
      <c r="D637" s="249"/>
      <c r="E637" s="249"/>
      <c r="F637" s="249"/>
      <c r="G637" s="249"/>
      <c r="H637" s="249"/>
      <c r="AK637" s="249"/>
      <c r="AL637" s="249"/>
      <c r="AM637" s="249"/>
      <c r="AN637" s="249"/>
      <c r="AO637" s="249"/>
      <c r="AP637" s="249"/>
      <c r="AQ637" s="249"/>
      <c r="AR637" s="249"/>
      <c r="AS637" s="249"/>
      <c r="AT637" s="249"/>
      <c r="AU637" s="249"/>
      <c r="AV637" s="249"/>
      <c r="AW637" s="249"/>
      <c r="AX637" s="249"/>
      <c r="AY637" s="249"/>
      <c r="AZ637" s="249"/>
      <c r="BA637" s="249"/>
      <c r="BB637" s="249"/>
      <c r="BC637" s="249"/>
      <c r="BD637" s="249"/>
      <c r="BE637" s="249"/>
      <c r="BF637" s="249"/>
      <c r="BG637" s="249"/>
      <c r="BH637" s="249"/>
      <c r="BI637" s="249"/>
      <c r="BJ637" s="249"/>
      <c r="BK637" s="249"/>
      <c r="BL637" s="249"/>
      <c r="BM637" s="249"/>
      <c r="BN637" s="249"/>
      <c r="BO637" s="249"/>
      <c r="BP637" s="249"/>
      <c r="BQ637" s="249"/>
      <c r="BR637" s="249"/>
      <c r="BS637" s="249"/>
      <c r="BT637" s="249"/>
      <c r="BU637" s="249"/>
      <c r="BV637" s="249"/>
      <c r="BW637" s="249"/>
      <c r="BX637" s="249"/>
      <c r="BY637" s="249"/>
      <c r="BZ637" s="249"/>
      <c r="CA637" s="249"/>
      <c r="CB637" s="249"/>
      <c r="CC637" s="249"/>
      <c r="CD637" s="249"/>
      <c r="CE637" s="249"/>
      <c r="CF637" s="249"/>
      <c r="CG637" s="249"/>
      <c r="CH637" s="249"/>
      <c r="CI637" s="249"/>
      <c r="CJ637" s="249"/>
      <c r="CK637" s="249"/>
      <c r="CL637" s="249"/>
      <c r="CM637" s="249"/>
      <c r="CN637" s="249"/>
      <c r="CO637" s="249"/>
      <c r="CP637" s="249"/>
      <c r="CQ637" s="249"/>
      <c r="CR637" s="249"/>
      <c r="CS637" s="249"/>
      <c r="CT637" s="249"/>
      <c r="CU637" s="249"/>
      <c r="CV637" s="249"/>
      <c r="CW637" s="249"/>
      <c r="CX637" s="249"/>
      <c r="CY637" s="249"/>
      <c r="CZ637" s="249"/>
      <c r="DA637" s="249"/>
      <c r="DB637" s="249"/>
      <c r="DC637" s="249"/>
      <c r="DD637" s="249"/>
      <c r="DE637" s="249"/>
      <c r="DF637" s="249"/>
      <c r="DG637" s="249"/>
      <c r="DH637" s="249"/>
      <c r="DI637" s="249"/>
      <c r="DJ637" s="249"/>
      <c r="DK637" s="249"/>
      <c r="DL637" s="249"/>
      <c r="DM637" s="249"/>
      <c r="DN637" s="249"/>
      <c r="DO637" s="249"/>
      <c r="DP637" s="249"/>
      <c r="DQ637" s="249"/>
      <c r="DR637" s="249"/>
      <c r="DS637" s="249"/>
      <c r="DT637" s="249"/>
      <c r="DU637" s="249"/>
      <c r="DV637" s="249"/>
      <c r="DW637" s="249"/>
      <c r="DX637" s="249"/>
      <c r="DY637" s="249"/>
      <c r="DZ637" s="249"/>
      <c r="EA637" s="249"/>
      <c r="EB637" s="249"/>
      <c r="EC637" s="249"/>
      <c r="ED637" s="249"/>
      <c r="EE637" s="249"/>
      <c r="EF637" s="249"/>
      <c r="EG637" s="249"/>
      <c r="EH637" s="249"/>
      <c r="EI637" s="249"/>
      <c r="EJ637" s="249"/>
      <c r="EK637" s="249"/>
      <c r="EL637" s="249"/>
      <c r="EM637" s="249"/>
      <c r="EN637" s="249"/>
      <c r="EO637" s="249"/>
      <c r="EP637" s="249"/>
      <c r="EQ637" s="249"/>
      <c r="ER637" s="249"/>
      <c r="ES637" s="249"/>
      <c r="ET637" s="249"/>
      <c r="EU637" s="249"/>
      <c r="EV637" s="249"/>
      <c r="EW637" s="249"/>
      <c r="EX637" s="249"/>
      <c r="EY637" s="249"/>
      <c r="EZ637" s="249"/>
      <c r="FA637" s="249"/>
      <c r="FB637" s="249"/>
      <c r="FC637" s="249"/>
      <c r="FD637" s="249"/>
      <c r="FE637" s="249"/>
      <c r="FF637" s="249"/>
      <c r="FG637" s="249"/>
      <c r="FH637" s="249"/>
      <c r="FI637" s="249"/>
      <c r="FJ637" s="249"/>
      <c r="FK637" s="249"/>
      <c r="FL637" s="249"/>
      <c r="FM637" s="249"/>
      <c r="FN637" s="249"/>
      <c r="FO637" s="249"/>
      <c r="FP637" s="249"/>
      <c r="FQ637" s="249"/>
      <c r="FR637" s="249"/>
      <c r="FS637" s="249"/>
      <c r="FT637" s="249"/>
      <c r="FU637" s="249"/>
      <c r="FV637" s="249"/>
      <c r="FW637" s="249"/>
      <c r="FX637" s="249"/>
    </row>
    <row r="638" customFormat="false" ht="13.8" hidden="false" customHeight="false" outlineLevel="0" collapsed="false">
      <c r="A638" s="249"/>
      <c r="B638" s="249"/>
      <c r="C638" s="249"/>
      <c r="D638" s="249"/>
      <c r="E638" s="249"/>
      <c r="F638" s="249"/>
      <c r="G638" s="249"/>
      <c r="H638" s="249"/>
      <c r="AK638" s="249"/>
      <c r="AL638" s="249"/>
      <c r="AM638" s="249"/>
      <c r="AN638" s="249"/>
      <c r="AO638" s="249"/>
      <c r="AP638" s="249"/>
      <c r="AQ638" s="249"/>
      <c r="AR638" s="249"/>
      <c r="AS638" s="249"/>
      <c r="AT638" s="249"/>
      <c r="AU638" s="249"/>
      <c r="AV638" s="249"/>
      <c r="AW638" s="249"/>
      <c r="AX638" s="249"/>
      <c r="AY638" s="249"/>
      <c r="AZ638" s="249"/>
      <c r="BA638" s="249"/>
      <c r="BB638" s="249"/>
      <c r="BC638" s="249"/>
      <c r="BD638" s="249"/>
      <c r="BE638" s="249"/>
      <c r="BF638" s="249"/>
      <c r="BG638" s="249"/>
      <c r="BH638" s="249"/>
      <c r="BI638" s="249"/>
      <c r="BJ638" s="249"/>
      <c r="BK638" s="249"/>
      <c r="BL638" s="249"/>
      <c r="BM638" s="249"/>
      <c r="BN638" s="249"/>
      <c r="BO638" s="249"/>
      <c r="BP638" s="249"/>
      <c r="BQ638" s="249"/>
      <c r="BR638" s="249"/>
      <c r="BS638" s="249"/>
      <c r="BT638" s="249"/>
      <c r="BU638" s="249"/>
      <c r="BV638" s="249"/>
      <c r="BW638" s="249"/>
      <c r="BX638" s="249"/>
      <c r="BY638" s="249"/>
      <c r="BZ638" s="249"/>
      <c r="CA638" s="249"/>
      <c r="CB638" s="249"/>
      <c r="CC638" s="249"/>
      <c r="CD638" s="249"/>
      <c r="CE638" s="249"/>
      <c r="CF638" s="249"/>
      <c r="CG638" s="249"/>
      <c r="CH638" s="249"/>
      <c r="CI638" s="249"/>
      <c r="CJ638" s="249"/>
      <c r="CK638" s="249"/>
      <c r="CL638" s="249"/>
      <c r="CM638" s="249"/>
      <c r="CN638" s="249"/>
      <c r="CO638" s="249"/>
      <c r="CP638" s="249"/>
      <c r="CQ638" s="249"/>
      <c r="CR638" s="249"/>
      <c r="CS638" s="249"/>
      <c r="CT638" s="249"/>
      <c r="CU638" s="249"/>
      <c r="CV638" s="249"/>
      <c r="CW638" s="249"/>
      <c r="CX638" s="249"/>
      <c r="CY638" s="249"/>
      <c r="CZ638" s="249"/>
      <c r="DA638" s="249"/>
      <c r="DB638" s="249"/>
      <c r="DC638" s="249"/>
      <c r="DD638" s="249"/>
      <c r="DE638" s="249"/>
      <c r="DF638" s="249"/>
      <c r="DG638" s="249"/>
      <c r="DH638" s="249"/>
      <c r="DI638" s="249"/>
      <c r="DJ638" s="249"/>
      <c r="DK638" s="249"/>
      <c r="DL638" s="249"/>
      <c r="DM638" s="249"/>
      <c r="DN638" s="249"/>
      <c r="DO638" s="249"/>
      <c r="DP638" s="249"/>
      <c r="DQ638" s="249"/>
      <c r="DR638" s="249"/>
      <c r="DS638" s="249"/>
      <c r="DT638" s="249"/>
      <c r="DU638" s="249"/>
      <c r="DV638" s="249"/>
      <c r="DW638" s="249"/>
      <c r="DX638" s="249"/>
      <c r="DY638" s="249"/>
      <c r="DZ638" s="249"/>
      <c r="EA638" s="249"/>
      <c r="EB638" s="249"/>
      <c r="EC638" s="249"/>
      <c r="ED638" s="249"/>
      <c r="EE638" s="249"/>
      <c r="EF638" s="249"/>
      <c r="EG638" s="249"/>
      <c r="EH638" s="249"/>
      <c r="EI638" s="249"/>
      <c r="EJ638" s="249"/>
      <c r="EK638" s="249"/>
      <c r="EL638" s="249"/>
      <c r="EM638" s="249"/>
      <c r="EN638" s="249"/>
      <c r="EO638" s="249"/>
      <c r="EP638" s="249"/>
      <c r="EQ638" s="249"/>
      <c r="ER638" s="249"/>
      <c r="ES638" s="249"/>
      <c r="ET638" s="249"/>
      <c r="EU638" s="249"/>
      <c r="EV638" s="249"/>
      <c r="EW638" s="249"/>
      <c r="EX638" s="249"/>
      <c r="EY638" s="249"/>
      <c r="EZ638" s="249"/>
      <c r="FA638" s="249"/>
      <c r="FB638" s="249"/>
      <c r="FC638" s="249"/>
      <c r="FD638" s="249"/>
      <c r="FE638" s="249"/>
      <c r="FF638" s="249"/>
      <c r="FG638" s="249"/>
      <c r="FH638" s="249"/>
      <c r="FI638" s="249"/>
      <c r="FJ638" s="249"/>
      <c r="FK638" s="249"/>
      <c r="FL638" s="249"/>
      <c r="FM638" s="249"/>
      <c r="FN638" s="249"/>
      <c r="FO638" s="249"/>
      <c r="FP638" s="249"/>
      <c r="FQ638" s="249"/>
      <c r="FR638" s="249"/>
      <c r="FS638" s="249"/>
      <c r="FT638" s="249"/>
      <c r="FU638" s="249"/>
      <c r="FV638" s="249"/>
      <c r="FW638" s="249"/>
      <c r="FX638" s="249"/>
    </row>
    <row r="639" customFormat="false" ht="13.8" hidden="false" customHeight="false" outlineLevel="0" collapsed="false">
      <c r="A639" s="249"/>
      <c r="B639" s="249"/>
      <c r="C639" s="249"/>
      <c r="D639" s="249"/>
      <c r="E639" s="249"/>
      <c r="F639" s="249"/>
      <c r="G639" s="249"/>
      <c r="H639" s="249"/>
      <c r="AK639" s="249"/>
      <c r="AL639" s="249"/>
      <c r="AM639" s="249"/>
      <c r="AN639" s="249"/>
      <c r="AO639" s="249"/>
      <c r="AP639" s="249"/>
      <c r="AQ639" s="249"/>
      <c r="AR639" s="249"/>
      <c r="AS639" s="249"/>
      <c r="AT639" s="249"/>
      <c r="AU639" s="249"/>
      <c r="AV639" s="249"/>
      <c r="AW639" s="249"/>
      <c r="AX639" s="249"/>
      <c r="AY639" s="249"/>
      <c r="AZ639" s="249"/>
      <c r="BA639" s="249"/>
      <c r="BB639" s="249"/>
      <c r="BC639" s="249"/>
      <c r="BD639" s="249"/>
      <c r="BE639" s="249"/>
      <c r="BF639" s="249"/>
      <c r="BG639" s="249"/>
      <c r="BH639" s="249"/>
      <c r="BI639" s="249"/>
      <c r="BJ639" s="249"/>
      <c r="BK639" s="249"/>
      <c r="BL639" s="249"/>
      <c r="BM639" s="249"/>
      <c r="BN639" s="249"/>
      <c r="BO639" s="249"/>
      <c r="BP639" s="249"/>
      <c r="BQ639" s="249"/>
      <c r="BR639" s="249"/>
      <c r="BS639" s="249"/>
      <c r="BT639" s="249"/>
      <c r="BU639" s="249"/>
      <c r="BV639" s="249"/>
      <c r="BW639" s="249"/>
      <c r="BX639" s="249"/>
      <c r="BY639" s="249"/>
      <c r="BZ639" s="249"/>
      <c r="CA639" s="249"/>
      <c r="CB639" s="249"/>
      <c r="CC639" s="249"/>
      <c r="CD639" s="249"/>
      <c r="CE639" s="249"/>
      <c r="CF639" s="249"/>
      <c r="CG639" s="249"/>
      <c r="CH639" s="249"/>
      <c r="CI639" s="249"/>
      <c r="CJ639" s="249"/>
      <c r="CK639" s="249"/>
      <c r="CL639" s="249"/>
      <c r="CM639" s="249"/>
      <c r="CN639" s="249"/>
      <c r="CO639" s="249"/>
      <c r="CP639" s="249"/>
      <c r="CQ639" s="249"/>
      <c r="CR639" s="249"/>
      <c r="CS639" s="249"/>
      <c r="CT639" s="249"/>
      <c r="CU639" s="249"/>
      <c r="CV639" s="249"/>
      <c r="CW639" s="249"/>
      <c r="CX639" s="249"/>
      <c r="CY639" s="249"/>
      <c r="CZ639" s="249"/>
      <c r="DA639" s="249"/>
      <c r="DB639" s="249"/>
      <c r="DC639" s="249"/>
      <c r="DD639" s="249"/>
      <c r="DE639" s="249"/>
      <c r="DF639" s="249"/>
      <c r="DG639" s="249"/>
      <c r="DH639" s="249"/>
      <c r="DI639" s="249"/>
      <c r="DJ639" s="249"/>
      <c r="DK639" s="249"/>
      <c r="DL639" s="249"/>
      <c r="DM639" s="249"/>
      <c r="DN639" s="249"/>
      <c r="DO639" s="249"/>
      <c r="DP639" s="249"/>
      <c r="DQ639" s="249"/>
      <c r="DR639" s="249"/>
      <c r="DS639" s="249"/>
      <c r="DT639" s="249"/>
      <c r="DU639" s="249"/>
      <c r="DV639" s="249"/>
      <c r="DW639" s="249"/>
      <c r="DX639" s="249"/>
      <c r="DY639" s="249"/>
      <c r="DZ639" s="249"/>
      <c r="EA639" s="249"/>
      <c r="EB639" s="249"/>
      <c r="EC639" s="249"/>
      <c r="ED639" s="249"/>
      <c r="EE639" s="249"/>
      <c r="EF639" s="249"/>
      <c r="EG639" s="249"/>
      <c r="EH639" s="249"/>
      <c r="EI639" s="249"/>
      <c r="EJ639" s="249"/>
      <c r="EK639" s="249"/>
      <c r="EL639" s="249"/>
      <c r="EM639" s="249"/>
      <c r="EN639" s="249"/>
      <c r="EO639" s="249"/>
      <c r="EP639" s="249"/>
      <c r="EQ639" s="249"/>
      <c r="ER639" s="249"/>
      <c r="ES639" s="249"/>
      <c r="ET639" s="249"/>
      <c r="EU639" s="249"/>
      <c r="EV639" s="249"/>
      <c r="EW639" s="249"/>
      <c r="EX639" s="249"/>
      <c r="EY639" s="249"/>
      <c r="EZ639" s="249"/>
      <c r="FA639" s="249"/>
      <c r="FB639" s="249"/>
      <c r="FC639" s="249"/>
      <c r="FD639" s="249"/>
      <c r="FE639" s="249"/>
      <c r="FF639" s="249"/>
      <c r="FG639" s="249"/>
      <c r="FH639" s="249"/>
      <c r="FI639" s="249"/>
      <c r="FJ639" s="249"/>
      <c r="FK639" s="249"/>
      <c r="FL639" s="249"/>
      <c r="FM639" s="249"/>
      <c r="FN639" s="249"/>
      <c r="FO639" s="249"/>
      <c r="FP639" s="249"/>
      <c r="FQ639" s="249"/>
      <c r="FR639" s="249"/>
      <c r="FS639" s="249"/>
      <c r="FT639" s="249"/>
      <c r="FU639" s="249"/>
      <c r="FV639" s="249"/>
      <c r="FW639" s="249"/>
      <c r="FX639" s="249"/>
    </row>
    <row r="640" customFormat="false" ht="13.8" hidden="false" customHeight="false" outlineLevel="0" collapsed="false">
      <c r="A640" s="249"/>
      <c r="B640" s="249"/>
      <c r="C640" s="249"/>
      <c r="D640" s="249"/>
      <c r="E640" s="249"/>
      <c r="F640" s="249"/>
      <c r="G640" s="249"/>
      <c r="H640" s="249"/>
      <c r="AK640" s="249"/>
      <c r="AL640" s="249"/>
      <c r="AM640" s="249"/>
      <c r="AN640" s="249"/>
      <c r="AO640" s="249"/>
      <c r="AP640" s="249"/>
      <c r="AQ640" s="249"/>
      <c r="AR640" s="249"/>
      <c r="AS640" s="249"/>
      <c r="AT640" s="249"/>
      <c r="AU640" s="249"/>
      <c r="AV640" s="249"/>
      <c r="AW640" s="249"/>
      <c r="AX640" s="249"/>
      <c r="AY640" s="249"/>
      <c r="AZ640" s="249"/>
      <c r="BA640" s="249"/>
      <c r="BB640" s="249"/>
      <c r="BC640" s="249"/>
      <c r="BD640" s="249"/>
      <c r="BE640" s="249"/>
      <c r="BF640" s="249"/>
      <c r="BG640" s="249"/>
      <c r="BH640" s="249"/>
      <c r="BI640" s="249"/>
      <c r="BJ640" s="249"/>
      <c r="BK640" s="249"/>
      <c r="BL640" s="249"/>
      <c r="BM640" s="249"/>
      <c r="BN640" s="249"/>
      <c r="BO640" s="249"/>
      <c r="BP640" s="249"/>
      <c r="BQ640" s="249"/>
      <c r="BR640" s="249"/>
      <c r="BS640" s="249"/>
      <c r="BT640" s="249"/>
      <c r="BU640" s="249"/>
      <c r="BV640" s="249"/>
      <c r="BW640" s="249"/>
      <c r="BX640" s="249"/>
      <c r="BY640" s="249"/>
      <c r="BZ640" s="249"/>
      <c r="CA640" s="249"/>
      <c r="CB640" s="249"/>
      <c r="CC640" s="249"/>
      <c r="CD640" s="249"/>
      <c r="CE640" s="249"/>
      <c r="CF640" s="249"/>
      <c r="CG640" s="249"/>
      <c r="CH640" s="249"/>
      <c r="CI640" s="249"/>
      <c r="CJ640" s="249"/>
      <c r="CK640" s="249"/>
      <c r="CL640" s="249"/>
      <c r="CM640" s="249"/>
      <c r="CN640" s="249"/>
      <c r="CO640" s="249"/>
      <c r="CP640" s="249"/>
      <c r="CQ640" s="249"/>
      <c r="CR640" s="249"/>
      <c r="CS640" s="249"/>
      <c r="CT640" s="249"/>
      <c r="CU640" s="249"/>
      <c r="CV640" s="249"/>
      <c r="CW640" s="249"/>
      <c r="CX640" s="249"/>
      <c r="CY640" s="249"/>
      <c r="CZ640" s="249"/>
      <c r="DA640" s="249"/>
      <c r="DB640" s="249"/>
      <c r="DC640" s="249"/>
      <c r="DD640" s="249"/>
      <c r="DE640" s="249"/>
      <c r="DF640" s="249"/>
      <c r="DG640" s="249"/>
      <c r="DH640" s="249"/>
      <c r="DI640" s="249"/>
      <c r="DJ640" s="249"/>
      <c r="DK640" s="249"/>
      <c r="DL640" s="249"/>
      <c r="DM640" s="249"/>
      <c r="DN640" s="249"/>
      <c r="DO640" s="249"/>
      <c r="DP640" s="249"/>
      <c r="DQ640" s="249"/>
      <c r="DR640" s="249"/>
      <c r="DS640" s="249"/>
      <c r="DT640" s="249"/>
      <c r="DU640" s="249"/>
      <c r="DV640" s="249"/>
      <c r="DW640" s="249"/>
      <c r="DX640" s="249"/>
      <c r="DY640" s="249"/>
      <c r="DZ640" s="249"/>
      <c r="EA640" s="249"/>
      <c r="EB640" s="249"/>
      <c r="EC640" s="249"/>
      <c r="ED640" s="249"/>
      <c r="EE640" s="249"/>
      <c r="EF640" s="249"/>
      <c r="EG640" s="249"/>
      <c r="EH640" s="249"/>
      <c r="EI640" s="249"/>
      <c r="EJ640" s="249"/>
      <c r="EK640" s="249"/>
      <c r="EL640" s="249"/>
      <c r="EM640" s="249"/>
      <c r="EN640" s="249"/>
      <c r="EO640" s="249"/>
      <c r="EP640" s="249"/>
      <c r="EQ640" s="249"/>
      <c r="ER640" s="249"/>
      <c r="ES640" s="249"/>
      <c r="ET640" s="249"/>
      <c r="EU640" s="249"/>
      <c r="EV640" s="249"/>
      <c r="EW640" s="249"/>
      <c r="EX640" s="249"/>
      <c r="EY640" s="249"/>
      <c r="EZ640" s="249"/>
      <c r="FA640" s="249"/>
      <c r="FB640" s="249"/>
      <c r="FC640" s="249"/>
      <c r="FD640" s="249"/>
      <c r="FE640" s="249"/>
      <c r="FF640" s="249"/>
      <c r="FG640" s="249"/>
      <c r="FH640" s="249"/>
      <c r="FI640" s="249"/>
      <c r="FJ640" s="249"/>
      <c r="FK640" s="249"/>
      <c r="FL640" s="249"/>
      <c r="FM640" s="249"/>
      <c r="FN640" s="249"/>
      <c r="FO640" s="249"/>
      <c r="FP640" s="249"/>
      <c r="FQ640" s="249"/>
      <c r="FR640" s="249"/>
      <c r="FS640" s="249"/>
      <c r="FT640" s="249"/>
      <c r="FU640" s="249"/>
      <c r="FV640" s="249"/>
      <c r="FW640" s="249"/>
      <c r="FX640" s="249"/>
    </row>
    <row r="641" customFormat="false" ht="13.8" hidden="false" customHeight="false" outlineLevel="0" collapsed="false">
      <c r="A641" s="249"/>
      <c r="B641" s="249"/>
      <c r="C641" s="249"/>
      <c r="D641" s="249"/>
      <c r="E641" s="249"/>
      <c r="F641" s="249"/>
      <c r="G641" s="249"/>
      <c r="H641" s="249"/>
      <c r="AK641" s="249"/>
      <c r="AL641" s="249"/>
      <c r="AM641" s="249"/>
      <c r="AN641" s="249"/>
      <c r="AO641" s="249"/>
      <c r="AP641" s="249"/>
      <c r="AQ641" s="249"/>
      <c r="AR641" s="249"/>
      <c r="AS641" s="249"/>
      <c r="AT641" s="249"/>
      <c r="AU641" s="249"/>
      <c r="AV641" s="249"/>
      <c r="AW641" s="249"/>
      <c r="AX641" s="249"/>
      <c r="AY641" s="249"/>
      <c r="AZ641" s="249"/>
      <c r="BA641" s="249"/>
      <c r="BB641" s="249"/>
      <c r="BC641" s="249"/>
      <c r="BD641" s="249"/>
      <c r="BE641" s="249"/>
      <c r="BF641" s="249"/>
      <c r="BG641" s="249"/>
      <c r="BH641" s="249"/>
      <c r="BI641" s="249"/>
      <c r="BJ641" s="249"/>
      <c r="BK641" s="249"/>
      <c r="BL641" s="249"/>
      <c r="BM641" s="249"/>
      <c r="BN641" s="249"/>
      <c r="BO641" s="249"/>
      <c r="BP641" s="249"/>
      <c r="BQ641" s="249"/>
      <c r="BR641" s="249"/>
      <c r="BS641" s="249"/>
      <c r="BT641" s="249"/>
      <c r="BU641" s="249"/>
      <c r="BV641" s="249"/>
      <c r="BW641" s="249"/>
      <c r="BX641" s="249"/>
      <c r="BY641" s="249"/>
      <c r="BZ641" s="249"/>
      <c r="CA641" s="249"/>
      <c r="CB641" s="249"/>
      <c r="CC641" s="249"/>
      <c r="CD641" s="249"/>
      <c r="CE641" s="249"/>
      <c r="CF641" s="249"/>
      <c r="CG641" s="249"/>
      <c r="CH641" s="249"/>
      <c r="CI641" s="249"/>
      <c r="CJ641" s="249"/>
      <c r="CK641" s="249"/>
      <c r="CL641" s="249"/>
      <c r="CM641" s="249"/>
      <c r="CN641" s="249"/>
      <c r="CO641" s="249"/>
      <c r="CP641" s="249"/>
      <c r="CQ641" s="249"/>
      <c r="CR641" s="249"/>
      <c r="CS641" s="249"/>
      <c r="CT641" s="249"/>
      <c r="CU641" s="249"/>
      <c r="CV641" s="249"/>
      <c r="CW641" s="249"/>
      <c r="CX641" s="249"/>
      <c r="CY641" s="249"/>
      <c r="CZ641" s="249"/>
      <c r="DA641" s="249"/>
      <c r="DB641" s="249"/>
      <c r="DC641" s="249"/>
      <c r="DD641" s="249"/>
      <c r="DE641" s="249"/>
      <c r="DF641" s="249"/>
      <c r="DG641" s="249"/>
      <c r="DH641" s="249"/>
      <c r="DI641" s="249"/>
      <c r="DJ641" s="249"/>
      <c r="DK641" s="249"/>
      <c r="DL641" s="249"/>
      <c r="DM641" s="249"/>
      <c r="DN641" s="249"/>
      <c r="DO641" s="249"/>
      <c r="DP641" s="249"/>
      <c r="DQ641" s="249"/>
      <c r="DR641" s="249"/>
      <c r="DS641" s="249"/>
      <c r="DT641" s="249"/>
      <c r="DU641" s="249"/>
      <c r="DV641" s="249"/>
      <c r="DW641" s="249"/>
      <c r="DX641" s="249"/>
      <c r="DY641" s="249"/>
      <c r="DZ641" s="249"/>
      <c r="EA641" s="249"/>
      <c r="EB641" s="249"/>
      <c r="EC641" s="249"/>
      <c r="ED641" s="249"/>
      <c r="EE641" s="249"/>
      <c r="EF641" s="249"/>
      <c r="EG641" s="249"/>
      <c r="EH641" s="249"/>
      <c r="EI641" s="249"/>
      <c r="EJ641" s="249"/>
      <c r="EK641" s="249"/>
      <c r="EL641" s="249"/>
      <c r="EM641" s="249"/>
      <c r="EN641" s="249"/>
      <c r="EO641" s="249"/>
      <c r="EP641" s="249"/>
      <c r="EQ641" s="249"/>
      <c r="ER641" s="249"/>
      <c r="ES641" s="249"/>
      <c r="ET641" s="249"/>
      <c r="EU641" s="249"/>
      <c r="EV641" s="249"/>
      <c r="EW641" s="249"/>
      <c r="EX641" s="249"/>
      <c r="EY641" s="249"/>
      <c r="EZ641" s="249"/>
      <c r="FA641" s="249"/>
      <c r="FB641" s="249"/>
      <c r="FC641" s="249"/>
      <c r="FD641" s="249"/>
      <c r="FE641" s="249"/>
      <c r="FF641" s="249"/>
      <c r="FG641" s="249"/>
      <c r="FH641" s="249"/>
      <c r="FI641" s="249"/>
      <c r="FJ641" s="249"/>
      <c r="FK641" s="249"/>
      <c r="FL641" s="249"/>
      <c r="FM641" s="249"/>
      <c r="FN641" s="249"/>
      <c r="FO641" s="249"/>
      <c r="FP641" s="249"/>
      <c r="FQ641" s="249"/>
      <c r="FR641" s="249"/>
      <c r="FS641" s="249"/>
      <c r="FT641" s="249"/>
      <c r="FU641" s="249"/>
      <c r="FV641" s="249"/>
      <c r="FW641" s="249"/>
      <c r="FX641" s="249"/>
    </row>
    <row r="642" customFormat="false" ht="13.8" hidden="false" customHeight="false" outlineLevel="0" collapsed="false">
      <c r="A642" s="249"/>
      <c r="B642" s="249"/>
      <c r="C642" s="249"/>
      <c r="D642" s="249"/>
      <c r="E642" s="249"/>
      <c r="F642" s="249"/>
      <c r="G642" s="249"/>
      <c r="H642" s="249"/>
      <c r="AK642" s="249"/>
      <c r="AL642" s="249"/>
      <c r="AM642" s="249"/>
      <c r="AN642" s="249"/>
      <c r="AO642" s="249"/>
      <c r="AP642" s="249"/>
      <c r="AQ642" s="249"/>
      <c r="AR642" s="249"/>
      <c r="AS642" s="249"/>
      <c r="AT642" s="249"/>
      <c r="AU642" s="249"/>
      <c r="AV642" s="249"/>
      <c r="AW642" s="249"/>
      <c r="AX642" s="249"/>
      <c r="AY642" s="249"/>
      <c r="AZ642" s="249"/>
      <c r="BA642" s="249"/>
      <c r="BB642" s="249"/>
      <c r="BC642" s="249"/>
      <c r="BD642" s="249"/>
      <c r="BE642" s="249"/>
      <c r="BF642" s="249"/>
      <c r="BG642" s="249"/>
      <c r="BH642" s="249"/>
      <c r="BI642" s="249"/>
      <c r="BJ642" s="249"/>
      <c r="BK642" s="249"/>
      <c r="BL642" s="249"/>
      <c r="BM642" s="249"/>
      <c r="BN642" s="249"/>
      <c r="BO642" s="249"/>
      <c r="BP642" s="249"/>
      <c r="BQ642" s="249"/>
      <c r="BR642" s="249"/>
      <c r="BS642" s="249"/>
      <c r="BT642" s="249"/>
      <c r="BU642" s="249"/>
      <c r="BV642" s="249"/>
      <c r="BW642" s="249"/>
      <c r="BX642" s="249"/>
      <c r="BY642" s="249"/>
      <c r="BZ642" s="249"/>
      <c r="CA642" s="249"/>
      <c r="CB642" s="249"/>
      <c r="CC642" s="249"/>
      <c r="CD642" s="249"/>
      <c r="CE642" s="249"/>
      <c r="CF642" s="249"/>
      <c r="CG642" s="249"/>
      <c r="CH642" s="249"/>
      <c r="CI642" s="249"/>
      <c r="CJ642" s="249"/>
      <c r="CK642" s="249"/>
      <c r="CL642" s="249"/>
      <c r="CM642" s="249"/>
      <c r="CN642" s="249"/>
      <c r="CO642" s="249"/>
      <c r="CP642" s="249"/>
      <c r="CQ642" s="249"/>
      <c r="CR642" s="249"/>
      <c r="CS642" s="249"/>
      <c r="CT642" s="249"/>
      <c r="CU642" s="249"/>
      <c r="CV642" s="249"/>
      <c r="CW642" s="249"/>
      <c r="CX642" s="249"/>
      <c r="CY642" s="249"/>
      <c r="CZ642" s="249"/>
      <c r="DA642" s="249"/>
      <c r="DB642" s="249"/>
      <c r="DC642" s="249"/>
      <c r="DD642" s="249"/>
      <c r="DE642" s="249"/>
      <c r="DF642" s="249"/>
      <c r="DG642" s="249"/>
      <c r="DH642" s="249"/>
      <c r="DI642" s="249"/>
      <c r="DJ642" s="249"/>
      <c r="DK642" s="249"/>
      <c r="DL642" s="249"/>
      <c r="DM642" s="249"/>
      <c r="DN642" s="249"/>
      <c r="DO642" s="249"/>
      <c r="DP642" s="249"/>
      <c r="DQ642" s="249"/>
      <c r="DR642" s="249"/>
      <c r="DS642" s="249"/>
      <c r="DT642" s="249"/>
      <c r="DU642" s="249"/>
      <c r="DV642" s="249"/>
      <c r="DW642" s="249"/>
      <c r="DX642" s="249"/>
      <c r="DY642" s="249"/>
      <c r="DZ642" s="249"/>
      <c r="EA642" s="249"/>
      <c r="EB642" s="249"/>
      <c r="EC642" s="249"/>
      <c r="ED642" s="249"/>
      <c r="EE642" s="249"/>
      <c r="EF642" s="249"/>
      <c r="EG642" s="249"/>
      <c r="EH642" s="249"/>
      <c r="EI642" s="249"/>
      <c r="EJ642" s="249"/>
      <c r="EK642" s="249"/>
      <c r="EL642" s="249"/>
      <c r="EM642" s="249"/>
      <c r="EN642" s="249"/>
      <c r="EO642" s="249"/>
      <c r="EP642" s="249"/>
      <c r="EQ642" s="249"/>
      <c r="ER642" s="249"/>
      <c r="ES642" s="249"/>
      <c r="ET642" s="249"/>
      <c r="EU642" s="249"/>
      <c r="EV642" s="249"/>
      <c r="EW642" s="249"/>
      <c r="EX642" s="249"/>
      <c r="EY642" s="249"/>
      <c r="EZ642" s="249"/>
      <c r="FA642" s="249"/>
      <c r="FB642" s="249"/>
      <c r="FC642" s="249"/>
      <c r="FD642" s="249"/>
      <c r="FE642" s="249"/>
      <c r="FF642" s="249"/>
      <c r="FG642" s="249"/>
      <c r="FH642" s="249"/>
      <c r="FI642" s="249"/>
      <c r="FJ642" s="249"/>
      <c r="FK642" s="249"/>
      <c r="FL642" s="249"/>
      <c r="FM642" s="249"/>
      <c r="FN642" s="249"/>
      <c r="FO642" s="249"/>
      <c r="FP642" s="249"/>
      <c r="FQ642" s="249"/>
      <c r="FR642" s="249"/>
      <c r="FS642" s="249"/>
      <c r="FT642" s="249"/>
      <c r="FU642" s="249"/>
      <c r="FV642" s="249"/>
      <c r="FW642" s="249"/>
      <c r="FX642" s="249"/>
    </row>
    <row r="643" customFormat="false" ht="13.8" hidden="false" customHeight="false" outlineLevel="0" collapsed="false">
      <c r="A643" s="249"/>
      <c r="B643" s="249"/>
      <c r="C643" s="249"/>
      <c r="D643" s="249"/>
      <c r="E643" s="249"/>
      <c r="F643" s="249"/>
      <c r="G643" s="249"/>
      <c r="H643" s="249"/>
      <c r="AK643" s="249"/>
      <c r="AL643" s="249"/>
      <c r="AM643" s="249"/>
      <c r="AN643" s="249"/>
      <c r="AO643" s="249"/>
      <c r="AP643" s="249"/>
      <c r="AQ643" s="249"/>
      <c r="AR643" s="249"/>
      <c r="AS643" s="249"/>
      <c r="AT643" s="249"/>
      <c r="AU643" s="249"/>
      <c r="AV643" s="249"/>
      <c r="AW643" s="249"/>
      <c r="AX643" s="249"/>
      <c r="AY643" s="249"/>
      <c r="AZ643" s="249"/>
      <c r="BA643" s="249"/>
      <c r="BB643" s="249"/>
      <c r="BC643" s="249"/>
      <c r="BD643" s="249"/>
      <c r="BE643" s="249"/>
      <c r="BF643" s="249"/>
      <c r="BG643" s="249"/>
      <c r="BH643" s="249"/>
      <c r="BI643" s="249"/>
      <c r="BJ643" s="249"/>
      <c r="BK643" s="249"/>
      <c r="BL643" s="249"/>
      <c r="BM643" s="249"/>
      <c r="BN643" s="249"/>
      <c r="BO643" s="249"/>
      <c r="BP643" s="249"/>
      <c r="BQ643" s="249"/>
      <c r="BR643" s="249"/>
      <c r="BS643" s="249"/>
      <c r="BT643" s="249"/>
      <c r="BU643" s="249"/>
      <c r="BV643" s="249"/>
      <c r="BW643" s="249"/>
      <c r="BX643" s="249"/>
      <c r="BY643" s="249"/>
      <c r="BZ643" s="249"/>
      <c r="CA643" s="249"/>
      <c r="CB643" s="249"/>
      <c r="CC643" s="249"/>
      <c r="CD643" s="249"/>
      <c r="CE643" s="249"/>
      <c r="CF643" s="249"/>
      <c r="CG643" s="249"/>
      <c r="CH643" s="249"/>
      <c r="CI643" s="249"/>
      <c r="CJ643" s="249"/>
      <c r="CK643" s="249"/>
      <c r="CL643" s="249"/>
      <c r="CM643" s="249"/>
      <c r="CN643" s="249"/>
      <c r="CO643" s="249"/>
      <c r="CP643" s="249"/>
      <c r="CQ643" s="249"/>
      <c r="CR643" s="249"/>
      <c r="CS643" s="249"/>
      <c r="CT643" s="249"/>
      <c r="CU643" s="249"/>
      <c r="CV643" s="249"/>
      <c r="CW643" s="249"/>
      <c r="CX643" s="249"/>
      <c r="CY643" s="249"/>
      <c r="CZ643" s="249"/>
      <c r="DA643" s="249"/>
      <c r="DB643" s="249"/>
      <c r="DC643" s="249"/>
      <c r="DD643" s="249"/>
      <c r="DE643" s="249"/>
      <c r="DF643" s="249"/>
      <c r="DG643" s="249"/>
      <c r="DH643" s="249"/>
      <c r="DI643" s="249"/>
      <c r="DJ643" s="249"/>
      <c r="DK643" s="249"/>
      <c r="DL643" s="249"/>
      <c r="DM643" s="249"/>
      <c r="DN643" s="249"/>
      <c r="DO643" s="249"/>
      <c r="DP643" s="249"/>
      <c r="DQ643" s="249"/>
      <c r="DR643" s="249"/>
      <c r="DS643" s="249"/>
      <c r="DT643" s="249"/>
      <c r="DU643" s="249"/>
      <c r="DV643" s="249"/>
      <c r="DW643" s="249"/>
      <c r="DX643" s="249"/>
      <c r="DY643" s="249"/>
      <c r="DZ643" s="249"/>
      <c r="EA643" s="249"/>
      <c r="EB643" s="249"/>
      <c r="EC643" s="249"/>
      <c r="ED643" s="249"/>
      <c r="EE643" s="249"/>
      <c r="EF643" s="249"/>
      <c r="EG643" s="249"/>
      <c r="EH643" s="249"/>
      <c r="EI643" s="249"/>
      <c r="EJ643" s="249"/>
      <c r="EK643" s="249"/>
      <c r="EL643" s="249"/>
      <c r="EM643" s="249"/>
      <c r="EN643" s="249"/>
      <c r="EO643" s="249"/>
      <c r="EP643" s="249"/>
      <c r="EQ643" s="249"/>
      <c r="ER643" s="249"/>
      <c r="ES643" s="249"/>
      <c r="ET643" s="249"/>
      <c r="EU643" s="249"/>
      <c r="EV643" s="249"/>
      <c r="EW643" s="249"/>
      <c r="EX643" s="249"/>
      <c r="EY643" s="249"/>
      <c r="EZ643" s="249"/>
      <c r="FA643" s="249"/>
      <c r="FB643" s="249"/>
      <c r="FC643" s="249"/>
      <c r="FD643" s="249"/>
      <c r="FE643" s="249"/>
      <c r="FF643" s="249"/>
      <c r="FG643" s="249"/>
      <c r="FH643" s="249"/>
      <c r="FI643" s="249"/>
      <c r="FJ643" s="249"/>
      <c r="FK643" s="249"/>
      <c r="FL643" s="249"/>
      <c r="FM643" s="249"/>
      <c r="FN643" s="249"/>
      <c r="FO643" s="249"/>
      <c r="FP643" s="249"/>
      <c r="FQ643" s="249"/>
      <c r="FR643" s="249"/>
      <c r="FS643" s="249"/>
      <c r="FT643" s="249"/>
      <c r="FU643" s="249"/>
      <c r="FV643" s="249"/>
      <c r="FW643" s="249"/>
      <c r="FX643" s="249"/>
    </row>
    <row r="644" customFormat="false" ht="13.8" hidden="false" customHeight="false" outlineLevel="0" collapsed="false">
      <c r="A644" s="249"/>
      <c r="B644" s="249"/>
      <c r="C644" s="249"/>
      <c r="D644" s="249"/>
      <c r="E644" s="249"/>
      <c r="F644" s="249"/>
      <c r="G644" s="249"/>
      <c r="H644" s="249"/>
      <c r="AK644" s="249"/>
      <c r="AL644" s="249"/>
      <c r="AM644" s="249"/>
      <c r="AN644" s="249"/>
      <c r="AO644" s="249"/>
      <c r="AP644" s="249"/>
      <c r="AQ644" s="249"/>
      <c r="AR644" s="249"/>
      <c r="AS644" s="249"/>
      <c r="AT644" s="249"/>
      <c r="AU644" s="249"/>
      <c r="AV644" s="249"/>
      <c r="AW644" s="249"/>
      <c r="AX644" s="249"/>
      <c r="AY644" s="249"/>
      <c r="AZ644" s="249"/>
      <c r="BA644" s="249"/>
      <c r="BB644" s="249"/>
      <c r="BC644" s="249"/>
      <c r="BD644" s="249"/>
      <c r="BE644" s="249"/>
      <c r="BF644" s="249"/>
      <c r="BG644" s="249"/>
      <c r="BH644" s="249"/>
      <c r="BI644" s="249"/>
      <c r="BJ644" s="249"/>
      <c r="BK644" s="249"/>
      <c r="BL644" s="249"/>
      <c r="BM644" s="249"/>
      <c r="BN644" s="249"/>
      <c r="BO644" s="249"/>
      <c r="BP644" s="249"/>
      <c r="BQ644" s="249"/>
      <c r="BR644" s="249"/>
      <c r="BS644" s="249"/>
      <c r="BT644" s="249"/>
      <c r="BU644" s="249"/>
      <c r="BV644" s="249"/>
      <c r="BW644" s="249"/>
      <c r="BX644" s="249"/>
      <c r="BY644" s="249"/>
      <c r="BZ644" s="249"/>
      <c r="CA644" s="249"/>
      <c r="CB644" s="249"/>
      <c r="CC644" s="249"/>
      <c r="CD644" s="249"/>
      <c r="CE644" s="249"/>
      <c r="CF644" s="249"/>
      <c r="CG644" s="249"/>
      <c r="CH644" s="249"/>
      <c r="CI644" s="249"/>
      <c r="CJ644" s="249"/>
      <c r="CK644" s="249"/>
      <c r="CL644" s="249"/>
      <c r="CM644" s="249"/>
      <c r="CN644" s="249"/>
      <c r="CO644" s="249"/>
      <c r="CP644" s="249"/>
      <c r="CQ644" s="249"/>
      <c r="CR644" s="249"/>
      <c r="CS644" s="249"/>
      <c r="CT644" s="249"/>
      <c r="CU644" s="249"/>
      <c r="CV644" s="249"/>
      <c r="CW644" s="249"/>
      <c r="CX644" s="249"/>
      <c r="CY644" s="249"/>
      <c r="CZ644" s="249"/>
      <c r="DA644" s="249"/>
      <c r="DB644" s="249"/>
      <c r="DC644" s="249"/>
      <c r="DD644" s="249"/>
      <c r="DE644" s="249"/>
      <c r="DF644" s="249"/>
      <c r="DG644" s="249"/>
      <c r="DH644" s="249"/>
      <c r="DI644" s="249"/>
      <c r="DJ644" s="249"/>
      <c r="DK644" s="249"/>
      <c r="DL644" s="249"/>
      <c r="DM644" s="249"/>
      <c r="DN644" s="249"/>
      <c r="DO644" s="249"/>
      <c r="DP644" s="249"/>
      <c r="DQ644" s="249"/>
      <c r="DR644" s="249"/>
      <c r="DS644" s="249"/>
      <c r="DT644" s="249"/>
      <c r="DU644" s="249"/>
      <c r="DV644" s="249"/>
      <c r="DW644" s="249"/>
      <c r="DX644" s="249"/>
      <c r="DY644" s="249"/>
      <c r="DZ644" s="249"/>
      <c r="EA644" s="249"/>
      <c r="EB644" s="249"/>
      <c r="EC644" s="249"/>
      <c r="ED644" s="249"/>
      <c r="EE644" s="249"/>
      <c r="EF644" s="249"/>
      <c r="EG644" s="249"/>
      <c r="EH644" s="249"/>
      <c r="EI644" s="249"/>
      <c r="EJ644" s="249"/>
      <c r="EK644" s="249"/>
      <c r="EL644" s="249"/>
      <c r="EM644" s="249"/>
      <c r="EN644" s="249"/>
      <c r="EO644" s="249"/>
      <c r="EP644" s="249"/>
      <c r="EQ644" s="249"/>
      <c r="ER644" s="249"/>
      <c r="ES644" s="249"/>
      <c r="ET644" s="249"/>
      <c r="EU644" s="249"/>
      <c r="EV644" s="249"/>
      <c r="EW644" s="249"/>
      <c r="EX644" s="249"/>
      <c r="EY644" s="249"/>
      <c r="EZ644" s="249"/>
      <c r="FA644" s="249"/>
      <c r="FB644" s="249"/>
      <c r="FC644" s="249"/>
      <c r="FD644" s="249"/>
      <c r="FE644" s="249"/>
      <c r="FF644" s="249"/>
      <c r="FG644" s="249"/>
      <c r="FH644" s="249"/>
      <c r="FI644" s="249"/>
      <c r="FJ644" s="249"/>
      <c r="FK644" s="249"/>
      <c r="FL644" s="249"/>
      <c r="FM644" s="249"/>
      <c r="FN644" s="249"/>
      <c r="FO644" s="249"/>
      <c r="FP644" s="249"/>
      <c r="FQ644" s="249"/>
      <c r="FR644" s="249"/>
      <c r="FS644" s="249"/>
      <c r="FT644" s="249"/>
      <c r="FU644" s="249"/>
      <c r="FV644" s="249"/>
      <c r="FW644" s="249"/>
      <c r="FX644" s="249"/>
    </row>
    <row r="645" customFormat="false" ht="13.8" hidden="false" customHeight="false" outlineLevel="0" collapsed="false">
      <c r="A645" s="249"/>
      <c r="B645" s="249"/>
      <c r="C645" s="249"/>
      <c r="D645" s="249"/>
      <c r="E645" s="249"/>
      <c r="F645" s="249"/>
      <c r="G645" s="249"/>
      <c r="H645" s="249"/>
      <c r="AK645" s="249"/>
      <c r="AL645" s="249"/>
      <c r="AM645" s="249"/>
      <c r="AN645" s="249"/>
      <c r="AO645" s="249"/>
      <c r="AP645" s="249"/>
      <c r="AQ645" s="249"/>
      <c r="AR645" s="249"/>
      <c r="AS645" s="249"/>
      <c r="AT645" s="249"/>
      <c r="AU645" s="249"/>
      <c r="AV645" s="249"/>
      <c r="AW645" s="249"/>
      <c r="AX645" s="249"/>
      <c r="AY645" s="249"/>
      <c r="AZ645" s="249"/>
      <c r="BA645" s="249"/>
      <c r="BB645" s="249"/>
      <c r="BC645" s="249"/>
      <c r="BD645" s="249"/>
      <c r="BE645" s="249"/>
      <c r="BF645" s="249"/>
      <c r="BG645" s="249"/>
      <c r="BH645" s="249"/>
      <c r="BI645" s="249"/>
      <c r="BJ645" s="249"/>
      <c r="BK645" s="249"/>
      <c r="BL645" s="249"/>
      <c r="BM645" s="249"/>
      <c r="BN645" s="249"/>
      <c r="BO645" s="249"/>
      <c r="BP645" s="249"/>
      <c r="BQ645" s="249"/>
      <c r="BR645" s="249"/>
      <c r="BS645" s="249"/>
      <c r="BT645" s="249"/>
      <c r="BU645" s="249"/>
      <c r="BV645" s="249"/>
      <c r="BW645" s="249"/>
      <c r="BX645" s="249"/>
      <c r="BY645" s="249"/>
      <c r="BZ645" s="249"/>
      <c r="CA645" s="249"/>
      <c r="CB645" s="249"/>
      <c r="CC645" s="249"/>
      <c r="CD645" s="249"/>
      <c r="CE645" s="249"/>
      <c r="CF645" s="249"/>
      <c r="CG645" s="249"/>
      <c r="CH645" s="249"/>
      <c r="CI645" s="249"/>
      <c r="CJ645" s="249"/>
      <c r="CK645" s="249"/>
      <c r="CL645" s="249"/>
      <c r="CM645" s="249"/>
      <c r="CN645" s="249"/>
      <c r="CO645" s="249"/>
      <c r="CP645" s="249"/>
      <c r="CQ645" s="249"/>
      <c r="CR645" s="249"/>
      <c r="CS645" s="249"/>
      <c r="CT645" s="249"/>
      <c r="CU645" s="249"/>
      <c r="CV645" s="249"/>
      <c r="CW645" s="249"/>
      <c r="CX645" s="249"/>
      <c r="CY645" s="249"/>
      <c r="CZ645" s="249"/>
      <c r="DA645" s="249"/>
      <c r="DB645" s="249"/>
      <c r="DC645" s="249"/>
      <c r="DD645" s="249"/>
      <c r="DE645" s="249"/>
      <c r="DF645" s="249"/>
      <c r="DG645" s="249"/>
      <c r="DH645" s="249"/>
      <c r="DI645" s="249"/>
      <c r="DJ645" s="249"/>
      <c r="DK645" s="249"/>
      <c r="DL645" s="249"/>
      <c r="DM645" s="249"/>
      <c r="DN645" s="249"/>
      <c r="DO645" s="249"/>
      <c r="DP645" s="249"/>
      <c r="DQ645" s="249"/>
      <c r="DR645" s="249"/>
      <c r="DS645" s="249"/>
      <c r="DT645" s="249"/>
      <c r="DU645" s="249"/>
      <c r="DV645" s="249"/>
      <c r="DW645" s="249"/>
      <c r="DX645" s="249"/>
      <c r="DY645" s="249"/>
      <c r="DZ645" s="249"/>
      <c r="EA645" s="249"/>
      <c r="EB645" s="249"/>
      <c r="EC645" s="249"/>
      <c r="ED645" s="249"/>
      <c r="EE645" s="249"/>
      <c r="EF645" s="249"/>
      <c r="EG645" s="249"/>
      <c r="EH645" s="249"/>
      <c r="EI645" s="249"/>
      <c r="EJ645" s="249"/>
      <c r="EK645" s="249"/>
      <c r="EL645" s="249"/>
      <c r="EM645" s="249"/>
      <c r="EN645" s="249"/>
      <c r="EO645" s="249"/>
      <c r="EP645" s="249"/>
      <c r="EQ645" s="249"/>
      <c r="ER645" s="249"/>
      <c r="ES645" s="249"/>
      <c r="ET645" s="249"/>
      <c r="EU645" s="249"/>
      <c r="EV645" s="249"/>
      <c r="EW645" s="249"/>
      <c r="EX645" s="249"/>
      <c r="EY645" s="249"/>
      <c r="EZ645" s="249"/>
      <c r="FA645" s="249"/>
      <c r="FB645" s="249"/>
      <c r="FC645" s="249"/>
      <c r="FD645" s="249"/>
      <c r="FE645" s="249"/>
      <c r="FF645" s="249"/>
      <c r="FG645" s="249"/>
      <c r="FH645" s="249"/>
      <c r="FI645" s="249"/>
      <c r="FJ645" s="249"/>
      <c r="FK645" s="249"/>
      <c r="FL645" s="249"/>
      <c r="FM645" s="249"/>
      <c r="FN645" s="249"/>
      <c r="FO645" s="249"/>
      <c r="FP645" s="249"/>
      <c r="FQ645" s="249"/>
      <c r="FR645" s="249"/>
      <c r="FS645" s="249"/>
      <c r="FT645" s="249"/>
      <c r="FU645" s="249"/>
      <c r="FV645" s="249"/>
      <c r="FW645" s="249"/>
      <c r="FX645" s="249"/>
    </row>
    <row r="646" customFormat="false" ht="13.8" hidden="false" customHeight="false" outlineLevel="0" collapsed="false">
      <c r="A646" s="249"/>
      <c r="B646" s="249"/>
      <c r="C646" s="249"/>
      <c r="D646" s="249"/>
      <c r="E646" s="249"/>
      <c r="F646" s="249"/>
      <c r="G646" s="249"/>
      <c r="H646" s="249"/>
      <c r="AK646" s="249"/>
      <c r="AL646" s="249"/>
      <c r="AM646" s="249"/>
      <c r="AN646" s="249"/>
      <c r="AO646" s="249"/>
      <c r="AP646" s="249"/>
      <c r="AQ646" s="249"/>
      <c r="AR646" s="249"/>
      <c r="AS646" s="249"/>
      <c r="AT646" s="249"/>
      <c r="AU646" s="249"/>
      <c r="AV646" s="249"/>
      <c r="AW646" s="249"/>
      <c r="AX646" s="249"/>
      <c r="AY646" s="249"/>
      <c r="AZ646" s="249"/>
      <c r="BA646" s="249"/>
      <c r="BB646" s="249"/>
      <c r="BC646" s="249"/>
      <c r="BD646" s="249"/>
      <c r="BE646" s="249"/>
      <c r="BF646" s="249"/>
      <c r="BG646" s="249"/>
      <c r="BH646" s="249"/>
      <c r="BI646" s="249"/>
      <c r="BJ646" s="249"/>
      <c r="BK646" s="249"/>
      <c r="BL646" s="249"/>
      <c r="BM646" s="249"/>
      <c r="BN646" s="249"/>
      <c r="BO646" s="249"/>
      <c r="BP646" s="249"/>
      <c r="BQ646" s="249"/>
      <c r="BR646" s="249"/>
      <c r="BS646" s="249"/>
      <c r="BT646" s="249"/>
      <c r="BU646" s="249"/>
      <c r="BV646" s="249"/>
      <c r="BW646" s="249"/>
      <c r="BX646" s="249"/>
      <c r="BY646" s="249"/>
      <c r="BZ646" s="249"/>
      <c r="CA646" s="249"/>
      <c r="CB646" s="249"/>
      <c r="CC646" s="249"/>
      <c r="CD646" s="249"/>
      <c r="CE646" s="249"/>
      <c r="CF646" s="249"/>
      <c r="CG646" s="249"/>
      <c r="CH646" s="249"/>
      <c r="CI646" s="249"/>
      <c r="CJ646" s="249"/>
      <c r="CK646" s="249"/>
      <c r="CL646" s="249"/>
      <c r="CM646" s="249"/>
      <c r="CN646" s="249"/>
      <c r="CO646" s="249"/>
      <c r="CP646" s="249"/>
      <c r="CQ646" s="249"/>
      <c r="CR646" s="249"/>
      <c r="CS646" s="249"/>
      <c r="CT646" s="249"/>
      <c r="CU646" s="249"/>
      <c r="CV646" s="249"/>
      <c r="CW646" s="249"/>
      <c r="CX646" s="249"/>
      <c r="CY646" s="249"/>
      <c r="CZ646" s="249"/>
      <c r="DA646" s="249"/>
      <c r="DB646" s="249"/>
      <c r="DC646" s="249"/>
      <c r="DD646" s="249"/>
      <c r="DE646" s="249"/>
      <c r="DF646" s="249"/>
      <c r="DG646" s="249"/>
      <c r="DH646" s="249"/>
      <c r="DI646" s="249"/>
      <c r="DJ646" s="249"/>
      <c r="DK646" s="249"/>
      <c r="DL646" s="249"/>
      <c r="DM646" s="249"/>
      <c r="DN646" s="249"/>
      <c r="DO646" s="249"/>
      <c r="DP646" s="249"/>
      <c r="DQ646" s="249"/>
      <c r="DR646" s="249"/>
      <c r="DS646" s="249"/>
      <c r="DT646" s="249"/>
      <c r="DU646" s="249"/>
      <c r="DV646" s="249"/>
      <c r="DW646" s="249"/>
      <c r="DX646" s="249"/>
      <c r="DY646" s="249"/>
      <c r="DZ646" s="249"/>
      <c r="EA646" s="249"/>
      <c r="EB646" s="249"/>
      <c r="EC646" s="249"/>
      <c r="ED646" s="249"/>
      <c r="EE646" s="249"/>
      <c r="EF646" s="249"/>
      <c r="EG646" s="249"/>
      <c r="EH646" s="249"/>
      <c r="EI646" s="249"/>
      <c r="EJ646" s="249"/>
      <c r="EK646" s="249"/>
      <c r="EL646" s="249"/>
      <c r="EM646" s="249"/>
      <c r="EN646" s="249"/>
      <c r="EO646" s="249"/>
      <c r="EP646" s="249"/>
      <c r="EQ646" s="249"/>
      <c r="ER646" s="249"/>
      <c r="ES646" s="249"/>
      <c r="ET646" s="249"/>
      <c r="EU646" s="249"/>
      <c r="EV646" s="249"/>
      <c r="EW646" s="249"/>
      <c r="EX646" s="249"/>
      <c r="EY646" s="249"/>
      <c r="EZ646" s="249"/>
      <c r="FA646" s="249"/>
      <c r="FB646" s="249"/>
      <c r="FC646" s="249"/>
      <c r="FD646" s="249"/>
      <c r="FE646" s="249"/>
      <c r="FF646" s="249"/>
      <c r="FG646" s="249"/>
      <c r="FH646" s="249"/>
      <c r="FI646" s="249"/>
      <c r="FJ646" s="249"/>
      <c r="FK646" s="249"/>
      <c r="FL646" s="249"/>
      <c r="FM646" s="249"/>
      <c r="FN646" s="249"/>
      <c r="FO646" s="249"/>
      <c r="FP646" s="249"/>
      <c r="FQ646" s="249"/>
      <c r="FR646" s="249"/>
      <c r="FS646" s="249"/>
      <c r="FT646" s="249"/>
      <c r="FU646" s="249"/>
      <c r="FV646" s="249"/>
      <c r="FW646" s="249"/>
      <c r="FX646" s="249"/>
    </row>
    <row r="647" customFormat="false" ht="13.8" hidden="false" customHeight="false" outlineLevel="0" collapsed="false">
      <c r="A647" s="249"/>
      <c r="B647" s="249"/>
      <c r="C647" s="249"/>
      <c r="D647" s="249"/>
      <c r="E647" s="249"/>
      <c r="F647" s="249"/>
      <c r="G647" s="249"/>
      <c r="H647" s="249"/>
      <c r="AK647" s="249"/>
      <c r="AL647" s="249"/>
      <c r="AM647" s="249"/>
      <c r="AN647" s="249"/>
      <c r="AO647" s="249"/>
      <c r="AP647" s="249"/>
      <c r="AQ647" s="249"/>
      <c r="AR647" s="249"/>
      <c r="AS647" s="249"/>
      <c r="AT647" s="249"/>
      <c r="AU647" s="249"/>
      <c r="AV647" s="249"/>
      <c r="AW647" s="249"/>
      <c r="AX647" s="249"/>
      <c r="AY647" s="249"/>
      <c r="AZ647" s="249"/>
      <c r="BA647" s="249"/>
      <c r="BB647" s="249"/>
      <c r="BC647" s="249"/>
      <c r="BD647" s="249"/>
      <c r="BE647" s="249"/>
      <c r="BF647" s="249"/>
      <c r="BG647" s="249"/>
      <c r="BH647" s="249"/>
      <c r="BI647" s="249"/>
      <c r="BJ647" s="249"/>
      <c r="BK647" s="249"/>
      <c r="BL647" s="249"/>
      <c r="BM647" s="249"/>
      <c r="BN647" s="249"/>
      <c r="BO647" s="249"/>
      <c r="BP647" s="249"/>
      <c r="BQ647" s="249"/>
      <c r="BR647" s="249"/>
      <c r="BS647" s="249"/>
      <c r="BT647" s="249"/>
      <c r="BU647" s="249"/>
      <c r="BV647" s="249"/>
      <c r="BW647" s="249"/>
      <c r="BX647" s="249"/>
      <c r="BY647" s="249"/>
      <c r="BZ647" s="249"/>
      <c r="CA647" s="249"/>
      <c r="CB647" s="249"/>
      <c r="CC647" s="249"/>
      <c r="CD647" s="249"/>
      <c r="CE647" s="249"/>
      <c r="CF647" s="249"/>
      <c r="CG647" s="249"/>
      <c r="CH647" s="249"/>
      <c r="CI647" s="249"/>
      <c r="CJ647" s="249"/>
      <c r="CK647" s="249"/>
      <c r="CL647" s="249"/>
      <c r="CM647" s="249"/>
      <c r="CN647" s="249"/>
      <c r="CO647" s="249"/>
      <c r="CP647" s="249"/>
      <c r="CQ647" s="249"/>
      <c r="CR647" s="147"/>
      <c r="CS647" s="147"/>
      <c r="CT647" s="249"/>
      <c r="CU647" s="249"/>
      <c r="CV647" s="249"/>
      <c r="CW647" s="249"/>
      <c r="CX647" s="249"/>
      <c r="CY647" s="249"/>
      <c r="CZ647" s="249"/>
      <c r="DA647" s="249"/>
      <c r="DB647" s="249"/>
      <c r="DC647" s="249"/>
      <c r="DD647" s="249"/>
      <c r="DE647" s="249"/>
      <c r="DF647" s="249"/>
      <c r="DG647" s="249"/>
      <c r="DH647" s="249"/>
      <c r="DI647" s="249"/>
      <c r="DJ647" s="249"/>
      <c r="DK647" s="249"/>
      <c r="DL647" s="249"/>
      <c r="DM647" s="249"/>
      <c r="DN647" s="249"/>
      <c r="DO647" s="249"/>
      <c r="DP647" s="249"/>
      <c r="DQ647" s="249"/>
      <c r="DR647" s="249"/>
      <c r="DS647" s="249"/>
      <c r="DT647" s="249"/>
      <c r="DU647" s="249"/>
      <c r="DV647" s="249"/>
      <c r="DW647" s="249"/>
      <c r="DX647" s="249"/>
      <c r="DY647" s="249"/>
      <c r="DZ647" s="249"/>
      <c r="EA647" s="249"/>
      <c r="EB647" s="249"/>
      <c r="EC647" s="249"/>
      <c r="ED647" s="249"/>
      <c r="EE647" s="249"/>
      <c r="EF647" s="249"/>
      <c r="EG647" s="249"/>
      <c r="EH647" s="249"/>
      <c r="EI647" s="249"/>
      <c r="EJ647" s="249"/>
      <c r="EK647" s="249"/>
      <c r="EL647" s="249"/>
      <c r="EM647" s="249"/>
      <c r="EN647" s="249"/>
      <c r="EO647" s="249"/>
      <c r="EP647" s="249"/>
      <c r="EQ647" s="249"/>
      <c r="ER647" s="249"/>
      <c r="ES647" s="249"/>
      <c r="ET647" s="249"/>
      <c r="EU647" s="249"/>
      <c r="EV647" s="249"/>
      <c r="EW647" s="249"/>
      <c r="EX647" s="249"/>
      <c r="EY647" s="249"/>
      <c r="EZ647" s="249"/>
      <c r="FA647" s="249"/>
      <c r="FB647" s="249"/>
      <c r="FC647" s="249"/>
      <c r="FD647" s="249"/>
      <c r="FE647" s="249"/>
      <c r="FF647" s="249"/>
      <c r="FG647" s="249"/>
      <c r="FH647" s="249"/>
      <c r="FI647" s="249"/>
      <c r="FJ647" s="249"/>
      <c r="FK647" s="249"/>
      <c r="FL647" s="249"/>
      <c r="FM647" s="249"/>
      <c r="FN647" s="249"/>
      <c r="FO647" s="249"/>
      <c r="FP647" s="249"/>
      <c r="FQ647" s="249"/>
      <c r="FR647" s="249"/>
      <c r="FS647" s="249"/>
      <c r="FT647" s="249"/>
      <c r="FU647" s="249"/>
      <c r="FV647" s="249"/>
      <c r="FW647" s="249"/>
      <c r="FX647" s="249"/>
    </row>
    <row r="648" customFormat="false" ht="13.8" hidden="false" customHeight="false" outlineLevel="0" collapsed="false">
      <c r="A648" s="249"/>
      <c r="B648" s="249"/>
      <c r="C648" s="249"/>
      <c r="D648" s="249"/>
      <c r="E648" s="249"/>
      <c r="F648" s="249"/>
      <c r="G648" s="249"/>
      <c r="H648" s="249"/>
      <c r="AK648" s="249"/>
      <c r="AL648" s="249"/>
      <c r="AM648" s="249"/>
      <c r="AN648" s="249"/>
      <c r="AO648" s="249"/>
      <c r="AP648" s="249"/>
      <c r="AQ648" s="249"/>
      <c r="AR648" s="249"/>
      <c r="AS648" s="249"/>
      <c r="AT648" s="249"/>
      <c r="AU648" s="249"/>
      <c r="AV648" s="249"/>
      <c r="AW648" s="249"/>
      <c r="AX648" s="249"/>
      <c r="AY648" s="249"/>
      <c r="AZ648" s="249"/>
      <c r="BA648" s="249"/>
      <c r="BB648" s="249"/>
      <c r="BC648" s="249"/>
      <c r="BD648" s="249"/>
      <c r="BE648" s="249"/>
      <c r="BF648" s="249"/>
      <c r="BG648" s="249"/>
      <c r="BH648" s="249"/>
      <c r="BI648" s="249"/>
      <c r="BJ648" s="249"/>
      <c r="BK648" s="249"/>
      <c r="BL648" s="249"/>
      <c r="BM648" s="249"/>
      <c r="BN648" s="249"/>
      <c r="BO648" s="249"/>
      <c r="BP648" s="249"/>
      <c r="BQ648" s="249"/>
      <c r="BR648" s="249"/>
      <c r="BS648" s="249"/>
      <c r="BT648" s="249"/>
      <c r="BU648" s="249"/>
      <c r="BV648" s="249"/>
      <c r="BW648" s="249"/>
      <c r="BX648" s="249"/>
      <c r="BY648" s="249"/>
      <c r="BZ648" s="249"/>
      <c r="CA648" s="249"/>
      <c r="CB648" s="249"/>
      <c r="CC648" s="249"/>
      <c r="CD648" s="249"/>
      <c r="CE648" s="249"/>
      <c r="CF648" s="249"/>
      <c r="CG648" s="249"/>
      <c r="CH648" s="249"/>
      <c r="CI648" s="249"/>
      <c r="CJ648" s="249"/>
      <c r="CK648" s="249"/>
      <c r="CL648" s="249"/>
      <c r="CM648" s="249"/>
      <c r="CN648" s="249"/>
      <c r="CO648" s="249"/>
      <c r="CP648" s="249"/>
      <c r="CQ648" s="249"/>
      <c r="CR648" s="147"/>
      <c r="CS648" s="147"/>
      <c r="CT648" s="249"/>
      <c r="CU648" s="249"/>
      <c r="CV648" s="249"/>
      <c r="CW648" s="249"/>
      <c r="CX648" s="249"/>
      <c r="CY648" s="249"/>
      <c r="CZ648" s="249"/>
      <c r="DA648" s="249"/>
      <c r="DB648" s="249"/>
      <c r="DC648" s="249"/>
      <c r="DD648" s="249"/>
      <c r="DE648" s="249"/>
      <c r="DF648" s="249"/>
      <c r="DG648" s="249"/>
      <c r="DH648" s="249"/>
      <c r="DI648" s="249"/>
      <c r="DJ648" s="249"/>
      <c r="DK648" s="249"/>
      <c r="DL648" s="249"/>
      <c r="DM648" s="249"/>
      <c r="DN648" s="249"/>
      <c r="DO648" s="249"/>
      <c r="DP648" s="249"/>
      <c r="DQ648" s="249"/>
      <c r="DR648" s="249"/>
      <c r="DS648" s="249"/>
      <c r="DT648" s="249"/>
      <c r="DU648" s="249"/>
      <c r="DV648" s="249"/>
      <c r="DW648" s="249"/>
      <c r="DX648" s="249"/>
      <c r="DY648" s="249"/>
      <c r="DZ648" s="249"/>
      <c r="EA648" s="249"/>
      <c r="EB648" s="249"/>
      <c r="EC648" s="249"/>
      <c r="ED648" s="249"/>
      <c r="EE648" s="249"/>
      <c r="EF648" s="249"/>
      <c r="EG648" s="249"/>
      <c r="EH648" s="249"/>
      <c r="EI648" s="249"/>
      <c r="EJ648" s="249"/>
      <c r="EK648" s="249"/>
      <c r="EL648" s="249"/>
      <c r="EM648" s="249"/>
      <c r="EN648" s="249"/>
      <c r="EO648" s="249"/>
      <c r="EP648" s="249"/>
      <c r="EQ648" s="249"/>
      <c r="ER648" s="249"/>
      <c r="ES648" s="249"/>
      <c r="ET648" s="249"/>
      <c r="EU648" s="249"/>
      <c r="EV648" s="249"/>
      <c r="EW648" s="249"/>
      <c r="EX648" s="249"/>
      <c r="EY648" s="249"/>
      <c r="EZ648" s="249"/>
      <c r="FA648" s="249"/>
      <c r="FB648" s="249"/>
      <c r="FC648" s="249"/>
      <c r="FD648" s="249"/>
      <c r="FE648" s="249"/>
      <c r="FF648" s="249"/>
      <c r="FG648" s="249"/>
      <c r="FH648" s="249"/>
      <c r="FI648" s="249"/>
      <c r="FJ648" s="249"/>
      <c r="FK648" s="249"/>
      <c r="FL648" s="249"/>
      <c r="FM648" s="249"/>
      <c r="FN648" s="249"/>
      <c r="FO648" s="249"/>
      <c r="FP648" s="249"/>
      <c r="FQ648" s="249"/>
      <c r="FR648" s="249"/>
      <c r="FS648" s="249"/>
      <c r="FT648" s="249"/>
      <c r="FU648" s="249"/>
      <c r="FV648" s="249"/>
      <c r="FW648" s="249"/>
      <c r="FX648" s="249"/>
    </row>
    <row r="649" customFormat="false" ht="13.8" hidden="false" customHeight="false" outlineLevel="0" collapsed="false">
      <c r="A649" s="249"/>
      <c r="B649" s="249"/>
      <c r="C649" s="249"/>
      <c r="D649" s="249"/>
      <c r="E649" s="249"/>
      <c r="F649" s="249"/>
      <c r="G649" s="249"/>
      <c r="H649" s="249"/>
      <c r="AK649" s="249"/>
      <c r="AL649" s="249"/>
      <c r="AM649" s="249"/>
      <c r="AN649" s="249"/>
      <c r="AO649" s="249"/>
      <c r="AP649" s="249"/>
      <c r="AQ649" s="249"/>
      <c r="AR649" s="249"/>
      <c r="AS649" s="249"/>
      <c r="AT649" s="249"/>
      <c r="AU649" s="249"/>
      <c r="AV649" s="249"/>
      <c r="AW649" s="249"/>
      <c r="AX649" s="249"/>
      <c r="AY649" s="249"/>
      <c r="AZ649" s="249"/>
      <c r="BA649" s="249"/>
      <c r="BB649" s="249"/>
      <c r="BC649" s="249"/>
      <c r="BD649" s="249"/>
      <c r="BE649" s="249"/>
      <c r="BF649" s="249"/>
      <c r="BG649" s="249"/>
      <c r="BH649" s="249"/>
      <c r="BI649" s="249"/>
      <c r="BJ649" s="249"/>
      <c r="BK649" s="249"/>
      <c r="BL649" s="249"/>
      <c r="BM649" s="249"/>
      <c r="BN649" s="249"/>
      <c r="BO649" s="249"/>
      <c r="BP649" s="249"/>
      <c r="BQ649" s="249"/>
      <c r="BR649" s="249"/>
      <c r="BS649" s="249"/>
      <c r="BT649" s="249"/>
      <c r="BU649" s="249"/>
      <c r="BV649" s="249"/>
      <c r="BW649" s="249"/>
      <c r="BX649" s="249"/>
      <c r="BY649" s="249"/>
      <c r="BZ649" s="249"/>
      <c r="CA649" s="249"/>
      <c r="CB649" s="249"/>
      <c r="CC649" s="249"/>
      <c r="CD649" s="249"/>
      <c r="CE649" s="249"/>
      <c r="CF649" s="249"/>
      <c r="CG649" s="249"/>
      <c r="CH649" s="249"/>
      <c r="CI649" s="249"/>
      <c r="CJ649" s="249"/>
      <c r="CK649" s="249"/>
      <c r="CL649" s="249"/>
      <c r="CM649" s="249"/>
      <c r="CN649" s="249"/>
      <c r="CO649" s="249"/>
      <c r="CP649" s="249"/>
      <c r="CQ649" s="249"/>
      <c r="CR649" s="147"/>
      <c r="CS649" s="147"/>
      <c r="CT649" s="249"/>
      <c r="CU649" s="249"/>
      <c r="CV649" s="249"/>
      <c r="CW649" s="249"/>
      <c r="CX649" s="249"/>
      <c r="CY649" s="249"/>
      <c r="CZ649" s="249"/>
      <c r="DA649" s="249"/>
      <c r="DB649" s="249"/>
      <c r="DC649" s="249"/>
      <c r="DD649" s="249"/>
      <c r="DE649" s="249"/>
      <c r="DF649" s="249"/>
      <c r="DG649" s="249"/>
      <c r="DH649" s="249"/>
      <c r="DI649" s="249"/>
      <c r="DJ649" s="249"/>
      <c r="DK649" s="249"/>
      <c r="DL649" s="249"/>
      <c r="DM649" s="249"/>
      <c r="DN649" s="249"/>
      <c r="DO649" s="249"/>
      <c r="DP649" s="249"/>
      <c r="DQ649" s="249"/>
      <c r="DR649" s="249"/>
      <c r="DS649" s="249"/>
      <c r="DT649" s="249"/>
      <c r="DU649" s="249"/>
      <c r="DV649" s="249"/>
      <c r="DW649" s="249"/>
      <c r="DX649" s="249"/>
      <c r="DY649" s="249"/>
      <c r="DZ649" s="249"/>
      <c r="EA649" s="249"/>
      <c r="EB649" s="249"/>
      <c r="EC649" s="249"/>
      <c r="ED649" s="249"/>
      <c r="EE649" s="249"/>
      <c r="EF649" s="249"/>
      <c r="EG649" s="249"/>
      <c r="EH649" s="249"/>
      <c r="EI649" s="249"/>
      <c r="EJ649" s="249"/>
      <c r="EK649" s="249"/>
      <c r="EL649" s="249"/>
      <c r="EM649" s="249"/>
      <c r="EN649" s="249"/>
      <c r="EO649" s="249"/>
      <c r="EP649" s="249"/>
      <c r="EQ649" s="249"/>
      <c r="ER649" s="249"/>
      <c r="ES649" s="249"/>
      <c r="ET649" s="249"/>
      <c r="EU649" s="249"/>
      <c r="EV649" s="249"/>
      <c r="EW649" s="249"/>
      <c r="EX649" s="249"/>
      <c r="EY649" s="249"/>
      <c r="EZ649" s="249"/>
      <c r="FA649" s="249"/>
      <c r="FB649" s="249"/>
      <c r="FC649" s="249"/>
      <c r="FD649" s="249"/>
      <c r="FE649" s="249"/>
      <c r="FF649" s="249"/>
      <c r="FG649" s="249"/>
      <c r="FH649" s="249"/>
      <c r="FI649" s="249"/>
      <c r="FJ649" s="249"/>
      <c r="FK649" s="249"/>
      <c r="FL649" s="249"/>
      <c r="FM649" s="249"/>
      <c r="FN649" s="249"/>
      <c r="FO649" s="249"/>
      <c r="FP649" s="249"/>
      <c r="FQ649" s="249"/>
      <c r="FR649" s="249"/>
      <c r="FS649" s="249"/>
      <c r="FT649" s="249"/>
      <c r="FU649" s="249"/>
      <c r="FV649" s="249"/>
      <c r="FW649" s="249"/>
      <c r="FX649" s="249"/>
    </row>
    <row r="650" customFormat="false" ht="13.8" hidden="false" customHeight="false" outlineLevel="0" collapsed="false">
      <c r="A650" s="249"/>
      <c r="B650" s="249"/>
      <c r="C650" s="249"/>
      <c r="D650" s="249"/>
      <c r="E650" s="249"/>
      <c r="F650" s="249"/>
      <c r="G650" s="249"/>
      <c r="H650" s="249"/>
      <c r="AK650" s="249"/>
      <c r="AL650" s="249"/>
      <c r="AM650" s="249"/>
      <c r="AN650" s="249"/>
      <c r="AO650" s="249"/>
      <c r="AP650" s="249"/>
      <c r="AQ650" s="249"/>
      <c r="AR650" s="249"/>
      <c r="AS650" s="249"/>
      <c r="AT650" s="249"/>
      <c r="AU650" s="249"/>
      <c r="AV650" s="249"/>
      <c r="AW650" s="249"/>
      <c r="AX650" s="249"/>
      <c r="AY650" s="249"/>
      <c r="AZ650" s="249"/>
      <c r="BA650" s="249"/>
      <c r="BB650" s="249"/>
      <c r="BC650" s="249"/>
      <c r="BD650" s="249"/>
      <c r="BE650" s="249"/>
      <c r="BF650" s="249"/>
      <c r="BG650" s="249"/>
      <c r="BH650" s="249"/>
      <c r="BI650" s="249"/>
      <c r="BJ650" s="249"/>
      <c r="BK650" s="249"/>
      <c r="BL650" s="249"/>
      <c r="BM650" s="249"/>
      <c r="BN650" s="249"/>
      <c r="BO650" s="249"/>
      <c r="BP650" s="249"/>
      <c r="BQ650" s="249"/>
      <c r="BR650" s="249"/>
      <c r="BS650" s="249"/>
      <c r="BT650" s="249"/>
      <c r="BU650" s="249"/>
      <c r="BV650" s="249"/>
      <c r="BW650" s="249"/>
      <c r="BX650" s="249"/>
      <c r="BY650" s="249"/>
      <c r="BZ650" s="249"/>
      <c r="CA650" s="249"/>
      <c r="CB650" s="249"/>
      <c r="CC650" s="249"/>
      <c r="CD650" s="249"/>
      <c r="CE650" s="249"/>
      <c r="CF650" s="249"/>
      <c r="CG650" s="249"/>
      <c r="CH650" s="249"/>
      <c r="CI650" s="249"/>
      <c r="CJ650" s="249"/>
      <c r="CK650" s="249"/>
      <c r="CL650" s="249"/>
      <c r="CM650" s="249"/>
      <c r="CN650" s="249"/>
      <c r="CO650" s="249"/>
      <c r="CP650" s="249"/>
      <c r="CQ650" s="249"/>
      <c r="CR650" s="147"/>
      <c r="CS650" s="147"/>
      <c r="CT650" s="249"/>
      <c r="CU650" s="249"/>
      <c r="CV650" s="249"/>
      <c r="CW650" s="249"/>
      <c r="CX650" s="249"/>
      <c r="CY650" s="249"/>
      <c r="CZ650" s="249"/>
      <c r="DA650" s="249"/>
      <c r="DB650" s="249"/>
      <c r="DC650" s="249"/>
      <c r="DD650" s="249"/>
      <c r="DE650" s="249"/>
      <c r="DF650" s="249"/>
      <c r="DG650" s="249"/>
      <c r="DH650" s="249"/>
      <c r="DI650" s="249"/>
      <c r="DJ650" s="249"/>
      <c r="DK650" s="249"/>
      <c r="DL650" s="249"/>
      <c r="DM650" s="249"/>
      <c r="DN650" s="249"/>
      <c r="DO650" s="249"/>
      <c r="DP650" s="249"/>
      <c r="DQ650" s="249"/>
      <c r="DR650" s="249"/>
      <c r="DS650" s="249"/>
      <c r="DT650" s="249"/>
      <c r="DU650" s="249"/>
      <c r="DV650" s="249"/>
      <c r="DW650" s="249"/>
      <c r="DX650" s="249"/>
      <c r="DY650" s="249"/>
      <c r="DZ650" s="249"/>
      <c r="EA650" s="249"/>
      <c r="EB650" s="249"/>
      <c r="EC650" s="249"/>
      <c r="ED650" s="249"/>
      <c r="EE650" s="249"/>
      <c r="EF650" s="249"/>
      <c r="EG650" s="249"/>
      <c r="EH650" s="249"/>
      <c r="EI650" s="249"/>
      <c r="EJ650" s="249"/>
      <c r="EK650" s="249"/>
      <c r="EL650" s="249"/>
      <c r="EM650" s="249"/>
      <c r="EN650" s="249"/>
      <c r="EO650" s="249"/>
      <c r="EP650" s="249"/>
      <c r="EQ650" s="249"/>
      <c r="ER650" s="249"/>
      <c r="ES650" s="249"/>
      <c r="ET650" s="249"/>
      <c r="EU650" s="249"/>
      <c r="EV650" s="249"/>
      <c r="EW650" s="249"/>
      <c r="EX650" s="249"/>
      <c r="EY650" s="249"/>
      <c r="EZ650" s="249"/>
      <c r="FA650" s="249"/>
      <c r="FB650" s="249"/>
      <c r="FC650" s="249"/>
      <c r="FD650" s="249"/>
      <c r="FE650" s="249"/>
      <c r="FF650" s="249"/>
      <c r="FG650" s="249"/>
      <c r="FH650" s="249"/>
      <c r="FI650" s="249"/>
      <c r="FJ650" s="249"/>
      <c r="FK650" s="249"/>
      <c r="FL650" s="249"/>
      <c r="FM650" s="249"/>
      <c r="FN650" s="249"/>
      <c r="FO650" s="249"/>
      <c r="FP650" s="249"/>
      <c r="FQ650" s="249"/>
      <c r="FR650" s="249"/>
      <c r="FS650" s="249"/>
      <c r="FT650" s="249"/>
      <c r="FU650" s="249"/>
      <c r="FV650" s="249"/>
      <c r="FW650" s="249"/>
      <c r="FX650" s="249"/>
    </row>
    <row r="651" customFormat="false" ht="13.8" hidden="false" customHeight="false" outlineLevel="0" collapsed="false">
      <c r="A651" s="249"/>
      <c r="B651" s="249"/>
      <c r="C651" s="249"/>
      <c r="D651" s="249"/>
      <c r="E651" s="249"/>
      <c r="F651" s="249"/>
      <c r="G651" s="249"/>
      <c r="H651" s="249"/>
      <c r="AK651" s="249"/>
      <c r="AL651" s="249"/>
      <c r="AM651" s="249"/>
      <c r="AN651" s="249"/>
      <c r="AO651" s="249"/>
      <c r="AP651" s="249"/>
      <c r="AQ651" s="249"/>
      <c r="AR651" s="249"/>
      <c r="AS651" s="249"/>
      <c r="AT651" s="249"/>
      <c r="AU651" s="249"/>
      <c r="AV651" s="249"/>
      <c r="AW651" s="249"/>
      <c r="AX651" s="249"/>
      <c r="AY651" s="249"/>
      <c r="AZ651" s="249"/>
      <c r="BA651" s="249"/>
      <c r="BB651" s="249"/>
      <c r="BC651" s="249"/>
      <c r="BD651" s="249"/>
      <c r="BE651" s="249"/>
      <c r="BF651" s="249"/>
      <c r="BG651" s="249"/>
      <c r="BH651" s="249"/>
      <c r="BI651" s="249"/>
      <c r="BJ651" s="249"/>
      <c r="BK651" s="249"/>
      <c r="BL651" s="249"/>
      <c r="BM651" s="249"/>
      <c r="BN651" s="249"/>
      <c r="BO651" s="249"/>
      <c r="BP651" s="249"/>
      <c r="BQ651" s="249"/>
      <c r="BR651" s="249"/>
      <c r="BS651" s="249"/>
      <c r="BT651" s="249"/>
      <c r="BU651" s="249"/>
      <c r="BV651" s="249"/>
      <c r="BW651" s="249"/>
      <c r="BX651" s="249"/>
      <c r="BY651" s="249"/>
      <c r="BZ651" s="249"/>
      <c r="CA651" s="249"/>
      <c r="CB651" s="249"/>
      <c r="CC651" s="249"/>
      <c r="CD651" s="249"/>
      <c r="CE651" s="249"/>
      <c r="CF651" s="249"/>
      <c r="CG651" s="249"/>
      <c r="CH651" s="249"/>
      <c r="CI651" s="249"/>
      <c r="CJ651" s="249"/>
      <c r="CK651" s="249"/>
      <c r="CL651" s="249"/>
      <c r="CM651" s="249"/>
      <c r="CN651" s="249"/>
      <c r="CO651" s="249"/>
      <c r="CP651" s="249"/>
      <c r="CQ651" s="249"/>
      <c r="CR651" s="147"/>
      <c r="CS651" s="147"/>
      <c r="CT651" s="249"/>
      <c r="CU651" s="249"/>
      <c r="CV651" s="249"/>
      <c r="CW651" s="249"/>
      <c r="CX651" s="249"/>
      <c r="CY651" s="249"/>
      <c r="CZ651" s="249"/>
      <c r="DA651" s="249"/>
      <c r="DB651" s="249"/>
      <c r="DC651" s="249"/>
      <c r="DD651" s="249"/>
      <c r="DE651" s="249"/>
      <c r="DF651" s="249"/>
      <c r="DG651" s="249"/>
      <c r="DH651" s="249"/>
      <c r="DI651" s="249"/>
      <c r="DJ651" s="249"/>
      <c r="DK651" s="249"/>
      <c r="DL651" s="249"/>
      <c r="DM651" s="249"/>
      <c r="DN651" s="249"/>
      <c r="DO651" s="249"/>
      <c r="DP651" s="249"/>
      <c r="DQ651" s="249"/>
      <c r="DR651" s="249"/>
      <c r="DS651" s="249"/>
      <c r="DT651" s="249"/>
      <c r="DU651" s="249"/>
      <c r="DV651" s="249"/>
      <c r="DW651" s="249"/>
      <c r="DX651" s="249"/>
      <c r="DY651" s="249"/>
      <c r="DZ651" s="249"/>
      <c r="EA651" s="249"/>
      <c r="EB651" s="249"/>
      <c r="EC651" s="249"/>
      <c r="ED651" s="249"/>
      <c r="EE651" s="249"/>
      <c r="EF651" s="249"/>
      <c r="EG651" s="249"/>
      <c r="EH651" s="249"/>
      <c r="EI651" s="249"/>
      <c r="EJ651" s="249"/>
      <c r="EK651" s="249"/>
      <c r="EL651" s="249"/>
      <c r="EM651" s="249"/>
      <c r="EN651" s="249"/>
      <c r="EO651" s="249"/>
      <c r="EP651" s="249"/>
      <c r="EQ651" s="249"/>
      <c r="ER651" s="249"/>
      <c r="ES651" s="249"/>
      <c r="ET651" s="249"/>
      <c r="EU651" s="249"/>
      <c r="EV651" s="249"/>
      <c r="EW651" s="249"/>
      <c r="EX651" s="249"/>
      <c r="EY651" s="249"/>
      <c r="EZ651" s="249"/>
      <c r="FA651" s="249"/>
      <c r="FB651" s="249"/>
      <c r="FC651" s="249"/>
      <c r="FD651" s="249"/>
      <c r="FE651" s="249"/>
      <c r="FF651" s="249"/>
      <c r="FG651" s="249"/>
      <c r="FH651" s="249"/>
      <c r="FI651" s="249"/>
      <c r="FJ651" s="249"/>
      <c r="FK651" s="249"/>
      <c r="FL651" s="249"/>
      <c r="FM651" s="249"/>
      <c r="FN651" s="249"/>
      <c r="FO651" s="249"/>
      <c r="FP651" s="249"/>
      <c r="FQ651" s="249"/>
      <c r="FR651" s="249"/>
      <c r="FS651" s="249"/>
      <c r="FT651" s="249"/>
      <c r="FU651" s="249"/>
      <c r="FV651" s="249"/>
      <c r="FW651" s="249"/>
      <c r="FX651" s="249"/>
    </row>
    <row r="652" customFormat="false" ht="13.8" hidden="false" customHeight="false" outlineLevel="0" collapsed="false">
      <c r="A652" s="249"/>
      <c r="B652" s="249"/>
      <c r="C652" s="249"/>
      <c r="D652" s="249"/>
      <c r="E652" s="249"/>
      <c r="F652" s="249"/>
      <c r="G652" s="249"/>
      <c r="H652" s="249"/>
      <c r="AK652" s="249"/>
      <c r="AL652" s="249"/>
      <c r="AM652" s="249"/>
      <c r="AN652" s="249"/>
      <c r="AO652" s="249"/>
      <c r="AP652" s="249"/>
      <c r="AQ652" s="249"/>
      <c r="AR652" s="249"/>
      <c r="AS652" s="249"/>
      <c r="AT652" s="249"/>
      <c r="AU652" s="249"/>
      <c r="AV652" s="249"/>
      <c r="AW652" s="249"/>
      <c r="AX652" s="249"/>
      <c r="AY652" s="249"/>
      <c r="AZ652" s="249"/>
      <c r="BA652" s="249"/>
      <c r="BB652" s="249"/>
      <c r="BC652" s="249"/>
      <c r="BD652" s="249"/>
      <c r="BE652" s="249"/>
      <c r="BF652" s="249"/>
      <c r="BG652" s="249"/>
      <c r="BH652" s="249"/>
      <c r="BI652" s="249"/>
      <c r="BJ652" s="249"/>
      <c r="BK652" s="249"/>
      <c r="BL652" s="249"/>
      <c r="BM652" s="249"/>
      <c r="BN652" s="249"/>
      <c r="BO652" s="249"/>
      <c r="BP652" s="249"/>
      <c r="BQ652" s="249"/>
      <c r="BR652" s="249"/>
      <c r="BS652" s="249"/>
      <c r="BT652" s="249"/>
      <c r="BU652" s="249"/>
      <c r="BV652" s="249"/>
      <c r="BW652" s="249"/>
      <c r="BX652" s="249"/>
      <c r="BY652" s="249"/>
      <c r="BZ652" s="249"/>
      <c r="CA652" s="249"/>
      <c r="CB652" s="249"/>
      <c r="CC652" s="249"/>
      <c r="CD652" s="249"/>
      <c r="CE652" s="249"/>
      <c r="CF652" s="249"/>
      <c r="CG652" s="249"/>
      <c r="CH652" s="249"/>
      <c r="CI652" s="249"/>
      <c r="CJ652" s="249"/>
      <c r="CK652" s="249"/>
      <c r="CL652" s="249"/>
      <c r="CM652" s="249"/>
      <c r="CN652" s="249"/>
      <c r="CO652" s="249"/>
      <c r="CP652" s="249"/>
      <c r="CQ652" s="249"/>
      <c r="CR652" s="147"/>
      <c r="CS652" s="147"/>
      <c r="CT652" s="249"/>
      <c r="CU652" s="249"/>
      <c r="CV652" s="249"/>
      <c r="CW652" s="249"/>
      <c r="CX652" s="249"/>
      <c r="CY652" s="249"/>
      <c r="CZ652" s="249"/>
      <c r="DA652" s="249"/>
      <c r="DB652" s="249"/>
      <c r="DC652" s="249"/>
      <c r="DD652" s="249"/>
      <c r="DE652" s="249"/>
      <c r="DF652" s="249"/>
      <c r="DG652" s="249"/>
      <c r="DH652" s="249"/>
      <c r="DI652" s="249"/>
      <c r="DJ652" s="249"/>
      <c r="DK652" s="249"/>
      <c r="DL652" s="249"/>
      <c r="DM652" s="249"/>
      <c r="DN652" s="249"/>
      <c r="DO652" s="249"/>
      <c r="DP652" s="249"/>
      <c r="DQ652" s="249"/>
      <c r="DR652" s="249"/>
      <c r="DS652" s="249"/>
      <c r="DT652" s="249"/>
      <c r="DU652" s="249"/>
      <c r="DV652" s="249"/>
      <c r="DW652" s="249"/>
      <c r="DX652" s="249"/>
      <c r="DY652" s="249"/>
      <c r="DZ652" s="249"/>
      <c r="EA652" s="249"/>
      <c r="EB652" s="249"/>
      <c r="EC652" s="249"/>
      <c r="ED652" s="249"/>
      <c r="EE652" s="249"/>
      <c r="EF652" s="249"/>
      <c r="EG652" s="249"/>
      <c r="EH652" s="249"/>
      <c r="EI652" s="249"/>
      <c r="EJ652" s="249"/>
      <c r="EK652" s="249"/>
      <c r="EL652" s="249"/>
      <c r="EM652" s="249"/>
      <c r="EN652" s="249"/>
      <c r="EO652" s="249"/>
      <c r="EP652" s="249"/>
      <c r="EQ652" s="249"/>
      <c r="ER652" s="249"/>
      <c r="ES652" s="249"/>
      <c r="ET652" s="249"/>
      <c r="EU652" s="249"/>
      <c r="EV652" s="249"/>
      <c r="EW652" s="249"/>
      <c r="EX652" s="249"/>
      <c r="EY652" s="249"/>
      <c r="EZ652" s="249"/>
      <c r="FA652" s="249"/>
      <c r="FB652" s="249"/>
      <c r="FC652" s="249"/>
      <c r="FD652" s="249"/>
      <c r="FE652" s="249"/>
      <c r="FF652" s="249"/>
      <c r="FG652" s="249"/>
      <c r="FH652" s="249"/>
      <c r="FI652" s="249"/>
      <c r="FJ652" s="249"/>
      <c r="FK652" s="249"/>
      <c r="FL652" s="249"/>
      <c r="FM652" s="249"/>
      <c r="FN652" s="249"/>
      <c r="FO652" s="249"/>
      <c r="FP652" s="249"/>
      <c r="FQ652" s="249"/>
      <c r="FR652" s="249"/>
      <c r="FS652" s="249"/>
      <c r="FT652" s="249"/>
      <c r="FU652" s="249"/>
      <c r="FV652" s="249"/>
      <c r="FW652" s="249"/>
      <c r="FX652" s="249"/>
    </row>
    <row r="653" customFormat="false" ht="13.8" hidden="false" customHeight="false" outlineLevel="0" collapsed="false">
      <c r="A653" s="249"/>
      <c r="B653" s="249"/>
      <c r="C653" s="249"/>
      <c r="D653" s="249"/>
      <c r="E653" s="249"/>
      <c r="F653" s="249"/>
      <c r="G653" s="249"/>
      <c r="H653" s="249"/>
      <c r="AK653" s="249"/>
      <c r="AL653" s="249"/>
      <c r="AM653" s="249"/>
      <c r="AN653" s="249"/>
      <c r="AO653" s="249"/>
      <c r="AP653" s="249"/>
      <c r="AQ653" s="249"/>
      <c r="AR653" s="249"/>
      <c r="AS653" s="249"/>
      <c r="AT653" s="249"/>
      <c r="AU653" s="249"/>
      <c r="AV653" s="249"/>
      <c r="AW653" s="249"/>
      <c r="AX653" s="249"/>
      <c r="AY653" s="249"/>
      <c r="AZ653" s="249"/>
      <c r="BA653" s="249"/>
      <c r="BB653" s="249"/>
      <c r="BC653" s="249"/>
      <c r="BD653" s="249"/>
      <c r="BE653" s="249"/>
      <c r="BF653" s="249"/>
      <c r="BG653" s="249"/>
      <c r="BH653" s="249"/>
      <c r="BI653" s="249"/>
      <c r="BJ653" s="249"/>
      <c r="BK653" s="249"/>
      <c r="BL653" s="249"/>
      <c r="BM653" s="249"/>
      <c r="BN653" s="249"/>
      <c r="BO653" s="249"/>
      <c r="BP653" s="249"/>
      <c r="BQ653" s="249"/>
      <c r="BR653" s="249"/>
      <c r="BS653" s="249"/>
      <c r="BT653" s="249"/>
      <c r="BU653" s="249"/>
      <c r="BV653" s="249"/>
      <c r="BW653" s="249"/>
      <c r="BX653" s="249"/>
      <c r="BY653" s="249"/>
      <c r="BZ653" s="249"/>
      <c r="CA653" s="249"/>
      <c r="CB653" s="249"/>
      <c r="CC653" s="249"/>
      <c r="CD653" s="249"/>
      <c r="CE653" s="249"/>
      <c r="CF653" s="249"/>
      <c r="CG653" s="249"/>
      <c r="CH653" s="249"/>
      <c r="CI653" s="249"/>
      <c r="CJ653" s="249"/>
      <c r="CK653" s="249"/>
      <c r="CL653" s="249"/>
      <c r="CM653" s="249"/>
      <c r="CN653" s="249"/>
      <c r="CO653" s="249"/>
      <c r="CP653" s="249"/>
      <c r="CQ653" s="249"/>
      <c r="CR653" s="147"/>
      <c r="CS653" s="147"/>
      <c r="CT653" s="249"/>
      <c r="CU653" s="249"/>
      <c r="CV653" s="249"/>
      <c r="CW653" s="249"/>
      <c r="CX653" s="249"/>
      <c r="CY653" s="249"/>
      <c r="CZ653" s="249"/>
      <c r="DA653" s="249"/>
      <c r="DB653" s="249"/>
      <c r="DC653" s="249"/>
      <c r="DD653" s="249"/>
      <c r="DE653" s="249"/>
      <c r="DF653" s="249"/>
      <c r="DG653" s="249"/>
      <c r="DH653" s="249"/>
      <c r="DI653" s="249"/>
      <c r="DJ653" s="249"/>
      <c r="DK653" s="249"/>
      <c r="DL653" s="249"/>
      <c r="DM653" s="249"/>
      <c r="DN653" s="249"/>
      <c r="DO653" s="249"/>
      <c r="DP653" s="249"/>
      <c r="DQ653" s="249"/>
      <c r="DR653" s="249"/>
      <c r="DS653" s="249"/>
      <c r="DT653" s="249"/>
      <c r="DU653" s="249"/>
      <c r="DV653" s="249"/>
      <c r="DW653" s="249"/>
      <c r="DX653" s="249"/>
      <c r="DY653" s="249"/>
      <c r="DZ653" s="249"/>
      <c r="EA653" s="249"/>
      <c r="EB653" s="249"/>
      <c r="EC653" s="249"/>
      <c r="ED653" s="249"/>
      <c r="EE653" s="249"/>
      <c r="EF653" s="249"/>
      <c r="EG653" s="249"/>
      <c r="EH653" s="249"/>
      <c r="EI653" s="249"/>
      <c r="EJ653" s="249"/>
      <c r="EK653" s="249"/>
      <c r="EL653" s="249"/>
      <c r="EM653" s="249"/>
      <c r="EN653" s="249"/>
      <c r="EO653" s="249"/>
      <c r="EP653" s="249"/>
      <c r="EQ653" s="249"/>
      <c r="ER653" s="249"/>
      <c r="ES653" s="249"/>
      <c r="ET653" s="249"/>
      <c r="EU653" s="249"/>
      <c r="EV653" s="249"/>
      <c r="EW653" s="249"/>
      <c r="EX653" s="249"/>
      <c r="EY653" s="249"/>
      <c r="EZ653" s="249"/>
      <c r="FA653" s="249"/>
      <c r="FB653" s="249"/>
      <c r="FC653" s="249"/>
      <c r="FD653" s="249"/>
      <c r="FE653" s="249"/>
      <c r="FF653" s="249"/>
      <c r="FG653" s="249"/>
      <c r="FH653" s="249"/>
      <c r="FI653" s="249"/>
      <c r="FJ653" s="249"/>
      <c r="FK653" s="249"/>
      <c r="FL653" s="249"/>
      <c r="FM653" s="249"/>
      <c r="FN653" s="249"/>
      <c r="FO653" s="249"/>
      <c r="FP653" s="249"/>
      <c r="FQ653" s="249"/>
      <c r="FR653" s="249"/>
      <c r="FS653" s="249"/>
      <c r="FT653" s="249"/>
      <c r="FU653" s="249"/>
      <c r="FV653" s="249"/>
      <c r="FW653" s="249"/>
      <c r="FX653" s="249"/>
    </row>
    <row r="654" customFormat="false" ht="13.8" hidden="false" customHeight="false" outlineLevel="0" collapsed="false">
      <c r="A654" s="249"/>
      <c r="B654" s="249"/>
      <c r="C654" s="249"/>
      <c r="D654" s="249"/>
      <c r="E654" s="249"/>
      <c r="F654" s="249"/>
      <c r="G654" s="249"/>
      <c r="H654" s="249"/>
      <c r="AK654" s="249"/>
      <c r="AL654" s="249"/>
      <c r="AM654" s="249"/>
      <c r="AN654" s="249"/>
      <c r="AO654" s="249"/>
      <c r="AP654" s="249"/>
      <c r="AQ654" s="249"/>
      <c r="AR654" s="249"/>
      <c r="AS654" s="249"/>
      <c r="AT654" s="249"/>
      <c r="AU654" s="249"/>
      <c r="AV654" s="249"/>
      <c r="AW654" s="249"/>
      <c r="AX654" s="249"/>
      <c r="AY654" s="249"/>
      <c r="AZ654" s="249"/>
      <c r="BA654" s="249"/>
      <c r="BB654" s="249"/>
      <c r="BC654" s="249"/>
      <c r="BD654" s="249"/>
      <c r="BE654" s="249"/>
      <c r="BF654" s="249"/>
      <c r="BG654" s="249"/>
      <c r="BH654" s="249"/>
      <c r="BI654" s="249"/>
      <c r="BJ654" s="249"/>
      <c r="BK654" s="249"/>
      <c r="BL654" s="249"/>
      <c r="BM654" s="249"/>
      <c r="BN654" s="249"/>
      <c r="BO654" s="249"/>
      <c r="BP654" s="249"/>
      <c r="BQ654" s="249"/>
      <c r="BR654" s="249"/>
      <c r="BS654" s="249"/>
      <c r="BT654" s="249"/>
      <c r="BU654" s="249"/>
      <c r="BV654" s="249"/>
      <c r="BW654" s="249"/>
      <c r="BX654" s="249"/>
      <c r="BY654" s="249"/>
      <c r="BZ654" s="249"/>
      <c r="CA654" s="249"/>
      <c r="CB654" s="249"/>
      <c r="CC654" s="249"/>
      <c r="CD654" s="249"/>
      <c r="CE654" s="249"/>
      <c r="CF654" s="249"/>
      <c r="CG654" s="249"/>
      <c r="CH654" s="249"/>
      <c r="CI654" s="249"/>
      <c r="CJ654" s="249"/>
      <c r="CK654" s="249"/>
      <c r="CL654" s="249"/>
      <c r="CM654" s="249"/>
      <c r="CN654" s="249"/>
      <c r="CO654" s="249"/>
      <c r="CP654" s="249"/>
      <c r="CQ654" s="249"/>
      <c r="CR654" s="147"/>
      <c r="CS654" s="147"/>
      <c r="CT654" s="249"/>
      <c r="CU654" s="249"/>
      <c r="CV654" s="249"/>
      <c r="CW654" s="249"/>
      <c r="CX654" s="249"/>
      <c r="CY654" s="249"/>
      <c r="CZ654" s="249"/>
      <c r="DA654" s="249"/>
      <c r="DB654" s="249"/>
      <c r="DC654" s="249"/>
      <c r="DD654" s="249"/>
      <c r="DE654" s="249"/>
      <c r="DF654" s="249"/>
      <c r="DG654" s="249"/>
      <c r="DH654" s="249"/>
      <c r="DI654" s="249"/>
      <c r="DJ654" s="249"/>
      <c r="DK654" s="249"/>
      <c r="DL654" s="249"/>
      <c r="DM654" s="249"/>
      <c r="DN654" s="249"/>
      <c r="DO654" s="249"/>
      <c r="DP654" s="249"/>
      <c r="DQ654" s="249"/>
      <c r="DR654" s="249"/>
      <c r="DS654" s="249"/>
      <c r="DT654" s="249"/>
      <c r="DU654" s="249"/>
      <c r="DV654" s="249"/>
      <c r="DW654" s="249"/>
      <c r="DX654" s="249"/>
      <c r="DY654" s="249"/>
      <c r="DZ654" s="249"/>
      <c r="EA654" s="249"/>
      <c r="EB654" s="249"/>
      <c r="EC654" s="249"/>
      <c r="ED654" s="249"/>
      <c r="EE654" s="249"/>
      <c r="EF654" s="249"/>
      <c r="EG654" s="249"/>
      <c r="EH654" s="249"/>
      <c r="EI654" s="249"/>
      <c r="EJ654" s="249"/>
      <c r="EK654" s="249"/>
      <c r="EL654" s="249"/>
      <c r="EM654" s="249"/>
      <c r="EN654" s="249"/>
      <c r="EO654" s="249"/>
      <c r="EP654" s="249"/>
      <c r="EQ654" s="249"/>
      <c r="ER654" s="249"/>
      <c r="ES654" s="249"/>
      <c r="ET654" s="249"/>
      <c r="EU654" s="249"/>
      <c r="EV654" s="249"/>
      <c r="EW654" s="249"/>
      <c r="EX654" s="249"/>
      <c r="EY654" s="249"/>
      <c r="EZ654" s="249"/>
      <c r="FA654" s="249"/>
      <c r="FB654" s="249"/>
      <c r="FC654" s="249"/>
      <c r="FD654" s="249"/>
      <c r="FE654" s="249"/>
      <c r="FF654" s="249"/>
      <c r="FG654" s="249"/>
      <c r="FH654" s="249"/>
      <c r="FI654" s="249"/>
      <c r="FJ654" s="249"/>
      <c r="FK654" s="249"/>
      <c r="FL654" s="249"/>
      <c r="FM654" s="249"/>
      <c r="FN654" s="249"/>
      <c r="FO654" s="249"/>
      <c r="FP654" s="249"/>
      <c r="FQ654" s="249"/>
      <c r="FR654" s="249"/>
      <c r="FS654" s="249"/>
      <c r="FT654" s="249"/>
      <c r="FU654" s="249"/>
      <c r="FV654" s="249"/>
      <c r="FW654" s="249"/>
      <c r="FX654" s="249"/>
    </row>
    <row r="655" customFormat="false" ht="13.8" hidden="false" customHeight="false" outlineLevel="0" collapsed="false">
      <c r="A655" s="249"/>
      <c r="B655" s="249"/>
      <c r="C655" s="249"/>
      <c r="D655" s="249"/>
      <c r="E655" s="249"/>
      <c r="F655" s="249"/>
      <c r="G655" s="249"/>
      <c r="H655" s="249"/>
      <c r="AK655" s="249"/>
      <c r="AL655" s="249"/>
      <c r="AM655" s="249"/>
      <c r="AN655" s="249"/>
      <c r="AO655" s="249"/>
      <c r="AP655" s="249"/>
      <c r="AQ655" s="249"/>
      <c r="AR655" s="249"/>
      <c r="AS655" s="249"/>
      <c r="AT655" s="249"/>
      <c r="AU655" s="249"/>
      <c r="AV655" s="249"/>
      <c r="AW655" s="249"/>
      <c r="AX655" s="249"/>
      <c r="AY655" s="249"/>
      <c r="AZ655" s="249"/>
      <c r="BA655" s="249"/>
      <c r="BB655" s="249"/>
      <c r="BC655" s="249"/>
      <c r="BD655" s="249"/>
      <c r="BE655" s="249"/>
      <c r="BF655" s="249"/>
      <c r="BG655" s="249"/>
      <c r="BH655" s="249"/>
      <c r="BI655" s="249"/>
      <c r="BJ655" s="249"/>
      <c r="BK655" s="249"/>
      <c r="BL655" s="249"/>
      <c r="BM655" s="249"/>
      <c r="BN655" s="249"/>
      <c r="BO655" s="249"/>
      <c r="BP655" s="249"/>
      <c r="BQ655" s="249"/>
      <c r="BR655" s="249"/>
      <c r="BS655" s="249"/>
      <c r="BT655" s="249"/>
      <c r="BU655" s="249"/>
      <c r="BV655" s="249"/>
      <c r="BW655" s="249"/>
      <c r="BX655" s="249"/>
      <c r="BY655" s="249"/>
      <c r="BZ655" s="249"/>
      <c r="CA655" s="249"/>
      <c r="CB655" s="249"/>
      <c r="CC655" s="249"/>
      <c r="CD655" s="249"/>
      <c r="CE655" s="249"/>
      <c r="CF655" s="249"/>
      <c r="CG655" s="249"/>
      <c r="CH655" s="249"/>
      <c r="CI655" s="249"/>
      <c r="CJ655" s="249"/>
      <c r="CK655" s="249"/>
      <c r="CL655" s="249"/>
      <c r="CM655" s="249"/>
      <c r="CN655" s="249"/>
      <c r="CO655" s="249"/>
      <c r="CP655" s="249"/>
      <c r="CQ655" s="249"/>
      <c r="CR655" s="147"/>
      <c r="CS655" s="147"/>
      <c r="CT655" s="249"/>
      <c r="CU655" s="249"/>
      <c r="CV655" s="249"/>
      <c r="CW655" s="249"/>
      <c r="CX655" s="249"/>
      <c r="CY655" s="249"/>
      <c r="CZ655" s="249"/>
      <c r="DA655" s="249"/>
      <c r="DB655" s="249"/>
      <c r="DC655" s="249"/>
      <c r="DD655" s="249"/>
      <c r="DE655" s="249"/>
      <c r="DF655" s="249"/>
      <c r="DG655" s="249"/>
      <c r="DH655" s="249"/>
      <c r="DI655" s="249"/>
      <c r="DJ655" s="249"/>
      <c r="DK655" s="249"/>
      <c r="DL655" s="249"/>
      <c r="DM655" s="249"/>
      <c r="DN655" s="249"/>
      <c r="DO655" s="249"/>
      <c r="DP655" s="249"/>
      <c r="DQ655" s="249"/>
      <c r="DR655" s="249"/>
      <c r="DS655" s="249"/>
      <c r="DT655" s="249"/>
      <c r="DU655" s="249"/>
      <c r="DV655" s="249"/>
      <c r="DW655" s="249"/>
      <c r="DX655" s="249"/>
      <c r="DY655" s="249"/>
      <c r="DZ655" s="249"/>
      <c r="EA655" s="249"/>
      <c r="EB655" s="249"/>
      <c r="EC655" s="249"/>
      <c r="ED655" s="249"/>
      <c r="EE655" s="249"/>
      <c r="EF655" s="249"/>
      <c r="EG655" s="249"/>
      <c r="EH655" s="249"/>
      <c r="EI655" s="249"/>
      <c r="EJ655" s="249"/>
      <c r="EK655" s="249"/>
      <c r="EL655" s="249"/>
      <c r="EM655" s="249"/>
      <c r="EN655" s="249"/>
      <c r="EO655" s="249"/>
      <c r="EP655" s="249"/>
      <c r="EQ655" s="249"/>
      <c r="ER655" s="249"/>
      <c r="ES655" s="249"/>
      <c r="ET655" s="249"/>
      <c r="EU655" s="249"/>
      <c r="EV655" s="249"/>
      <c r="EW655" s="249"/>
      <c r="EX655" s="249"/>
      <c r="EY655" s="249"/>
      <c r="EZ655" s="249"/>
      <c r="FA655" s="249"/>
      <c r="FB655" s="249"/>
      <c r="FC655" s="249"/>
      <c r="FD655" s="249"/>
      <c r="FE655" s="249"/>
      <c r="FF655" s="249"/>
      <c r="FG655" s="249"/>
      <c r="FH655" s="249"/>
      <c r="FI655" s="249"/>
      <c r="FJ655" s="249"/>
      <c r="FK655" s="249"/>
      <c r="FL655" s="249"/>
      <c r="FM655" s="249"/>
      <c r="FN655" s="249"/>
      <c r="FO655" s="249"/>
      <c r="FP655" s="249"/>
      <c r="FQ655" s="249"/>
      <c r="FR655" s="249"/>
      <c r="FS655" s="249"/>
      <c r="FT655" s="249"/>
      <c r="FU655" s="249"/>
      <c r="FV655" s="249"/>
      <c r="FW655" s="249"/>
      <c r="FX655" s="249"/>
    </row>
    <row r="656" customFormat="false" ht="13.8" hidden="false" customHeight="false" outlineLevel="0" collapsed="false">
      <c r="A656" s="249"/>
      <c r="B656" s="249"/>
      <c r="C656" s="249"/>
      <c r="D656" s="249"/>
      <c r="E656" s="249"/>
      <c r="F656" s="249"/>
      <c r="G656" s="249"/>
      <c r="H656" s="249"/>
      <c r="AK656" s="249"/>
      <c r="AL656" s="249"/>
      <c r="AM656" s="249"/>
      <c r="AN656" s="249"/>
      <c r="AO656" s="249"/>
      <c r="AP656" s="249"/>
      <c r="AQ656" s="249"/>
      <c r="AR656" s="249"/>
      <c r="AS656" s="249"/>
      <c r="AT656" s="249"/>
      <c r="AU656" s="249"/>
      <c r="AV656" s="249"/>
      <c r="AW656" s="249"/>
      <c r="AX656" s="249"/>
      <c r="AY656" s="249"/>
      <c r="AZ656" s="249"/>
      <c r="BA656" s="249"/>
      <c r="BB656" s="249"/>
      <c r="BC656" s="249"/>
      <c r="BD656" s="249"/>
      <c r="BE656" s="249"/>
      <c r="BF656" s="249"/>
      <c r="BG656" s="249"/>
      <c r="BH656" s="249"/>
      <c r="BI656" s="249"/>
      <c r="BJ656" s="249"/>
      <c r="BK656" s="249"/>
      <c r="BL656" s="249"/>
      <c r="BM656" s="249"/>
      <c r="BN656" s="249"/>
      <c r="BO656" s="249"/>
      <c r="BP656" s="249"/>
      <c r="BQ656" s="249"/>
      <c r="BR656" s="249"/>
      <c r="BS656" s="249"/>
      <c r="BT656" s="249"/>
      <c r="BU656" s="249"/>
      <c r="BV656" s="249"/>
      <c r="BW656" s="249"/>
      <c r="BX656" s="249"/>
      <c r="BY656" s="249"/>
      <c r="BZ656" s="249"/>
      <c r="CA656" s="249"/>
      <c r="CB656" s="249"/>
      <c r="CC656" s="249"/>
      <c r="CD656" s="249"/>
      <c r="CE656" s="249"/>
      <c r="CF656" s="249"/>
      <c r="CG656" s="249"/>
      <c r="CH656" s="249"/>
      <c r="CI656" s="249"/>
      <c r="CJ656" s="249"/>
      <c r="CK656" s="249"/>
      <c r="CL656" s="249"/>
      <c r="CM656" s="249"/>
      <c r="CN656" s="249"/>
      <c r="CO656" s="249"/>
      <c r="CP656" s="249"/>
      <c r="CQ656" s="249"/>
      <c r="CR656" s="147"/>
      <c r="CS656" s="147"/>
      <c r="CT656" s="249"/>
      <c r="CU656" s="249"/>
      <c r="CV656" s="249"/>
      <c r="CW656" s="249"/>
      <c r="CX656" s="249"/>
      <c r="CY656" s="249"/>
      <c r="CZ656" s="249"/>
      <c r="DA656" s="249"/>
      <c r="DB656" s="249"/>
      <c r="DC656" s="249"/>
      <c r="DD656" s="249"/>
      <c r="DE656" s="249"/>
      <c r="DF656" s="249"/>
      <c r="DG656" s="249"/>
      <c r="DH656" s="249"/>
      <c r="DI656" s="249"/>
      <c r="DJ656" s="249"/>
      <c r="DK656" s="249"/>
      <c r="DL656" s="249"/>
      <c r="DM656" s="249"/>
      <c r="DN656" s="249"/>
      <c r="DO656" s="249"/>
      <c r="DP656" s="249"/>
      <c r="DQ656" s="249"/>
      <c r="DR656" s="249"/>
      <c r="DS656" s="249"/>
      <c r="DT656" s="249"/>
      <c r="DU656" s="249"/>
      <c r="DV656" s="249"/>
      <c r="DW656" s="249"/>
      <c r="DX656" s="249"/>
      <c r="DY656" s="249"/>
      <c r="DZ656" s="249"/>
      <c r="EA656" s="249"/>
      <c r="EB656" s="249"/>
      <c r="EC656" s="249"/>
      <c r="ED656" s="249"/>
      <c r="EE656" s="249"/>
      <c r="EF656" s="249"/>
      <c r="EG656" s="249"/>
      <c r="EH656" s="249"/>
      <c r="EI656" s="249"/>
      <c r="EJ656" s="249"/>
      <c r="EK656" s="249"/>
      <c r="EL656" s="249"/>
      <c r="EM656" s="249"/>
      <c r="EN656" s="249"/>
      <c r="EO656" s="249"/>
      <c r="EP656" s="249"/>
      <c r="EQ656" s="249"/>
      <c r="ER656" s="249"/>
      <c r="ES656" s="249"/>
      <c r="ET656" s="249"/>
      <c r="EU656" s="249"/>
      <c r="EV656" s="249"/>
      <c r="EW656" s="249"/>
      <c r="EX656" s="249"/>
      <c r="EY656" s="249"/>
      <c r="EZ656" s="249"/>
      <c r="FA656" s="249"/>
      <c r="FB656" s="249"/>
      <c r="FC656" s="249"/>
      <c r="FD656" s="249"/>
      <c r="FE656" s="249"/>
      <c r="FF656" s="249"/>
      <c r="FG656" s="249"/>
      <c r="FH656" s="249"/>
      <c r="FI656" s="249"/>
      <c r="FJ656" s="249"/>
      <c r="FK656" s="249"/>
      <c r="FL656" s="249"/>
      <c r="FM656" s="249"/>
      <c r="FN656" s="249"/>
      <c r="FO656" s="249"/>
      <c r="FP656" s="249"/>
      <c r="FQ656" s="249"/>
      <c r="FR656" s="249"/>
      <c r="FS656" s="249"/>
      <c r="FT656" s="249"/>
      <c r="FU656" s="249"/>
      <c r="FV656" s="249"/>
      <c r="FW656" s="249"/>
      <c r="FX656" s="249"/>
    </row>
    <row r="657" customFormat="false" ht="13.8" hidden="false" customHeight="false" outlineLevel="0" collapsed="false">
      <c r="A657" s="249"/>
      <c r="B657" s="249"/>
      <c r="C657" s="249"/>
      <c r="D657" s="249"/>
      <c r="E657" s="249"/>
      <c r="F657" s="249"/>
      <c r="G657" s="249"/>
      <c r="H657" s="249"/>
      <c r="AK657" s="249"/>
      <c r="AL657" s="249"/>
      <c r="AM657" s="249"/>
      <c r="AN657" s="249"/>
      <c r="AO657" s="249"/>
      <c r="AP657" s="249"/>
      <c r="AQ657" s="249"/>
      <c r="AR657" s="249"/>
      <c r="AS657" s="249"/>
      <c r="AT657" s="249"/>
      <c r="AU657" s="249"/>
      <c r="AV657" s="249"/>
      <c r="AW657" s="249"/>
      <c r="AX657" s="249"/>
      <c r="AY657" s="249"/>
      <c r="AZ657" s="249"/>
      <c r="BA657" s="249"/>
      <c r="BB657" s="249"/>
      <c r="BC657" s="249"/>
      <c r="BD657" s="249"/>
      <c r="BE657" s="249"/>
      <c r="BF657" s="249"/>
      <c r="BG657" s="249"/>
      <c r="BH657" s="249"/>
      <c r="BI657" s="249"/>
      <c r="BJ657" s="249"/>
      <c r="BK657" s="249"/>
      <c r="BL657" s="249"/>
      <c r="BM657" s="249"/>
      <c r="BN657" s="249"/>
      <c r="BO657" s="249"/>
      <c r="BP657" s="249"/>
      <c r="BQ657" s="249"/>
      <c r="BR657" s="249"/>
      <c r="BS657" s="249"/>
      <c r="BT657" s="249"/>
      <c r="BU657" s="249"/>
      <c r="BV657" s="249"/>
      <c r="BW657" s="249"/>
      <c r="BX657" s="249"/>
      <c r="BY657" s="249"/>
      <c r="BZ657" s="249"/>
      <c r="CA657" s="249"/>
      <c r="CB657" s="249"/>
      <c r="CC657" s="249"/>
      <c r="CD657" s="249"/>
      <c r="CE657" s="249"/>
      <c r="CF657" s="249"/>
      <c r="CG657" s="249"/>
      <c r="CH657" s="249"/>
      <c r="CI657" s="249"/>
      <c r="CJ657" s="249"/>
      <c r="CK657" s="249"/>
      <c r="CL657" s="249"/>
      <c r="CM657" s="249"/>
      <c r="CN657" s="249"/>
      <c r="CO657" s="249"/>
      <c r="CP657" s="249"/>
      <c r="CQ657" s="249"/>
      <c r="CR657" s="147"/>
      <c r="CS657" s="147"/>
      <c r="CT657" s="249"/>
      <c r="CU657" s="249"/>
      <c r="CV657" s="249"/>
      <c r="CW657" s="249"/>
      <c r="CX657" s="249"/>
      <c r="CY657" s="249"/>
      <c r="CZ657" s="249"/>
      <c r="DA657" s="249"/>
      <c r="DB657" s="249"/>
      <c r="DC657" s="249"/>
      <c r="DD657" s="249"/>
      <c r="DE657" s="249"/>
      <c r="DF657" s="249"/>
      <c r="DG657" s="249"/>
      <c r="DH657" s="249"/>
      <c r="DI657" s="249"/>
      <c r="DJ657" s="249"/>
      <c r="DK657" s="249"/>
      <c r="DL657" s="249"/>
      <c r="DM657" s="249"/>
      <c r="DN657" s="249"/>
      <c r="DO657" s="249"/>
      <c r="DP657" s="249"/>
      <c r="DQ657" s="249"/>
      <c r="DR657" s="249"/>
      <c r="DS657" s="249"/>
      <c r="DT657" s="249"/>
      <c r="DU657" s="249"/>
      <c r="DV657" s="249"/>
      <c r="DW657" s="249"/>
      <c r="DX657" s="249"/>
      <c r="DY657" s="249"/>
      <c r="DZ657" s="249"/>
      <c r="EA657" s="249"/>
      <c r="EB657" s="249"/>
      <c r="EC657" s="249"/>
      <c r="ED657" s="249"/>
      <c r="EE657" s="249"/>
      <c r="EF657" s="249"/>
      <c r="EG657" s="249"/>
      <c r="EH657" s="249"/>
      <c r="EI657" s="249"/>
      <c r="EJ657" s="249"/>
      <c r="EK657" s="249"/>
      <c r="EL657" s="249"/>
      <c r="EM657" s="249"/>
      <c r="EN657" s="249"/>
      <c r="EO657" s="249"/>
      <c r="EP657" s="249"/>
      <c r="EQ657" s="249"/>
      <c r="ER657" s="249"/>
      <c r="ES657" s="249"/>
      <c r="ET657" s="249"/>
      <c r="EU657" s="249"/>
      <c r="EV657" s="249"/>
      <c r="EW657" s="249"/>
      <c r="EX657" s="249"/>
      <c r="EY657" s="249"/>
      <c r="EZ657" s="249"/>
      <c r="FA657" s="249"/>
      <c r="FB657" s="249"/>
      <c r="FC657" s="249"/>
      <c r="FD657" s="249"/>
      <c r="FE657" s="249"/>
      <c r="FF657" s="249"/>
      <c r="FG657" s="249"/>
      <c r="FH657" s="249"/>
      <c r="FI657" s="249"/>
      <c r="FJ657" s="249"/>
      <c r="FK657" s="249"/>
      <c r="FL657" s="249"/>
      <c r="FM657" s="249"/>
      <c r="FN657" s="249"/>
      <c r="FO657" s="249"/>
      <c r="FP657" s="249"/>
      <c r="FQ657" s="249"/>
      <c r="FR657" s="249"/>
      <c r="FS657" s="249"/>
      <c r="FT657" s="249"/>
      <c r="FU657" s="249"/>
      <c r="FV657" s="249"/>
      <c r="FW657" s="249"/>
      <c r="FX657" s="249"/>
    </row>
    <row r="658" customFormat="false" ht="13.8" hidden="false" customHeight="false" outlineLevel="0" collapsed="false">
      <c r="A658" s="249"/>
      <c r="B658" s="249"/>
      <c r="C658" s="249"/>
      <c r="D658" s="249"/>
      <c r="E658" s="249"/>
      <c r="F658" s="249"/>
      <c r="G658" s="249"/>
      <c r="H658" s="249"/>
      <c r="AK658" s="249"/>
      <c r="AL658" s="249"/>
      <c r="AM658" s="249"/>
      <c r="AN658" s="249"/>
      <c r="AO658" s="249"/>
      <c r="AP658" s="249"/>
      <c r="AQ658" s="249"/>
      <c r="AR658" s="249"/>
      <c r="AS658" s="249"/>
      <c r="AT658" s="249"/>
      <c r="AU658" s="249"/>
      <c r="AV658" s="249"/>
      <c r="AW658" s="249"/>
      <c r="AX658" s="249"/>
      <c r="AY658" s="249"/>
      <c r="AZ658" s="249"/>
      <c r="BA658" s="249"/>
      <c r="BB658" s="249"/>
      <c r="BC658" s="249"/>
      <c r="BD658" s="249"/>
      <c r="BE658" s="249"/>
      <c r="BF658" s="249"/>
      <c r="BG658" s="249"/>
      <c r="BH658" s="249"/>
      <c r="BI658" s="249"/>
      <c r="BJ658" s="249"/>
      <c r="BK658" s="249"/>
      <c r="BL658" s="249"/>
      <c r="BM658" s="249"/>
      <c r="BN658" s="249"/>
      <c r="BO658" s="249"/>
      <c r="BP658" s="249"/>
      <c r="BQ658" s="249"/>
      <c r="BR658" s="249"/>
      <c r="BS658" s="249"/>
      <c r="BT658" s="249"/>
      <c r="BU658" s="249"/>
      <c r="BV658" s="249"/>
      <c r="BW658" s="249"/>
      <c r="BX658" s="249"/>
      <c r="BY658" s="249"/>
      <c r="BZ658" s="249"/>
      <c r="CA658" s="249"/>
      <c r="CB658" s="249"/>
      <c r="CC658" s="249"/>
      <c r="CD658" s="249"/>
      <c r="CE658" s="249"/>
      <c r="CF658" s="249"/>
      <c r="CG658" s="249"/>
      <c r="CH658" s="249"/>
      <c r="CI658" s="249"/>
      <c r="CJ658" s="249"/>
      <c r="CK658" s="249"/>
      <c r="CL658" s="249"/>
      <c r="CM658" s="249"/>
      <c r="CN658" s="249"/>
      <c r="CO658" s="249"/>
      <c r="CP658" s="249"/>
      <c r="CQ658" s="249"/>
      <c r="CR658" s="147"/>
      <c r="CS658" s="147"/>
      <c r="CT658" s="249"/>
      <c r="CU658" s="249"/>
      <c r="CV658" s="249"/>
      <c r="CW658" s="249"/>
      <c r="CX658" s="249"/>
      <c r="CY658" s="249"/>
      <c r="CZ658" s="249"/>
      <c r="DA658" s="249"/>
      <c r="DB658" s="249"/>
      <c r="DC658" s="249"/>
      <c r="DD658" s="249"/>
      <c r="DE658" s="249"/>
      <c r="DF658" s="249"/>
      <c r="DG658" s="249"/>
      <c r="DH658" s="249"/>
      <c r="DI658" s="249"/>
      <c r="DJ658" s="249"/>
      <c r="DK658" s="249"/>
      <c r="DL658" s="249"/>
      <c r="DM658" s="249"/>
      <c r="DN658" s="249"/>
      <c r="DO658" s="249"/>
      <c r="DP658" s="249"/>
      <c r="DQ658" s="249"/>
      <c r="DR658" s="249"/>
      <c r="DS658" s="249"/>
      <c r="DT658" s="249"/>
      <c r="DU658" s="249"/>
      <c r="DV658" s="249"/>
      <c r="DW658" s="249"/>
      <c r="DX658" s="249"/>
      <c r="DY658" s="249"/>
      <c r="DZ658" s="249"/>
      <c r="EA658" s="249"/>
      <c r="EB658" s="249"/>
      <c r="EC658" s="249"/>
      <c r="ED658" s="249"/>
      <c r="EE658" s="249"/>
      <c r="EF658" s="249"/>
      <c r="EG658" s="249"/>
      <c r="EH658" s="249"/>
      <c r="EI658" s="249"/>
      <c r="EJ658" s="249"/>
      <c r="EK658" s="249"/>
      <c r="EL658" s="249"/>
      <c r="EM658" s="249"/>
      <c r="EN658" s="249"/>
      <c r="EO658" s="249"/>
      <c r="EP658" s="249"/>
      <c r="EQ658" s="249"/>
      <c r="ER658" s="249"/>
      <c r="ES658" s="249"/>
      <c r="ET658" s="249"/>
      <c r="EU658" s="249"/>
      <c r="EV658" s="249"/>
      <c r="EW658" s="249"/>
      <c r="EX658" s="249"/>
      <c r="EY658" s="249"/>
      <c r="EZ658" s="249"/>
      <c r="FA658" s="249"/>
      <c r="FB658" s="249"/>
      <c r="FC658" s="249"/>
      <c r="FD658" s="249"/>
      <c r="FE658" s="249"/>
      <c r="FF658" s="249"/>
      <c r="FG658" s="249"/>
      <c r="FH658" s="249"/>
      <c r="FI658" s="249"/>
      <c r="FJ658" s="249"/>
      <c r="FK658" s="249"/>
      <c r="FL658" s="249"/>
      <c r="FM658" s="249"/>
      <c r="FN658" s="249"/>
      <c r="FO658" s="249"/>
      <c r="FP658" s="249"/>
      <c r="FQ658" s="249"/>
      <c r="FR658" s="249"/>
      <c r="FS658" s="249"/>
      <c r="FT658" s="249"/>
      <c r="FU658" s="249"/>
      <c r="FV658" s="249"/>
      <c r="FW658" s="249"/>
      <c r="FX658" s="249"/>
    </row>
    <row r="659" customFormat="false" ht="13.8" hidden="false" customHeight="false" outlineLevel="0" collapsed="false">
      <c r="A659" s="249"/>
      <c r="B659" s="249"/>
      <c r="C659" s="249"/>
      <c r="D659" s="249"/>
      <c r="E659" s="249"/>
      <c r="F659" s="249"/>
      <c r="G659" s="249"/>
      <c r="H659" s="249"/>
      <c r="AK659" s="249"/>
      <c r="AL659" s="249"/>
      <c r="AM659" s="249"/>
      <c r="AN659" s="249"/>
      <c r="AO659" s="249"/>
      <c r="AP659" s="249"/>
      <c r="AQ659" s="249"/>
      <c r="AR659" s="249"/>
      <c r="AS659" s="249"/>
      <c r="AT659" s="249"/>
      <c r="AU659" s="249"/>
      <c r="AV659" s="249"/>
      <c r="AW659" s="249"/>
      <c r="AX659" s="249"/>
      <c r="AY659" s="249"/>
      <c r="AZ659" s="249"/>
      <c r="BA659" s="249"/>
      <c r="BB659" s="249"/>
      <c r="BC659" s="249"/>
      <c r="BD659" s="249"/>
      <c r="BE659" s="249"/>
      <c r="BF659" s="249"/>
      <c r="BG659" s="249"/>
      <c r="BH659" s="249"/>
      <c r="BI659" s="249"/>
      <c r="BJ659" s="249"/>
      <c r="BK659" s="249"/>
      <c r="BL659" s="249"/>
      <c r="BM659" s="249"/>
      <c r="BN659" s="249"/>
      <c r="BO659" s="249"/>
      <c r="BP659" s="249"/>
      <c r="BQ659" s="249"/>
      <c r="BR659" s="249"/>
      <c r="BS659" s="249"/>
      <c r="BT659" s="249"/>
      <c r="BU659" s="249"/>
      <c r="BV659" s="249"/>
      <c r="BW659" s="249"/>
      <c r="BX659" s="249"/>
      <c r="BY659" s="249"/>
      <c r="BZ659" s="249"/>
      <c r="CA659" s="249"/>
      <c r="CB659" s="249"/>
      <c r="CC659" s="249"/>
      <c r="CD659" s="249"/>
      <c r="CE659" s="249"/>
      <c r="CF659" s="249"/>
      <c r="CG659" s="249"/>
      <c r="CH659" s="249"/>
      <c r="CI659" s="249"/>
      <c r="CJ659" s="249"/>
      <c r="CK659" s="249"/>
      <c r="CL659" s="249"/>
      <c r="CM659" s="249"/>
      <c r="CN659" s="249"/>
      <c r="CO659" s="249"/>
      <c r="CP659" s="249"/>
      <c r="CQ659" s="249"/>
      <c r="CR659" s="147"/>
      <c r="CS659" s="147"/>
      <c r="CT659" s="249"/>
      <c r="CU659" s="249"/>
      <c r="CV659" s="249"/>
      <c r="CW659" s="249"/>
      <c r="CX659" s="249"/>
      <c r="CY659" s="249"/>
      <c r="CZ659" s="249"/>
      <c r="DA659" s="249"/>
      <c r="DB659" s="249"/>
      <c r="DC659" s="249"/>
      <c r="DD659" s="249"/>
      <c r="DE659" s="249"/>
      <c r="DF659" s="249"/>
      <c r="DG659" s="249"/>
      <c r="DH659" s="249"/>
      <c r="DI659" s="249"/>
      <c r="DJ659" s="249"/>
      <c r="DK659" s="249"/>
      <c r="DL659" s="249"/>
      <c r="DM659" s="249"/>
      <c r="DN659" s="249"/>
      <c r="DO659" s="249"/>
      <c r="DP659" s="249"/>
      <c r="DQ659" s="249"/>
      <c r="DR659" s="249"/>
      <c r="DS659" s="249"/>
      <c r="DT659" s="249"/>
      <c r="DU659" s="249"/>
      <c r="DV659" s="249"/>
      <c r="DW659" s="249"/>
      <c r="DX659" s="249"/>
      <c r="DY659" s="249"/>
      <c r="DZ659" s="249"/>
      <c r="EA659" s="249"/>
      <c r="EB659" s="249"/>
      <c r="EC659" s="249"/>
      <c r="ED659" s="249"/>
      <c r="EE659" s="249"/>
      <c r="EF659" s="249"/>
      <c r="EG659" s="249"/>
      <c r="EH659" s="249"/>
      <c r="EI659" s="249"/>
      <c r="EJ659" s="249"/>
      <c r="EK659" s="249"/>
      <c r="EL659" s="249"/>
      <c r="EM659" s="249"/>
      <c r="EN659" s="249"/>
      <c r="EO659" s="249"/>
      <c r="EP659" s="249"/>
      <c r="EQ659" s="249"/>
      <c r="ER659" s="249"/>
      <c r="ES659" s="249"/>
      <c r="ET659" s="249"/>
      <c r="EU659" s="249"/>
      <c r="EV659" s="249"/>
      <c r="EW659" s="249"/>
      <c r="EX659" s="249"/>
      <c r="EY659" s="249"/>
      <c r="EZ659" s="249"/>
      <c r="FA659" s="249"/>
      <c r="FB659" s="249"/>
      <c r="FC659" s="249"/>
      <c r="FD659" s="249"/>
      <c r="FE659" s="249"/>
      <c r="FF659" s="249"/>
      <c r="FG659" s="249"/>
      <c r="FH659" s="249"/>
      <c r="FI659" s="249"/>
      <c r="FJ659" s="249"/>
      <c r="FK659" s="249"/>
      <c r="FL659" s="249"/>
      <c r="FM659" s="249"/>
      <c r="FN659" s="249"/>
      <c r="FO659" s="249"/>
      <c r="FP659" s="249"/>
      <c r="FQ659" s="249"/>
      <c r="FR659" s="249"/>
      <c r="FS659" s="249"/>
      <c r="FT659" s="249"/>
      <c r="FU659" s="249"/>
      <c r="FV659" s="249"/>
      <c r="FW659" s="249"/>
      <c r="FX659" s="249"/>
    </row>
    <row r="660" customFormat="false" ht="13.8" hidden="false" customHeight="false" outlineLevel="0" collapsed="false">
      <c r="A660" s="249"/>
      <c r="B660" s="249"/>
      <c r="C660" s="249"/>
      <c r="D660" s="249"/>
      <c r="E660" s="249"/>
      <c r="F660" s="249"/>
      <c r="G660" s="249"/>
      <c r="H660" s="249"/>
      <c r="AK660" s="249"/>
      <c r="AL660" s="249"/>
      <c r="AM660" s="249"/>
      <c r="AN660" s="249"/>
      <c r="AO660" s="249"/>
      <c r="AP660" s="249"/>
      <c r="AQ660" s="249"/>
      <c r="AR660" s="249"/>
      <c r="AS660" s="249"/>
      <c r="AT660" s="249"/>
      <c r="AU660" s="249"/>
      <c r="AV660" s="249"/>
      <c r="AW660" s="249"/>
      <c r="AX660" s="249"/>
      <c r="AY660" s="249"/>
      <c r="AZ660" s="249"/>
      <c r="BA660" s="249"/>
      <c r="BB660" s="249"/>
      <c r="BC660" s="249"/>
      <c r="BD660" s="249"/>
      <c r="BE660" s="249"/>
      <c r="BF660" s="249"/>
      <c r="BG660" s="249"/>
      <c r="BH660" s="249"/>
      <c r="BI660" s="249"/>
      <c r="BJ660" s="249"/>
      <c r="BK660" s="249"/>
      <c r="BL660" s="249"/>
      <c r="BM660" s="249"/>
      <c r="BN660" s="249"/>
      <c r="BO660" s="249"/>
      <c r="BP660" s="249"/>
      <c r="BQ660" s="249"/>
      <c r="BR660" s="249"/>
      <c r="BS660" s="249"/>
      <c r="BT660" s="249"/>
      <c r="BU660" s="249"/>
      <c r="BV660" s="249"/>
      <c r="BW660" s="249"/>
      <c r="BX660" s="249"/>
      <c r="BY660" s="249"/>
      <c r="BZ660" s="249"/>
      <c r="CA660" s="249"/>
      <c r="CB660" s="249"/>
      <c r="CC660" s="249"/>
      <c r="CD660" s="249"/>
      <c r="CE660" s="249"/>
      <c r="CF660" s="249"/>
      <c r="CG660" s="249"/>
      <c r="CH660" s="249"/>
      <c r="CI660" s="249"/>
      <c r="CJ660" s="249"/>
      <c r="CK660" s="249"/>
      <c r="CL660" s="249"/>
      <c r="CM660" s="249"/>
      <c r="CN660" s="249"/>
      <c r="CO660" s="249"/>
      <c r="CP660" s="249"/>
      <c r="CQ660" s="249"/>
      <c r="CR660" s="147"/>
      <c r="CS660" s="147"/>
      <c r="CT660" s="249"/>
      <c r="CU660" s="249"/>
      <c r="CV660" s="249"/>
      <c r="CW660" s="249"/>
      <c r="CX660" s="249"/>
      <c r="CY660" s="249"/>
      <c r="CZ660" s="249"/>
      <c r="DA660" s="249"/>
      <c r="DB660" s="249"/>
      <c r="DC660" s="249"/>
      <c r="DD660" s="249"/>
      <c r="DE660" s="249"/>
      <c r="DF660" s="249"/>
      <c r="DG660" s="249"/>
      <c r="DH660" s="249"/>
      <c r="DI660" s="249"/>
      <c r="DJ660" s="249"/>
      <c r="DK660" s="249"/>
      <c r="DL660" s="249"/>
      <c r="DM660" s="249"/>
      <c r="DN660" s="249"/>
      <c r="DO660" s="249"/>
      <c r="DP660" s="249"/>
      <c r="DQ660" s="249"/>
      <c r="DR660" s="249"/>
      <c r="DS660" s="249"/>
      <c r="DT660" s="249"/>
      <c r="DU660" s="249"/>
      <c r="DV660" s="249"/>
      <c r="DW660" s="249"/>
      <c r="DX660" s="249"/>
      <c r="DY660" s="249"/>
      <c r="DZ660" s="249"/>
      <c r="EA660" s="249"/>
      <c r="EB660" s="249"/>
      <c r="EC660" s="249"/>
      <c r="ED660" s="249"/>
      <c r="EE660" s="249"/>
      <c r="EF660" s="249"/>
      <c r="EG660" s="249"/>
      <c r="EH660" s="249"/>
      <c r="EI660" s="249"/>
      <c r="EJ660" s="249"/>
      <c r="EK660" s="249"/>
      <c r="EL660" s="249"/>
      <c r="EM660" s="249"/>
      <c r="EN660" s="249"/>
      <c r="EO660" s="249"/>
      <c r="EP660" s="249"/>
      <c r="EQ660" s="249"/>
      <c r="ER660" s="249"/>
      <c r="ES660" s="249"/>
      <c r="ET660" s="249"/>
      <c r="EU660" s="249"/>
      <c r="EV660" s="249"/>
      <c r="EW660" s="249"/>
      <c r="EX660" s="249"/>
      <c r="EY660" s="249"/>
      <c r="EZ660" s="249"/>
      <c r="FA660" s="249"/>
      <c r="FB660" s="249"/>
      <c r="FC660" s="249"/>
      <c r="FD660" s="249"/>
      <c r="FE660" s="249"/>
      <c r="FF660" s="249"/>
      <c r="FG660" s="249"/>
      <c r="FH660" s="249"/>
      <c r="FI660" s="249"/>
      <c r="FJ660" s="249"/>
      <c r="FK660" s="249"/>
      <c r="FL660" s="249"/>
      <c r="FM660" s="249"/>
      <c r="FN660" s="249"/>
      <c r="FO660" s="249"/>
      <c r="FP660" s="249"/>
      <c r="FQ660" s="249"/>
      <c r="FR660" s="249"/>
      <c r="FS660" s="249"/>
      <c r="FT660" s="249"/>
      <c r="FU660" s="249"/>
      <c r="FV660" s="249"/>
      <c r="FW660" s="249"/>
      <c r="FX660" s="249"/>
    </row>
    <row r="661" customFormat="false" ht="13.8" hidden="false" customHeight="false" outlineLevel="0" collapsed="false">
      <c r="A661" s="249"/>
      <c r="B661" s="249"/>
      <c r="C661" s="249"/>
      <c r="D661" s="249"/>
      <c r="E661" s="249"/>
      <c r="F661" s="249"/>
      <c r="G661" s="249"/>
      <c r="H661" s="249"/>
      <c r="AK661" s="249"/>
      <c r="AL661" s="249"/>
      <c r="AM661" s="249"/>
      <c r="AN661" s="249"/>
      <c r="AO661" s="249"/>
      <c r="AP661" s="249"/>
      <c r="AQ661" s="249"/>
      <c r="AR661" s="249"/>
      <c r="AS661" s="249"/>
      <c r="AT661" s="249"/>
      <c r="AU661" s="249"/>
      <c r="AV661" s="249"/>
      <c r="AW661" s="249"/>
      <c r="AX661" s="249"/>
      <c r="AY661" s="249"/>
      <c r="AZ661" s="249"/>
      <c r="BA661" s="249"/>
      <c r="BB661" s="249"/>
      <c r="BC661" s="249"/>
      <c r="BD661" s="249"/>
      <c r="BE661" s="249"/>
      <c r="BF661" s="249"/>
      <c r="BG661" s="249"/>
      <c r="BH661" s="249"/>
      <c r="BI661" s="249"/>
      <c r="BJ661" s="249"/>
      <c r="BK661" s="249"/>
      <c r="BL661" s="249"/>
      <c r="BM661" s="249"/>
      <c r="BN661" s="249"/>
      <c r="BO661" s="249"/>
      <c r="BP661" s="249"/>
      <c r="BQ661" s="249"/>
      <c r="BR661" s="249"/>
      <c r="BS661" s="249"/>
      <c r="BT661" s="249"/>
      <c r="BU661" s="249"/>
      <c r="BV661" s="249"/>
      <c r="BW661" s="249"/>
      <c r="BX661" s="249"/>
      <c r="BY661" s="249"/>
      <c r="BZ661" s="249"/>
      <c r="CA661" s="249"/>
      <c r="CB661" s="249"/>
      <c r="CC661" s="249"/>
      <c r="CD661" s="249"/>
      <c r="CE661" s="249"/>
      <c r="CF661" s="249"/>
      <c r="CG661" s="249"/>
      <c r="CH661" s="249"/>
      <c r="CI661" s="249"/>
      <c r="CJ661" s="249"/>
      <c r="CK661" s="249"/>
      <c r="CL661" s="249"/>
      <c r="CM661" s="249"/>
      <c r="CN661" s="249"/>
      <c r="CO661" s="249"/>
      <c r="CP661" s="249"/>
      <c r="CQ661" s="249"/>
      <c r="CR661" s="147"/>
      <c r="CS661" s="147"/>
      <c r="CT661" s="249"/>
      <c r="CU661" s="249"/>
      <c r="CV661" s="249"/>
      <c r="CW661" s="249"/>
      <c r="CX661" s="249"/>
      <c r="CY661" s="249"/>
      <c r="CZ661" s="249"/>
      <c r="DA661" s="249"/>
      <c r="DB661" s="249"/>
      <c r="DC661" s="249"/>
      <c r="DD661" s="249"/>
      <c r="DE661" s="249"/>
      <c r="DF661" s="249"/>
      <c r="DG661" s="249"/>
      <c r="DH661" s="249"/>
      <c r="DI661" s="249"/>
      <c r="DJ661" s="249"/>
      <c r="DK661" s="249"/>
      <c r="DL661" s="249"/>
      <c r="DM661" s="249"/>
      <c r="DN661" s="249"/>
      <c r="DO661" s="249"/>
      <c r="DP661" s="249"/>
      <c r="DQ661" s="249"/>
      <c r="DR661" s="249"/>
      <c r="DS661" s="249"/>
      <c r="DT661" s="249"/>
      <c r="DU661" s="249"/>
      <c r="DV661" s="249"/>
      <c r="DW661" s="249"/>
      <c r="DX661" s="249"/>
      <c r="DY661" s="249"/>
      <c r="DZ661" s="249"/>
      <c r="EA661" s="249"/>
      <c r="EB661" s="249"/>
      <c r="EC661" s="249"/>
      <c r="ED661" s="249"/>
      <c r="EE661" s="249"/>
      <c r="EF661" s="249"/>
      <c r="EG661" s="249"/>
      <c r="EH661" s="249"/>
      <c r="EI661" s="249"/>
      <c r="EJ661" s="249"/>
      <c r="EK661" s="249"/>
      <c r="EL661" s="249"/>
      <c r="EM661" s="249"/>
      <c r="EN661" s="249"/>
      <c r="EO661" s="249"/>
      <c r="EP661" s="249"/>
      <c r="EQ661" s="249"/>
      <c r="ER661" s="249"/>
      <c r="ES661" s="249"/>
      <c r="ET661" s="249"/>
      <c r="EU661" s="249"/>
      <c r="EV661" s="249"/>
      <c r="EW661" s="249"/>
      <c r="EX661" s="249"/>
      <c r="EY661" s="249"/>
      <c r="EZ661" s="249"/>
      <c r="FA661" s="249"/>
      <c r="FB661" s="249"/>
      <c r="FC661" s="249"/>
      <c r="FD661" s="249"/>
      <c r="FE661" s="249"/>
      <c r="FF661" s="249"/>
      <c r="FG661" s="249"/>
      <c r="FH661" s="249"/>
      <c r="FI661" s="249"/>
      <c r="FJ661" s="249"/>
      <c r="FK661" s="249"/>
      <c r="FL661" s="249"/>
      <c r="FM661" s="249"/>
      <c r="FN661" s="249"/>
      <c r="FO661" s="249"/>
      <c r="FP661" s="249"/>
      <c r="FQ661" s="249"/>
      <c r="FR661" s="249"/>
      <c r="FS661" s="249"/>
      <c r="FT661" s="249"/>
      <c r="FU661" s="249"/>
      <c r="FV661" s="249"/>
      <c r="FW661" s="249"/>
      <c r="FX661" s="249"/>
    </row>
    <row r="662" customFormat="false" ht="13.8" hidden="false" customHeight="false" outlineLevel="0" collapsed="false">
      <c r="A662" s="249"/>
      <c r="B662" s="249"/>
      <c r="C662" s="249"/>
      <c r="D662" s="249"/>
      <c r="E662" s="249"/>
      <c r="F662" s="249"/>
      <c r="G662" s="249"/>
      <c r="H662" s="249"/>
      <c r="AK662" s="249"/>
      <c r="AL662" s="249"/>
      <c r="AM662" s="249"/>
      <c r="AN662" s="249"/>
      <c r="AO662" s="249"/>
      <c r="AP662" s="249"/>
      <c r="AQ662" s="249"/>
      <c r="AR662" s="249"/>
      <c r="AS662" s="249"/>
      <c r="AT662" s="249"/>
      <c r="AU662" s="249"/>
      <c r="AV662" s="249"/>
      <c r="AW662" s="249"/>
      <c r="AX662" s="249"/>
      <c r="AY662" s="249"/>
      <c r="AZ662" s="249"/>
      <c r="BA662" s="249"/>
      <c r="BB662" s="249"/>
      <c r="BC662" s="249"/>
      <c r="BD662" s="249"/>
      <c r="BE662" s="249"/>
      <c r="BF662" s="249"/>
      <c r="BG662" s="249"/>
      <c r="BH662" s="249"/>
      <c r="BI662" s="249"/>
      <c r="BJ662" s="249"/>
      <c r="BK662" s="249"/>
      <c r="BL662" s="249"/>
      <c r="BM662" s="249"/>
      <c r="BN662" s="249"/>
      <c r="BO662" s="249"/>
      <c r="BP662" s="249"/>
      <c r="BQ662" s="249"/>
      <c r="BR662" s="249"/>
      <c r="BS662" s="249"/>
      <c r="BT662" s="249"/>
      <c r="BU662" s="249"/>
      <c r="BV662" s="249"/>
      <c r="BW662" s="249"/>
      <c r="BX662" s="249"/>
      <c r="BY662" s="249"/>
      <c r="BZ662" s="249"/>
      <c r="CA662" s="249"/>
      <c r="CB662" s="249"/>
      <c r="CC662" s="249"/>
      <c r="CD662" s="249"/>
      <c r="CE662" s="249"/>
      <c r="CF662" s="249"/>
      <c r="CG662" s="249"/>
      <c r="CH662" s="249"/>
      <c r="CI662" s="249"/>
      <c r="CJ662" s="249"/>
      <c r="CK662" s="249"/>
      <c r="CL662" s="249"/>
      <c r="CM662" s="249"/>
      <c r="CN662" s="249"/>
      <c r="CO662" s="249"/>
      <c r="CP662" s="249"/>
      <c r="CQ662" s="249"/>
      <c r="CR662" s="147"/>
      <c r="CS662" s="147"/>
      <c r="CT662" s="249"/>
      <c r="CU662" s="249"/>
      <c r="CV662" s="249"/>
      <c r="CW662" s="249"/>
      <c r="CX662" s="249"/>
      <c r="CY662" s="249"/>
      <c r="CZ662" s="249"/>
      <c r="DA662" s="249"/>
      <c r="DB662" s="249"/>
      <c r="DC662" s="249"/>
      <c r="DD662" s="249"/>
      <c r="DE662" s="249"/>
      <c r="DF662" s="249"/>
      <c r="DG662" s="249"/>
      <c r="DH662" s="249"/>
      <c r="DI662" s="249"/>
      <c r="DJ662" s="249"/>
      <c r="DK662" s="249"/>
      <c r="DL662" s="249"/>
      <c r="DM662" s="249"/>
      <c r="DN662" s="249"/>
      <c r="DO662" s="249"/>
      <c r="DP662" s="249"/>
      <c r="DQ662" s="249"/>
      <c r="DR662" s="249"/>
      <c r="DS662" s="249"/>
      <c r="DT662" s="249"/>
      <c r="DU662" s="249"/>
      <c r="DV662" s="249"/>
      <c r="DW662" s="249"/>
      <c r="DX662" s="249"/>
      <c r="DY662" s="249"/>
      <c r="DZ662" s="249"/>
      <c r="EA662" s="249"/>
      <c r="EB662" s="249"/>
      <c r="EC662" s="249"/>
      <c r="ED662" s="249"/>
      <c r="EE662" s="249"/>
      <c r="EF662" s="249"/>
      <c r="EG662" s="249"/>
      <c r="EH662" s="249"/>
      <c r="EI662" s="249"/>
      <c r="EJ662" s="249"/>
      <c r="EK662" s="249"/>
      <c r="EL662" s="249"/>
      <c r="EM662" s="249"/>
      <c r="EN662" s="249"/>
      <c r="EO662" s="249"/>
      <c r="EP662" s="249"/>
      <c r="EQ662" s="249"/>
      <c r="ER662" s="249"/>
      <c r="ES662" s="249"/>
      <c r="ET662" s="249"/>
      <c r="EU662" s="249"/>
      <c r="EV662" s="249"/>
      <c r="EW662" s="249"/>
      <c r="EX662" s="249"/>
      <c r="EY662" s="249"/>
      <c r="EZ662" s="249"/>
      <c r="FA662" s="249"/>
      <c r="FB662" s="249"/>
      <c r="FC662" s="249"/>
      <c r="FD662" s="249"/>
      <c r="FE662" s="249"/>
      <c r="FF662" s="249"/>
      <c r="FG662" s="249"/>
      <c r="FH662" s="249"/>
      <c r="FI662" s="249"/>
      <c r="FJ662" s="249"/>
      <c r="FK662" s="249"/>
      <c r="FL662" s="249"/>
      <c r="FM662" s="249"/>
      <c r="FN662" s="249"/>
      <c r="FO662" s="249"/>
      <c r="FP662" s="249"/>
      <c r="FQ662" s="249"/>
      <c r="FR662" s="249"/>
      <c r="FS662" s="249"/>
      <c r="FT662" s="249"/>
      <c r="FU662" s="249"/>
      <c r="FV662" s="249"/>
      <c r="FW662" s="249"/>
      <c r="FX662" s="249"/>
    </row>
    <row r="663" customFormat="false" ht="13.8" hidden="false" customHeight="false" outlineLevel="0" collapsed="false">
      <c r="A663" s="249"/>
      <c r="B663" s="249"/>
      <c r="C663" s="249"/>
      <c r="D663" s="249"/>
      <c r="E663" s="249"/>
      <c r="F663" s="249"/>
      <c r="G663" s="249"/>
      <c r="H663" s="249"/>
      <c r="AK663" s="249"/>
      <c r="AL663" s="249"/>
      <c r="AM663" s="249"/>
      <c r="AN663" s="249"/>
      <c r="AO663" s="249"/>
      <c r="AP663" s="249"/>
      <c r="AQ663" s="249"/>
      <c r="AR663" s="249"/>
      <c r="AS663" s="249"/>
      <c r="AT663" s="249"/>
      <c r="AU663" s="249"/>
      <c r="AV663" s="249"/>
      <c r="AW663" s="249"/>
      <c r="AX663" s="249"/>
      <c r="AY663" s="249"/>
      <c r="AZ663" s="249"/>
      <c r="BA663" s="249"/>
      <c r="BB663" s="249"/>
      <c r="BC663" s="249"/>
      <c r="BD663" s="249"/>
      <c r="BE663" s="249"/>
      <c r="BF663" s="249"/>
      <c r="BG663" s="249"/>
      <c r="BH663" s="249"/>
      <c r="BI663" s="249"/>
      <c r="BJ663" s="249"/>
      <c r="BK663" s="249"/>
      <c r="BL663" s="249"/>
      <c r="BM663" s="249"/>
      <c r="BN663" s="249"/>
      <c r="BO663" s="249"/>
      <c r="BP663" s="249"/>
      <c r="BQ663" s="249"/>
      <c r="BR663" s="249"/>
      <c r="BS663" s="249"/>
      <c r="BT663" s="249"/>
      <c r="BU663" s="249"/>
      <c r="BV663" s="249"/>
      <c r="BW663" s="249"/>
      <c r="BX663" s="249"/>
      <c r="BY663" s="249"/>
      <c r="BZ663" s="249"/>
      <c r="CA663" s="249"/>
      <c r="CB663" s="249"/>
      <c r="CC663" s="249"/>
      <c r="CD663" s="249"/>
      <c r="CE663" s="249"/>
      <c r="CF663" s="249"/>
      <c r="CG663" s="249"/>
      <c r="CH663" s="249"/>
      <c r="CI663" s="249"/>
      <c r="CJ663" s="249"/>
      <c r="CK663" s="249"/>
      <c r="CL663" s="249"/>
      <c r="CM663" s="249"/>
      <c r="CN663" s="249"/>
      <c r="CO663" s="249"/>
      <c r="CP663" s="249"/>
      <c r="CQ663" s="249"/>
      <c r="CR663" s="147"/>
      <c r="CS663" s="147"/>
      <c r="CT663" s="249"/>
      <c r="CU663" s="249"/>
      <c r="CV663" s="249"/>
      <c r="CW663" s="249"/>
      <c r="CX663" s="249"/>
      <c r="CY663" s="249"/>
      <c r="CZ663" s="249"/>
      <c r="DA663" s="249"/>
      <c r="DB663" s="249"/>
      <c r="DC663" s="249"/>
      <c r="DD663" s="249"/>
      <c r="DE663" s="249"/>
      <c r="DF663" s="249"/>
      <c r="DG663" s="249"/>
      <c r="DH663" s="249"/>
      <c r="DI663" s="249"/>
      <c r="DJ663" s="249"/>
      <c r="DK663" s="249"/>
      <c r="DL663" s="249"/>
      <c r="DM663" s="249"/>
      <c r="DN663" s="249"/>
      <c r="DO663" s="249"/>
      <c r="DP663" s="249"/>
      <c r="DQ663" s="249"/>
      <c r="DR663" s="249"/>
      <c r="DS663" s="249"/>
      <c r="DT663" s="249"/>
      <c r="DU663" s="249"/>
      <c r="DV663" s="249"/>
      <c r="DW663" s="249"/>
      <c r="DX663" s="249"/>
      <c r="DY663" s="249"/>
      <c r="DZ663" s="249"/>
      <c r="EA663" s="249"/>
      <c r="EB663" s="249"/>
      <c r="EC663" s="249"/>
      <c r="ED663" s="249"/>
      <c r="EE663" s="249"/>
      <c r="EF663" s="249"/>
      <c r="EG663" s="249"/>
      <c r="EH663" s="249"/>
      <c r="EI663" s="249"/>
      <c r="EJ663" s="249"/>
      <c r="EK663" s="249"/>
      <c r="EL663" s="249"/>
      <c r="EM663" s="249"/>
      <c r="EN663" s="249"/>
      <c r="EO663" s="249"/>
      <c r="EP663" s="249"/>
      <c r="EQ663" s="249"/>
      <c r="ER663" s="249"/>
      <c r="ES663" s="249"/>
      <c r="ET663" s="249"/>
      <c r="EU663" s="249"/>
      <c r="EV663" s="249"/>
      <c r="EW663" s="249"/>
      <c r="EX663" s="249"/>
      <c r="EY663" s="249"/>
      <c r="EZ663" s="249"/>
      <c r="FA663" s="249"/>
      <c r="FB663" s="249"/>
      <c r="FC663" s="249"/>
      <c r="FD663" s="249"/>
      <c r="FE663" s="249"/>
      <c r="FF663" s="249"/>
      <c r="FG663" s="249"/>
      <c r="FH663" s="249"/>
      <c r="FI663" s="249"/>
      <c r="FJ663" s="249"/>
      <c r="FK663" s="249"/>
      <c r="FL663" s="249"/>
      <c r="FM663" s="249"/>
      <c r="FN663" s="249"/>
      <c r="FO663" s="249"/>
      <c r="FP663" s="249"/>
      <c r="FQ663" s="249"/>
      <c r="FR663" s="249"/>
      <c r="FS663" s="249"/>
      <c r="FT663" s="249"/>
      <c r="FU663" s="249"/>
      <c r="FV663" s="249"/>
      <c r="FW663" s="249"/>
      <c r="FX663" s="249"/>
    </row>
    <row r="664" customFormat="false" ht="13.8" hidden="false" customHeight="false" outlineLevel="0" collapsed="false">
      <c r="A664" s="249"/>
      <c r="B664" s="249"/>
      <c r="C664" s="249"/>
      <c r="D664" s="249"/>
      <c r="E664" s="249"/>
      <c r="F664" s="249"/>
      <c r="G664" s="249"/>
      <c r="H664" s="249"/>
      <c r="AK664" s="249"/>
      <c r="AL664" s="249"/>
      <c r="AM664" s="249"/>
      <c r="AN664" s="249"/>
      <c r="AO664" s="249"/>
      <c r="AP664" s="249"/>
      <c r="AQ664" s="249"/>
      <c r="AR664" s="249"/>
      <c r="AS664" s="249"/>
      <c r="AT664" s="249"/>
      <c r="AU664" s="249"/>
      <c r="AV664" s="249"/>
      <c r="AW664" s="249"/>
      <c r="AX664" s="249"/>
      <c r="AY664" s="249"/>
      <c r="AZ664" s="249"/>
      <c r="BA664" s="249"/>
      <c r="BB664" s="249"/>
      <c r="BC664" s="249"/>
      <c r="BD664" s="249"/>
      <c r="BE664" s="249"/>
      <c r="BF664" s="249"/>
      <c r="BG664" s="249"/>
      <c r="BH664" s="249"/>
      <c r="BI664" s="249"/>
      <c r="BJ664" s="249"/>
      <c r="BK664" s="249"/>
      <c r="BL664" s="249"/>
      <c r="BM664" s="249"/>
      <c r="BN664" s="249"/>
      <c r="BO664" s="249"/>
      <c r="BP664" s="249"/>
      <c r="BQ664" s="249"/>
      <c r="BR664" s="249"/>
      <c r="BS664" s="249"/>
      <c r="BT664" s="249"/>
      <c r="BU664" s="249"/>
      <c r="BV664" s="249"/>
      <c r="BW664" s="249"/>
      <c r="BX664" s="249"/>
      <c r="BY664" s="249"/>
      <c r="BZ664" s="249"/>
      <c r="CA664" s="249"/>
      <c r="CB664" s="249"/>
      <c r="CC664" s="249"/>
      <c r="CD664" s="249"/>
      <c r="CE664" s="249"/>
      <c r="CF664" s="249"/>
      <c r="CG664" s="249"/>
      <c r="CH664" s="249"/>
      <c r="CI664" s="249"/>
      <c r="CJ664" s="249"/>
      <c r="CK664" s="249"/>
      <c r="CL664" s="249"/>
      <c r="CM664" s="249"/>
      <c r="CN664" s="249"/>
      <c r="CO664" s="249"/>
      <c r="CP664" s="249"/>
      <c r="CQ664" s="249"/>
      <c r="CR664" s="147"/>
      <c r="CS664" s="147"/>
      <c r="CT664" s="249"/>
      <c r="CU664" s="249"/>
      <c r="CV664" s="249"/>
      <c r="CW664" s="249"/>
      <c r="CX664" s="249"/>
      <c r="CY664" s="249"/>
      <c r="CZ664" s="249"/>
      <c r="DA664" s="249"/>
      <c r="DB664" s="249"/>
      <c r="DC664" s="249"/>
      <c r="DD664" s="249"/>
      <c r="DE664" s="249"/>
      <c r="DF664" s="249"/>
      <c r="DG664" s="249"/>
      <c r="DH664" s="249"/>
      <c r="DI664" s="249"/>
      <c r="DJ664" s="249"/>
      <c r="DK664" s="249"/>
      <c r="DL664" s="249"/>
      <c r="DM664" s="249"/>
      <c r="DN664" s="249"/>
      <c r="DO664" s="249"/>
      <c r="DP664" s="249"/>
      <c r="DQ664" s="249"/>
      <c r="DR664" s="249"/>
      <c r="DS664" s="249"/>
      <c r="DT664" s="249"/>
      <c r="DU664" s="249"/>
      <c r="DV664" s="249"/>
      <c r="DW664" s="249"/>
      <c r="DX664" s="249"/>
      <c r="DY664" s="249"/>
      <c r="DZ664" s="249"/>
      <c r="EA664" s="249"/>
      <c r="EB664" s="249"/>
      <c r="EC664" s="249"/>
      <c r="ED664" s="249"/>
      <c r="EE664" s="249"/>
      <c r="EF664" s="249"/>
      <c r="EG664" s="249"/>
      <c r="EH664" s="249"/>
      <c r="EI664" s="249"/>
      <c r="EJ664" s="249"/>
      <c r="EK664" s="249"/>
      <c r="EL664" s="249"/>
      <c r="EM664" s="249"/>
      <c r="EN664" s="249"/>
      <c r="EO664" s="249"/>
      <c r="EP664" s="249"/>
      <c r="EQ664" s="249"/>
      <c r="ER664" s="249"/>
      <c r="ES664" s="249"/>
      <c r="ET664" s="249"/>
      <c r="EU664" s="249"/>
      <c r="EV664" s="249"/>
      <c r="EW664" s="249"/>
      <c r="EX664" s="249"/>
      <c r="EY664" s="249"/>
      <c r="EZ664" s="249"/>
      <c r="FA664" s="249"/>
      <c r="FB664" s="249"/>
      <c r="FC664" s="249"/>
      <c r="FD664" s="249"/>
      <c r="FE664" s="249"/>
      <c r="FF664" s="249"/>
      <c r="FG664" s="249"/>
      <c r="FH664" s="249"/>
      <c r="FI664" s="249"/>
      <c r="FJ664" s="249"/>
      <c r="FK664" s="249"/>
      <c r="FL664" s="249"/>
      <c r="FM664" s="249"/>
      <c r="FN664" s="249"/>
      <c r="FO664" s="249"/>
      <c r="FP664" s="249"/>
      <c r="FQ664" s="249"/>
      <c r="FR664" s="249"/>
      <c r="FS664" s="249"/>
      <c r="FT664" s="249"/>
      <c r="FU664" s="249"/>
      <c r="FV664" s="249"/>
      <c r="FW664" s="249"/>
      <c r="FX664" s="249"/>
    </row>
    <row r="665" customFormat="false" ht="13.8" hidden="false" customHeight="false" outlineLevel="0" collapsed="false">
      <c r="A665" s="249"/>
      <c r="B665" s="249"/>
      <c r="C665" s="249"/>
      <c r="D665" s="249"/>
      <c r="E665" s="249"/>
      <c r="F665" s="249"/>
      <c r="G665" s="249"/>
      <c r="H665" s="249"/>
      <c r="AK665" s="249"/>
      <c r="AL665" s="249"/>
      <c r="AM665" s="249"/>
      <c r="AN665" s="249"/>
      <c r="AO665" s="249"/>
      <c r="AP665" s="249"/>
      <c r="AQ665" s="249"/>
      <c r="AR665" s="249"/>
      <c r="AS665" s="249"/>
      <c r="AT665" s="249"/>
      <c r="AU665" s="249"/>
      <c r="AV665" s="249"/>
      <c r="AW665" s="249"/>
      <c r="AX665" s="249"/>
      <c r="AY665" s="249"/>
      <c r="AZ665" s="249"/>
      <c r="BA665" s="249"/>
      <c r="BB665" s="249"/>
      <c r="BC665" s="249"/>
      <c r="BD665" s="249"/>
      <c r="BE665" s="249"/>
      <c r="BF665" s="249"/>
      <c r="BG665" s="249"/>
      <c r="BH665" s="249"/>
      <c r="BI665" s="249"/>
      <c r="BJ665" s="249"/>
      <c r="BK665" s="249"/>
      <c r="BL665" s="249"/>
      <c r="BM665" s="249"/>
      <c r="BN665" s="249"/>
      <c r="BO665" s="249"/>
      <c r="BP665" s="249"/>
      <c r="BQ665" s="249"/>
      <c r="BR665" s="249"/>
      <c r="BS665" s="249"/>
      <c r="BT665" s="249"/>
      <c r="BU665" s="249"/>
      <c r="BV665" s="249"/>
      <c r="BW665" s="249"/>
      <c r="BX665" s="249"/>
      <c r="BY665" s="249"/>
      <c r="BZ665" s="249"/>
      <c r="CA665" s="249"/>
      <c r="CB665" s="249"/>
      <c r="CC665" s="249"/>
      <c r="CD665" s="249"/>
      <c r="CE665" s="249"/>
      <c r="CF665" s="249"/>
      <c r="CG665" s="249"/>
      <c r="CH665" s="249"/>
      <c r="CI665" s="249"/>
      <c r="CJ665" s="249"/>
      <c r="CK665" s="249"/>
      <c r="CL665" s="249"/>
      <c r="CM665" s="249"/>
      <c r="CN665" s="249"/>
      <c r="CO665" s="249"/>
      <c r="CP665" s="249"/>
      <c r="CQ665" s="249"/>
      <c r="CR665" s="147"/>
      <c r="CS665" s="147"/>
      <c r="CT665" s="249"/>
      <c r="CU665" s="249"/>
      <c r="CV665" s="249"/>
      <c r="CW665" s="249"/>
      <c r="CX665" s="249"/>
      <c r="CY665" s="249"/>
      <c r="CZ665" s="249"/>
      <c r="DA665" s="249"/>
      <c r="DB665" s="249"/>
      <c r="DC665" s="249"/>
      <c r="DD665" s="249"/>
      <c r="DE665" s="249"/>
      <c r="DF665" s="249"/>
      <c r="DG665" s="249"/>
      <c r="DH665" s="249"/>
      <c r="DI665" s="249"/>
      <c r="DJ665" s="249"/>
      <c r="DK665" s="249"/>
      <c r="DL665" s="249"/>
      <c r="DM665" s="249"/>
      <c r="DN665" s="249"/>
      <c r="DO665" s="249"/>
      <c r="DP665" s="249"/>
      <c r="DQ665" s="249"/>
      <c r="DR665" s="249"/>
      <c r="DS665" s="249"/>
      <c r="DT665" s="249"/>
      <c r="DU665" s="249"/>
      <c r="DV665" s="249"/>
      <c r="DW665" s="249"/>
      <c r="DX665" s="249"/>
      <c r="DY665" s="249"/>
      <c r="DZ665" s="249"/>
      <c r="EA665" s="249"/>
      <c r="EB665" s="249"/>
      <c r="EC665" s="249"/>
      <c r="ED665" s="249"/>
      <c r="EE665" s="249"/>
      <c r="EF665" s="249"/>
      <c r="EG665" s="249"/>
      <c r="EH665" s="249"/>
      <c r="EI665" s="249"/>
      <c r="EJ665" s="249"/>
      <c r="EK665" s="249"/>
      <c r="EL665" s="249"/>
      <c r="EM665" s="249"/>
      <c r="EN665" s="249"/>
      <c r="EO665" s="249"/>
      <c r="EP665" s="249"/>
      <c r="EQ665" s="249"/>
      <c r="ER665" s="249"/>
      <c r="ES665" s="249"/>
      <c r="ET665" s="249"/>
      <c r="EU665" s="249"/>
      <c r="EV665" s="249"/>
      <c r="EW665" s="249"/>
      <c r="EX665" s="249"/>
      <c r="EY665" s="249"/>
      <c r="EZ665" s="249"/>
      <c r="FA665" s="249"/>
      <c r="FB665" s="249"/>
      <c r="FC665" s="249"/>
      <c r="FD665" s="249"/>
      <c r="FE665" s="249"/>
      <c r="FF665" s="249"/>
      <c r="FG665" s="249"/>
      <c r="FH665" s="249"/>
      <c r="FI665" s="249"/>
      <c r="FJ665" s="249"/>
      <c r="FK665" s="249"/>
      <c r="FL665" s="249"/>
      <c r="FM665" s="249"/>
      <c r="FN665" s="249"/>
      <c r="FO665" s="249"/>
      <c r="FP665" s="249"/>
      <c r="FQ665" s="249"/>
      <c r="FR665" s="249"/>
      <c r="FS665" s="249"/>
      <c r="FT665" s="249"/>
      <c r="FU665" s="249"/>
      <c r="FV665" s="249"/>
      <c r="FW665" s="249"/>
      <c r="FX665" s="249"/>
    </row>
    <row r="666" customFormat="false" ht="13.8" hidden="false" customHeight="false" outlineLevel="0" collapsed="false">
      <c r="A666" s="249"/>
      <c r="B666" s="249"/>
      <c r="C666" s="249"/>
      <c r="D666" s="249"/>
      <c r="E666" s="249"/>
      <c r="F666" s="249"/>
      <c r="G666" s="249"/>
      <c r="H666" s="249"/>
      <c r="AK666" s="249"/>
      <c r="AL666" s="249"/>
      <c r="AM666" s="249"/>
      <c r="AN666" s="249"/>
      <c r="AO666" s="249"/>
      <c r="AP666" s="249"/>
      <c r="AQ666" s="249"/>
      <c r="AR666" s="249"/>
      <c r="AS666" s="249"/>
      <c r="AT666" s="249"/>
      <c r="AU666" s="249"/>
      <c r="AV666" s="249"/>
      <c r="AW666" s="249"/>
      <c r="AX666" s="249"/>
      <c r="AY666" s="249"/>
      <c r="AZ666" s="249"/>
      <c r="BA666" s="249"/>
      <c r="BB666" s="249"/>
      <c r="BC666" s="249"/>
      <c r="BD666" s="249"/>
      <c r="BE666" s="249"/>
      <c r="BF666" s="249"/>
      <c r="BG666" s="249"/>
      <c r="BH666" s="249"/>
      <c r="BI666" s="249"/>
      <c r="BJ666" s="249"/>
      <c r="BK666" s="249"/>
      <c r="BL666" s="249"/>
      <c r="BM666" s="249"/>
      <c r="BN666" s="249"/>
      <c r="BO666" s="249"/>
      <c r="BP666" s="249"/>
      <c r="BQ666" s="249"/>
      <c r="BR666" s="249"/>
      <c r="BS666" s="249"/>
      <c r="BT666" s="249"/>
      <c r="BU666" s="249"/>
      <c r="BV666" s="249"/>
      <c r="BW666" s="249"/>
      <c r="BX666" s="249"/>
      <c r="BY666" s="249"/>
      <c r="BZ666" s="249"/>
      <c r="CA666" s="249"/>
      <c r="CB666" s="249"/>
      <c r="CC666" s="249"/>
      <c r="CD666" s="249"/>
      <c r="CE666" s="249"/>
      <c r="CF666" s="249"/>
      <c r="CG666" s="249"/>
      <c r="CH666" s="249"/>
      <c r="CI666" s="249"/>
      <c r="CJ666" s="249"/>
      <c r="CK666" s="249"/>
      <c r="CL666" s="249"/>
      <c r="CM666" s="249"/>
      <c r="CN666" s="249"/>
      <c r="CO666" s="249"/>
      <c r="CP666" s="249"/>
      <c r="CQ666" s="249"/>
      <c r="CR666" s="147"/>
      <c r="CS666" s="147"/>
      <c r="CT666" s="249"/>
      <c r="CU666" s="249"/>
      <c r="CV666" s="249"/>
      <c r="CW666" s="249"/>
      <c r="CX666" s="249"/>
      <c r="CY666" s="249"/>
      <c r="CZ666" s="249"/>
      <c r="DA666" s="249"/>
      <c r="DB666" s="249"/>
      <c r="DC666" s="249"/>
      <c r="DD666" s="249"/>
      <c r="DE666" s="249"/>
      <c r="DF666" s="249"/>
      <c r="DG666" s="249"/>
      <c r="DH666" s="249"/>
      <c r="DI666" s="249"/>
      <c r="DJ666" s="249"/>
      <c r="DK666" s="249"/>
      <c r="DL666" s="249"/>
      <c r="DM666" s="249"/>
      <c r="DN666" s="249"/>
      <c r="DO666" s="249"/>
      <c r="DP666" s="249"/>
      <c r="DQ666" s="249"/>
      <c r="DR666" s="249"/>
      <c r="DS666" s="249"/>
      <c r="DT666" s="249"/>
      <c r="DU666" s="249"/>
      <c r="DV666" s="249"/>
      <c r="DW666" s="249"/>
      <c r="DX666" s="249"/>
      <c r="DY666" s="249"/>
      <c r="DZ666" s="249"/>
      <c r="EA666" s="249"/>
      <c r="EB666" s="249"/>
      <c r="EC666" s="249"/>
      <c r="ED666" s="249"/>
      <c r="EE666" s="249"/>
      <c r="EF666" s="249"/>
      <c r="EG666" s="249"/>
      <c r="EH666" s="249"/>
      <c r="EI666" s="249"/>
      <c r="EJ666" s="249"/>
      <c r="EK666" s="249"/>
      <c r="EL666" s="249"/>
      <c r="EM666" s="249"/>
      <c r="EN666" s="249"/>
      <c r="EO666" s="249"/>
      <c r="EP666" s="249"/>
      <c r="EQ666" s="249"/>
      <c r="ER666" s="249"/>
      <c r="ES666" s="249"/>
      <c r="ET666" s="249"/>
      <c r="EU666" s="249"/>
      <c r="EV666" s="249"/>
      <c r="EW666" s="249"/>
      <c r="EX666" s="249"/>
      <c r="EY666" s="249"/>
      <c r="EZ666" s="249"/>
      <c r="FA666" s="249"/>
      <c r="FB666" s="249"/>
      <c r="FC666" s="249"/>
      <c r="FD666" s="249"/>
      <c r="FE666" s="249"/>
      <c r="FF666" s="249"/>
      <c r="FG666" s="249"/>
      <c r="FH666" s="249"/>
      <c r="FI666" s="249"/>
      <c r="FJ666" s="249"/>
      <c r="FK666" s="249"/>
      <c r="FL666" s="249"/>
      <c r="FM666" s="249"/>
      <c r="FN666" s="249"/>
      <c r="FO666" s="249"/>
      <c r="FP666" s="249"/>
      <c r="FQ666" s="249"/>
      <c r="FR666" s="249"/>
      <c r="FS666" s="249"/>
      <c r="FT666" s="249"/>
      <c r="FU666" s="249"/>
      <c r="FV666" s="249"/>
      <c r="FW666" s="249"/>
      <c r="FX666" s="249"/>
    </row>
    <row r="667" customFormat="false" ht="13.8" hidden="false" customHeight="false" outlineLevel="0" collapsed="false">
      <c r="A667" s="249"/>
      <c r="B667" s="249"/>
      <c r="C667" s="249"/>
      <c r="D667" s="249"/>
      <c r="E667" s="249"/>
      <c r="F667" s="249"/>
      <c r="G667" s="249"/>
      <c r="H667" s="249"/>
      <c r="AK667" s="249"/>
      <c r="AL667" s="249"/>
      <c r="AM667" s="249"/>
      <c r="AN667" s="249"/>
      <c r="AO667" s="249"/>
      <c r="AP667" s="249"/>
      <c r="AQ667" s="249"/>
      <c r="AR667" s="249"/>
      <c r="AS667" s="249"/>
      <c r="AT667" s="249"/>
      <c r="AU667" s="249"/>
      <c r="AV667" s="249"/>
      <c r="AW667" s="249"/>
      <c r="AX667" s="249"/>
      <c r="AY667" s="249"/>
      <c r="AZ667" s="249"/>
      <c r="BA667" s="249"/>
      <c r="BB667" s="249"/>
      <c r="BC667" s="249"/>
      <c r="BD667" s="249"/>
      <c r="BE667" s="249"/>
      <c r="BF667" s="249"/>
      <c r="BG667" s="249"/>
      <c r="BH667" s="249"/>
      <c r="BI667" s="249"/>
      <c r="BJ667" s="249"/>
      <c r="BK667" s="249"/>
      <c r="BL667" s="249"/>
      <c r="BM667" s="249"/>
      <c r="BN667" s="249"/>
      <c r="BO667" s="249"/>
      <c r="BP667" s="249"/>
      <c r="BQ667" s="249"/>
      <c r="BR667" s="249"/>
      <c r="BS667" s="249"/>
      <c r="BT667" s="249"/>
      <c r="BU667" s="249"/>
      <c r="BV667" s="249"/>
      <c r="BW667" s="249"/>
      <c r="BX667" s="249"/>
      <c r="BY667" s="249"/>
      <c r="BZ667" s="249"/>
      <c r="CA667" s="249"/>
      <c r="CB667" s="249"/>
      <c r="CC667" s="249"/>
      <c r="CD667" s="249"/>
      <c r="CE667" s="249"/>
      <c r="CF667" s="249"/>
      <c r="CG667" s="249"/>
      <c r="CH667" s="249"/>
      <c r="CI667" s="249"/>
      <c r="CJ667" s="249"/>
      <c r="CK667" s="249"/>
      <c r="CL667" s="249"/>
      <c r="CM667" s="249"/>
      <c r="CN667" s="249"/>
      <c r="CO667" s="249"/>
      <c r="CP667" s="249"/>
      <c r="CQ667" s="249"/>
      <c r="CR667" s="147"/>
      <c r="CS667" s="147"/>
      <c r="CT667" s="249"/>
      <c r="CU667" s="249"/>
      <c r="CV667" s="249"/>
      <c r="CW667" s="249"/>
      <c r="CX667" s="249"/>
      <c r="CY667" s="249"/>
      <c r="CZ667" s="249"/>
      <c r="DA667" s="249"/>
      <c r="DB667" s="249"/>
      <c r="DC667" s="249"/>
      <c r="DD667" s="249"/>
      <c r="DE667" s="249"/>
      <c r="DF667" s="249"/>
      <c r="DG667" s="249"/>
      <c r="DH667" s="249"/>
      <c r="DI667" s="249"/>
      <c r="DJ667" s="249"/>
      <c r="DK667" s="249"/>
      <c r="DL667" s="249"/>
      <c r="DM667" s="249"/>
      <c r="DN667" s="249"/>
      <c r="DO667" s="249"/>
      <c r="DP667" s="249"/>
      <c r="DQ667" s="249"/>
      <c r="DR667" s="249"/>
      <c r="DS667" s="249"/>
      <c r="DT667" s="249"/>
      <c r="DU667" s="249"/>
      <c r="DV667" s="249"/>
      <c r="DW667" s="249"/>
      <c r="DX667" s="249"/>
      <c r="DY667" s="249"/>
      <c r="DZ667" s="249"/>
      <c r="EA667" s="249"/>
      <c r="EB667" s="249"/>
      <c r="EC667" s="249"/>
      <c r="ED667" s="249"/>
      <c r="EE667" s="249"/>
      <c r="EF667" s="249"/>
      <c r="EG667" s="249"/>
      <c r="EH667" s="249"/>
      <c r="EI667" s="249"/>
      <c r="EJ667" s="249"/>
      <c r="EK667" s="249"/>
      <c r="EL667" s="249"/>
      <c r="EM667" s="249"/>
      <c r="EN667" s="249"/>
      <c r="EO667" s="249"/>
      <c r="EP667" s="249"/>
      <c r="EQ667" s="249"/>
      <c r="ER667" s="249"/>
      <c r="ES667" s="249"/>
      <c r="ET667" s="249"/>
      <c r="EU667" s="249"/>
      <c r="EV667" s="249"/>
      <c r="EW667" s="249"/>
      <c r="EX667" s="249"/>
      <c r="EY667" s="249"/>
      <c r="EZ667" s="249"/>
      <c r="FA667" s="249"/>
      <c r="FB667" s="249"/>
      <c r="FC667" s="249"/>
      <c r="FD667" s="249"/>
      <c r="FE667" s="249"/>
      <c r="FF667" s="249"/>
      <c r="FG667" s="249"/>
      <c r="FH667" s="249"/>
      <c r="FI667" s="249"/>
      <c r="FJ667" s="249"/>
      <c r="FK667" s="249"/>
      <c r="FL667" s="249"/>
      <c r="FM667" s="249"/>
      <c r="FN667" s="249"/>
      <c r="FO667" s="249"/>
      <c r="FP667" s="249"/>
      <c r="FQ667" s="249"/>
      <c r="FR667" s="249"/>
      <c r="FS667" s="249"/>
      <c r="FT667" s="249"/>
      <c r="FU667" s="249"/>
      <c r="FV667" s="249"/>
      <c r="FW667" s="249"/>
      <c r="FX667" s="249"/>
    </row>
    <row r="668" customFormat="false" ht="13.8" hidden="false" customHeight="false" outlineLevel="0" collapsed="false">
      <c r="A668" s="249"/>
      <c r="B668" s="249"/>
      <c r="C668" s="249"/>
      <c r="D668" s="249"/>
      <c r="E668" s="249"/>
      <c r="F668" s="249"/>
      <c r="G668" s="249"/>
      <c r="H668" s="249"/>
      <c r="AK668" s="249"/>
      <c r="AL668" s="249"/>
      <c r="AM668" s="249"/>
      <c r="AN668" s="249"/>
      <c r="AO668" s="249"/>
      <c r="AP668" s="249"/>
      <c r="AQ668" s="249"/>
      <c r="AR668" s="249"/>
      <c r="AS668" s="249"/>
      <c r="AT668" s="249"/>
      <c r="AU668" s="249"/>
      <c r="AV668" s="249"/>
      <c r="AW668" s="249"/>
      <c r="AX668" s="249"/>
      <c r="AY668" s="249"/>
      <c r="AZ668" s="249"/>
      <c r="BA668" s="249"/>
      <c r="BB668" s="249"/>
      <c r="BC668" s="249"/>
      <c r="BD668" s="249"/>
      <c r="BE668" s="249"/>
      <c r="BF668" s="249"/>
      <c r="BG668" s="249"/>
      <c r="BH668" s="249"/>
      <c r="BI668" s="249"/>
      <c r="BJ668" s="249"/>
      <c r="BK668" s="249"/>
      <c r="BL668" s="249"/>
      <c r="BM668" s="249"/>
      <c r="BN668" s="249"/>
      <c r="BO668" s="249"/>
      <c r="BP668" s="249"/>
      <c r="BQ668" s="249"/>
      <c r="BR668" s="249"/>
      <c r="BS668" s="249"/>
      <c r="BT668" s="249"/>
      <c r="BU668" s="249"/>
      <c r="BV668" s="249"/>
      <c r="BW668" s="249"/>
      <c r="BX668" s="249"/>
      <c r="BY668" s="249"/>
      <c r="BZ668" s="249"/>
      <c r="CA668" s="249"/>
      <c r="CB668" s="249"/>
      <c r="CC668" s="249"/>
      <c r="CD668" s="249"/>
      <c r="CE668" s="249"/>
      <c r="CF668" s="249"/>
      <c r="CG668" s="249"/>
      <c r="CH668" s="249"/>
      <c r="CI668" s="249"/>
      <c r="CJ668" s="249"/>
      <c r="CK668" s="249"/>
      <c r="CL668" s="249"/>
      <c r="CM668" s="249"/>
      <c r="CN668" s="249"/>
      <c r="CO668" s="249"/>
      <c r="CP668" s="249"/>
      <c r="CQ668" s="249"/>
      <c r="CR668" s="147"/>
      <c r="CS668" s="147"/>
      <c r="CT668" s="249"/>
      <c r="CU668" s="249"/>
      <c r="CV668" s="249"/>
      <c r="CW668" s="249"/>
      <c r="CX668" s="249"/>
      <c r="CY668" s="249"/>
      <c r="CZ668" s="249"/>
      <c r="DA668" s="249"/>
      <c r="DB668" s="249"/>
      <c r="DC668" s="249"/>
      <c r="DD668" s="249"/>
      <c r="DE668" s="249"/>
      <c r="DF668" s="249"/>
      <c r="DG668" s="249"/>
      <c r="DH668" s="249"/>
      <c r="DI668" s="249"/>
      <c r="DJ668" s="249"/>
      <c r="DK668" s="249"/>
      <c r="DL668" s="249"/>
      <c r="DM668" s="249"/>
      <c r="DN668" s="249"/>
      <c r="DO668" s="249"/>
      <c r="DP668" s="249"/>
      <c r="DQ668" s="249"/>
      <c r="DR668" s="249"/>
      <c r="DS668" s="249"/>
      <c r="DT668" s="249"/>
      <c r="DU668" s="249"/>
      <c r="DV668" s="249"/>
      <c r="DW668" s="249"/>
      <c r="DX668" s="249"/>
      <c r="DY668" s="249"/>
      <c r="DZ668" s="249"/>
      <c r="EA668" s="249"/>
      <c r="EB668" s="249"/>
      <c r="EC668" s="249"/>
      <c r="ED668" s="249"/>
      <c r="EE668" s="249"/>
      <c r="EF668" s="249"/>
      <c r="EG668" s="249"/>
      <c r="EH668" s="249"/>
      <c r="EI668" s="249"/>
      <c r="EJ668" s="249"/>
      <c r="EK668" s="249"/>
      <c r="EL668" s="249"/>
      <c r="EM668" s="249"/>
      <c r="EN668" s="249"/>
      <c r="EO668" s="249"/>
      <c r="EP668" s="249"/>
      <c r="EQ668" s="249"/>
      <c r="ER668" s="249"/>
      <c r="ES668" s="249"/>
      <c r="ET668" s="249"/>
      <c r="EU668" s="249"/>
      <c r="EV668" s="249"/>
      <c r="EW668" s="249"/>
      <c r="EX668" s="249"/>
      <c r="EY668" s="249"/>
      <c r="EZ668" s="249"/>
      <c r="FA668" s="249"/>
      <c r="FB668" s="249"/>
      <c r="FC668" s="249"/>
      <c r="FD668" s="249"/>
      <c r="FE668" s="249"/>
      <c r="FF668" s="249"/>
      <c r="FG668" s="249"/>
      <c r="FH668" s="249"/>
      <c r="FI668" s="249"/>
      <c r="FJ668" s="249"/>
      <c r="FK668" s="249"/>
      <c r="FL668" s="249"/>
      <c r="FM668" s="249"/>
      <c r="FN668" s="249"/>
      <c r="FO668" s="249"/>
      <c r="FP668" s="249"/>
      <c r="FQ668" s="249"/>
      <c r="FR668" s="249"/>
      <c r="FS668" s="249"/>
      <c r="FT668" s="249"/>
      <c r="FU668" s="249"/>
      <c r="FV668" s="249"/>
      <c r="FW668" s="249"/>
      <c r="FX668" s="249"/>
    </row>
    <row r="669" customFormat="false" ht="13.8" hidden="false" customHeight="false" outlineLevel="0" collapsed="false">
      <c r="A669" s="249"/>
      <c r="B669" s="249"/>
      <c r="C669" s="249"/>
      <c r="D669" s="249"/>
      <c r="E669" s="249"/>
      <c r="F669" s="249"/>
      <c r="G669" s="249"/>
      <c r="H669" s="249"/>
      <c r="AK669" s="249"/>
      <c r="AL669" s="249"/>
      <c r="AM669" s="249"/>
      <c r="AN669" s="249"/>
      <c r="AO669" s="249"/>
      <c r="AP669" s="249"/>
      <c r="AQ669" s="249"/>
      <c r="AR669" s="249"/>
      <c r="AS669" s="249"/>
      <c r="AT669" s="249"/>
      <c r="AU669" s="249"/>
      <c r="AV669" s="249"/>
      <c r="AW669" s="249"/>
      <c r="AX669" s="249"/>
      <c r="AY669" s="249"/>
      <c r="AZ669" s="249"/>
      <c r="BA669" s="249"/>
      <c r="BB669" s="249"/>
      <c r="BC669" s="249"/>
      <c r="BD669" s="249"/>
      <c r="BE669" s="249"/>
      <c r="BF669" s="249"/>
      <c r="BG669" s="249"/>
      <c r="BH669" s="249"/>
      <c r="BI669" s="249"/>
      <c r="BJ669" s="249"/>
      <c r="BK669" s="249"/>
      <c r="BL669" s="249"/>
      <c r="BM669" s="249"/>
      <c r="BN669" s="249"/>
      <c r="BO669" s="249"/>
      <c r="BP669" s="249"/>
      <c r="BQ669" s="249"/>
      <c r="BR669" s="249"/>
      <c r="BS669" s="249"/>
      <c r="BT669" s="249"/>
      <c r="BU669" s="249"/>
      <c r="BV669" s="249"/>
      <c r="BW669" s="249"/>
      <c r="BX669" s="249"/>
      <c r="BY669" s="249"/>
      <c r="BZ669" s="249"/>
      <c r="CA669" s="249"/>
      <c r="CB669" s="249"/>
      <c r="CC669" s="249"/>
      <c r="CD669" s="249"/>
      <c r="CE669" s="249"/>
      <c r="CF669" s="249"/>
      <c r="CG669" s="249"/>
      <c r="CH669" s="249"/>
      <c r="CI669" s="249"/>
      <c r="CJ669" s="249"/>
      <c r="CK669" s="249"/>
      <c r="CL669" s="249"/>
      <c r="CM669" s="249"/>
      <c r="CN669" s="249"/>
      <c r="CO669" s="249"/>
      <c r="CP669" s="249"/>
      <c r="CQ669" s="249"/>
      <c r="CR669" s="147"/>
      <c r="CS669" s="147"/>
      <c r="CT669" s="249"/>
      <c r="CU669" s="249"/>
      <c r="CV669" s="249"/>
      <c r="CW669" s="249"/>
      <c r="CX669" s="249"/>
      <c r="CY669" s="249"/>
      <c r="CZ669" s="249"/>
      <c r="DA669" s="249"/>
      <c r="DB669" s="249"/>
      <c r="DC669" s="249"/>
      <c r="DD669" s="249"/>
      <c r="DE669" s="249"/>
      <c r="DF669" s="249"/>
      <c r="DG669" s="249"/>
      <c r="DH669" s="249"/>
      <c r="DI669" s="249"/>
      <c r="DJ669" s="249"/>
      <c r="DK669" s="249"/>
      <c r="DL669" s="249"/>
      <c r="DM669" s="249"/>
      <c r="DN669" s="249"/>
      <c r="DO669" s="249"/>
      <c r="DP669" s="249"/>
      <c r="DQ669" s="249"/>
      <c r="DR669" s="249"/>
      <c r="DS669" s="249"/>
      <c r="DT669" s="249"/>
      <c r="DU669" s="249"/>
      <c r="DV669" s="249"/>
      <c r="DW669" s="249"/>
      <c r="DX669" s="249"/>
      <c r="DY669" s="249"/>
      <c r="DZ669" s="249"/>
      <c r="EA669" s="249"/>
      <c r="EB669" s="249"/>
      <c r="EC669" s="249"/>
      <c r="ED669" s="249"/>
      <c r="EE669" s="249"/>
      <c r="EF669" s="249"/>
      <c r="EG669" s="249"/>
      <c r="EH669" s="249"/>
      <c r="EI669" s="249"/>
      <c r="EJ669" s="249"/>
      <c r="EK669" s="249"/>
      <c r="EL669" s="249"/>
      <c r="EM669" s="249"/>
      <c r="EN669" s="249"/>
      <c r="EO669" s="249"/>
      <c r="EP669" s="249"/>
      <c r="EQ669" s="249"/>
      <c r="ER669" s="249"/>
      <c r="ES669" s="249"/>
      <c r="ET669" s="249"/>
      <c r="EU669" s="249"/>
      <c r="EV669" s="249"/>
      <c r="EW669" s="249"/>
      <c r="EX669" s="249"/>
      <c r="EY669" s="249"/>
      <c r="EZ669" s="249"/>
      <c r="FA669" s="249"/>
      <c r="FB669" s="249"/>
      <c r="FC669" s="249"/>
      <c r="FD669" s="249"/>
      <c r="FE669" s="249"/>
      <c r="FF669" s="249"/>
      <c r="FG669" s="249"/>
      <c r="FH669" s="249"/>
      <c r="FI669" s="249"/>
      <c r="FJ669" s="249"/>
      <c r="FK669" s="249"/>
      <c r="FL669" s="249"/>
      <c r="FM669" s="249"/>
      <c r="FN669" s="249"/>
      <c r="FO669" s="249"/>
      <c r="FP669" s="249"/>
      <c r="FQ669" s="249"/>
      <c r="FR669" s="249"/>
      <c r="FS669" s="249"/>
      <c r="FT669" s="249"/>
      <c r="FU669" s="249"/>
      <c r="FV669" s="249"/>
      <c r="FW669" s="249"/>
      <c r="FX669" s="249"/>
    </row>
    <row r="670" customFormat="false" ht="13.8" hidden="false" customHeight="false" outlineLevel="0" collapsed="false">
      <c r="A670" s="249"/>
      <c r="B670" s="249"/>
      <c r="C670" s="249"/>
      <c r="D670" s="249"/>
      <c r="E670" s="249"/>
      <c r="F670" s="249"/>
      <c r="G670" s="249"/>
      <c r="H670" s="249"/>
      <c r="AK670" s="249"/>
      <c r="AL670" s="249"/>
      <c r="AM670" s="249"/>
      <c r="AN670" s="249"/>
      <c r="AO670" s="249"/>
      <c r="AP670" s="249"/>
      <c r="AQ670" s="249"/>
      <c r="AR670" s="249"/>
      <c r="AS670" s="249"/>
      <c r="AT670" s="249"/>
      <c r="AU670" s="249"/>
      <c r="AV670" s="249"/>
      <c r="AW670" s="249"/>
      <c r="AX670" s="249"/>
      <c r="AY670" s="249"/>
      <c r="AZ670" s="249"/>
      <c r="BA670" s="249"/>
      <c r="BB670" s="249"/>
      <c r="BC670" s="249"/>
      <c r="BD670" s="249"/>
      <c r="BE670" s="249"/>
      <c r="BF670" s="249"/>
      <c r="BG670" s="249"/>
      <c r="BH670" s="249"/>
      <c r="BI670" s="249"/>
      <c r="BJ670" s="249"/>
      <c r="BK670" s="249"/>
      <c r="BL670" s="249"/>
      <c r="BM670" s="249"/>
      <c r="BN670" s="249"/>
      <c r="BO670" s="249"/>
      <c r="BP670" s="249"/>
      <c r="BQ670" s="249"/>
      <c r="BR670" s="249"/>
      <c r="BS670" s="249"/>
      <c r="BT670" s="249"/>
      <c r="BU670" s="249"/>
      <c r="BV670" s="249"/>
      <c r="BW670" s="249"/>
      <c r="BX670" s="249"/>
      <c r="BY670" s="249"/>
      <c r="BZ670" s="249"/>
      <c r="CA670" s="249"/>
      <c r="CB670" s="249"/>
      <c r="CC670" s="249"/>
      <c r="CD670" s="249"/>
      <c r="CE670" s="249"/>
      <c r="CF670" s="249"/>
      <c r="CG670" s="249"/>
      <c r="CH670" s="249"/>
      <c r="CI670" s="249"/>
      <c r="CJ670" s="249"/>
      <c r="CK670" s="249"/>
      <c r="CL670" s="249"/>
      <c r="CM670" s="249"/>
      <c r="CN670" s="249"/>
      <c r="CO670" s="249"/>
      <c r="CP670" s="249"/>
      <c r="CQ670" s="249"/>
      <c r="CR670" s="147"/>
      <c r="CS670" s="147"/>
      <c r="CT670" s="249"/>
      <c r="CU670" s="249"/>
      <c r="CV670" s="249"/>
      <c r="CW670" s="249"/>
      <c r="CX670" s="249"/>
      <c r="CY670" s="249"/>
      <c r="CZ670" s="249"/>
      <c r="DA670" s="249"/>
      <c r="DB670" s="249"/>
      <c r="DC670" s="249"/>
      <c r="DD670" s="249"/>
      <c r="DE670" s="249"/>
      <c r="DF670" s="249"/>
      <c r="DG670" s="249"/>
      <c r="DH670" s="249"/>
      <c r="DI670" s="249"/>
      <c r="DJ670" s="249"/>
      <c r="DK670" s="249"/>
      <c r="DL670" s="249"/>
      <c r="DM670" s="249"/>
      <c r="DN670" s="249"/>
      <c r="DO670" s="249"/>
      <c r="DP670" s="249"/>
      <c r="DQ670" s="249"/>
      <c r="DR670" s="249"/>
      <c r="DS670" s="249"/>
      <c r="DT670" s="249"/>
      <c r="DU670" s="249"/>
      <c r="DV670" s="249"/>
      <c r="DW670" s="249"/>
      <c r="DX670" s="249"/>
      <c r="DY670" s="249"/>
      <c r="DZ670" s="249"/>
      <c r="EA670" s="249"/>
      <c r="EB670" s="249"/>
      <c r="EC670" s="249"/>
      <c r="ED670" s="249"/>
      <c r="EE670" s="249"/>
      <c r="EF670" s="249"/>
      <c r="EG670" s="249"/>
      <c r="EH670" s="249"/>
      <c r="EI670" s="249"/>
      <c r="EJ670" s="249"/>
      <c r="EK670" s="249"/>
      <c r="EL670" s="249"/>
      <c r="EM670" s="249"/>
      <c r="EN670" s="249"/>
      <c r="EO670" s="249"/>
      <c r="EP670" s="249"/>
      <c r="EQ670" s="249"/>
      <c r="ER670" s="249"/>
      <c r="ES670" s="249"/>
      <c r="ET670" s="249"/>
      <c r="EU670" s="249"/>
      <c r="EV670" s="249"/>
      <c r="EW670" s="249"/>
      <c r="EX670" s="249"/>
      <c r="EY670" s="249"/>
      <c r="EZ670" s="249"/>
      <c r="FA670" s="249"/>
      <c r="FB670" s="249"/>
      <c r="FC670" s="249"/>
      <c r="FD670" s="249"/>
      <c r="FE670" s="249"/>
      <c r="FF670" s="249"/>
      <c r="FG670" s="249"/>
      <c r="FH670" s="249"/>
      <c r="FI670" s="249"/>
      <c r="FJ670" s="249"/>
      <c r="FK670" s="249"/>
      <c r="FL670" s="249"/>
      <c r="FM670" s="249"/>
      <c r="FN670" s="249"/>
      <c r="FO670" s="249"/>
      <c r="FP670" s="249"/>
      <c r="FQ670" s="249"/>
      <c r="FR670" s="249"/>
      <c r="FS670" s="249"/>
      <c r="FT670" s="249"/>
      <c r="FU670" s="249"/>
      <c r="FV670" s="249"/>
      <c r="FW670" s="249"/>
      <c r="FX670" s="249"/>
    </row>
    <row r="671" customFormat="false" ht="13.8" hidden="false" customHeight="false" outlineLevel="0" collapsed="false">
      <c r="A671" s="249"/>
      <c r="B671" s="249"/>
      <c r="C671" s="249"/>
      <c r="D671" s="249"/>
      <c r="E671" s="249"/>
      <c r="F671" s="249"/>
      <c r="G671" s="249"/>
      <c r="H671" s="249"/>
      <c r="AK671" s="249"/>
      <c r="AL671" s="249"/>
      <c r="AM671" s="249"/>
      <c r="AN671" s="249"/>
      <c r="AO671" s="249"/>
      <c r="AP671" s="249"/>
      <c r="AQ671" s="249"/>
      <c r="AR671" s="249"/>
      <c r="AS671" s="249"/>
      <c r="AT671" s="249"/>
      <c r="AU671" s="249"/>
      <c r="AV671" s="249"/>
      <c r="AW671" s="249"/>
      <c r="AX671" s="249"/>
      <c r="AY671" s="249"/>
      <c r="AZ671" s="249"/>
      <c r="BA671" s="249"/>
      <c r="BB671" s="249"/>
      <c r="BC671" s="249"/>
      <c r="BD671" s="249"/>
      <c r="BE671" s="249"/>
      <c r="BF671" s="249"/>
      <c r="BG671" s="249"/>
      <c r="BH671" s="249"/>
      <c r="BI671" s="249"/>
      <c r="BJ671" s="249"/>
      <c r="BK671" s="249"/>
      <c r="BL671" s="249"/>
      <c r="BM671" s="249"/>
      <c r="BN671" s="249"/>
      <c r="BO671" s="249"/>
      <c r="BP671" s="249"/>
      <c r="BQ671" s="249"/>
      <c r="BR671" s="249"/>
      <c r="BS671" s="249"/>
      <c r="BT671" s="249"/>
      <c r="BU671" s="249"/>
      <c r="BV671" s="249"/>
      <c r="BW671" s="249"/>
      <c r="BX671" s="249"/>
      <c r="BY671" s="249"/>
      <c r="BZ671" s="249"/>
      <c r="CA671" s="249"/>
      <c r="CB671" s="249"/>
      <c r="CC671" s="249"/>
      <c r="CD671" s="249"/>
      <c r="CE671" s="249"/>
      <c r="CF671" s="249"/>
      <c r="CG671" s="249"/>
      <c r="CH671" s="249"/>
      <c r="CI671" s="249"/>
      <c r="CJ671" s="249"/>
      <c r="CK671" s="249"/>
      <c r="CL671" s="249"/>
      <c r="CM671" s="249"/>
      <c r="CN671" s="249"/>
      <c r="CO671" s="249"/>
      <c r="CP671" s="249"/>
      <c r="CQ671" s="249"/>
      <c r="CR671" s="147"/>
      <c r="CS671" s="147"/>
      <c r="CT671" s="249"/>
      <c r="CU671" s="249"/>
      <c r="CV671" s="249"/>
      <c r="CW671" s="249"/>
      <c r="CX671" s="249"/>
      <c r="CY671" s="249"/>
      <c r="CZ671" s="249"/>
      <c r="DA671" s="249"/>
      <c r="DB671" s="249"/>
      <c r="DC671" s="249"/>
      <c r="DD671" s="249"/>
      <c r="DE671" s="249"/>
      <c r="DF671" s="249"/>
      <c r="DG671" s="249"/>
      <c r="DH671" s="249"/>
      <c r="DI671" s="249"/>
      <c r="DJ671" s="249"/>
      <c r="DK671" s="249"/>
      <c r="DL671" s="249"/>
      <c r="DM671" s="249"/>
      <c r="DN671" s="249"/>
      <c r="DO671" s="249"/>
      <c r="DP671" s="249"/>
      <c r="DQ671" s="249"/>
      <c r="DR671" s="249"/>
      <c r="DS671" s="249"/>
      <c r="DT671" s="249"/>
      <c r="DU671" s="249"/>
      <c r="DV671" s="249"/>
      <c r="DW671" s="249"/>
      <c r="DX671" s="249"/>
      <c r="DY671" s="249"/>
      <c r="DZ671" s="249"/>
      <c r="EA671" s="249"/>
      <c r="EB671" s="249"/>
      <c r="EC671" s="249"/>
      <c r="ED671" s="249"/>
      <c r="EE671" s="249"/>
      <c r="EF671" s="249"/>
      <c r="EG671" s="249"/>
      <c r="EH671" s="249"/>
      <c r="EI671" s="249"/>
      <c r="EJ671" s="249"/>
      <c r="EK671" s="249"/>
      <c r="EL671" s="249"/>
      <c r="EM671" s="249"/>
      <c r="EN671" s="249"/>
      <c r="EO671" s="249"/>
      <c r="EP671" s="249"/>
      <c r="EQ671" s="249"/>
      <c r="ER671" s="249"/>
      <c r="ES671" s="249"/>
      <c r="ET671" s="249"/>
      <c r="EU671" s="249"/>
      <c r="EV671" s="249"/>
      <c r="EW671" s="249"/>
      <c r="EX671" s="249"/>
      <c r="EY671" s="249"/>
      <c r="EZ671" s="249"/>
      <c r="FA671" s="249"/>
      <c r="FB671" s="249"/>
      <c r="FC671" s="249"/>
      <c r="FD671" s="249"/>
      <c r="FE671" s="249"/>
      <c r="FF671" s="249"/>
      <c r="FG671" s="249"/>
      <c r="FH671" s="249"/>
      <c r="FI671" s="249"/>
      <c r="FJ671" s="249"/>
      <c r="FK671" s="249"/>
      <c r="FL671" s="249"/>
      <c r="FM671" s="249"/>
      <c r="FN671" s="249"/>
      <c r="FO671" s="249"/>
      <c r="FP671" s="249"/>
      <c r="FQ671" s="249"/>
      <c r="FR671" s="249"/>
      <c r="FS671" s="249"/>
      <c r="FT671" s="249"/>
      <c r="FU671" s="249"/>
      <c r="FV671" s="249"/>
      <c r="FW671" s="249"/>
      <c r="FX671" s="249"/>
    </row>
    <row r="672" customFormat="false" ht="13.8" hidden="false" customHeight="false" outlineLevel="0" collapsed="false">
      <c r="A672" s="249"/>
      <c r="B672" s="249"/>
      <c r="C672" s="249"/>
      <c r="D672" s="249"/>
      <c r="E672" s="249"/>
      <c r="F672" s="249"/>
      <c r="G672" s="249"/>
      <c r="H672" s="249"/>
      <c r="AK672" s="249"/>
      <c r="AL672" s="249"/>
      <c r="AM672" s="249"/>
      <c r="AN672" s="249"/>
      <c r="AO672" s="249"/>
      <c r="AP672" s="249"/>
      <c r="AQ672" s="249"/>
      <c r="AR672" s="249"/>
      <c r="AS672" s="249"/>
      <c r="AT672" s="249"/>
      <c r="AU672" s="249"/>
      <c r="AV672" s="249"/>
      <c r="AW672" s="249"/>
      <c r="AX672" s="249"/>
      <c r="AY672" s="249"/>
      <c r="AZ672" s="249"/>
      <c r="BA672" s="249"/>
      <c r="BB672" s="249"/>
      <c r="BC672" s="249"/>
      <c r="BD672" s="249"/>
      <c r="BE672" s="249"/>
      <c r="BF672" s="249"/>
      <c r="BG672" s="249"/>
      <c r="BH672" s="249"/>
      <c r="BI672" s="249"/>
      <c r="BJ672" s="249"/>
      <c r="BK672" s="249"/>
      <c r="BL672" s="249"/>
      <c r="BM672" s="249"/>
      <c r="BN672" s="249"/>
      <c r="BO672" s="249"/>
      <c r="BP672" s="249"/>
      <c r="BQ672" s="249"/>
      <c r="BR672" s="249"/>
      <c r="BS672" s="249"/>
      <c r="BT672" s="249"/>
      <c r="BU672" s="249"/>
      <c r="BV672" s="249"/>
      <c r="BW672" s="249"/>
      <c r="BX672" s="249"/>
      <c r="BY672" s="249"/>
      <c r="BZ672" s="249"/>
      <c r="CA672" s="249"/>
      <c r="CB672" s="249"/>
      <c r="CC672" s="249"/>
      <c r="CD672" s="249"/>
      <c r="CE672" s="249"/>
      <c r="CF672" s="249"/>
      <c r="CG672" s="249"/>
      <c r="CH672" s="249"/>
      <c r="CI672" s="249"/>
      <c r="CJ672" s="249"/>
      <c r="CK672" s="249"/>
      <c r="CL672" s="249"/>
      <c r="CM672" s="249"/>
      <c r="CN672" s="249"/>
      <c r="CO672" s="249"/>
      <c r="CP672" s="249"/>
      <c r="CQ672" s="249"/>
      <c r="CR672" s="147"/>
      <c r="CS672" s="147"/>
      <c r="CT672" s="249"/>
      <c r="CU672" s="249"/>
      <c r="CV672" s="249"/>
      <c r="CW672" s="249"/>
      <c r="CX672" s="249"/>
      <c r="CY672" s="249"/>
      <c r="CZ672" s="249"/>
      <c r="DA672" s="249"/>
      <c r="DB672" s="249"/>
      <c r="DC672" s="249"/>
      <c r="DD672" s="249"/>
      <c r="DE672" s="249"/>
      <c r="DF672" s="249"/>
      <c r="DG672" s="249"/>
      <c r="DH672" s="249"/>
      <c r="DI672" s="249"/>
      <c r="DJ672" s="249"/>
      <c r="DK672" s="249"/>
      <c r="DL672" s="249"/>
      <c r="DM672" s="249"/>
      <c r="DN672" s="249"/>
      <c r="DO672" s="249"/>
      <c r="DP672" s="249"/>
      <c r="DQ672" s="249"/>
      <c r="DR672" s="249"/>
      <c r="DS672" s="249"/>
      <c r="DT672" s="249"/>
      <c r="DU672" s="249"/>
      <c r="DV672" s="249"/>
      <c r="DW672" s="249"/>
      <c r="DX672" s="249"/>
      <c r="DY672" s="249"/>
      <c r="DZ672" s="249"/>
      <c r="EA672" s="249"/>
      <c r="EB672" s="249"/>
      <c r="EC672" s="249"/>
      <c r="ED672" s="249"/>
      <c r="EE672" s="249"/>
      <c r="EF672" s="249"/>
      <c r="EG672" s="249"/>
      <c r="EH672" s="249"/>
      <c r="EI672" s="249"/>
      <c r="EJ672" s="249"/>
      <c r="EK672" s="249"/>
      <c r="EL672" s="249"/>
      <c r="EM672" s="249"/>
      <c r="EN672" s="249"/>
      <c r="EO672" s="249"/>
      <c r="EP672" s="249"/>
      <c r="EQ672" s="249"/>
      <c r="ER672" s="249"/>
      <c r="ES672" s="249"/>
      <c r="ET672" s="249"/>
      <c r="EU672" s="249"/>
      <c r="EV672" s="249"/>
      <c r="EW672" s="249"/>
      <c r="EX672" s="249"/>
      <c r="EY672" s="249"/>
      <c r="EZ672" s="249"/>
      <c r="FA672" s="249"/>
      <c r="FB672" s="249"/>
      <c r="FC672" s="249"/>
      <c r="FD672" s="249"/>
      <c r="FE672" s="249"/>
      <c r="FF672" s="249"/>
      <c r="FG672" s="249"/>
      <c r="FH672" s="249"/>
      <c r="FI672" s="249"/>
      <c r="FJ672" s="249"/>
      <c r="FK672" s="249"/>
      <c r="FL672" s="249"/>
      <c r="FM672" s="249"/>
      <c r="FN672" s="249"/>
      <c r="FO672" s="249"/>
      <c r="FP672" s="249"/>
      <c r="FQ672" s="249"/>
      <c r="FR672" s="249"/>
      <c r="FS672" s="249"/>
      <c r="FT672" s="249"/>
      <c r="FU672" s="249"/>
      <c r="FV672" s="249"/>
      <c r="FW672" s="249"/>
      <c r="FX672" s="249"/>
    </row>
    <row r="673" customFormat="false" ht="13.8" hidden="false" customHeight="false" outlineLevel="0" collapsed="false">
      <c r="A673" s="249"/>
      <c r="B673" s="249"/>
      <c r="C673" s="249"/>
      <c r="D673" s="249"/>
      <c r="E673" s="249"/>
      <c r="F673" s="249"/>
      <c r="G673" s="249"/>
      <c r="H673" s="249"/>
      <c r="AK673" s="249"/>
      <c r="AL673" s="249"/>
      <c r="AM673" s="249"/>
      <c r="AN673" s="249"/>
      <c r="AO673" s="249"/>
      <c r="AP673" s="249"/>
      <c r="AQ673" s="249"/>
      <c r="AR673" s="249"/>
      <c r="AS673" s="249"/>
      <c r="AT673" s="249"/>
      <c r="AU673" s="249"/>
      <c r="AV673" s="249"/>
      <c r="AW673" s="249"/>
      <c r="AX673" s="249"/>
      <c r="AY673" s="249"/>
      <c r="AZ673" s="249"/>
      <c r="BA673" s="249"/>
      <c r="BB673" s="249"/>
      <c r="BC673" s="249"/>
      <c r="BD673" s="249"/>
      <c r="BE673" s="249"/>
      <c r="BF673" s="249"/>
      <c r="BG673" s="249"/>
      <c r="BH673" s="249"/>
      <c r="BI673" s="249"/>
      <c r="BJ673" s="249"/>
      <c r="BK673" s="249"/>
      <c r="BL673" s="249"/>
      <c r="BM673" s="249"/>
      <c r="BN673" s="249"/>
      <c r="BO673" s="249"/>
      <c r="BP673" s="249"/>
      <c r="BQ673" s="249"/>
      <c r="BR673" s="249"/>
      <c r="BS673" s="249"/>
      <c r="BT673" s="249"/>
      <c r="BU673" s="249"/>
      <c r="BV673" s="249"/>
      <c r="BW673" s="249"/>
      <c r="BX673" s="249"/>
      <c r="BY673" s="249"/>
      <c r="BZ673" s="249"/>
      <c r="CA673" s="249"/>
      <c r="CB673" s="249"/>
      <c r="CC673" s="249"/>
      <c r="CD673" s="249"/>
      <c r="CE673" s="249"/>
      <c r="CF673" s="249"/>
      <c r="CG673" s="249"/>
      <c r="CH673" s="249"/>
      <c r="CI673" s="249"/>
      <c r="CJ673" s="249"/>
      <c r="CK673" s="249"/>
      <c r="CL673" s="249"/>
      <c r="CM673" s="249"/>
      <c r="CN673" s="249"/>
      <c r="CO673" s="249"/>
      <c r="CP673" s="249"/>
      <c r="CQ673" s="249"/>
      <c r="CR673" s="147"/>
      <c r="CS673" s="147"/>
      <c r="CT673" s="249"/>
      <c r="CU673" s="249"/>
      <c r="CV673" s="249"/>
      <c r="CW673" s="249"/>
      <c r="CX673" s="249"/>
      <c r="CY673" s="249"/>
      <c r="CZ673" s="249"/>
      <c r="DA673" s="249"/>
      <c r="DB673" s="249"/>
      <c r="DC673" s="249"/>
      <c r="DD673" s="249"/>
      <c r="DE673" s="249"/>
      <c r="DF673" s="249"/>
      <c r="DG673" s="249"/>
      <c r="DH673" s="249"/>
      <c r="DI673" s="249"/>
      <c r="DJ673" s="249"/>
      <c r="DK673" s="249"/>
      <c r="DL673" s="249"/>
      <c r="DM673" s="249"/>
      <c r="DN673" s="249"/>
      <c r="DO673" s="249"/>
      <c r="DP673" s="249"/>
      <c r="DQ673" s="249"/>
      <c r="DR673" s="249"/>
      <c r="DS673" s="249"/>
      <c r="DT673" s="249"/>
      <c r="DU673" s="249"/>
      <c r="DV673" s="249"/>
      <c r="DW673" s="249"/>
      <c r="DX673" s="249"/>
      <c r="DY673" s="249"/>
      <c r="DZ673" s="249"/>
      <c r="EA673" s="249"/>
      <c r="EB673" s="249"/>
      <c r="EC673" s="249"/>
      <c r="ED673" s="249"/>
      <c r="EE673" s="249"/>
      <c r="EF673" s="249"/>
      <c r="EG673" s="249"/>
      <c r="EH673" s="249"/>
      <c r="EI673" s="249"/>
      <c r="EJ673" s="249"/>
      <c r="EK673" s="249"/>
      <c r="EL673" s="249"/>
      <c r="EM673" s="249"/>
      <c r="EN673" s="249"/>
      <c r="EO673" s="249"/>
      <c r="EP673" s="249"/>
      <c r="EQ673" s="249"/>
      <c r="ER673" s="249"/>
      <c r="ES673" s="249"/>
      <c r="ET673" s="249"/>
      <c r="EU673" s="249"/>
      <c r="EV673" s="249"/>
      <c r="EW673" s="249"/>
      <c r="EX673" s="249"/>
      <c r="EY673" s="249"/>
      <c r="EZ673" s="249"/>
      <c r="FA673" s="249"/>
      <c r="FB673" s="249"/>
      <c r="FC673" s="249"/>
      <c r="FD673" s="249"/>
      <c r="FE673" s="249"/>
      <c r="FF673" s="249"/>
      <c r="FG673" s="249"/>
      <c r="FH673" s="249"/>
      <c r="FI673" s="249"/>
      <c r="FJ673" s="249"/>
      <c r="FK673" s="249"/>
      <c r="FL673" s="249"/>
      <c r="FM673" s="249"/>
      <c r="FN673" s="249"/>
      <c r="FO673" s="249"/>
      <c r="FP673" s="249"/>
      <c r="FQ673" s="249"/>
      <c r="FR673" s="249"/>
      <c r="FS673" s="249"/>
      <c r="FT673" s="249"/>
      <c r="FU673" s="249"/>
      <c r="FV673" s="249"/>
      <c r="FW673" s="249"/>
      <c r="FX673" s="249"/>
    </row>
    <row r="674" customFormat="false" ht="13.8" hidden="false" customHeight="false" outlineLevel="0" collapsed="false">
      <c r="A674" s="249"/>
      <c r="B674" s="249"/>
      <c r="C674" s="249"/>
      <c r="D674" s="249"/>
      <c r="E674" s="249"/>
      <c r="F674" s="249"/>
      <c r="G674" s="249"/>
      <c r="H674" s="249"/>
      <c r="AK674" s="249"/>
      <c r="AL674" s="249"/>
      <c r="AM674" s="249"/>
      <c r="AN674" s="249"/>
      <c r="AO674" s="249"/>
      <c r="AP674" s="249"/>
      <c r="AQ674" s="249"/>
      <c r="AR674" s="249"/>
      <c r="AS674" s="249"/>
      <c r="AT674" s="249"/>
      <c r="AU674" s="249"/>
      <c r="AV674" s="249"/>
      <c r="AW674" s="249"/>
      <c r="AX674" s="249"/>
      <c r="AY674" s="249"/>
      <c r="AZ674" s="249"/>
      <c r="BA674" s="249"/>
      <c r="BB674" s="249"/>
      <c r="BC674" s="249"/>
      <c r="BD674" s="249"/>
      <c r="BE674" s="249"/>
      <c r="BF674" s="249"/>
      <c r="BG674" s="249"/>
      <c r="BH674" s="249"/>
      <c r="BI674" s="249"/>
      <c r="BJ674" s="249"/>
      <c r="BK674" s="249"/>
      <c r="BL674" s="249"/>
      <c r="BM674" s="249"/>
      <c r="BN674" s="249"/>
      <c r="BO674" s="249"/>
      <c r="BP674" s="249"/>
      <c r="BQ674" s="249"/>
      <c r="BR674" s="249"/>
      <c r="BS674" s="249"/>
      <c r="BT674" s="249"/>
      <c r="BU674" s="249"/>
      <c r="BV674" s="249"/>
      <c r="BW674" s="249"/>
      <c r="BX674" s="249"/>
      <c r="BY674" s="249"/>
      <c r="BZ674" s="249"/>
      <c r="CA674" s="249"/>
      <c r="CB674" s="249"/>
      <c r="CC674" s="249"/>
      <c r="CD674" s="249"/>
      <c r="CE674" s="249"/>
      <c r="CF674" s="249"/>
      <c r="CG674" s="249"/>
      <c r="CH674" s="249"/>
      <c r="CI674" s="249"/>
      <c r="CJ674" s="249"/>
      <c r="CK674" s="249"/>
      <c r="CL674" s="249"/>
      <c r="CM674" s="249"/>
      <c r="CN674" s="249"/>
      <c r="CO674" s="249"/>
      <c r="CP674" s="249"/>
      <c r="CQ674" s="249"/>
      <c r="CR674" s="147"/>
      <c r="CS674" s="147"/>
      <c r="CT674" s="249"/>
      <c r="CU674" s="249"/>
      <c r="CV674" s="249"/>
      <c r="CW674" s="249"/>
      <c r="CX674" s="249"/>
      <c r="CY674" s="249"/>
      <c r="CZ674" s="249"/>
      <c r="DA674" s="249"/>
      <c r="DB674" s="249"/>
      <c r="DC674" s="249"/>
      <c r="DD674" s="249"/>
      <c r="DE674" s="249"/>
      <c r="DF674" s="249"/>
      <c r="DG674" s="249"/>
      <c r="DH674" s="249"/>
      <c r="DI674" s="249"/>
      <c r="DJ674" s="249"/>
      <c r="DK674" s="249"/>
      <c r="DL674" s="249"/>
      <c r="DM674" s="249"/>
      <c r="DN674" s="249"/>
      <c r="DO674" s="249"/>
      <c r="DP674" s="249"/>
      <c r="DQ674" s="249"/>
      <c r="DR674" s="249"/>
      <c r="DS674" s="249"/>
      <c r="DT674" s="249"/>
      <c r="DU674" s="249"/>
      <c r="DV674" s="249"/>
      <c r="DW674" s="249"/>
      <c r="DX674" s="249"/>
      <c r="DY674" s="249"/>
      <c r="DZ674" s="249"/>
      <c r="EA674" s="249"/>
      <c r="EB674" s="249"/>
      <c r="EC674" s="249"/>
      <c r="ED674" s="249"/>
      <c r="EE674" s="249"/>
      <c r="EF674" s="249"/>
      <c r="EG674" s="249"/>
      <c r="EH674" s="249"/>
      <c r="EI674" s="249"/>
      <c r="EJ674" s="249"/>
      <c r="EK674" s="249"/>
      <c r="EL674" s="249"/>
      <c r="EM674" s="249"/>
      <c r="EN674" s="249"/>
      <c r="EO674" s="249"/>
      <c r="EP674" s="249"/>
      <c r="EQ674" s="249"/>
      <c r="ER674" s="249"/>
      <c r="ES674" s="249"/>
      <c r="ET674" s="249"/>
      <c r="EU674" s="249"/>
      <c r="EV674" s="249"/>
      <c r="EW674" s="249"/>
      <c r="EX674" s="249"/>
      <c r="EY674" s="249"/>
      <c r="EZ674" s="249"/>
      <c r="FA674" s="249"/>
      <c r="FB674" s="249"/>
      <c r="FC674" s="249"/>
      <c r="FD674" s="249"/>
      <c r="FE674" s="249"/>
      <c r="FF674" s="249"/>
      <c r="FG674" s="249"/>
      <c r="FH674" s="249"/>
      <c r="FI674" s="249"/>
      <c r="FJ674" s="249"/>
      <c r="FK674" s="249"/>
      <c r="FL674" s="249"/>
      <c r="FM674" s="249"/>
      <c r="FN674" s="249"/>
      <c r="FO674" s="249"/>
      <c r="FP674" s="249"/>
      <c r="FQ674" s="249"/>
      <c r="FR674" s="249"/>
      <c r="FS674" s="249"/>
      <c r="FT674" s="249"/>
      <c r="FU674" s="249"/>
      <c r="FV674" s="249"/>
      <c r="FW674" s="249"/>
      <c r="FX674" s="249"/>
    </row>
    <row r="675" customFormat="false" ht="13.8" hidden="false" customHeight="false" outlineLevel="0" collapsed="false">
      <c r="A675" s="249"/>
      <c r="B675" s="249"/>
      <c r="C675" s="249"/>
      <c r="D675" s="249"/>
      <c r="E675" s="249"/>
      <c r="F675" s="249"/>
      <c r="G675" s="249"/>
      <c r="H675" s="249"/>
      <c r="AK675" s="249"/>
      <c r="AL675" s="249"/>
      <c r="AM675" s="249"/>
      <c r="AN675" s="249"/>
      <c r="AO675" s="249"/>
      <c r="AP675" s="249"/>
      <c r="AQ675" s="249"/>
      <c r="AR675" s="249"/>
      <c r="AS675" s="249"/>
      <c r="AT675" s="249"/>
      <c r="AU675" s="249"/>
      <c r="AV675" s="249"/>
      <c r="AW675" s="249"/>
      <c r="AX675" s="249"/>
      <c r="AY675" s="249"/>
      <c r="AZ675" s="249"/>
      <c r="BA675" s="249"/>
      <c r="BB675" s="249"/>
      <c r="BC675" s="249"/>
      <c r="BD675" s="249"/>
      <c r="BE675" s="249"/>
      <c r="BF675" s="249"/>
      <c r="BG675" s="249"/>
      <c r="BH675" s="249"/>
      <c r="BI675" s="249"/>
      <c r="BJ675" s="249"/>
      <c r="BK675" s="249"/>
      <c r="BL675" s="249"/>
      <c r="BM675" s="249"/>
      <c r="BN675" s="249"/>
      <c r="BO675" s="249"/>
      <c r="BP675" s="249"/>
      <c r="BQ675" s="249"/>
      <c r="BR675" s="249"/>
      <c r="BS675" s="249"/>
      <c r="BT675" s="249"/>
      <c r="BU675" s="249"/>
      <c r="BV675" s="249"/>
      <c r="BW675" s="249"/>
      <c r="BX675" s="249"/>
      <c r="BY675" s="249"/>
      <c r="BZ675" s="249"/>
      <c r="CA675" s="249"/>
      <c r="CB675" s="249"/>
      <c r="CC675" s="249"/>
      <c r="CD675" s="249"/>
      <c r="CE675" s="249"/>
      <c r="CF675" s="249"/>
      <c r="CG675" s="249"/>
      <c r="CH675" s="249"/>
      <c r="CI675" s="249"/>
      <c r="CJ675" s="249"/>
      <c r="CK675" s="249"/>
      <c r="CL675" s="249"/>
      <c r="CM675" s="249"/>
      <c r="CN675" s="249"/>
      <c r="CO675" s="249"/>
      <c r="CP675" s="249"/>
      <c r="CQ675" s="249"/>
      <c r="CR675" s="147"/>
      <c r="CS675" s="147"/>
      <c r="CT675" s="249"/>
      <c r="CU675" s="249"/>
      <c r="CV675" s="249"/>
      <c r="CW675" s="249"/>
      <c r="CX675" s="249"/>
      <c r="CY675" s="249"/>
      <c r="CZ675" s="249"/>
      <c r="DA675" s="249"/>
      <c r="DB675" s="249"/>
      <c r="DC675" s="249"/>
      <c r="DD675" s="249"/>
      <c r="DE675" s="249"/>
      <c r="DF675" s="249"/>
      <c r="DG675" s="249"/>
      <c r="DH675" s="249"/>
      <c r="DI675" s="249"/>
      <c r="DJ675" s="249"/>
      <c r="DK675" s="249"/>
      <c r="DL675" s="249"/>
      <c r="DM675" s="249"/>
      <c r="DN675" s="249"/>
      <c r="DO675" s="249"/>
      <c r="DP675" s="249"/>
      <c r="DQ675" s="249"/>
      <c r="DR675" s="249"/>
      <c r="DS675" s="249"/>
      <c r="DT675" s="249"/>
      <c r="DU675" s="249"/>
      <c r="DV675" s="249"/>
      <c r="DW675" s="249"/>
      <c r="DX675" s="249"/>
      <c r="DY675" s="249"/>
      <c r="DZ675" s="249"/>
      <c r="EA675" s="249"/>
      <c r="EB675" s="249"/>
      <c r="EC675" s="249"/>
      <c r="ED675" s="249"/>
      <c r="EE675" s="249"/>
      <c r="EF675" s="249"/>
      <c r="EG675" s="249"/>
      <c r="EH675" s="249"/>
      <c r="EI675" s="249"/>
      <c r="EJ675" s="249"/>
      <c r="EK675" s="249"/>
      <c r="EL675" s="249"/>
      <c r="EM675" s="249"/>
      <c r="EN675" s="249"/>
      <c r="EO675" s="249"/>
      <c r="EP675" s="249"/>
      <c r="EQ675" s="249"/>
      <c r="ER675" s="249"/>
      <c r="ES675" s="249"/>
      <c r="ET675" s="249"/>
      <c r="EU675" s="249"/>
      <c r="EV675" s="249"/>
      <c r="EW675" s="249"/>
      <c r="EX675" s="249"/>
      <c r="EY675" s="249"/>
      <c r="EZ675" s="249"/>
      <c r="FA675" s="249"/>
      <c r="FB675" s="249"/>
      <c r="FC675" s="249"/>
      <c r="FD675" s="249"/>
      <c r="FE675" s="249"/>
      <c r="FF675" s="249"/>
      <c r="FG675" s="249"/>
      <c r="FH675" s="249"/>
      <c r="FI675" s="249"/>
      <c r="FJ675" s="249"/>
      <c r="FK675" s="249"/>
      <c r="FL675" s="249"/>
      <c r="FM675" s="249"/>
      <c r="FN675" s="249"/>
      <c r="FO675" s="249"/>
      <c r="FP675" s="249"/>
      <c r="FQ675" s="249"/>
      <c r="FR675" s="249"/>
      <c r="FS675" s="249"/>
      <c r="FT675" s="249"/>
      <c r="FU675" s="249"/>
      <c r="FV675" s="249"/>
      <c r="FW675" s="249"/>
      <c r="FX675" s="249"/>
    </row>
    <row r="676" customFormat="false" ht="13.8" hidden="false" customHeight="false" outlineLevel="0" collapsed="false">
      <c r="A676" s="249"/>
      <c r="B676" s="249"/>
      <c r="C676" s="249"/>
      <c r="D676" s="249"/>
      <c r="E676" s="249"/>
      <c r="F676" s="249"/>
      <c r="G676" s="249"/>
      <c r="H676" s="249"/>
      <c r="AK676" s="249"/>
      <c r="AL676" s="249"/>
      <c r="AM676" s="249"/>
      <c r="AN676" s="249"/>
      <c r="AO676" s="249"/>
      <c r="AP676" s="249"/>
      <c r="AQ676" s="249"/>
      <c r="AR676" s="249"/>
      <c r="AS676" s="249"/>
      <c r="AT676" s="249"/>
      <c r="AU676" s="249"/>
      <c r="AV676" s="249"/>
      <c r="AW676" s="249"/>
      <c r="AX676" s="249"/>
      <c r="AY676" s="249"/>
      <c r="AZ676" s="249"/>
      <c r="BA676" s="249"/>
      <c r="BB676" s="249"/>
      <c r="BC676" s="249"/>
      <c r="BD676" s="249"/>
      <c r="BE676" s="249"/>
      <c r="BF676" s="249"/>
      <c r="BG676" s="249"/>
      <c r="BH676" s="249"/>
      <c r="BI676" s="249"/>
      <c r="BJ676" s="249"/>
      <c r="BK676" s="249"/>
      <c r="BL676" s="249"/>
      <c r="BM676" s="249"/>
      <c r="BN676" s="249"/>
      <c r="BO676" s="249"/>
      <c r="BP676" s="249"/>
      <c r="BQ676" s="249"/>
      <c r="BR676" s="249"/>
      <c r="BS676" s="249"/>
      <c r="BT676" s="249"/>
      <c r="BU676" s="249"/>
      <c r="BV676" s="249"/>
      <c r="BW676" s="249"/>
      <c r="BX676" s="249"/>
      <c r="BY676" s="249"/>
      <c r="BZ676" s="249"/>
      <c r="CA676" s="249"/>
      <c r="CB676" s="249"/>
      <c r="CC676" s="249"/>
      <c r="CD676" s="249"/>
      <c r="CE676" s="249"/>
      <c r="CF676" s="249"/>
      <c r="CG676" s="249"/>
      <c r="CH676" s="249"/>
      <c r="CI676" s="249"/>
      <c r="CJ676" s="249"/>
      <c r="CK676" s="249"/>
      <c r="CL676" s="249"/>
      <c r="CM676" s="249"/>
      <c r="CN676" s="249"/>
      <c r="CO676" s="249"/>
      <c r="CP676" s="249"/>
      <c r="CQ676" s="249"/>
      <c r="CR676" s="147"/>
      <c r="CS676" s="147"/>
      <c r="CT676" s="249"/>
      <c r="CU676" s="249"/>
      <c r="CV676" s="249"/>
      <c r="CW676" s="249"/>
      <c r="CX676" s="249"/>
      <c r="CY676" s="249"/>
      <c r="CZ676" s="249"/>
      <c r="DA676" s="249"/>
      <c r="DB676" s="249"/>
      <c r="DC676" s="249"/>
      <c r="DD676" s="249"/>
      <c r="DE676" s="249"/>
      <c r="DF676" s="249"/>
      <c r="DG676" s="249"/>
      <c r="DH676" s="249"/>
      <c r="DI676" s="249"/>
      <c r="DJ676" s="249"/>
      <c r="DK676" s="249"/>
      <c r="DL676" s="249"/>
      <c r="DM676" s="249"/>
      <c r="DN676" s="249"/>
      <c r="DO676" s="249"/>
      <c r="DP676" s="249"/>
      <c r="DQ676" s="249"/>
      <c r="DR676" s="249"/>
      <c r="DS676" s="249"/>
      <c r="DT676" s="249"/>
      <c r="DU676" s="249"/>
      <c r="DV676" s="249"/>
      <c r="DW676" s="249"/>
      <c r="DX676" s="249"/>
      <c r="DY676" s="249"/>
      <c r="DZ676" s="249"/>
      <c r="EA676" s="249"/>
      <c r="EB676" s="249"/>
      <c r="EC676" s="249"/>
      <c r="ED676" s="249"/>
      <c r="EE676" s="249"/>
      <c r="EF676" s="249"/>
      <c r="EG676" s="249"/>
      <c r="EH676" s="249"/>
      <c r="EI676" s="249"/>
      <c r="EJ676" s="249"/>
      <c r="EK676" s="249"/>
      <c r="EL676" s="249"/>
      <c r="EM676" s="249"/>
      <c r="EN676" s="249"/>
      <c r="EO676" s="249"/>
      <c r="EP676" s="249"/>
      <c r="EQ676" s="249"/>
      <c r="ER676" s="249"/>
      <c r="ES676" s="249"/>
      <c r="ET676" s="249"/>
      <c r="EU676" s="249"/>
      <c r="EV676" s="249"/>
      <c r="EW676" s="249"/>
      <c r="EX676" s="249"/>
      <c r="EY676" s="249"/>
      <c r="EZ676" s="249"/>
      <c r="FA676" s="249"/>
      <c r="FB676" s="249"/>
      <c r="FC676" s="249"/>
      <c r="FD676" s="249"/>
      <c r="FE676" s="249"/>
      <c r="FF676" s="249"/>
      <c r="FG676" s="249"/>
      <c r="FH676" s="249"/>
      <c r="FI676" s="249"/>
      <c r="FJ676" s="249"/>
      <c r="FK676" s="249"/>
      <c r="FL676" s="249"/>
      <c r="FM676" s="249"/>
      <c r="FN676" s="249"/>
      <c r="FO676" s="249"/>
      <c r="FP676" s="249"/>
      <c r="FQ676" s="249"/>
      <c r="FR676" s="249"/>
      <c r="FS676" s="249"/>
      <c r="FT676" s="249"/>
      <c r="FU676" s="249"/>
      <c r="FV676" s="249"/>
      <c r="FW676" s="249"/>
      <c r="FX676" s="249"/>
    </row>
    <row r="677" customFormat="false" ht="13.8" hidden="false" customHeight="false" outlineLevel="0" collapsed="false">
      <c r="A677" s="249"/>
      <c r="B677" s="249"/>
      <c r="C677" s="249"/>
      <c r="D677" s="249"/>
      <c r="E677" s="249"/>
      <c r="F677" s="249"/>
      <c r="G677" s="249"/>
      <c r="H677" s="249"/>
      <c r="AK677" s="249"/>
      <c r="AL677" s="249"/>
      <c r="AM677" s="249"/>
      <c r="AN677" s="249"/>
      <c r="AO677" s="249"/>
      <c r="AP677" s="249"/>
      <c r="AQ677" s="249"/>
      <c r="AR677" s="249"/>
      <c r="AS677" s="249"/>
      <c r="AT677" s="249"/>
      <c r="AU677" s="249"/>
      <c r="AV677" s="249"/>
      <c r="AW677" s="249"/>
      <c r="AX677" s="249"/>
      <c r="AY677" s="249"/>
      <c r="AZ677" s="249"/>
      <c r="BA677" s="249"/>
      <c r="BB677" s="249"/>
      <c r="BC677" s="249"/>
      <c r="BD677" s="249"/>
      <c r="BE677" s="249"/>
      <c r="BF677" s="249"/>
      <c r="BG677" s="249"/>
      <c r="BH677" s="249"/>
      <c r="BI677" s="249"/>
      <c r="BJ677" s="249"/>
      <c r="BK677" s="249"/>
      <c r="BL677" s="249"/>
      <c r="BM677" s="249"/>
      <c r="BN677" s="249"/>
      <c r="BO677" s="249"/>
      <c r="BP677" s="249"/>
      <c r="BQ677" s="249"/>
      <c r="BR677" s="249"/>
      <c r="BS677" s="249"/>
      <c r="BT677" s="249"/>
      <c r="BU677" s="249"/>
      <c r="BV677" s="249"/>
      <c r="BW677" s="249"/>
      <c r="BX677" s="249"/>
      <c r="BY677" s="249"/>
      <c r="BZ677" s="249"/>
      <c r="CA677" s="249"/>
      <c r="CB677" s="249"/>
      <c r="CC677" s="249"/>
      <c r="CD677" s="249"/>
      <c r="CE677" s="249"/>
      <c r="CF677" s="249"/>
      <c r="CG677" s="249"/>
      <c r="CH677" s="249"/>
      <c r="CI677" s="249"/>
      <c r="CJ677" s="249"/>
      <c r="CK677" s="249"/>
      <c r="CL677" s="249"/>
      <c r="CM677" s="249"/>
      <c r="CN677" s="249"/>
      <c r="CO677" s="249"/>
      <c r="CP677" s="249"/>
      <c r="CQ677" s="249"/>
      <c r="CR677" s="147"/>
      <c r="CS677" s="147"/>
      <c r="CT677" s="249"/>
      <c r="CU677" s="249"/>
      <c r="CV677" s="249"/>
      <c r="CW677" s="249"/>
      <c r="CX677" s="249"/>
      <c r="CY677" s="249"/>
      <c r="CZ677" s="249"/>
      <c r="DA677" s="249"/>
      <c r="DB677" s="249"/>
      <c r="DC677" s="249"/>
      <c r="DD677" s="249"/>
      <c r="DE677" s="249"/>
      <c r="DF677" s="249"/>
      <c r="DG677" s="249"/>
      <c r="DH677" s="249"/>
      <c r="DI677" s="249"/>
      <c r="DJ677" s="249"/>
      <c r="DK677" s="249"/>
      <c r="DL677" s="249"/>
      <c r="DM677" s="249"/>
      <c r="DN677" s="249"/>
      <c r="DO677" s="249"/>
      <c r="DP677" s="249"/>
      <c r="DQ677" s="249"/>
      <c r="DR677" s="249"/>
      <c r="DS677" s="249"/>
      <c r="DT677" s="249"/>
      <c r="DU677" s="249"/>
      <c r="DV677" s="249"/>
      <c r="DW677" s="249"/>
      <c r="DX677" s="249"/>
      <c r="DY677" s="249"/>
      <c r="DZ677" s="249"/>
      <c r="EA677" s="249"/>
      <c r="EB677" s="249"/>
      <c r="EC677" s="249"/>
      <c r="ED677" s="249"/>
      <c r="EE677" s="249"/>
      <c r="EF677" s="249"/>
      <c r="EG677" s="249"/>
      <c r="EH677" s="249"/>
      <c r="EI677" s="249"/>
      <c r="EJ677" s="249"/>
      <c r="EK677" s="249"/>
      <c r="EL677" s="249"/>
      <c r="EM677" s="249"/>
      <c r="EN677" s="249"/>
      <c r="EO677" s="249"/>
      <c r="EP677" s="249"/>
      <c r="EQ677" s="249"/>
      <c r="ER677" s="249"/>
      <c r="ES677" s="249"/>
      <c r="ET677" s="249"/>
      <c r="EU677" s="249"/>
      <c r="EV677" s="249"/>
      <c r="EW677" s="249"/>
      <c r="EX677" s="249"/>
      <c r="EY677" s="249"/>
      <c r="EZ677" s="249"/>
      <c r="FA677" s="249"/>
      <c r="FB677" s="249"/>
      <c r="FC677" s="249"/>
      <c r="FD677" s="249"/>
      <c r="FE677" s="249"/>
      <c r="FF677" s="249"/>
      <c r="FG677" s="249"/>
      <c r="FH677" s="249"/>
      <c r="FI677" s="249"/>
      <c r="FJ677" s="249"/>
      <c r="FK677" s="249"/>
      <c r="FL677" s="249"/>
      <c r="FM677" s="249"/>
      <c r="FN677" s="249"/>
      <c r="FO677" s="249"/>
      <c r="FP677" s="249"/>
      <c r="FQ677" s="249"/>
      <c r="FR677" s="249"/>
      <c r="FS677" s="249"/>
      <c r="FT677" s="249"/>
      <c r="FU677" s="249"/>
      <c r="FV677" s="249"/>
      <c r="FW677" s="249"/>
      <c r="FX677" s="249"/>
    </row>
    <row r="678" customFormat="false" ht="13.8" hidden="false" customHeight="false" outlineLevel="0" collapsed="false">
      <c r="A678" s="249"/>
      <c r="B678" s="249"/>
      <c r="C678" s="249"/>
      <c r="D678" s="249"/>
      <c r="E678" s="249"/>
      <c r="F678" s="249"/>
      <c r="G678" s="249"/>
      <c r="H678" s="249"/>
      <c r="AK678" s="249"/>
      <c r="AL678" s="249"/>
      <c r="AM678" s="249"/>
      <c r="AN678" s="249"/>
      <c r="AO678" s="249"/>
      <c r="AP678" s="249"/>
      <c r="AQ678" s="249"/>
      <c r="AR678" s="249"/>
      <c r="AS678" s="249"/>
      <c r="AT678" s="249"/>
      <c r="AU678" s="249"/>
      <c r="AV678" s="249"/>
      <c r="AW678" s="249"/>
      <c r="AX678" s="249"/>
      <c r="AY678" s="249"/>
      <c r="AZ678" s="249"/>
      <c r="BA678" s="249"/>
      <c r="BB678" s="249"/>
      <c r="BC678" s="249"/>
      <c r="BD678" s="249"/>
      <c r="BE678" s="249"/>
      <c r="BF678" s="249"/>
      <c r="BG678" s="249"/>
      <c r="BH678" s="249"/>
      <c r="BI678" s="249"/>
      <c r="BJ678" s="249"/>
      <c r="BK678" s="249"/>
      <c r="BL678" s="249"/>
      <c r="BM678" s="249"/>
      <c r="BN678" s="249"/>
      <c r="BO678" s="249"/>
      <c r="BP678" s="249"/>
      <c r="BQ678" s="249"/>
      <c r="BR678" s="249"/>
      <c r="BS678" s="249"/>
      <c r="BT678" s="249"/>
      <c r="BU678" s="249"/>
      <c r="BV678" s="249"/>
      <c r="BW678" s="249"/>
      <c r="BX678" s="249"/>
      <c r="BY678" s="249"/>
      <c r="BZ678" s="249"/>
      <c r="CA678" s="249"/>
      <c r="CB678" s="249"/>
      <c r="CC678" s="249"/>
      <c r="CD678" s="249"/>
      <c r="CE678" s="249"/>
      <c r="CF678" s="249"/>
      <c r="CG678" s="249"/>
      <c r="CH678" s="249"/>
      <c r="CI678" s="249"/>
      <c r="CJ678" s="249"/>
      <c r="CK678" s="249"/>
      <c r="CL678" s="249"/>
      <c r="CM678" s="249"/>
      <c r="CN678" s="249"/>
      <c r="CO678" s="249"/>
      <c r="CP678" s="249"/>
      <c r="CQ678" s="249"/>
      <c r="CR678" s="147"/>
      <c r="CS678" s="147"/>
      <c r="CT678" s="249"/>
      <c r="CU678" s="249"/>
      <c r="CV678" s="249"/>
      <c r="CW678" s="249"/>
      <c r="CX678" s="249"/>
      <c r="CY678" s="249"/>
      <c r="CZ678" s="249"/>
      <c r="DA678" s="249"/>
      <c r="DB678" s="249"/>
      <c r="DC678" s="249"/>
      <c r="DD678" s="249"/>
      <c r="DE678" s="249"/>
      <c r="DF678" s="249"/>
      <c r="DG678" s="249"/>
      <c r="DH678" s="249"/>
      <c r="DI678" s="249"/>
      <c r="DJ678" s="249"/>
      <c r="DK678" s="249"/>
      <c r="DL678" s="249"/>
      <c r="DM678" s="249"/>
      <c r="DN678" s="249"/>
      <c r="DO678" s="249"/>
      <c r="DP678" s="249"/>
      <c r="DQ678" s="249"/>
      <c r="DR678" s="249"/>
      <c r="DS678" s="249"/>
      <c r="DT678" s="249"/>
      <c r="DU678" s="249"/>
      <c r="DV678" s="249"/>
      <c r="DW678" s="249"/>
      <c r="DX678" s="249"/>
      <c r="DY678" s="249"/>
      <c r="DZ678" s="249"/>
      <c r="EA678" s="249"/>
      <c r="EB678" s="249"/>
      <c r="EC678" s="249"/>
      <c r="ED678" s="249"/>
      <c r="EE678" s="249"/>
      <c r="EF678" s="249"/>
      <c r="EG678" s="249"/>
      <c r="EH678" s="249"/>
      <c r="EI678" s="249"/>
      <c r="EJ678" s="249"/>
      <c r="EK678" s="249"/>
      <c r="EL678" s="249"/>
      <c r="EM678" s="249"/>
      <c r="EN678" s="249"/>
      <c r="EO678" s="249"/>
      <c r="EP678" s="249"/>
      <c r="EQ678" s="249"/>
      <c r="ER678" s="249"/>
      <c r="ES678" s="249"/>
      <c r="ET678" s="249"/>
      <c r="EU678" s="249"/>
      <c r="EV678" s="249"/>
      <c r="EW678" s="249"/>
      <c r="EX678" s="249"/>
      <c r="EY678" s="249"/>
      <c r="EZ678" s="249"/>
      <c r="FA678" s="249"/>
      <c r="FB678" s="249"/>
      <c r="FC678" s="249"/>
      <c r="FD678" s="249"/>
      <c r="FE678" s="249"/>
      <c r="FF678" s="249"/>
      <c r="FG678" s="249"/>
      <c r="FH678" s="249"/>
      <c r="FI678" s="249"/>
      <c r="FJ678" s="249"/>
      <c r="FK678" s="249"/>
      <c r="FL678" s="249"/>
      <c r="FM678" s="249"/>
      <c r="FN678" s="249"/>
      <c r="FO678" s="249"/>
      <c r="FP678" s="249"/>
      <c r="FQ678" s="249"/>
      <c r="FR678" s="249"/>
      <c r="FS678" s="249"/>
      <c r="FT678" s="249"/>
      <c r="FU678" s="249"/>
      <c r="FV678" s="249"/>
      <c r="FW678" s="249"/>
      <c r="FX678" s="249"/>
    </row>
    <row r="679" customFormat="false" ht="13.8" hidden="false" customHeight="false" outlineLevel="0" collapsed="false">
      <c r="A679" s="249"/>
      <c r="B679" s="249"/>
      <c r="C679" s="249"/>
      <c r="D679" s="249"/>
      <c r="E679" s="249"/>
      <c r="F679" s="249"/>
      <c r="G679" s="249"/>
      <c r="H679" s="249"/>
      <c r="AK679" s="249"/>
      <c r="AL679" s="249"/>
      <c r="AM679" s="249"/>
      <c r="AN679" s="249"/>
      <c r="AO679" s="249"/>
      <c r="AP679" s="249"/>
      <c r="AQ679" s="249"/>
      <c r="AR679" s="249"/>
      <c r="AS679" s="249"/>
      <c r="AT679" s="249"/>
      <c r="AU679" s="249"/>
      <c r="AV679" s="249"/>
      <c r="AW679" s="249"/>
      <c r="AX679" s="249"/>
      <c r="AY679" s="249"/>
      <c r="AZ679" s="249"/>
      <c r="BA679" s="249"/>
      <c r="BB679" s="249"/>
      <c r="BC679" s="249"/>
      <c r="BD679" s="249"/>
      <c r="BE679" s="249"/>
      <c r="BF679" s="249"/>
      <c r="BG679" s="249"/>
      <c r="BH679" s="249"/>
      <c r="BI679" s="249"/>
      <c r="BJ679" s="249"/>
      <c r="BK679" s="249"/>
      <c r="BL679" s="249"/>
      <c r="BM679" s="249"/>
      <c r="BN679" s="249"/>
      <c r="BO679" s="249"/>
      <c r="BP679" s="249"/>
      <c r="BQ679" s="249"/>
      <c r="BR679" s="249"/>
      <c r="BS679" s="249"/>
      <c r="BT679" s="249"/>
      <c r="BU679" s="249"/>
      <c r="BV679" s="249"/>
      <c r="BW679" s="249"/>
      <c r="BX679" s="249"/>
      <c r="BY679" s="249"/>
      <c r="BZ679" s="249"/>
      <c r="CA679" s="249"/>
      <c r="CB679" s="249"/>
      <c r="CC679" s="249"/>
      <c r="CD679" s="249"/>
      <c r="CE679" s="249"/>
      <c r="CF679" s="249"/>
      <c r="CG679" s="249"/>
      <c r="CH679" s="249"/>
      <c r="CI679" s="249"/>
      <c r="CJ679" s="249"/>
      <c r="CK679" s="249"/>
      <c r="CL679" s="249"/>
      <c r="CM679" s="249"/>
      <c r="CN679" s="249"/>
      <c r="CO679" s="249"/>
      <c r="CP679" s="249"/>
      <c r="CQ679" s="249"/>
      <c r="CR679" s="147"/>
      <c r="CS679" s="147"/>
      <c r="CT679" s="249"/>
      <c r="CU679" s="249"/>
      <c r="CV679" s="249"/>
      <c r="CW679" s="249"/>
      <c r="CX679" s="249"/>
      <c r="CY679" s="249"/>
      <c r="CZ679" s="249"/>
      <c r="DA679" s="249"/>
      <c r="DB679" s="249"/>
      <c r="DC679" s="249"/>
      <c r="DD679" s="249"/>
      <c r="DE679" s="249"/>
      <c r="DF679" s="249"/>
      <c r="DG679" s="249"/>
      <c r="DH679" s="249"/>
      <c r="DI679" s="249"/>
      <c r="DJ679" s="249"/>
      <c r="DK679" s="249"/>
      <c r="DL679" s="249"/>
      <c r="DM679" s="249"/>
      <c r="DN679" s="249"/>
      <c r="DO679" s="249"/>
      <c r="DP679" s="249"/>
      <c r="DQ679" s="249"/>
      <c r="DR679" s="249"/>
      <c r="DS679" s="249"/>
      <c r="DT679" s="249"/>
      <c r="DU679" s="249"/>
      <c r="DV679" s="249"/>
      <c r="DW679" s="249"/>
      <c r="DX679" s="249"/>
      <c r="DY679" s="249"/>
      <c r="DZ679" s="249"/>
      <c r="EA679" s="249"/>
      <c r="EB679" s="249"/>
      <c r="EC679" s="249"/>
      <c r="ED679" s="249"/>
      <c r="EE679" s="249"/>
      <c r="EF679" s="249"/>
      <c r="EG679" s="249"/>
      <c r="EH679" s="249"/>
      <c r="EI679" s="249"/>
      <c r="EJ679" s="249"/>
      <c r="EK679" s="249"/>
      <c r="EL679" s="249"/>
      <c r="EM679" s="249"/>
      <c r="EN679" s="249"/>
      <c r="EO679" s="249"/>
      <c r="EP679" s="249"/>
      <c r="EQ679" s="249"/>
      <c r="ER679" s="249"/>
      <c r="ES679" s="249"/>
      <c r="ET679" s="249"/>
      <c r="EU679" s="249"/>
      <c r="EV679" s="249"/>
      <c r="EW679" s="249"/>
      <c r="EX679" s="249"/>
      <c r="EY679" s="249"/>
      <c r="EZ679" s="249"/>
      <c r="FA679" s="249"/>
      <c r="FB679" s="249"/>
      <c r="FC679" s="249"/>
      <c r="FD679" s="249"/>
      <c r="FE679" s="249"/>
      <c r="FF679" s="249"/>
      <c r="FG679" s="249"/>
      <c r="FH679" s="249"/>
      <c r="FI679" s="249"/>
      <c r="FJ679" s="249"/>
      <c r="FK679" s="249"/>
      <c r="FL679" s="249"/>
      <c r="FM679" s="249"/>
      <c r="FN679" s="249"/>
      <c r="FO679" s="249"/>
      <c r="FP679" s="249"/>
      <c r="FQ679" s="249"/>
      <c r="FR679" s="249"/>
      <c r="FS679" s="249"/>
      <c r="FT679" s="249"/>
      <c r="FU679" s="249"/>
      <c r="FV679" s="249"/>
      <c r="FW679" s="249"/>
      <c r="FX679" s="249"/>
    </row>
    <row r="680" customFormat="false" ht="13.8" hidden="false" customHeight="false" outlineLevel="0" collapsed="false">
      <c r="A680" s="249"/>
      <c r="B680" s="249"/>
      <c r="C680" s="249"/>
      <c r="D680" s="249"/>
      <c r="E680" s="249"/>
      <c r="F680" s="249"/>
      <c r="G680" s="249"/>
      <c r="H680" s="249"/>
      <c r="AK680" s="249"/>
      <c r="AL680" s="249"/>
      <c r="AM680" s="249"/>
      <c r="AN680" s="249"/>
      <c r="AO680" s="249"/>
      <c r="AP680" s="249"/>
      <c r="AQ680" s="249"/>
      <c r="AR680" s="249"/>
      <c r="AS680" s="249"/>
      <c r="AT680" s="249"/>
      <c r="AU680" s="249"/>
      <c r="AV680" s="249"/>
      <c r="AW680" s="249"/>
      <c r="AX680" s="249"/>
      <c r="AY680" s="249"/>
      <c r="AZ680" s="249"/>
      <c r="BA680" s="249"/>
      <c r="BB680" s="249"/>
      <c r="BC680" s="249"/>
      <c r="BD680" s="249"/>
      <c r="BE680" s="249"/>
      <c r="BF680" s="249"/>
      <c r="BG680" s="249"/>
      <c r="BH680" s="249"/>
      <c r="BI680" s="249"/>
      <c r="BJ680" s="249"/>
      <c r="BK680" s="249"/>
      <c r="BL680" s="249"/>
      <c r="BM680" s="249"/>
      <c r="BN680" s="249"/>
      <c r="BO680" s="249"/>
      <c r="BP680" s="249"/>
      <c r="BQ680" s="249"/>
      <c r="BR680" s="249"/>
      <c r="BS680" s="249"/>
      <c r="BT680" s="249"/>
      <c r="BU680" s="249"/>
      <c r="BV680" s="249"/>
      <c r="BW680" s="249"/>
      <c r="BX680" s="249"/>
      <c r="BY680" s="249"/>
      <c r="BZ680" s="249"/>
      <c r="CA680" s="249"/>
      <c r="CB680" s="249"/>
      <c r="CC680" s="249"/>
      <c r="CD680" s="249"/>
      <c r="CE680" s="249"/>
      <c r="CF680" s="249"/>
      <c r="CG680" s="249"/>
      <c r="CH680" s="249"/>
      <c r="CI680" s="249"/>
      <c r="CJ680" s="249"/>
      <c r="CK680" s="249"/>
      <c r="CL680" s="249"/>
      <c r="CM680" s="249"/>
      <c r="CN680" s="249"/>
      <c r="CO680" s="249"/>
      <c r="CP680" s="249"/>
      <c r="CQ680" s="249"/>
      <c r="CR680" s="147"/>
      <c r="CS680" s="147"/>
      <c r="CT680" s="249"/>
      <c r="CU680" s="249"/>
      <c r="CV680" s="249"/>
      <c r="CW680" s="249"/>
      <c r="CX680" s="249"/>
      <c r="CY680" s="249"/>
      <c r="CZ680" s="249"/>
      <c r="DA680" s="249"/>
      <c r="DB680" s="249"/>
      <c r="DC680" s="249"/>
      <c r="DD680" s="249"/>
      <c r="DE680" s="249"/>
      <c r="DF680" s="249"/>
      <c r="DG680" s="249"/>
      <c r="DH680" s="249"/>
      <c r="DI680" s="249"/>
      <c r="DJ680" s="249"/>
      <c r="DK680" s="249"/>
      <c r="DL680" s="249"/>
      <c r="DM680" s="249"/>
      <c r="DN680" s="249"/>
      <c r="DO680" s="249"/>
      <c r="DP680" s="249"/>
      <c r="DQ680" s="249"/>
      <c r="DR680" s="249"/>
      <c r="DS680" s="249"/>
      <c r="DT680" s="249"/>
      <c r="DU680" s="249"/>
      <c r="DV680" s="249"/>
      <c r="DW680" s="249"/>
      <c r="DX680" s="249"/>
      <c r="DY680" s="249"/>
      <c r="DZ680" s="249"/>
      <c r="EA680" s="249"/>
      <c r="EB680" s="249"/>
      <c r="EC680" s="249"/>
      <c r="ED680" s="249"/>
      <c r="EE680" s="249"/>
      <c r="EF680" s="249"/>
      <c r="EG680" s="249"/>
      <c r="EH680" s="249"/>
      <c r="EI680" s="249"/>
      <c r="EJ680" s="249"/>
      <c r="EK680" s="249"/>
      <c r="EL680" s="249"/>
      <c r="EM680" s="249"/>
      <c r="EN680" s="249"/>
      <c r="EO680" s="249"/>
      <c r="EP680" s="249"/>
      <c r="EQ680" s="249"/>
      <c r="ER680" s="249"/>
      <c r="ES680" s="249"/>
      <c r="ET680" s="249"/>
      <c r="EU680" s="249"/>
      <c r="EV680" s="249"/>
      <c r="EW680" s="249"/>
      <c r="EX680" s="249"/>
      <c r="EY680" s="249"/>
      <c r="EZ680" s="249"/>
      <c r="FA680" s="249"/>
      <c r="FB680" s="249"/>
      <c r="FC680" s="249"/>
      <c r="FD680" s="249"/>
      <c r="FE680" s="249"/>
      <c r="FF680" s="249"/>
      <c r="FG680" s="249"/>
      <c r="FH680" s="249"/>
      <c r="FI680" s="249"/>
      <c r="FJ680" s="249"/>
      <c r="FK680" s="249"/>
      <c r="FL680" s="249"/>
      <c r="FM680" s="249"/>
      <c r="FN680" s="249"/>
      <c r="FO680" s="249"/>
      <c r="FP680" s="249"/>
      <c r="FQ680" s="249"/>
      <c r="FR680" s="249"/>
      <c r="FS680" s="249"/>
      <c r="FT680" s="249"/>
      <c r="FU680" s="249"/>
      <c r="FV680" s="249"/>
      <c r="FW680" s="249"/>
      <c r="FX680" s="249"/>
    </row>
    <row r="681" customFormat="false" ht="13.8" hidden="false" customHeight="false" outlineLevel="0" collapsed="false">
      <c r="A681" s="249"/>
      <c r="B681" s="249"/>
      <c r="C681" s="249"/>
      <c r="D681" s="249"/>
      <c r="E681" s="249"/>
      <c r="F681" s="249"/>
      <c r="G681" s="249"/>
      <c r="H681" s="249"/>
      <c r="AK681" s="249"/>
      <c r="AL681" s="249"/>
      <c r="AM681" s="249"/>
      <c r="AN681" s="249"/>
      <c r="AO681" s="249"/>
      <c r="AP681" s="249"/>
      <c r="AQ681" s="249"/>
      <c r="AR681" s="249"/>
      <c r="AS681" s="249"/>
      <c r="AT681" s="249"/>
      <c r="AU681" s="249"/>
      <c r="AV681" s="249"/>
      <c r="AW681" s="249"/>
      <c r="AX681" s="249"/>
      <c r="AY681" s="249"/>
      <c r="AZ681" s="249"/>
      <c r="BA681" s="249"/>
      <c r="BB681" s="249"/>
      <c r="BC681" s="249"/>
      <c r="BD681" s="249"/>
      <c r="BE681" s="249"/>
      <c r="BF681" s="249"/>
      <c r="BG681" s="249"/>
      <c r="BH681" s="249"/>
      <c r="BI681" s="249"/>
      <c r="BJ681" s="249"/>
      <c r="BK681" s="249"/>
      <c r="BL681" s="249"/>
      <c r="BM681" s="249"/>
      <c r="BN681" s="249"/>
      <c r="BO681" s="249"/>
      <c r="BP681" s="249"/>
      <c r="BQ681" s="249"/>
      <c r="BR681" s="249"/>
      <c r="BS681" s="249"/>
      <c r="BT681" s="249"/>
      <c r="BU681" s="249"/>
      <c r="BV681" s="249"/>
      <c r="BW681" s="249"/>
      <c r="BX681" s="249"/>
      <c r="BY681" s="249"/>
      <c r="BZ681" s="249"/>
      <c r="CA681" s="249"/>
      <c r="CB681" s="249"/>
      <c r="CC681" s="249"/>
      <c r="CD681" s="249"/>
      <c r="CE681" s="249"/>
      <c r="CF681" s="249"/>
      <c r="CG681" s="249"/>
      <c r="CH681" s="249"/>
      <c r="CI681" s="249"/>
      <c r="CJ681" s="249"/>
      <c r="CK681" s="249"/>
      <c r="CL681" s="249"/>
      <c r="CM681" s="249"/>
      <c r="CN681" s="249"/>
      <c r="CO681" s="249"/>
      <c r="CP681" s="249"/>
      <c r="CQ681" s="249"/>
      <c r="CR681" s="147"/>
      <c r="CS681" s="147"/>
      <c r="CT681" s="249"/>
      <c r="CU681" s="249"/>
      <c r="CV681" s="249"/>
      <c r="CW681" s="249"/>
      <c r="CX681" s="249"/>
      <c r="CY681" s="249"/>
      <c r="CZ681" s="249"/>
      <c r="DA681" s="249"/>
      <c r="DB681" s="249"/>
      <c r="DC681" s="249"/>
      <c r="DD681" s="249"/>
      <c r="DE681" s="249"/>
      <c r="DF681" s="249"/>
      <c r="DG681" s="249"/>
      <c r="DH681" s="249"/>
      <c r="DI681" s="249"/>
      <c r="DJ681" s="249"/>
      <c r="DK681" s="249"/>
      <c r="DL681" s="249"/>
      <c r="DM681" s="249"/>
      <c r="DN681" s="249"/>
      <c r="DO681" s="249"/>
      <c r="DP681" s="249"/>
      <c r="DQ681" s="249"/>
      <c r="DR681" s="249"/>
      <c r="DS681" s="249"/>
      <c r="DT681" s="249"/>
      <c r="DU681" s="249"/>
      <c r="DV681" s="249"/>
      <c r="DW681" s="249"/>
      <c r="DX681" s="249"/>
      <c r="DY681" s="249"/>
      <c r="DZ681" s="249"/>
      <c r="EA681" s="249"/>
      <c r="EB681" s="249"/>
      <c r="EC681" s="249"/>
      <c r="ED681" s="249"/>
      <c r="EE681" s="249"/>
      <c r="EF681" s="249"/>
      <c r="EG681" s="249"/>
      <c r="EH681" s="249"/>
      <c r="EI681" s="249"/>
      <c r="EJ681" s="249"/>
      <c r="EK681" s="249"/>
      <c r="EL681" s="249"/>
      <c r="EM681" s="249"/>
      <c r="EN681" s="249"/>
      <c r="EO681" s="249"/>
      <c r="EP681" s="249"/>
      <c r="EQ681" s="249"/>
      <c r="ER681" s="249"/>
      <c r="ES681" s="249"/>
      <c r="ET681" s="249"/>
      <c r="EU681" s="249"/>
      <c r="EV681" s="249"/>
      <c r="EW681" s="249"/>
      <c r="EX681" s="249"/>
      <c r="EY681" s="249"/>
      <c r="EZ681" s="249"/>
      <c r="FA681" s="249"/>
      <c r="FB681" s="249"/>
      <c r="FC681" s="249"/>
      <c r="FD681" s="249"/>
      <c r="FE681" s="249"/>
      <c r="FF681" s="249"/>
      <c r="FG681" s="249"/>
      <c r="FH681" s="249"/>
      <c r="FI681" s="249"/>
      <c r="FJ681" s="249"/>
      <c r="FK681" s="249"/>
      <c r="FL681" s="249"/>
      <c r="FM681" s="249"/>
      <c r="FN681" s="249"/>
      <c r="FO681" s="249"/>
      <c r="FP681" s="249"/>
      <c r="FQ681" s="249"/>
      <c r="FR681" s="249"/>
      <c r="FS681" s="249"/>
      <c r="FT681" s="249"/>
      <c r="FU681" s="249"/>
      <c r="FV681" s="249"/>
      <c r="FW681" s="249"/>
      <c r="FX681" s="249"/>
    </row>
    <row r="682" customFormat="false" ht="13.8" hidden="false" customHeight="false" outlineLevel="0" collapsed="false">
      <c r="A682" s="249"/>
      <c r="B682" s="249"/>
      <c r="C682" s="249"/>
      <c r="D682" s="249"/>
      <c r="E682" s="249"/>
      <c r="F682" s="249"/>
      <c r="G682" s="249"/>
      <c r="H682" s="249"/>
      <c r="AK682" s="249"/>
      <c r="AL682" s="249"/>
      <c r="AM682" s="249"/>
      <c r="AN682" s="249"/>
      <c r="AO682" s="249"/>
      <c r="AP682" s="249"/>
      <c r="AQ682" s="249"/>
      <c r="AR682" s="249"/>
      <c r="AS682" s="249"/>
      <c r="AT682" s="249"/>
      <c r="AU682" s="249"/>
      <c r="AV682" s="249"/>
      <c r="AW682" s="249"/>
      <c r="AX682" s="249"/>
      <c r="AY682" s="249"/>
      <c r="AZ682" s="249"/>
      <c r="BA682" s="249"/>
      <c r="BB682" s="249"/>
      <c r="BC682" s="249"/>
      <c r="BD682" s="249"/>
      <c r="BE682" s="249"/>
      <c r="BF682" s="249"/>
      <c r="BG682" s="249"/>
      <c r="BH682" s="249"/>
      <c r="BI682" s="249"/>
      <c r="BJ682" s="249"/>
      <c r="BK682" s="249"/>
      <c r="BL682" s="249"/>
      <c r="BM682" s="249"/>
      <c r="BN682" s="249"/>
      <c r="BO682" s="249"/>
      <c r="BP682" s="249"/>
      <c r="BQ682" s="249"/>
      <c r="BR682" s="249"/>
      <c r="BS682" s="249"/>
      <c r="BT682" s="249"/>
      <c r="BU682" s="249"/>
      <c r="BV682" s="249"/>
      <c r="BW682" s="249"/>
      <c r="BX682" s="249"/>
      <c r="BY682" s="249"/>
      <c r="BZ682" s="249"/>
      <c r="CA682" s="249"/>
      <c r="CB682" s="249"/>
      <c r="CC682" s="249"/>
      <c r="CD682" s="249"/>
      <c r="CE682" s="249"/>
      <c r="CF682" s="249"/>
      <c r="CG682" s="249"/>
      <c r="CH682" s="249"/>
      <c r="CI682" s="249"/>
      <c r="CJ682" s="249"/>
      <c r="CK682" s="249"/>
      <c r="CL682" s="249"/>
      <c r="CM682" s="249"/>
      <c r="CN682" s="249"/>
      <c r="CO682" s="249"/>
      <c r="CP682" s="249"/>
      <c r="CQ682" s="249"/>
      <c r="CR682" s="147"/>
      <c r="CS682" s="147"/>
      <c r="CT682" s="249"/>
      <c r="CU682" s="249"/>
      <c r="CV682" s="249"/>
      <c r="CW682" s="249"/>
      <c r="CX682" s="249"/>
      <c r="CY682" s="249"/>
      <c r="CZ682" s="249"/>
      <c r="DA682" s="249"/>
      <c r="DB682" s="249"/>
      <c r="DC682" s="249"/>
      <c r="DD682" s="249"/>
      <c r="DE682" s="249"/>
      <c r="DF682" s="249"/>
      <c r="DG682" s="249"/>
      <c r="DH682" s="249"/>
      <c r="DI682" s="249"/>
      <c r="DJ682" s="249"/>
      <c r="DK682" s="249"/>
      <c r="DL682" s="249"/>
      <c r="DM682" s="249"/>
      <c r="DN682" s="249"/>
      <c r="DO682" s="249"/>
      <c r="DP682" s="249"/>
      <c r="DQ682" s="249"/>
      <c r="DR682" s="249"/>
      <c r="DS682" s="249"/>
      <c r="DT682" s="249"/>
      <c r="DU682" s="249"/>
      <c r="DV682" s="249"/>
      <c r="DW682" s="249"/>
      <c r="DX682" s="249"/>
      <c r="DY682" s="249"/>
      <c r="DZ682" s="249"/>
      <c r="EA682" s="249"/>
      <c r="EB682" s="249"/>
      <c r="EC682" s="249"/>
      <c r="ED682" s="249"/>
      <c r="EE682" s="249"/>
      <c r="EF682" s="249"/>
      <c r="EG682" s="249"/>
      <c r="EH682" s="249"/>
      <c r="EI682" s="249"/>
      <c r="EJ682" s="249"/>
      <c r="EK682" s="249"/>
      <c r="EL682" s="249"/>
      <c r="EM682" s="249"/>
      <c r="EN682" s="249"/>
      <c r="EO682" s="249"/>
      <c r="EP682" s="249"/>
      <c r="EQ682" s="249"/>
      <c r="ER682" s="249"/>
      <c r="ES682" s="249"/>
      <c r="ET682" s="249"/>
      <c r="EU682" s="249"/>
      <c r="EV682" s="249"/>
      <c r="EW682" s="249"/>
      <c r="EX682" s="249"/>
      <c r="EY682" s="249"/>
      <c r="EZ682" s="249"/>
      <c r="FA682" s="249"/>
      <c r="FB682" s="249"/>
      <c r="FC682" s="249"/>
      <c r="FD682" s="249"/>
      <c r="FE682" s="249"/>
      <c r="FF682" s="249"/>
      <c r="FG682" s="249"/>
      <c r="FH682" s="249"/>
      <c r="FI682" s="249"/>
      <c r="FJ682" s="249"/>
      <c r="FK682" s="249"/>
      <c r="FL682" s="249"/>
      <c r="FM682" s="249"/>
      <c r="FN682" s="249"/>
      <c r="FO682" s="249"/>
      <c r="FP682" s="249"/>
      <c r="FQ682" s="249"/>
      <c r="FR682" s="249"/>
      <c r="FS682" s="249"/>
      <c r="FT682" s="249"/>
      <c r="FU682" s="249"/>
      <c r="FV682" s="249"/>
      <c r="FW682" s="249"/>
      <c r="FX682" s="249"/>
    </row>
    <row r="683" customFormat="false" ht="13.8" hidden="false" customHeight="false" outlineLevel="0" collapsed="false">
      <c r="A683" s="249"/>
      <c r="B683" s="249"/>
      <c r="C683" s="249"/>
      <c r="D683" s="249"/>
      <c r="E683" s="249"/>
      <c r="F683" s="249"/>
      <c r="G683" s="249"/>
      <c r="H683" s="249"/>
      <c r="AK683" s="249"/>
      <c r="AL683" s="249"/>
      <c r="AM683" s="249"/>
      <c r="AN683" s="249"/>
      <c r="AO683" s="249"/>
      <c r="AP683" s="249"/>
      <c r="AQ683" s="249"/>
      <c r="AR683" s="249"/>
      <c r="AS683" s="249"/>
      <c r="AT683" s="249"/>
      <c r="AU683" s="249"/>
      <c r="AV683" s="249"/>
      <c r="AW683" s="249"/>
      <c r="AX683" s="249"/>
      <c r="AY683" s="249"/>
      <c r="AZ683" s="249"/>
      <c r="BA683" s="249"/>
      <c r="BB683" s="249"/>
      <c r="BC683" s="249"/>
      <c r="BD683" s="249"/>
      <c r="BE683" s="249"/>
      <c r="BF683" s="249"/>
      <c r="BG683" s="249"/>
      <c r="BH683" s="249"/>
      <c r="BI683" s="249"/>
      <c r="BJ683" s="249"/>
      <c r="BK683" s="249"/>
      <c r="BL683" s="249"/>
      <c r="BM683" s="249"/>
      <c r="BN683" s="249"/>
      <c r="BO683" s="249"/>
      <c r="BP683" s="249"/>
      <c r="BQ683" s="249"/>
      <c r="BR683" s="249"/>
      <c r="BS683" s="249"/>
      <c r="BT683" s="249"/>
      <c r="BU683" s="249"/>
      <c r="BV683" s="249"/>
      <c r="BW683" s="249"/>
      <c r="BX683" s="249"/>
      <c r="BY683" s="249"/>
      <c r="BZ683" s="249"/>
      <c r="CA683" s="249"/>
      <c r="CB683" s="249"/>
      <c r="CC683" s="249"/>
      <c r="CD683" s="249"/>
      <c r="CE683" s="249"/>
      <c r="CF683" s="249"/>
      <c r="CG683" s="249"/>
      <c r="CH683" s="249"/>
      <c r="CI683" s="249"/>
      <c r="CJ683" s="249"/>
      <c r="CK683" s="249"/>
      <c r="CL683" s="249"/>
      <c r="CM683" s="249"/>
      <c r="CN683" s="249"/>
      <c r="CO683" s="249"/>
      <c r="CP683" s="249"/>
      <c r="CQ683" s="249"/>
      <c r="CR683" s="147"/>
      <c r="CS683" s="147"/>
      <c r="CT683" s="249"/>
      <c r="CU683" s="249"/>
      <c r="CV683" s="249"/>
      <c r="CW683" s="249"/>
      <c r="CX683" s="249"/>
      <c r="CY683" s="249"/>
      <c r="CZ683" s="249"/>
      <c r="DA683" s="249"/>
      <c r="DB683" s="249"/>
      <c r="DC683" s="249"/>
      <c r="DD683" s="249"/>
      <c r="DE683" s="249"/>
      <c r="DF683" s="249"/>
      <c r="DG683" s="249"/>
      <c r="DH683" s="249"/>
      <c r="DI683" s="249"/>
      <c r="DJ683" s="249"/>
      <c r="DK683" s="249"/>
      <c r="DL683" s="249"/>
      <c r="DM683" s="249"/>
      <c r="DN683" s="249"/>
      <c r="DO683" s="249"/>
      <c r="DP683" s="249"/>
      <c r="DQ683" s="249"/>
      <c r="DR683" s="249"/>
      <c r="DS683" s="249"/>
      <c r="DT683" s="249"/>
      <c r="DU683" s="249"/>
      <c r="DV683" s="249"/>
      <c r="DW683" s="249"/>
      <c r="DX683" s="249"/>
      <c r="DY683" s="249"/>
      <c r="DZ683" s="249"/>
      <c r="EA683" s="249"/>
      <c r="EB683" s="249"/>
      <c r="EC683" s="249"/>
      <c r="ED683" s="249"/>
      <c r="EE683" s="249"/>
      <c r="EF683" s="249"/>
      <c r="EG683" s="249"/>
      <c r="EH683" s="249"/>
      <c r="EI683" s="249"/>
      <c r="EJ683" s="249"/>
      <c r="EK683" s="249"/>
      <c r="EL683" s="249"/>
      <c r="EM683" s="249"/>
      <c r="EN683" s="249"/>
      <c r="EO683" s="249"/>
      <c r="EP683" s="249"/>
      <c r="EQ683" s="249"/>
      <c r="ER683" s="249"/>
      <c r="ES683" s="249"/>
      <c r="ET683" s="249"/>
      <c r="EU683" s="249"/>
      <c r="EV683" s="249"/>
      <c r="EW683" s="249"/>
      <c r="EX683" s="249"/>
      <c r="EY683" s="249"/>
      <c r="EZ683" s="249"/>
      <c r="FA683" s="249"/>
      <c r="FB683" s="249"/>
      <c r="FC683" s="249"/>
      <c r="FD683" s="249"/>
      <c r="FE683" s="249"/>
      <c r="FF683" s="249"/>
      <c r="FG683" s="249"/>
      <c r="FH683" s="249"/>
      <c r="FI683" s="249"/>
      <c r="FJ683" s="249"/>
      <c r="FK683" s="249"/>
      <c r="FL683" s="249"/>
      <c r="FM683" s="249"/>
      <c r="FN683" s="249"/>
      <c r="FO683" s="249"/>
      <c r="FP683" s="249"/>
      <c r="FQ683" s="249"/>
      <c r="FR683" s="249"/>
      <c r="FS683" s="249"/>
      <c r="FT683" s="249"/>
      <c r="FU683" s="249"/>
      <c r="FV683" s="249"/>
      <c r="FW683" s="249"/>
      <c r="FX683" s="249"/>
    </row>
    <row r="684" customFormat="false" ht="13.8" hidden="false" customHeight="false" outlineLevel="0" collapsed="false">
      <c r="A684" s="249"/>
      <c r="B684" s="249"/>
      <c r="C684" s="249"/>
      <c r="D684" s="249"/>
      <c r="E684" s="249"/>
      <c r="F684" s="249"/>
      <c r="G684" s="249"/>
      <c r="H684" s="249"/>
      <c r="AK684" s="249"/>
      <c r="AL684" s="249"/>
      <c r="AM684" s="249"/>
      <c r="AN684" s="249"/>
      <c r="AO684" s="249"/>
      <c r="AP684" s="249"/>
      <c r="AQ684" s="249"/>
      <c r="AR684" s="249"/>
      <c r="AS684" s="249"/>
      <c r="AT684" s="249"/>
      <c r="AU684" s="249"/>
      <c r="AV684" s="249"/>
      <c r="AW684" s="249"/>
      <c r="AX684" s="249"/>
      <c r="AY684" s="249"/>
      <c r="AZ684" s="249"/>
      <c r="BA684" s="249"/>
      <c r="BB684" s="249"/>
      <c r="BC684" s="249"/>
      <c r="BD684" s="249"/>
      <c r="BE684" s="249"/>
      <c r="BF684" s="249"/>
      <c r="BG684" s="249"/>
      <c r="BH684" s="249"/>
      <c r="BI684" s="249"/>
      <c r="BJ684" s="249"/>
      <c r="BK684" s="249"/>
      <c r="BL684" s="249"/>
      <c r="BM684" s="249"/>
      <c r="BN684" s="249"/>
      <c r="BO684" s="249"/>
      <c r="BP684" s="249"/>
      <c r="BQ684" s="249"/>
      <c r="BR684" s="249"/>
      <c r="BS684" s="249"/>
      <c r="BT684" s="249"/>
      <c r="BU684" s="249"/>
      <c r="BV684" s="249"/>
      <c r="BW684" s="249"/>
      <c r="BX684" s="249"/>
      <c r="BY684" s="249"/>
      <c r="BZ684" s="249"/>
      <c r="CA684" s="249"/>
      <c r="CB684" s="249"/>
      <c r="CC684" s="249"/>
      <c r="CD684" s="249"/>
      <c r="CE684" s="249"/>
      <c r="CF684" s="249"/>
      <c r="CG684" s="249"/>
      <c r="CH684" s="249"/>
      <c r="CI684" s="249"/>
      <c r="CJ684" s="249"/>
      <c r="CK684" s="249"/>
      <c r="CL684" s="249"/>
      <c r="CM684" s="249"/>
      <c r="CN684" s="249"/>
      <c r="CO684" s="249"/>
      <c r="CP684" s="249"/>
      <c r="CQ684" s="249"/>
      <c r="CR684" s="147"/>
      <c r="CS684" s="147"/>
      <c r="CT684" s="249"/>
      <c r="CU684" s="249"/>
      <c r="CV684" s="249"/>
      <c r="CW684" s="249"/>
      <c r="CX684" s="249"/>
      <c r="CY684" s="249"/>
      <c r="CZ684" s="249"/>
      <c r="DA684" s="249"/>
      <c r="DB684" s="249"/>
      <c r="DC684" s="249"/>
      <c r="DD684" s="249"/>
      <c r="DE684" s="249"/>
      <c r="DF684" s="249"/>
      <c r="DG684" s="249"/>
      <c r="DH684" s="249"/>
      <c r="DI684" s="249"/>
      <c r="DJ684" s="249"/>
      <c r="DK684" s="249"/>
      <c r="DL684" s="249"/>
      <c r="DM684" s="249"/>
      <c r="DN684" s="249"/>
      <c r="DO684" s="249"/>
      <c r="DP684" s="249"/>
      <c r="DQ684" s="249"/>
      <c r="DR684" s="249"/>
      <c r="DS684" s="249"/>
      <c r="DT684" s="249"/>
      <c r="DU684" s="249"/>
      <c r="DV684" s="249"/>
      <c r="DW684" s="249"/>
      <c r="DX684" s="249"/>
      <c r="DY684" s="249"/>
      <c r="DZ684" s="249"/>
      <c r="EA684" s="249"/>
      <c r="EB684" s="249"/>
      <c r="EC684" s="249"/>
      <c r="ED684" s="249"/>
      <c r="EE684" s="249"/>
      <c r="EF684" s="249"/>
      <c r="EG684" s="249"/>
      <c r="EH684" s="249"/>
      <c r="EI684" s="249"/>
      <c r="EJ684" s="249"/>
      <c r="EK684" s="249"/>
      <c r="EL684" s="249"/>
      <c r="EM684" s="249"/>
      <c r="EN684" s="249"/>
      <c r="EO684" s="249"/>
      <c r="EP684" s="249"/>
      <c r="EQ684" s="249"/>
      <c r="ER684" s="249"/>
      <c r="ES684" s="249"/>
      <c r="ET684" s="249"/>
      <c r="EU684" s="249"/>
      <c r="EV684" s="249"/>
      <c r="EW684" s="249"/>
      <c r="EX684" s="249"/>
      <c r="EY684" s="249"/>
      <c r="EZ684" s="249"/>
      <c r="FA684" s="249"/>
      <c r="FB684" s="249"/>
      <c r="FC684" s="249"/>
      <c r="FD684" s="249"/>
      <c r="FE684" s="249"/>
      <c r="FF684" s="249"/>
      <c r="FG684" s="249"/>
      <c r="FH684" s="249"/>
      <c r="FI684" s="249"/>
      <c r="FJ684" s="249"/>
      <c r="FK684" s="249"/>
      <c r="FL684" s="249"/>
      <c r="FM684" s="249"/>
      <c r="FN684" s="249"/>
      <c r="FO684" s="249"/>
      <c r="FP684" s="249"/>
      <c r="FQ684" s="249"/>
      <c r="FR684" s="249"/>
      <c r="FS684" s="249"/>
      <c r="FT684" s="249"/>
      <c r="FU684" s="249"/>
      <c r="FV684" s="249"/>
      <c r="FW684" s="249"/>
      <c r="FX684" s="249"/>
    </row>
    <row r="685" customFormat="false" ht="13.8" hidden="false" customHeight="false" outlineLevel="0" collapsed="false">
      <c r="A685" s="249"/>
      <c r="B685" s="249"/>
      <c r="C685" s="249"/>
      <c r="D685" s="249"/>
      <c r="E685" s="249"/>
      <c r="F685" s="249"/>
      <c r="G685" s="249"/>
      <c r="H685" s="249"/>
      <c r="AK685" s="249"/>
      <c r="AL685" s="249"/>
      <c r="AM685" s="249"/>
      <c r="AN685" s="249"/>
      <c r="AO685" s="249"/>
      <c r="AP685" s="249"/>
      <c r="AQ685" s="249"/>
      <c r="AR685" s="249"/>
      <c r="AS685" s="249"/>
      <c r="AT685" s="249"/>
      <c r="AU685" s="249"/>
      <c r="AV685" s="249"/>
      <c r="AW685" s="249"/>
      <c r="AX685" s="249"/>
      <c r="AY685" s="249"/>
      <c r="AZ685" s="249"/>
      <c r="BA685" s="249"/>
      <c r="BB685" s="249"/>
      <c r="BC685" s="249"/>
      <c r="BD685" s="249"/>
      <c r="BE685" s="249"/>
      <c r="BF685" s="249"/>
      <c r="BG685" s="249"/>
      <c r="BH685" s="249"/>
      <c r="BI685" s="249"/>
      <c r="BJ685" s="249"/>
      <c r="BK685" s="249"/>
      <c r="BL685" s="249"/>
      <c r="BM685" s="249"/>
      <c r="BN685" s="249"/>
      <c r="BO685" s="249"/>
      <c r="BP685" s="249"/>
      <c r="BQ685" s="249"/>
      <c r="BR685" s="249"/>
      <c r="BS685" s="249"/>
      <c r="BT685" s="249"/>
      <c r="BU685" s="249"/>
      <c r="BV685" s="249"/>
      <c r="BW685" s="249"/>
      <c r="BX685" s="249"/>
      <c r="BY685" s="249"/>
      <c r="BZ685" s="249"/>
      <c r="CA685" s="249"/>
      <c r="CB685" s="249"/>
      <c r="CC685" s="249"/>
      <c r="CD685" s="249"/>
      <c r="CE685" s="249"/>
      <c r="CF685" s="249"/>
      <c r="CG685" s="249"/>
      <c r="CH685" s="249"/>
      <c r="CI685" s="249"/>
      <c r="CJ685" s="249"/>
      <c r="CK685" s="249"/>
      <c r="CL685" s="249"/>
      <c r="CM685" s="249"/>
      <c r="CN685" s="249"/>
      <c r="CO685" s="249"/>
      <c r="CP685" s="249"/>
      <c r="CQ685" s="249"/>
      <c r="CR685" s="147"/>
      <c r="CS685" s="147"/>
      <c r="CT685" s="249"/>
      <c r="CU685" s="249"/>
      <c r="CV685" s="249"/>
      <c r="CW685" s="249"/>
      <c r="CX685" s="249"/>
      <c r="CY685" s="249"/>
      <c r="CZ685" s="249"/>
      <c r="DA685" s="249"/>
      <c r="DB685" s="249"/>
      <c r="DC685" s="249"/>
      <c r="DD685" s="249"/>
      <c r="DE685" s="249"/>
      <c r="DF685" s="249"/>
      <c r="DG685" s="249"/>
      <c r="DH685" s="249"/>
      <c r="DI685" s="249"/>
      <c r="DJ685" s="249"/>
      <c r="DK685" s="249"/>
      <c r="DL685" s="249"/>
      <c r="DM685" s="249"/>
      <c r="DN685" s="249"/>
      <c r="DO685" s="249"/>
      <c r="DP685" s="249"/>
      <c r="DQ685" s="249"/>
      <c r="DR685" s="249"/>
      <c r="DS685" s="249"/>
      <c r="DT685" s="249"/>
      <c r="DU685" s="249"/>
      <c r="DV685" s="249"/>
      <c r="DW685" s="249"/>
      <c r="DX685" s="249"/>
      <c r="DY685" s="249"/>
      <c r="DZ685" s="249"/>
      <c r="EA685" s="249"/>
      <c r="EB685" s="249"/>
      <c r="EC685" s="249"/>
      <c r="ED685" s="249"/>
      <c r="EE685" s="249"/>
      <c r="EF685" s="249"/>
      <c r="EG685" s="249"/>
      <c r="EH685" s="249"/>
      <c r="EI685" s="249"/>
      <c r="EJ685" s="249"/>
      <c r="EK685" s="249"/>
      <c r="EL685" s="249"/>
      <c r="EM685" s="249"/>
      <c r="EN685" s="249"/>
      <c r="EO685" s="249"/>
      <c r="EP685" s="249"/>
      <c r="EQ685" s="249"/>
      <c r="ER685" s="249"/>
      <c r="ES685" s="249"/>
      <c r="ET685" s="249"/>
      <c r="EU685" s="249"/>
      <c r="EV685" s="249"/>
      <c r="EW685" s="249"/>
      <c r="EX685" s="249"/>
      <c r="EY685" s="249"/>
      <c r="EZ685" s="249"/>
      <c r="FA685" s="249"/>
      <c r="FB685" s="249"/>
      <c r="FC685" s="249"/>
      <c r="FD685" s="249"/>
      <c r="FE685" s="249"/>
      <c r="FF685" s="249"/>
      <c r="FG685" s="249"/>
      <c r="FH685" s="249"/>
      <c r="FI685" s="249"/>
      <c r="FJ685" s="249"/>
      <c r="FK685" s="249"/>
      <c r="FL685" s="249"/>
      <c r="FM685" s="249"/>
      <c r="FN685" s="249"/>
      <c r="FO685" s="249"/>
      <c r="FP685" s="249"/>
      <c r="FQ685" s="249"/>
      <c r="FR685" s="249"/>
      <c r="FS685" s="249"/>
      <c r="FT685" s="249"/>
      <c r="FU685" s="249"/>
      <c r="FV685" s="249"/>
      <c r="FW685" s="249"/>
      <c r="FX685" s="249"/>
    </row>
    <row r="686" customFormat="false" ht="13.8" hidden="false" customHeight="false" outlineLevel="0" collapsed="false">
      <c r="A686" s="249"/>
      <c r="B686" s="249"/>
      <c r="C686" s="249"/>
      <c r="D686" s="249"/>
      <c r="E686" s="249"/>
      <c r="F686" s="249"/>
      <c r="G686" s="249"/>
      <c r="H686" s="249"/>
      <c r="AK686" s="249"/>
      <c r="AL686" s="249"/>
      <c r="AM686" s="249"/>
      <c r="AN686" s="249"/>
      <c r="AO686" s="249"/>
      <c r="AP686" s="249"/>
      <c r="AQ686" s="249"/>
      <c r="AR686" s="249"/>
      <c r="AS686" s="249"/>
      <c r="AT686" s="249"/>
      <c r="AU686" s="249"/>
      <c r="AV686" s="249"/>
      <c r="AW686" s="249"/>
      <c r="AX686" s="249"/>
      <c r="AY686" s="249"/>
      <c r="AZ686" s="249"/>
      <c r="BA686" s="249"/>
      <c r="BB686" s="249"/>
      <c r="BC686" s="249"/>
      <c r="BD686" s="249"/>
      <c r="BE686" s="249"/>
      <c r="BF686" s="249"/>
      <c r="BG686" s="249"/>
      <c r="BH686" s="249"/>
      <c r="BI686" s="249"/>
      <c r="BJ686" s="249"/>
      <c r="BK686" s="249"/>
      <c r="BL686" s="249"/>
      <c r="BM686" s="249"/>
      <c r="BN686" s="249"/>
      <c r="BO686" s="249"/>
      <c r="BP686" s="249"/>
      <c r="BQ686" s="249"/>
      <c r="BR686" s="249"/>
      <c r="BS686" s="249"/>
      <c r="BT686" s="249"/>
      <c r="BU686" s="249"/>
      <c r="BV686" s="249"/>
      <c r="BW686" s="249"/>
      <c r="BX686" s="249"/>
      <c r="BY686" s="249"/>
      <c r="BZ686" s="249"/>
      <c r="CA686" s="249"/>
      <c r="CB686" s="249"/>
      <c r="CC686" s="249"/>
      <c r="CD686" s="249"/>
      <c r="CE686" s="249"/>
      <c r="CF686" s="249"/>
      <c r="CG686" s="249"/>
      <c r="CH686" s="249"/>
      <c r="CI686" s="249"/>
      <c r="CJ686" s="249"/>
      <c r="CK686" s="249"/>
      <c r="CL686" s="249"/>
      <c r="CM686" s="249"/>
      <c r="CN686" s="249"/>
      <c r="CO686" s="249"/>
      <c r="CP686" s="249"/>
      <c r="CQ686" s="249"/>
      <c r="CR686" s="147"/>
      <c r="CS686" s="147"/>
      <c r="CT686" s="249"/>
      <c r="CU686" s="249"/>
      <c r="CV686" s="249"/>
      <c r="CW686" s="249"/>
      <c r="CX686" s="249"/>
      <c r="CY686" s="249"/>
      <c r="CZ686" s="249"/>
      <c r="DA686" s="249"/>
      <c r="DB686" s="249"/>
      <c r="DC686" s="249"/>
      <c r="DD686" s="249"/>
      <c r="DE686" s="249"/>
      <c r="DF686" s="249"/>
      <c r="DG686" s="249"/>
      <c r="DH686" s="249"/>
      <c r="DI686" s="249"/>
      <c r="DJ686" s="249"/>
      <c r="DK686" s="249"/>
      <c r="DL686" s="249"/>
      <c r="DM686" s="249"/>
      <c r="DN686" s="249"/>
      <c r="DO686" s="249"/>
      <c r="DP686" s="249"/>
      <c r="DQ686" s="249"/>
      <c r="DR686" s="249"/>
      <c r="DS686" s="249"/>
      <c r="DT686" s="249"/>
      <c r="DU686" s="249"/>
      <c r="DV686" s="249"/>
      <c r="DW686" s="249"/>
      <c r="DX686" s="249"/>
      <c r="DY686" s="249"/>
      <c r="DZ686" s="249"/>
      <c r="EA686" s="249"/>
      <c r="EB686" s="249"/>
      <c r="EC686" s="249"/>
      <c r="ED686" s="249"/>
      <c r="EE686" s="249"/>
      <c r="EF686" s="249"/>
      <c r="EG686" s="249"/>
      <c r="EH686" s="249"/>
      <c r="EI686" s="249"/>
      <c r="EJ686" s="249"/>
      <c r="EK686" s="249"/>
      <c r="EL686" s="249"/>
      <c r="EM686" s="249"/>
      <c r="EN686" s="249"/>
      <c r="EO686" s="249"/>
      <c r="EP686" s="249"/>
      <c r="EQ686" s="249"/>
      <c r="ER686" s="249"/>
      <c r="ES686" s="249"/>
      <c r="ET686" s="249"/>
      <c r="EU686" s="249"/>
      <c r="EV686" s="249"/>
      <c r="EW686" s="249"/>
      <c r="EX686" s="249"/>
      <c r="EY686" s="249"/>
      <c r="EZ686" s="249"/>
      <c r="FA686" s="249"/>
      <c r="FB686" s="249"/>
      <c r="FC686" s="249"/>
      <c r="FD686" s="249"/>
      <c r="FE686" s="249"/>
      <c r="FF686" s="249"/>
      <c r="FG686" s="249"/>
      <c r="FH686" s="249"/>
      <c r="FI686" s="249"/>
      <c r="FJ686" s="249"/>
      <c r="FK686" s="249"/>
      <c r="FL686" s="249"/>
      <c r="FM686" s="249"/>
      <c r="FN686" s="249"/>
      <c r="FO686" s="249"/>
      <c r="FP686" s="249"/>
      <c r="FQ686" s="249"/>
      <c r="FR686" s="249"/>
      <c r="FS686" s="249"/>
      <c r="FT686" s="249"/>
      <c r="FU686" s="249"/>
      <c r="FV686" s="249"/>
      <c r="FW686" s="249"/>
      <c r="FX686" s="249"/>
    </row>
    <row r="687" customFormat="false" ht="13.8" hidden="false" customHeight="false" outlineLevel="0" collapsed="false">
      <c r="A687" s="249"/>
      <c r="B687" s="249"/>
      <c r="C687" s="249"/>
      <c r="D687" s="249"/>
      <c r="E687" s="249"/>
      <c r="F687" s="249"/>
      <c r="G687" s="249"/>
      <c r="H687" s="249"/>
      <c r="AK687" s="249"/>
      <c r="AL687" s="249"/>
      <c r="AM687" s="249"/>
      <c r="AN687" s="249"/>
      <c r="AO687" s="249"/>
      <c r="AP687" s="249"/>
      <c r="AQ687" s="249"/>
      <c r="AR687" s="249"/>
      <c r="AS687" s="249"/>
      <c r="AT687" s="249"/>
      <c r="AU687" s="249"/>
      <c r="AV687" s="249"/>
      <c r="AW687" s="249"/>
      <c r="AX687" s="249"/>
      <c r="AY687" s="249"/>
      <c r="AZ687" s="249"/>
      <c r="BA687" s="249"/>
      <c r="BB687" s="249"/>
      <c r="BC687" s="249"/>
      <c r="BD687" s="249"/>
      <c r="BE687" s="249"/>
      <c r="BF687" s="249"/>
      <c r="BG687" s="249"/>
      <c r="BH687" s="249"/>
      <c r="BI687" s="249"/>
      <c r="BJ687" s="249"/>
      <c r="BK687" s="249"/>
      <c r="BL687" s="249"/>
      <c r="BM687" s="249"/>
      <c r="BN687" s="249"/>
      <c r="BO687" s="249"/>
      <c r="BP687" s="249"/>
      <c r="BQ687" s="249"/>
      <c r="BR687" s="249"/>
      <c r="BS687" s="249"/>
      <c r="BT687" s="249"/>
      <c r="BU687" s="249"/>
      <c r="BV687" s="249"/>
      <c r="BW687" s="249"/>
      <c r="BX687" s="249"/>
      <c r="BY687" s="249"/>
      <c r="BZ687" s="249"/>
      <c r="CA687" s="249"/>
      <c r="CB687" s="249"/>
      <c r="CC687" s="249"/>
      <c r="CD687" s="249"/>
      <c r="CE687" s="249"/>
      <c r="CF687" s="249"/>
      <c r="CG687" s="249"/>
      <c r="CH687" s="249"/>
      <c r="CI687" s="249"/>
      <c r="CJ687" s="249"/>
      <c r="CK687" s="249"/>
      <c r="CL687" s="249"/>
      <c r="CM687" s="249"/>
      <c r="CN687" s="249"/>
      <c r="CO687" s="249"/>
      <c r="CP687" s="249"/>
      <c r="CQ687" s="249"/>
      <c r="CR687" s="147"/>
      <c r="CS687" s="147"/>
      <c r="CT687" s="249"/>
      <c r="CU687" s="249"/>
      <c r="CV687" s="249"/>
      <c r="CW687" s="249"/>
      <c r="CX687" s="249"/>
      <c r="CY687" s="249"/>
      <c r="CZ687" s="249"/>
      <c r="DA687" s="249"/>
      <c r="DB687" s="249"/>
      <c r="DC687" s="249"/>
      <c r="DD687" s="249"/>
      <c r="DE687" s="249"/>
      <c r="DF687" s="249"/>
      <c r="DG687" s="249"/>
      <c r="DH687" s="249"/>
      <c r="DI687" s="249"/>
      <c r="DJ687" s="249"/>
      <c r="DK687" s="249"/>
      <c r="DL687" s="249"/>
      <c r="DM687" s="249"/>
      <c r="DN687" s="249"/>
      <c r="DO687" s="249"/>
      <c r="DP687" s="249"/>
      <c r="DQ687" s="249"/>
      <c r="DR687" s="249"/>
      <c r="DS687" s="249"/>
      <c r="DT687" s="249"/>
      <c r="DU687" s="249"/>
      <c r="DV687" s="249"/>
      <c r="DW687" s="249"/>
      <c r="DX687" s="249"/>
      <c r="DY687" s="249"/>
      <c r="DZ687" s="249"/>
      <c r="EA687" s="249"/>
      <c r="EB687" s="249"/>
      <c r="EC687" s="249"/>
      <c r="ED687" s="249"/>
      <c r="EE687" s="249"/>
      <c r="EF687" s="249"/>
      <c r="EG687" s="249"/>
      <c r="EH687" s="249"/>
      <c r="EI687" s="249"/>
      <c r="EJ687" s="249"/>
      <c r="EK687" s="249"/>
      <c r="EL687" s="249"/>
      <c r="EM687" s="249"/>
      <c r="EN687" s="249"/>
      <c r="EO687" s="249"/>
      <c r="EP687" s="249"/>
      <c r="EQ687" s="249"/>
      <c r="ER687" s="249"/>
      <c r="ES687" s="249"/>
      <c r="ET687" s="249"/>
      <c r="EU687" s="249"/>
      <c r="EV687" s="249"/>
      <c r="EW687" s="249"/>
      <c r="EX687" s="249"/>
      <c r="EY687" s="249"/>
      <c r="EZ687" s="249"/>
      <c r="FA687" s="249"/>
      <c r="FB687" s="249"/>
      <c r="FC687" s="249"/>
      <c r="FD687" s="249"/>
      <c r="FE687" s="249"/>
      <c r="FF687" s="249"/>
      <c r="FG687" s="249"/>
      <c r="FH687" s="249"/>
      <c r="FI687" s="249"/>
      <c r="FJ687" s="249"/>
      <c r="FK687" s="249"/>
      <c r="FL687" s="249"/>
      <c r="FM687" s="249"/>
      <c r="FN687" s="249"/>
      <c r="FO687" s="249"/>
      <c r="FP687" s="249"/>
      <c r="FQ687" s="249"/>
      <c r="FR687" s="249"/>
      <c r="FS687" s="249"/>
      <c r="FT687" s="249"/>
      <c r="FU687" s="249"/>
      <c r="FV687" s="249"/>
      <c r="FW687" s="249"/>
      <c r="FX687" s="249"/>
    </row>
    <row r="688" customFormat="false" ht="13.8" hidden="false" customHeight="false" outlineLevel="0" collapsed="false">
      <c r="A688" s="249"/>
      <c r="B688" s="249"/>
      <c r="C688" s="249"/>
      <c r="D688" s="249"/>
      <c r="E688" s="249"/>
      <c r="F688" s="249"/>
      <c r="G688" s="249"/>
      <c r="H688" s="249"/>
      <c r="AK688" s="249"/>
      <c r="AL688" s="249"/>
      <c r="AM688" s="249"/>
      <c r="AN688" s="249"/>
      <c r="AO688" s="249"/>
      <c r="AP688" s="249"/>
      <c r="AQ688" s="249"/>
      <c r="AR688" s="249"/>
      <c r="AS688" s="249"/>
      <c r="AT688" s="249"/>
      <c r="AU688" s="249"/>
      <c r="AV688" s="249"/>
      <c r="AW688" s="249"/>
      <c r="AX688" s="249"/>
      <c r="AY688" s="249"/>
      <c r="AZ688" s="249"/>
      <c r="BA688" s="249"/>
      <c r="BB688" s="249"/>
      <c r="BC688" s="249"/>
      <c r="BD688" s="249"/>
      <c r="BE688" s="249"/>
      <c r="BF688" s="249"/>
      <c r="BG688" s="249"/>
      <c r="BH688" s="249"/>
      <c r="BI688" s="249"/>
      <c r="BJ688" s="249"/>
      <c r="BK688" s="249"/>
      <c r="BL688" s="249"/>
      <c r="BM688" s="249"/>
      <c r="BN688" s="249"/>
      <c r="BO688" s="249"/>
      <c r="BP688" s="249"/>
      <c r="BQ688" s="249"/>
      <c r="BR688" s="249"/>
      <c r="BS688" s="249"/>
      <c r="BT688" s="249"/>
      <c r="BU688" s="249"/>
      <c r="BV688" s="249"/>
      <c r="BW688" s="249"/>
      <c r="BX688" s="249"/>
      <c r="BY688" s="249"/>
      <c r="BZ688" s="249"/>
      <c r="CA688" s="249"/>
      <c r="CB688" s="249"/>
      <c r="CC688" s="249"/>
      <c r="CD688" s="249"/>
      <c r="CE688" s="249"/>
      <c r="CF688" s="249"/>
      <c r="CG688" s="249"/>
      <c r="CH688" s="249"/>
      <c r="CI688" s="249"/>
      <c r="CJ688" s="249"/>
      <c r="CK688" s="249"/>
      <c r="CL688" s="249"/>
      <c r="CM688" s="249"/>
      <c r="CN688" s="249"/>
      <c r="CO688" s="249"/>
      <c r="CP688" s="249"/>
      <c r="CQ688" s="249"/>
      <c r="CR688" s="147"/>
      <c r="CS688" s="147"/>
      <c r="CT688" s="249"/>
      <c r="CU688" s="249"/>
      <c r="CV688" s="249"/>
      <c r="CW688" s="249"/>
      <c r="CX688" s="249"/>
      <c r="CY688" s="249"/>
      <c r="CZ688" s="249"/>
      <c r="DA688" s="249"/>
      <c r="DB688" s="249"/>
      <c r="DC688" s="249"/>
      <c r="DD688" s="249"/>
      <c r="DE688" s="249"/>
      <c r="DF688" s="249"/>
      <c r="DG688" s="249"/>
      <c r="DH688" s="249"/>
      <c r="DI688" s="249"/>
      <c r="DJ688" s="249"/>
      <c r="DK688" s="249"/>
      <c r="DL688" s="249"/>
      <c r="DM688" s="249"/>
      <c r="DN688" s="249"/>
      <c r="DO688" s="249"/>
      <c r="DP688" s="249"/>
      <c r="DQ688" s="249"/>
      <c r="DR688" s="249"/>
      <c r="DS688" s="249"/>
      <c r="DT688" s="249"/>
      <c r="DU688" s="249"/>
      <c r="DV688" s="249"/>
      <c r="DW688" s="249"/>
      <c r="DX688" s="249"/>
      <c r="DY688" s="249"/>
      <c r="DZ688" s="249"/>
      <c r="EA688" s="249"/>
      <c r="EB688" s="249"/>
      <c r="EC688" s="249"/>
      <c r="ED688" s="249"/>
      <c r="EE688" s="249"/>
      <c r="EF688" s="249"/>
      <c r="EG688" s="249"/>
      <c r="EH688" s="249"/>
      <c r="EI688" s="249"/>
      <c r="EJ688" s="249"/>
      <c r="EK688" s="249"/>
      <c r="EL688" s="249"/>
      <c r="EM688" s="249"/>
      <c r="EN688" s="249"/>
      <c r="EO688" s="249"/>
      <c r="EP688" s="249"/>
      <c r="EQ688" s="249"/>
      <c r="ER688" s="249"/>
      <c r="ES688" s="249"/>
      <c r="ET688" s="249"/>
      <c r="EU688" s="249"/>
      <c r="EV688" s="249"/>
      <c r="EW688" s="249"/>
      <c r="EX688" s="249"/>
      <c r="EY688" s="249"/>
      <c r="EZ688" s="249"/>
      <c r="FA688" s="249"/>
      <c r="FB688" s="249"/>
      <c r="FC688" s="249"/>
      <c r="FD688" s="249"/>
      <c r="FE688" s="249"/>
      <c r="FF688" s="249"/>
      <c r="FG688" s="249"/>
      <c r="FH688" s="249"/>
      <c r="FI688" s="249"/>
      <c r="FJ688" s="249"/>
      <c r="FK688" s="249"/>
      <c r="FL688" s="249"/>
      <c r="FM688" s="249"/>
      <c r="FN688" s="249"/>
      <c r="FO688" s="249"/>
      <c r="FP688" s="249"/>
      <c r="FQ688" s="249"/>
      <c r="FR688" s="249"/>
      <c r="FS688" s="249"/>
      <c r="FT688" s="249"/>
      <c r="FU688" s="249"/>
      <c r="FV688" s="249"/>
      <c r="FW688" s="249"/>
      <c r="FX688" s="249"/>
    </row>
    <row r="689" customFormat="false" ht="13.8" hidden="false" customHeight="false" outlineLevel="0" collapsed="false">
      <c r="A689" s="249"/>
      <c r="B689" s="249"/>
      <c r="C689" s="249"/>
      <c r="D689" s="249"/>
      <c r="E689" s="249"/>
      <c r="F689" s="249"/>
      <c r="G689" s="249"/>
      <c r="H689" s="249"/>
      <c r="AK689" s="249"/>
      <c r="AL689" s="249"/>
      <c r="AM689" s="249"/>
      <c r="AN689" s="249"/>
      <c r="AO689" s="249"/>
      <c r="AP689" s="249"/>
      <c r="AQ689" s="249"/>
      <c r="AR689" s="249"/>
      <c r="AS689" s="249"/>
      <c r="AT689" s="249"/>
      <c r="AU689" s="249"/>
      <c r="AV689" s="249"/>
      <c r="AW689" s="249"/>
      <c r="AX689" s="249"/>
      <c r="AY689" s="249"/>
      <c r="AZ689" s="249"/>
      <c r="BA689" s="249"/>
      <c r="BB689" s="249"/>
      <c r="BC689" s="249"/>
      <c r="BD689" s="249"/>
      <c r="BE689" s="249"/>
      <c r="BF689" s="249"/>
      <c r="BG689" s="249"/>
      <c r="BH689" s="249"/>
      <c r="BI689" s="249"/>
      <c r="BJ689" s="249"/>
      <c r="BK689" s="249"/>
      <c r="BL689" s="249"/>
      <c r="BM689" s="249"/>
      <c r="BN689" s="249"/>
      <c r="BO689" s="249"/>
      <c r="BP689" s="249"/>
      <c r="BQ689" s="249"/>
      <c r="BR689" s="249"/>
      <c r="BS689" s="249"/>
      <c r="BT689" s="249"/>
      <c r="BU689" s="249"/>
      <c r="BV689" s="249"/>
      <c r="BW689" s="249"/>
      <c r="BX689" s="249"/>
      <c r="BY689" s="249"/>
      <c r="BZ689" s="249"/>
      <c r="CA689" s="249"/>
      <c r="CB689" s="249"/>
      <c r="CC689" s="249"/>
      <c r="CD689" s="249"/>
      <c r="CE689" s="249"/>
      <c r="CF689" s="249"/>
      <c r="CG689" s="249"/>
      <c r="CH689" s="249"/>
      <c r="CI689" s="249"/>
      <c r="CJ689" s="249"/>
      <c r="CK689" s="249"/>
      <c r="CL689" s="249"/>
      <c r="CM689" s="249"/>
      <c r="CN689" s="249"/>
      <c r="CO689" s="249"/>
      <c r="CP689" s="249"/>
      <c r="CQ689" s="249"/>
      <c r="CR689" s="147"/>
      <c r="CS689" s="147"/>
      <c r="CT689" s="249"/>
      <c r="CU689" s="249"/>
      <c r="CV689" s="249"/>
      <c r="CW689" s="249"/>
      <c r="CX689" s="249"/>
      <c r="CY689" s="249"/>
      <c r="CZ689" s="249"/>
      <c r="DA689" s="249"/>
      <c r="DB689" s="249"/>
      <c r="DC689" s="249"/>
      <c r="DD689" s="249"/>
      <c r="DE689" s="249"/>
      <c r="DF689" s="249"/>
      <c r="DG689" s="249"/>
      <c r="DH689" s="249"/>
      <c r="DI689" s="249"/>
      <c r="DJ689" s="249"/>
      <c r="DK689" s="249"/>
      <c r="DL689" s="249"/>
      <c r="DM689" s="249"/>
      <c r="DN689" s="249"/>
      <c r="DO689" s="249"/>
      <c r="DP689" s="249"/>
      <c r="DQ689" s="249"/>
      <c r="DR689" s="249"/>
      <c r="DS689" s="249"/>
      <c r="DT689" s="249"/>
      <c r="DU689" s="249"/>
      <c r="DV689" s="249"/>
      <c r="DW689" s="249"/>
      <c r="DX689" s="249"/>
      <c r="DY689" s="249"/>
      <c r="DZ689" s="249"/>
      <c r="EA689" s="249"/>
      <c r="EB689" s="249"/>
      <c r="EC689" s="249"/>
      <c r="ED689" s="249"/>
      <c r="EE689" s="249"/>
      <c r="EF689" s="249"/>
      <c r="EG689" s="249"/>
      <c r="EH689" s="249"/>
      <c r="EI689" s="249"/>
      <c r="EJ689" s="249"/>
      <c r="EK689" s="249"/>
      <c r="EL689" s="249"/>
      <c r="EM689" s="249"/>
      <c r="EN689" s="249"/>
      <c r="EO689" s="249"/>
      <c r="EP689" s="249"/>
      <c r="EQ689" s="249"/>
      <c r="ER689" s="249"/>
      <c r="ES689" s="249"/>
      <c r="ET689" s="249"/>
      <c r="EU689" s="249"/>
      <c r="EV689" s="249"/>
      <c r="EW689" s="249"/>
      <c r="EX689" s="249"/>
      <c r="EY689" s="249"/>
      <c r="EZ689" s="249"/>
      <c r="FA689" s="249"/>
      <c r="FB689" s="249"/>
      <c r="FC689" s="249"/>
      <c r="FD689" s="249"/>
      <c r="FE689" s="249"/>
      <c r="FF689" s="249"/>
      <c r="FG689" s="249"/>
      <c r="FH689" s="249"/>
      <c r="FI689" s="249"/>
      <c r="FJ689" s="249"/>
      <c r="FK689" s="249"/>
      <c r="FL689" s="249"/>
      <c r="FM689" s="249"/>
      <c r="FN689" s="249"/>
      <c r="FO689" s="249"/>
      <c r="FP689" s="249"/>
      <c r="FQ689" s="249"/>
      <c r="FR689" s="249"/>
      <c r="FS689" s="249"/>
      <c r="FT689" s="249"/>
      <c r="FU689" s="249"/>
      <c r="FV689" s="249"/>
      <c r="FW689" s="249"/>
      <c r="FX689" s="249"/>
    </row>
    <row r="690" customFormat="false" ht="13.8" hidden="false" customHeight="false" outlineLevel="0" collapsed="false">
      <c r="A690" s="249"/>
      <c r="B690" s="249"/>
      <c r="C690" s="249"/>
      <c r="D690" s="249"/>
      <c r="E690" s="249"/>
      <c r="F690" s="249"/>
      <c r="G690" s="249"/>
      <c r="H690" s="249"/>
      <c r="AK690" s="249"/>
      <c r="AL690" s="249"/>
      <c r="AM690" s="249"/>
      <c r="AN690" s="249"/>
      <c r="AO690" s="249"/>
      <c r="AP690" s="249"/>
      <c r="AQ690" s="249"/>
      <c r="AR690" s="249"/>
      <c r="AS690" s="249"/>
      <c r="AT690" s="249"/>
      <c r="AU690" s="249"/>
      <c r="AV690" s="249"/>
      <c r="AW690" s="249"/>
      <c r="AX690" s="249"/>
      <c r="AY690" s="249"/>
      <c r="AZ690" s="249"/>
      <c r="BA690" s="249"/>
      <c r="BB690" s="249"/>
      <c r="BC690" s="249"/>
      <c r="BD690" s="249"/>
      <c r="BE690" s="249"/>
      <c r="BF690" s="249"/>
      <c r="BG690" s="249"/>
      <c r="BH690" s="249"/>
      <c r="BI690" s="249"/>
      <c r="BJ690" s="249"/>
      <c r="BK690" s="249"/>
      <c r="BL690" s="249"/>
      <c r="BM690" s="249"/>
      <c r="BN690" s="249"/>
      <c r="BO690" s="249"/>
      <c r="BP690" s="249"/>
      <c r="BQ690" s="249"/>
      <c r="BR690" s="249"/>
      <c r="BS690" s="249"/>
      <c r="BT690" s="249"/>
      <c r="BU690" s="249"/>
      <c r="BV690" s="249"/>
      <c r="BW690" s="249"/>
      <c r="BX690" s="249"/>
      <c r="BY690" s="249"/>
      <c r="BZ690" s="249"/>
      <c r="CA690" s="249"/>
      <c r="CB690" s="249"/>
      <c r="CC690" s="249"/>
      <c r="CD690" s="249"/>
      <c r="CE690" s="249"/>
      <c r="CF690" s="249"/>
      <c r="CG690" s="249"/>
      <c r="CH690" s="249"/>
      <c r="CI690" s="249"/>
      <c r="CJ690" s="249"/>
      <c r="CK690" s="249"/>
      <c r="CL690" s="249"/>
      <c r="CM690" s="249"/>
      <c r="CN690" s="249"/>
      <c r="CO690" s="249"/>
      <c r="CP690" s="249"/>
      <c r="CQ690" s="249"/>
      <c r="CR690" s="147"/>
      <c r="CS690" s="147"/>
      <c r="CT690" s="249"/>
      <c r="CU690" s="249"/>
      <c r="CV690" s="249"/>
      <c r="CW690" s="249"/>
      <c r="CX690" s="249"/>
      <c r="CY690" s="249"/>
      <c r="CZ690" s="249"/>
      <c r="DA690" s="249"/>
      <c r="DB690" s="249"/>
      <c r="DC690" s="249"/>
      <c r="DD690" s="249"/>
      <c r="DE690" s="249"/>
      <c r="DF690" s="249"/>
      <c r="DG690" s="249"/>
      <c r="DH690" s="249"/>
      <c r="DI690" s="249"/>
      <c r="DJ690" s="249"/>
      <c r="DK690" s="249"/>
      <c r="DL690" s="249"/>
      <c r="DM690" s="249"/>
      <c r="DN690" s="249"/>
      <c r="DO690" s="249"/>
      <c r="DP690" s="249"/>
      <c r="DQ690" s="249"/>
      <c r="DR690" s="249"/>
      <c r="DS690" s="249"/>
      <c r="DT690" s="249"/>
      <c r="DU690" s="249"/>
      <c r="DV690" s="249"/>
      <c r="DW690" s="249"/>
      <c r="DX690" s="249"/>
      <c r="DY690" s="249"/>
      <c r="DZ690" s="249"/>
      <c r="EA690" s="249"/>
      <c r="EB690" s="249"/>
      <c r="EC690" s="249"/>
      <c r="ED690" s="249"/>
      <c r="EE690" s="249"/>
      <c r="EF690" s="249"/>
      <c r="EG690" s="249"/>
      <c r="EH690" s="249"/>
      <c r="EI690" s="249"/>
      <c r="EJ690" s="249"/>
      <c r="EK690" s="249"/>
      <c r="EL690" s="249"/>
      <c r="EM690" s="249"/>
      <c r="EN690" s="249"/>
      <c r="EO690" s="249"/>
      <c r="EP690" s="249"/>
      <c r="EQ690" s="249"/>
      <c r="ER690" s="249"/>
      <c r="ES690" s="249"/>
      <c r="ET690" s="249"/>
      <c r="EU690" s="249"/>
      <c r="EV690" s="249"/>
      <c r="EW690" s="249"/>
      <c r="EX690" s="249"/>
      <c r="EY690" s="249"/>
      <c r="EZ690" s="249"/>
      <c r="FA690" s="249"/>
      <c r="FB690" s="249"/>
      <c r="FC690" s="249"/>
      <c r="FD690" s="249"/>
      <c r="FE690" s="249"/>
      <c r="FF690" s="249"/>
      <c r="FG690" s="249"/>
      <c r="FH690" s="249"/>
      <c r="FI690" s="249"/>
      <c r="FJ690" s="249"/>
      <c r="FK690" s="249"/>
      <c r="FL690" s="249"/>
      <c r="FM690" s="249"/>
      <c r="FN690" s="249"/>
      <c r="FO690" s="249"/>
      <c r="FP690" s="249"/>
      <c r="FQ690" s="249"/>
      <c r="FR690" s="249"/>
      <c r="FS690" s="249"/>
      <c r="FT690" s="249"/>
      <c r="FU690" s="249"/>
      <c r="FV690" s="249"/>
      <c r="FW690" s="249"/>
      <c r="FX690" s="249"/>
    </row>
    <row r="691" customFormat="false" ht="13.8" hidden="false" customHeight="false" outlineLevel="0" collapsed="false">
      <c r="A691" s="249"/>
      <c r="B691" s="249"/>
      <c r="C691" s="249"/>
      <c r="D691" s="249"/>
      <c r="E691" s="249"/>
      <c r="F691" s="249"/>
      <c r="G691" s="249"/>
      <c r="H691" s="249"/>
      <c r="AK691" s="249"/>
      <c r="AL691" s="249"/>
      <c r="AM691" s="249"/>
      <c r="AN691" s="249"/>
      <c r="AO691" s="249"/>
      <c r="AP691" s="249"/>
      <c r="AQ691" s="249"/>
      <c r="AR691" s="249"/>
      <c r="AS691" s="249"/>
      <c r="AT691" s="249"/>
      <c r="AU691" s="249"/>
      <c r="AV691" s="249"/>
      <c r="AW691" s="249"/>
      <c r="AX691" s="249"/>
      <c r="AY691" s="249"/>
      <c r="AZ691" s="249"/>
      <c r="BA691" s="249"/>
      <c r="BB691" s="249"/>
      <c r="BC691" s="249"/>
      <c r="BD691" s="249"/>
      <c r="BE691" s="249"/>
      <c r="BF691" s="249"/>
      <c r="BG691" s="249"/>
      <c r="BH691" s="249"/>
      <c r="BI691" s="249"/>
      <c r="BJ691" s="249"/>
      <c r="BK691" s="249"/>
      <c r="BL691" s="249"/>
      <c r="BM691" s="249"/>
      <c r="BN691" s="249"/>
      <c r="BO691" s="249"/>
      <c r="BP691" s="249"/>
      <c r="BQ691" s="249"/>
      <c r="BR691" s="249"/>
      <c r="BS691" s="249"/>
      <c r="BT691" s="249"/>
      <c r="BU691" s="249"/>
      <c r="BV691" s="249"/>
      <c r="BW691" s="249"/>
      <c r="BX691" s="249"/>
      <c r="BY691" s="249"/>
      <c r="BZ691" s="249"/>
      <c r="CA691" s="249"/>
      <c r="CB691" s="249"/>
      <c r="CC691" s="249"/>
      <c r="CD691" s="249"/>
      <c r="CE691" s="249"/>
      <c r="CF691" s="249"/>
      <c r="CG691" s="249"/>
      <c r="CH691" s="249"/>
      <c r="CI691" s="249"/>
      <c r="CJ691" s="249"/>
      <c r="CK691" s="249"/>
      <c r="CL691" s="249"/>
      <c r="CM691" s="249"/>
      <c r="CN691" s="249"/>
      <c r="CO691" s="249"/>
      <c r="CP691" s="249"/>
      <c r="CQ691" s="249"/>
      <c r="CR691" s="147"/>
      <c r="CS691" s="147"/>
      <c r="CT691" s="249"/>
      <c r="CU691" s="249"/>
      <c r="CV691" s="249"/>
      <c r="CW691" s="249"/>
      <c r="CX691" s="249"/>
      <c r="CY691" s="249"/>
      <c r="CZ691" s="249"/>
      <c r="DA691" s="249"/>
      <c r="DB691" s="249"/>
      <c r="DC691" s="249"/>
      <c r="DD691" s="249"/>
      <c r="DE691" s="249"/>
      <c r="DF691" s="249"/>
      <c r="DG691" s="249"/>
      <c r="DH691" s="249"/>
      <c r="DI691" s="249"/>
      <c r="DJ691" s="249"/>
      <c r="DK691" s="249"/>
      <c r="DL691" s="249"/>
      <c r="DM691" s="249"/>
      <c r="DN691" s="249"/>
      <c r="DO691" s="249"/>
      <c r="DP691" s="249"/>
      <c r="DQ691" s="249"/>
      <c r="DR691" s="249"/>
      <c r="DS691" s="249"/>
      <c r="DT691" s="249"/>
      <c r="DU691" s="249"/>
      <c r="DV691" s="249"/>
      <c r="DW691" s="249"/>
      <c r="DX691" s="249"/>
      <c r="DY691" s="249"/>
      <c r="DZ691" s="249"/>
      <c r="EA691" s="249"/>
      <c r="EB691" s="249"/>
      <c r="EC691" s="249"/>
      <c r="ED691" s="249"/>
      <c r="EE691" s="249"/>
      <c r="EF691" s="249"/>
      <c r="EG691" s="249"/>
      <c r="EH691" s="249"/>
      <c r="EI691" s="249"/>
      <c r="EJ691" s="249"/>
      <c r="EK691" s="249"/>
      <c r="EL691" s="249"/>
      <c r="EM691" s="249"/>
      <c r="EN691" s="249"/>
      <c r="EO691" s="249"/>
      <c r="EP691" s="249"/>
      <c r="EQ691" s="249"/>
      <c r="ER691" s="249"/>
      <c r="ES691" s="249"/>
      <c r="ET691" s="249"/>
      <c r="EU691" s="249"/>
      <c r="EV691" s="249"/>
      <c r="EW691" s="249"/>
      <c r="EX691" s="249"/>
      <c r="EY691" s="249"/>
      <c r="EZ691" s="249"/>
      <c r="FA691" s="249"/>
      <c r="FB691" s="249"/>
      <c r="FC691" s="249"/>
      <c r="FD691" s="249"/>
      <c r="FE691" s="249"/>
      <c r="FF691" s="249"/>
      <c r="FG691" s="249"/>
      <c r="FH691" s="249"/>
      <c r="FI691" s="249"/>
      <c r="FJ691" s="249"/>
      <c r="FK691" s="249"/>
      <c r="FL691" s="249"/>
      <c r="FM691" s="249"/>
      <c r="FN691" s="249"/>
      <c r="FO691" s="249"/>
      <c r="FP691" s="249"/>
      <c r="FQ691" s="249"/>
      <c r="FR691" s="249"/>
      <c r="FS691" s="249"/>
      <c r="FT691" s="249"/>
      <c r="FU691" s="249"/>
      <c r="FV691" s="249"/>
      <c r="FW691" s="249"/>
      <c r="FX691" s="249"/>
    </row>
    <row r="692" customFormat="false" ht="13.8" hidden="false" customHeight="false" outlineLevel="0" collapsed="false">
      <c r="A692" s="249"/>
      <c r="B692" s="249"/>
      <c r="C692" s="249"/>
      <c r="D692" s="249"/>
      <c r="E692" s="249"/>
      <c r="F692" s="249"/>
      <c r="G692" s="249"/>
      <c r="H692" s="249"/>
      <c r="AK692" s="249"/>
      <c r="AL692" s="249"/>
      <c r="AM692" s="249"/>
      <c r="AN692" s="249"/>
      <c r="AO692" s="249"/>
      <c r="AP692" s="249"/>
      <c r="AQ692" s="249"/>
      <c r="AR692" s="249"/>
      <c r="AS692" s="249"/>
      <c r="AT692" s="249"/>
      <c r="AU692" s="249"/>
      <c r="AV692" s="249"/>
      <c r="AW692" s="249"/>
      <c r="AX692" s="249"/>
      <c r="AY692" s="249"/>
      <c r="AZ692" s="249"/>
      <c r="BA692" s="249"/>
      <c r="BB692" s="249"/>
      <c r="BC692" s="249"/>
      <c r="BD692" s="249"/>
      <c r="BE692" s="249"/>
      <c r="BF692" s="249"/>
      <c r="BG692" s="249"/>
      <c r="BH692" s="249"/>
      <c r="BI692" s="249"/>
      <c r="BJ692" s="249"/>
      <c r="BK692" s="249"/>
      <c r="BL692" s="249"/>
      <c r="BM692" s="249"/>
      <c r="BN692" s="249"/>
      <c r="BO692" s="249"/>
      <c r="BP692" s="249"/>
      <c r="BQ692" s="249"/>
      <c r="BR692" s="249"/>
      <c r="BS692" s="249"/>
      <c r="BT692" s="249"/>
      <c r="BU692" s="249"/>
      <c r="BV692" s="249"/>
      <c r="BW692" s="249"/>
      <c r="BX692" s="249"/>
      <c r="BY692" s="249"/>
      <c r="BZ692" s="249"/>
      <c r="CA692" s="249"/>
      <c r="CB692" s="249"/>
      <c r="CC692" s="249"/>
      <c r="CD692" s="249"/>
      <c r="CE692" s="249"/>
      <c r="CF692" s="249"/>
      <c r="CG692" s="249"/>
      <c r="CH692" s="249"/>
      <c r="CI692" s="249"/>
      <c r="CJ692" s="249"/>
      <c r="CK692" s="249"/>
      <c r="CL692" s="249"/>
      <c r="CM692" s="249"/>
      <c r="CN692" s="249"/>
      <c r="CO692" s="249"/>
      <c r="CP692" s="249"/>
      <c r="CQ692" s="249"/>
      <c r="CR692" s="147"/>
      <c r="CS692" s="147"/>
      <c r="CT692" s="249"/>
      <c r="CU692" s="249"/>
      <c r="CV692" s="249"/>
      <c r="CW692" s="249"/>
      <c r="CX692" s="249"/>
      <c r="CY692" s="249"/>
      <c r="CZ692" s="249"/>
      <c r="DA692" s="249"/>
      <c r="DB692" s="249"/>
      <c r="DC692" s="249"/>
      <c r="DD692" s="249"/>
      <c r="DE692" s="249"/>
      <c r="DF692" s="249"/>
      <c r="DG692" s="249"/>
      <c r="DH692" s="249"/>
      <c r="DI692" s="249"/>
      <c r="DJ692" s="249"/>
      <c r="DK692" s="249"/>
      <c r="DL692" s="249"/>
      <c r="DM692" s="249"/>
      <c r="DN692" s="249"/>
      <c r="DO692" s="249"/>
      <c r="DP692" s="249"/>
      <c r="DQ692" s="249"/>
      <c r="DR692" s="249"/>
      <c r="DS692" s="249"/>
      <c r="DT692" s="249"/>
      <c r="DU692" s="249"/>
      <c r="DV692" s="249"/>
      <c r="DW692" s="249"/>
      <c r="DX692" s="249"/>
      <c r="DY692" s="249"/>
      <c r="DZ692" s="249"/>
      <c r="EA692" s="249"/>
      <c r="EB692" s="249"/>
      <c r="EC692" s="249"/>
      <c r="ED692" s="249"/>
      <c r="EE692" s="249"/>
      <c r="EF692" s="249"/>
      <c r="EG692" s="249"/>
      <c r="EH692" s="249"/>
      <c r="EI692" s="249"/>
      <c r="EJ692" s="249"/>
      <c r="EK692" s="249"/>
      <c r="EL692" s="249"/>
      <c r="EM692" s="249"/>
      <c r="EN692" s="249"/>
      <c r="EO692" s="249"/>
      <c r="EP692" s="249"/>
      <c r="EQ692" s="249"/>
      <c r="ER692" s="249"/>
      <c r="ES692" s="249"/>
      <c r="ET692" s="249"/>
      <c r="EU692" s="249"/>
      <c r="EV692" s="249"/>
      <c r="EW692" s="249"/>
      <c r="EX692" s="249"/>
      <c r="EY692" s="249"/>
      <c r="EZ692" s="249"/>
      <c r="FA692" s="249"/>
      <c r="FB692" s="249"/>
      <c r="FC692" s="249"/>
      <c r="FD692" s="249"/>
      <c r="FE692" s="249"/>
      <c r="FF692" s="249"/>
      <c r="FG692" s="249"/>
      <c r="FH692" s="249"/>
      <c r="FI692" s="249"/>
      <c r="FJ692" s="249"/>
      <c r="FK692" s="249"/>
      <c r="FL692" s="249"/>
      <c r="FM692" s="249"/>
      <c r="FN692" s="249"/>
      <c r="FO692" s="249"/>
      <c r="FP692" s="249"/>
      <c r="FQ692" s="249"/>
      <c r="FR692" s="249"/>
      <c r="FS692" s="249"/>
      <c r="FT692" s="249"/>
      <c r="FU692" s="249"/>
      <c r="FV692" s="249"/>
      <c r="FW692" s="249"/>
      <c r="FX692" s="249"/>
    </row>
    <row r="693" customFormat="false" ht="13.8" hidden="false" customHeight="false" outlineLevel="0" collapsed="false">
      <c r="A693" s="249"/>
      <c r="B693" s="249"/>
      <c r="C693" s="249"/>
      <c r="D693" s="249"/>
      <c r="E693" s="249"/>
      <c r="F693" s="249"/>
      <c r="G693" s="249"/>
      <c r="H693" s="249"/>
      <c r="AK693" s="249"/>
      <c r="AL693" s="249"/>
      <c r="AM693" s="249"/>
      <c r="AN693" s="249"/>
      <c r="AO693" s="249"/>
      <c r="AP693" s="249"/>
      <c r="AQ693" s="249"/>
      <c r="AR693" s="249"/>
      <c r="AS693" s="249"/>
      <c r="AT693" s="249"/>
      <c r="AU693" s="249"/>
      <c r="AV693" s="249"/>
      <c r="AW693" s="249"/>
      <c r="AX693" s="249"/>
      <c r="AY693" s="249"/>
      <c r="AZ693" s="249"/>
      <c r="BA693" s="249"/>
      <c r="BB693" s="249"/>
      <c r="BC693" s="249"/>
      <c r="BD693" s="249"/>
      <c r="BE693" s="249"/>
      <c r="BF693" s="249"/>
      <c r="BG693" s="249"/>
      <c r="BH693" s="249"/>
      <c r="BI693" s="249"/>
      <c r="BJ693" s="249"/>
      <c r="BK693" s="249"/>
      <c r="BL693" s="249"/>
      <c r="BM693" s="249"/>
      <c r="BN693" s="249"/>
      <c r="BO693" s="249"/>
      <c r="BP693" s="249"/>
      <c r="BQ693" s="249"/>
      <c r="BR693" s="249"/>
      <c r="BS693" s="249"/>
      <c r="BT693" s="249"/>
      <c r="BU693" s="249"/>
      <c r="BV693" s="249"/>
      <c r="BW693" s="249"/>
      <c r="BX693" s="249"/>
      <c r="BY693" s="249"/>
      <c r="BZ693" s="249"/>
      <c r="CA693" s="249"/>
      <c r="CB693" s="249"/>
      <c r="CC693" s="249"/>
      <c r="CD693" s="249"/>
      <c r="CE693" s="249"/>
      <c r="CF693" s="249"/>
      <c r="CG693" s="249"/>
      <c r="CH693" s="249"/>
      <c r="CI693" s="249"/>
      <c r="CJ693" s="249"/>
      <c r="CK693" s="249"/>
      <c r="CL693" s="249"/>
      <c r="CM693" s="249"/>
      <c r="CN693" s="249"/>
      <c r="CO693" s="249"/>
      <c r="CP693" s="249"/>
      <c r="CQ693" s="249"/>
      <c r="CR693" s="147"/>
      <c r="CS693" s="147"/>
      <c r="CT693" s="249"/>
      <c r="CU693" s="249"/>
      <c r="CV693" s="249"/>
      <c r="CW693" s="249"/>
      <c r="CX693" s="249"/>
      <c r="CY693" s="249"/>
      <c r="CZ693" s="249"/>
      <c r="DA693" s="249"/>
      <c r="DB693" s="249"/>
      <c r="DC693" s="249"/>
      <c r="DD693" s="249"/>
      <c r="DE693" s="249"/>
      <c r="DF693" s="249"/>
      <c r="DG693" s="249"/>
      <c r="DH693" s="249"/>
      <c r="DI693" s="249"/>
      <c r="DJ693" s="249"/>
      <c r="DK693" s="249"/>
      <c r="DL693" s="249"/>
      <c r="DM693" s="249"/>
      <c r="DN693" s="249"/>
      <c r="DO693" s="249"/>
      <c r="DP693" s="249"/>
      <c r="DQ693" s="249"/>
      <c r="DR693" s="249"/>
      <c r="DS693" s="249"/>
      <c r="DT693" s="249"/>
      <c r="DU693" s="249"/>
      <c r="DV693" s="249"/>
      <c r="DW693" s="249"/>
      <c r="DX693" s="249"/>
      <c r="DY693" s="249"/>
      <c r="DZ693" s="249"/>
      <c r="EA693" s="249"/>
      <c r="EB693" s="249"/>
      <c r="EC693" s="249"/>
      <c r="ED693" s="249"/>
      <c r="EE693" s="249"/>
      <c r="EF693" s="249"/>
      <c r="EG693" s="249"/>
      <c r="EH693" s="249"/>
      <c r="EI693" s="249"/>
      <c r="EJ693" s="249"/>
      <c r="EK693" s="249"/>
      <c r="EL693" s="249"/>
      <c r="EM693" s="249"/>
      <c r="EN693" s="249"/>
      <c r="EO693" s="249"/>
      <c r="EP693" s="249"/>
      <c r="EQ693" s="249"/>
      <c r="ER693" s="249"/>
      <c r="ES693" s="249"/>
      <c r="ET693" s="249"/>
      <c r="EU693" s="249"/>
      <c r="EV693" s="249"/>
      <c r="EW693" s="249"/>
      <c r="EX693" s="249"/>
      <c r="EY693" s="249"/>
      <c r="EZ693" s="249"/>
      <c r="FA693" s="249"/>
      <c r="FB693" s="249"/>
      <c r="FC693" s="249"/>
      <c r="FD693" s="249"/>
      <c r="FE693" s="249"/>
      <c r="FF693" s="249"/>
      <c r="FG693" s="249"/>
      <c r="FH693" s="249"/>
      <c r="FI693" s="249"/>
      <c r="FJ693" s="249"/>
      <c r="FK693" s="249"/>
      <c r="FL693" s="249"/>
      <c r="FM693" s="249"/>
      <c r="FN693" s="249"/>
      <c r="FO693" s="249"/>
      <c r="FP693" s="249"/>
      <c r="FQ693" s="249"/>
      <c r="FR693" s="249"/>
      <c r="FS693" s="249"/>
      <c r="FT693" s="249"/>
      <c r="FU693" s="249"/>
      <c r="FV693" s="249"/>
      <c r="FW693" s="249"/>
      <c r="FX693" s="249"/>
    </row>
    <row r="694" customFormat="false" ht="13.8" hidden="false" customHeight="false" outlineLevel="0" collapsed="false">
      <c r="A694" s="249"/>
      <c r="B694" s="249"/>
      <c r="C694" s="249"/>
      <c r="D694" s="249"/>
      <c r="E694" s="249"/>
      <c r="F694" s="249"/>
      <c r="G694" s="249"/>
      <c r="H694" s="249"/>
      <c r="AK694" s="249"/>
      <c r="AL694" s="249"/>
      <c r="AM694" s="249"/>
      <c r="AN694" s="249"/>
      <c r="AO694" s="249"/>
      <c r="AP694" s="249"/>
      <c r="AQ694" s="249"/>
      <c r="AR694" s="249"/>
      <c r="AS694" s="249"/>
      <c r="AT694" s="249"/>
      <c r="AU694" s="249"/>
      <c r="AV694" s="249"/>
      <c r="AW694" s="249"/>
      <c r="AX694" s="249"/>
      <c r="AY694" s="249"/>
      <c r="AZ694" s="249"/>
      <c r="BA694" s="249"/>
      <c r="BB694" s="249"/>
      <c r="BC694" s="249"/>
      <c r="BD694" s="249"/>
      <c r="BE694" s="249"/>
      <c r="BF694" s="249"/>
      <c r="BG694" s="249"/>
      <c r="BH694" s="249"/>
      <c r="BI694" s="249"/>
      <c r="BJ694" s="249"/>
      <c r="BK694" s="249"/>
      <c r="BL694" s="249"/>
      <c r="BM694" s="249"/>
      <c r="BN694" s="249"/>
      <c r="BO694" s="249"/>
      <c r="BP694" s="249"/>
      <c r="BQ694" s="249"/>
      <c r="BR694" s="249"/>
      <c r="BS694" s="249"/>
      <c r="BT694" s="249"/>
      <c r="BU694" s="249"/>
      <c r="BV694" s="249"/>
      <c r="BW694" s="249"/>
      <c r="BX694" s="249"/>
      <c r="BY694" s="249"/>
      <c r="BZ694" s="249"/>
      <c r="CA694" s="249"/>
      <c r="CB694" s="249"/>
      <c r="CC694" s="249"/>
      <c r="CD694" s="249"/>
      <c r="CE694" s="249"/>
      <c r="CF694" s="249"/>
      <c r="CG694" s="249"/>
      <c r="CH694" s="249"/>
      <c r="CI694" s="249"/>
      <c r="CJ694" s="249"/>
      <c r="CK694" s="249"/>
      <c r="CL694" s="249"/>
      <c r="CM694" s="249"/>
      <c r="CN694" s="249"/>
      <c r="CO694" s="249"/>
      <c r="CP694" s="249"/>
      <c r="CQ694" s="249"/>
      <c r="CR694" s="147"/>
      <c r="CS694" s="147"/>
      <c r="CT694" s="249"/>
      <c r="CU694" s="249"/>
      <c r="CV694" s="249"/>
      <c r="CW694" s="249"/>
      <c r="CX694" s="249"/>
      <c r="CY694" s="249"/>
      <c r="CZ694" s="249"/>
      <c r="DA694" s="249"/>
      <c r="DB694" s="249"/>
      <c r="DC694" s="249"/>
      <c r="DD694" s="249"/>
      <c r="DE694" s="249"/>
      <c r="DF694" s="249"/>
      <c r="DG694" s="249"/>
      <c r="DH694" s="249"/>
      <c r="DI694" s="249"/>
      <c r="DJ694" s="249"/>
      <c r="DK694" s="249"/>
      <c r="DL694" s="249"/>
      <c r="DM694" s="249"/>
      <c r="DN694" s="249"/>
      <c r="DO694" s="249"/>
      <c r="DP694" s="249"/>
      <c r="DQ694" s="249"/>
      <c r="DR694" s="249"/>
      <c r="DS694" s="249"/>
      <c r="DT694" s="249"/>
      <c r="DU694" s="249"/>
      <c r="DV694" s="249"/>
      <c r="DW694" s="249"/>
      <c r="DX694" s="249"/>
      <c r="DY694" s="249"/>
      <c r="DZ694" s="249"/>
      <c r="EA694" s="249"/>
      <c r="EB694" s="249"/>
      <c r="EC694" s="249"/>
      <c r="ED694" s="249"/>
      <c r="EE694" s="249"/>
      <c r="EF694" s="249"/>
      <c r="EG694" s="249"/>
      <c r="EH694" s="249"/>
      <c r="EI694" s="249"/>
      <c r="EJ694" s="249"/>
      <c r="EK694" s="249"/>
      <c r="EL694" s="249"/>
      <c r="EM694" s="249"/>
      <c r="EN694" s="249"/>
      <c r="EO694" s="249"/>
      <c r="EP694" s="249"/>
      <c r="EQ694" s="249"/>
      <c r="ER694" s="249"/>
      <c r="ES694" s="249"/>
      <c r="ET694" s="249"/>
      <c r="EU694" s="249"/>
      <c r="EV694" s="249"/>
      <c r="EW694" s="249"/>
      <c r="EX694" s="249"/>
      <c r="EY694" s="249"/>
      <c r="EZ694" s="249"/>
      <c r="FA694" s="249"/>
      <c r="FB694" s="249"/>
      <c r="FC694" s="249"/>
      <c r="FD694" s="249"/>
      <c r="FE694" s="249"/>
      <c r="FF694" s="249"/>
      <c r="FG694" s="249"/>
      <c r="FH694" s="249"/>
      <c r="FI694" s="249"/>
      <c r="FJ694" s="249"/>
      <c r="FK694" s="249"/>
      <c r="FL694" s="249"/>
      <c r="FM694" s="249"/>
      <c r="FN694" s="249"/>
      <c r="FO694" s="249"/>
      <c r="FP694" s="249"/>
      <c r="FQ694" s="249"/>
      <c r="FR694" s="249"/>
      <c r="FS694" s="249"/>
      <c r="FT694" s="249"/>
      <c r="FU694" s="249"/>
      <c r="FV694" s="249"/>
      <c r="FW694" s="249"/>
      <c r="FX694" s="249"/>
    </row>
    <row r="695" customFormat="false" ht="13.8" hidden="false" customHeight="false" outlineLevel="0" collapsed="false">
      <c r="A695" s="249"/>
      <c r="B695" s="249"/>
      <c r="C695" s="249"/>
      <c r="D695" s="249"/>
      <c r="E695" s="249"/>
      <c r="F695" s="249"/>
      <c r="G695" s="249"/>
      <c r="H695" s="249"/>
      <c r="AK695" s="249"/>
      <c r="AL695" s="249"/>
      <c r="AM695" s="249"/>
      <c r="AN695" s="249"/>
      <c r="AO695" s="249"/>
      <c r="AP695" s="249"/>
      <c r="AQ695" s="249"/>
      <c r="AR695" s="249"/>
      <c r="AS695" s="249"/>
      <c r="AT695" s="249"/>
      <c r="AU695" s="249"/>
      <c r="AV695" s="249"/>
      <c r="AW695" s="249"/>
      <c r="AX695" s="249"/>
      <c r="AY695" s="249"/>
      <c r="AZ695" s="249"/>
      <c r="BA695" s="249"/>
      <c r="BB695" s="249"/>
      <c r="BC695" s="249"/>
      <c r="BD695" s="249"/>
      <c r="BE695" s="249"/>
      <c r="BF695" s="249"/>
      <c r="BG695" s="249"/>
      <c r="BH695" s="249"/>
      <c r="BI695" s="249"/>
      <c r="BJ695" s="249"/>
      <c r="BK695" s="249"/>
      <c r="BL695" s="249"/>
      <c r="BM695" s="249"/>
      <c r="BN695" s="249"/>
      <c r="BO695" s="249"/>
      <c r="BP695" s="249"/>
      <c r="BQ695" s="249"/>
      <c r="BR695" s="249"/>
      <c r="BS695" s="249"/>
      <c r="BT695" s="249"/>
      <c r="BU695" s="249"/>
      <c r="BV695" s="249"/>
      <c r="BW695" s="249"/>
      <c r="BX695" s="249"/>
      <c r="BY695" s="249"/>
      <c r="BZ695" s="249"/>
      <c r="CA695" s="249"/>
      <c r="CB695" s="249"/>
      <c r="CC695" s="249"/>
      <c r="CD695" s="249"/>
      <c r="CE695" s="249"/>
      <c r="CF695" s="249"/>
      <c r="CG695" s="249"/>
      <c r="CH695" s="249"/>
      <c r="CI695" s="249"/>
      <c r="CJ695" s="249"/>
      <c r="CK695" s="249"/>
      <c r="CL695" s="249"/>
      <c r="CM695" s="249"/>
      <c r="CN695" s="249"/>
      <c r="CO695" s="249"/>
      <c r="CP695" s="249"/>
      <c r="CQ695" s="249"/>
      <c r="CR695" s="147"/>
      <c r="CS695" s="147"/>
      <c r="CT695" s="249"/>
      <c r="CU695" s="249"/>
      <c r="CV695" s="249"/>
      <c r="CW695" s="249"/>
      <c r="CX695" s="249"/>
      <c r="CY695" s="249"/>
      <c r="CZ695" s="249"/>
      <c r="DA695" s="249"/>
      <c r="DB695" s="249"/>
      <c r="DC695" s="249"/>
      <c r="DD695" s="249"/>
      <c r="DE695" s="249"/>
      <c r="DF695" s="249"/>
      <c r="DG695" s="249"/>
      <c r="DH695" s="249"/>
      <c r="DI695" s="249"/>
      <c r="DJ695" s="249"/>
      <c r="DK695" s="249"/>
      <c r="DL695" s="249"/>
      <c r="DM695" s="249"/>
      <c r="DN695" s="249"/>
      <c r="DO695" s="249"/>
      <c r="DP695" s="249"/>
      <c r="DQ695" s="249"/>
      <c r="DR695" s="249"/>
      <c r="DS695" s="249"/>
      <c r="DT695" s="249"/>
      <c r="DU695" s="249"/>
      <c r="DV695" s="249"/>
      <c r="DW695" s="249"/>
      <c r="DX695" s="249"/>
      <c r="DY695" s="249"/>
      <c r="DZ695" s="249"/>
      <c r="EA695" s="249"/>
      <c r="EB695" s="249"/>
      <c r="EC695" s="249"/>
      <c r="ED695" s="249"/>
      <c r="EE695" s="249"/>
      <c r="EF695" s="249"/>
      <c r="EG695" s="249"/>
      <c r="EH695" s="249"/>
      <c r="EI695" s="249"/>
      <c r="EJ695" s="249"/>
      <c r="EK695" s="249"/>
      <c r="EL695" s="249"/>
      <c r="EM695" s="249"/>
      <c r="EN695" s="249"/>
      <c r="EO695" s="249"/>
      <c r="EP695" s="249"/>
      <c r="EQ695" s="249"/>
      <c r="ER695" s="249"/>
      <c r="ES695" s="249"/>
      <c r="ET695" s="249"/>
      <c r="EU695" s="249"/>
      <c r="EV695" s="249"/>
      <c r="EW695" s="249"/>
      <c r="EX695" s="249"/>
      <c r="EY695" s="249"/>
      <c r="EZ695" s="249"/>
      <c r="FA695" s="249"/>
      <c r="FB695" s="249"/>
      <c r="FC695" s="249"/>
      <c r="FD695" s="249"/>
      <c r="FE695" s="249"/>
      <c r="FF695" s="249"/>
      <c r="FG695" s="249"/>
      <c r="FH695" s="249"/>
      <c r="FI695" s="249"/>
      <c r="FJ695" s="249"/>
      <c r="FK695" s="249"/>
      <c r="FL695" s="249"/>
      <c r="FM695" s="249"/>
      <c r="FN695" s="249"/>
      <c r="FO695" s="249"/>
      <c r="FP695" s="249"/>
      <c r="FQ695" s="249"/>
      <c r="FR695" s="249"/>
      <c r="FS695" s="249"/>
      <c r="FT695" s="249"/>
      <c r="FU695" s="249"/>
      <c r="FV695" s="249"/>
      <c r="FW695" s="249"/>
      <c r="FX695" s="249"/>
    </row>
    <row r="696" customFormat="false" ht="13.8" hidden="false" customHeight="false" outlineLevel="0" collapsed="false">
      <c r="A696" s="249"/>
      <c r="B696" s="249"/>
      <c r="C696" s="249"/>
      <c r="D696" s="249"/>
      <c r="E696" s="249"/>
      <c r="F696" s="249"/>
      <c r="G696" s="249"/>
      <c r="H696" s="249"/>
      <c r="AK696" s="249"/>
      <c r="AL696" s="249"/>
      <c r="AM696" s="249"/>
      <c r="AN696" s="249"/>
      <c r="AO696" s="249"/>
      <c r="AP696" s="249"/>
      <c r="AQ696" s="249"/>
      <c r="AR696" s="249"/>
      <c r="AS696" s="249"/>
      <c r="AT696" s="249"/>
      <c r="AU696" s="249"/>
      <c r="AV696" s="249"/>
      <c r="AW696" s="249"/>
      <c r="AX696" s="249"/>
      <c r="AY696" s="249"/>
      <c r="AZ696" s="249"/>
      <c r="BA696" s="249"/>
      <c r="BB696" s="249"/>
      <c r="BC696" s="249"/>
      <c r="BD696" s="249"/>
      <c r="BE696" s="249"/>
      <c r="BF696" s="249"/>
      <c r="BG696" s="249"/>
      <c r="BH696" s="249"/>
      <c r="BI696" s="249"/>
      <c r="BJ696" s="249"/>
      <c r="BK696" s="249"/>
      <c r="BL696" s="249"/>
      <c r="BM696" s="249"/>
      <c r="BN696" s="249"/>
      <c r="BO696" s="249"/>
      <c r="BP696" s="249"/>
      <c r="BQ696" s="249"/>
      <c r="BR696" s="249"/>
      <c r="BS696" s="249"/>
      <c r="BT696" s="249"/>
      <c r="BU696" s="249"/>
      <c r="BV696" s="249"/>
      <c r="BW696" s="249"/>
      <c r="BX696" s="249"/>
      <c r="BY696" s="249"/>
      <c r="BZ696" s="249"/>
      <c r="CA696" s="249"/>
      <c r="CB696" s="249"/>
      <c r="CC696" s="249"/>
      <c r="CD696" s="249"/>
      <c r="CE696" s="249"/>
      <c r="CF696" s="249"/>
      <c r="CG696" s="249"/>
      <c r="CH696" s="249"/>
      <c r="CI696" s="249"/>
      <c r="CJ696" s="249"/>
      <c r="CK696" s="249"/>
      <c r="CL696" s="249"/>
      <c r="CM696" s="249"/>
      <c r="CN696" s="249"/>
      <c r="CO696" s="249"/>
      <c r="CP696" s="249"/>
      <c r="CQ696" s="249"/>
      <c r="CR696" s="147"/>
      <c r="CS696" s="147"/>
      <c r="CT696" s="249"/>
      <c r="CU696" s="249"/>
      <c r="CV696" s="249"/>
      <c r="CW696" s="249"/>
      <c r="CX696" s="249"/>
      <c r="CY696" s="249"/>
      <c r="CZ696" s="249"/>
      <c r="DA696" s="249"/>
      <c r="DB696" s="249"/>
      <c r="DC696" s="249"/>
      <c r="DD696" s="249"/>
      <c r="DE696" s="249"/>
      <c r="DF696" s="249"/>
      <c r="DG696" s="249"/>
      <c r="DH696" s="249"/>
      <c r="DI696" s="249"/>
      <c r="DJ696" s="249"/>
      <c r="DK696" s="249"/>
      <c r="DL696" s="249"/>
      <c r="DM696" s="249"/>
      <c r="DN696" s="249"/>
      <c r="DO696" s="249"/>
      <c r="DP696" s="249"/>
      <c r="DQ696" s="249"/>
      <c r="DR696" s="249"/>
      <c r="DS696" s="249"/>
      <c r="DT696" s="249"/>
      <c r="DU696" s="249"/>
      <c r="DV696" s="249"/>
      <c r="DW696" s="249"/>
      <c r="DX696" s="249"/>
      <c r="DY696" s="249"/>
      <c r="DZ696" s="249"/>
      <c r="EA696" s="249"/>
      <c r="EB696" s="249"/>
      <c r="EC696" s="249"/>
      <c r="ED696" s="249"/>
      <c r="EE696" s="249"/>
      <c r="EF696" s="249"/>
      <c r="EG696" s="249"/>
      <c r="EH696" s="249"/>
      <c r="EI696" s="249"/>
      <c r="EJ696" s="249"/>
      <c r="EK696" s="249"/>
      <c r="EL696" s="249"/>
      <c r="EM696" s="249"/>
      <c r="EN696" s="249"/>
      <c r="EO696" s="249"/>
      <c r="EP696" s="249"/>
      <c r="EQ696" s="249"/>
      <c r="ER696" s="249"/>
      <c r="ES696" s="249"/>
      <c r="ET696" s="249"/>
      <c r="EU696" s="249"/>
      <c r="EV696" s="249"/>
      <c r="EW696" s="249"/>
      <c r="EX696" s="249"/>
      <c r="EY696" s="249"/>
      <c r="EZ696" s="249"/>
      <c r="FA696" s="249"/>
      <c r="FB696" s="249"/>
      <c r="FC696" s="249"/>
      <c r="FD696" s="249"/>
      <c r="FE696" s="249"/>
      <c r="FF696" s="249"/>
      <c r="FG696" s="249"/>
      <c r="FH696" s="249"/>
      <c r="FI696" s="249"/>
      <c r="FJ696" s="249"/>
      <c r="FK696" s="249"/>
      <c r="FL696" s="249"/>
      <c r="FM696" s="249"/>
      <c r="FN696" s="249"/>
      <c r="FO696" s="249"/>
      <c r="FP696" s="249"/>
      <c r="FQ696" s="249"/>
      <c r="FR696" s="249"/>
      <c r="FS696" s="249"/>
      <c r="FT696" s="249"/>
      <c r="FU696" s="249"/>
      <c r="FV696" s="249"/>
      <c r="FW696" s="249"/>
      <c r="FX696" s="249"/>
    </row>
    <row r="697" customFormat="false" ht="13.8" hidden="false" customHeight="false" outlineLevel="0" collapsed="false">
      <c r="A697" s="249"/>
      <c r="B697" s="249"/>
      <c r="C697" s="249"/>
      <c r="D697" s="249"/>
      <c r="E697" s="249"/>
      <c r="F697" s="249"/>
      <c r="G697" s="249"/>
      <c r="H697" s="249"/>
      <c r="AK697" s="249"/>
      <c r="AL697" s="249"/>
      <c r="AM697" s="249"/>
      <c r="AN697" s="249"/>
      <c r="AO697" s="249"/>
      <c r="AP697" s="249"/>
      <c r="AQ697" s="249"/>
      <c r="AR697" s="249"/>
      <c r="AS697" s="249"/>
      <c r="AT697" s="249"/>
      <c r="AU697" s="249"/>
      <c r="AV697" s="249"/>
      <c r="AW697" s="249"/>
      <c r="AX697" s="249"/>
      <c r="AY697" s="249"/>
      <c r="AZ697" s="249"/>
      <c r="BA697" s="249"/>
      <c r="BB697" s="249"/>
      <c r="BC697" s="249"/>
      <c r="BD697" s="249"/>
      <c r="BE697" s="249"/>
      <c r="BF697" s="249"/>
      <c r="BG697" s="249"/>
      <c r="BH697" s="249"/>
      <c r="BI697" s="249"/>
      <c r="BJ697" s="249"/>
      <c r="BK697" s="249"/>
      <c r="BL697" s="249"/>
      <c r="BM697" s="249"/>
      <c r="BN697" s="249"/>
      <c r="BO697" s="249"/>
      <c r="BP697" s="249"/>
      <c r="BQ697" s="249"/>
      <c r="BR697" s="249"/>
      <c r="BS697" s="249"/>
      <c r="BT697" s="249"/>
      <c r="BU697" s="249"/>
      <c r="BV697" s="249"/>
      <c r="BW697" s="249"/>
      <c r="BX697" s="249"/>
      <c r="BY697" s="249"/>
      <c r="BZ697" s="249"/>
      <c r="CA697" s="249"/>
      <c r="CB697" s="249"/>
      <c r="CC697" s="249"/>
      <c r="CD697" s="249"/>
      <c r="CE697" s="249"/>
      <c r="CF697" s="249"/>
      <c r="CG697" s="249"/>
      <c r="CH697" s="249"/>
      <c r="CI697" s="249"/>
      <c r="CJ697" s="249"/>
      <c r="CK697" s="249"/>
      <c r="CL697" s="249"/>
      <c r="CM697" s="249"/>
      <c r="CN697" s="249"/>
      <c r="CO697" s="249"/>
      <c r="CP697" s="249"/>
      <c r="CQ697" s="249"/>
      <c r="CR697" s="147"/>
      <c r="CS697" s="147"/>
      <c r="CT697" s="249"/>
      <c r="CU697" s="249"/>
      <c r="CV697" s="249"/>
      <c r="CW697" s="249"/>
      <c r="CX697" s="249"/>
      <c r="CY697" s="249"/>
      <c r="CZ697" s="249"/>
      <c r="DA697" s="249"/>
      <c r="DB697" s="249"/>
      <c r="DC697" s="249"/>
      <c r="DD697" s="249"/>
      <c r="DE697" s="249"/>
      <c r="DF697" s="249"/>
      <c r="DG697" s="249"/>
      <c r="DH697" s="249"/>
      <c r="DI697" s="249"/>
      <c r="DJ697" s="249"/>
      <c r="DK697" s="249"/>
      <c r="DL697" s="249"/>
      <c r="DM697" s="249"/>
      <c r="DN697" s="249"/>
      <c r="DO697" s="249"/>
      <c r="DP697" s="249"/>
      <c r="DQ697" s="249"/>
      <c r="DR697" s="249"/>
      <c r="DS697" s="249"/>
      <c r="DT697" s="249"/>
      <c r="DU697" s="249"/>
      <c r="DV697" s="249"/>
      <c r="DW697" s="249"/>
      <c r="DX697" s="249"/>
      <c r="DY697" s="249"/>
      <c r="DZ697" s="249"/>
      <c r="EA697" s="249"/>
      <c r="EB697" s="249"/>
      <c r="EC697" s="249"/>
      <c r="ED697" s="249"/>
      <c r="EE697" s="249"/>
      <c r="EF697" s="249"/>
      <c r="EG697" s="249"/>
      <c r="EH697" s="249"/>
      <c r="EI697" s="249"/>
      <c r="EJ697" s="249"/>
      <c r="EK697" s="249"/>
      <c r="EL697" s="249"/>
      <c r="EM697" s="249"/>
      <c r="EN697" s="249"/>
      <c r="EO697" s="249"/>
      <c r="EP697" s="249"/>
      <c r="EQ697" s="249"/>
      <c r="ER697" s="249"/>
      <c r="ES697" s="249"/>
      <c r="ET697" s="249"/>
      <c r="EU697" s="249"/>
      <c r="EV697" s="249"/>
      <c r="EW697" s="249"/>
      <c r="EX697" s="249"/>
      <c r="EY697" s="249"/>
      <c r="EZ697" s="249"/>
      <c r="FA697" s="249"/>
      <c r="FB697" s="249"/>
      <c r="FC697" s="249"/>
      <c r="FD697" s="249"/>
      <c r="FE697" s="249"/>
      <c r="FF697" s="249"/>
      <c r="FG697" s="249"/>
      <c r="FH697" s="249"/>
      <c r="FI697" s="249"/>
      <c r="FJ697" s="249"/>
      <c r="FK697" s="249"/>
      <c r="FL697" s="249"/>
      <c r="FM697" s="249"/>
      <c r="FN697" s="249"/>
      <c r="FO697" s="249"/>
      <c r="FP697" s="249"/>
      <c r="FQ697" s="249"/>
      <c r="FR697" s="249"/>
      <c r="FS697" s="249"/>
      <c r="FT697" s="249"/>
      <c r="FU697" s="249"/>
      <c r="FV697" s="249"/>
      <c r="FW697" s="249"/>
      <c r="FX697" s="249"/>
    </row>
    <row r="698" customFormat="false" ht="13.8" hidden="false" customHeight="false" outlineLevel="0" collapsed="false">
      <c r="A698" s="249"/>
      <c r="B698" s="249"/>
      <c r="C698" s="249"/>
      <c r="D698" s="249"/>
      <c r="E698" s="249"/>
      <c r="F698" s="249"/>
      <c r="G698" s="249"/>
      <c r="H698" s="249"/>
      <c r="AK698" s="249"/>
      <c r="AL698" s="249"/>
      <c r="AM698" s="249"/>
      <c r="AN698" s="249"/>
      <c r="AO698" s="249"/>
      <c r="AP698" s="249"/>
      <c r="AQ698" s="249"/>
      <c r="AR698" s="249"/>
      <c r="AS698" s="249"/>
      <c r="AT698" s="249"/>
      <c r="AU698" s="249"/>
      <c r="AV698" s="249"/>
      <c r="AW698" s="249"/>
      <c r="AX698" s="249"/>
      <c r="AY698" s="249"/>
      <c r="AZ698" s="249"/>
      <c r="BA698" s="249"/>
      <c r="BB698" s="249"/>
      <c r="BC698" s="249"/>
      <c r="BD698" s="249"/>
      <c r="BE698" s="249"/>
      <c r="BF698" s="249"/>
      <c r="BG698" s="249"/>
      <c r="BH698" s="249"/>
      <c r="BI698" s="249"/>
      <c r="BJ698" s="249"/>
      <c r="BK698" s="249"/>
      <c r="BL698" s="249"/>
      <c r="BM698" s="249"/>
      <c r="BN698" s="249"/>
      <c r="BO698" s="249"/>
      <c r="BP698" s="249"/>
      <c r="BQ698" s="249"/>
      <c r="BR698" s="249"/>
      <c r="BS698" s="249"/>
      <c r="BT698" s="249"/>
      <c r="BU698" s="249"/>
      <c r="BV698" s="249"/>
      <c r="BW698" s="249"/>
      <c r="BX698" s="249"/>
      <c r="BY698" s="249"/>
      <c r="BZ698" s="249"/>
      <c r="CA698" s="249"/>
      <c r="CB698" s="249"/>
      <c r="CC698" s="249"/>
      <c r="CD698" s="249"/>
      <c r="CE698" s="249"/>
      <c r="CF698" s="249"/>
      <c r="CG698" s="249"/>
      <c r="CH698" s="249"/>
      <c r="CI698" s="249"/>
      <c r="CJ698" s="249"/>
      <c r="CK698" s="249"/>
      <c r="CL698" s="249"/>
      <c r="CM698" s="249"/>
      <c r="CN698" s="249"/>
      <c r="CO698" s="249"/>
      <c r="CP698" s="249"/>
      <c r="CQ698" s="249"/>
      <c r="CR698" s="147"/>
      <c r="CS698" s="147"/>
      <c r="CT698" s="249"/>
      <c r="CU698" s="249"/>
      <c r="CV698" s="249"/>
      <c r="CW698" s="249"/>
      <c r="CX698" s="249"/>
      <c r="CY698" s="249"/>
      <c r="CZ698" s="249"/>
      <c r="DA698" s="249"/>
      <c r="DB698" s="249"/>
      <c r="DC698" s="249"/>
      <c r="DD698" s="249"/>
      <c r="DE698" s="249"/>
      <c r="DF698" s="249"/>
      <c r="DG698" s="249"/>
      <c r="DH698" s="249"/>
      <c r="DI698" s="249"/>
      <c r="DJ698" s="249"/>
      <c r="DK698" s="249"/>
      <c r="DL698" s="249"/>
      <c r="DM698" s="249"/>
      <c r="DN698" s="249"/>
      <c r="DO698" s="249"/>
      <c r="DP698" s="249"/>
      <c r="DQ698" s="249"/>
      <c r="DR698" s="249"/>
      <c r="DS698" s="249"/>
      <c r="DT698" s="249"/>
      <c r="DU698" s="249"/>
      <c r="DV698" s="249"/>
      <c r="DW698" s="249"/>
      <c r="DX698" s="249"/>
      <c r="DY698" s="249"/>
      <c r="DZ698" s="249"/>
      <c r="EA698" s="249"/>
      <c r="EB698" s="249"/>
      <c r="EC698" s="249"/>
      <c r="ED698" s="249"/>
      <c r="EE698" s="249"/>
      <c r="EF698" s="249"/>
      <c r="EG698" s="249"/>
      <c r="EH698" s="249"/>
      <c r="EI698" s="249"/>
      <c r="EJ698" s="249"/>
      <c r="EK698" s="249"/>
      <c r="EL698" s="249"/>
      <c r="EM698" s="249"/>
      <c r="EN698" s="249"/>
      <c r="EO698" s="249"/>
      <c r="EP698" s="249"/>
      <c r="EQ698" s="249"/>
      <c r="ER698" s="249"/>
      <c r="ES698" s="249"/>
      <c r="ET698" s="249"/>
      <c r="EU698" s="249"/>
      <c r="EV698" s="249"/>
      <c r="EW698" s="249"/>
      <c r="EX698" s="249"/>
      <c r="EY698" s="249"/>
      <c r="EZ698" s="249"/>
      <c r="FA698" s="249"/>
      <c r="FB698" s="249"/>
      <c r="FC698" s="249"/>
      <c r="FD698" s="249"/>
      <c r="FE698" s="249"/>
      <c r="FF698" s="249"/>
      <c r="FG698" s="249"/>
      <c r="FH698" s="249"/>
      <c r="FI698" s="249"/>
      <c r="FJ698" s="249"/>
      <c r="FK698" s="249"/>
      <c r="FL698" s="249"/>
      <c r="FM698" s="249"/>
      <c r="FN698" s="249"/>
      <c r="FO698" s="249"/>
      <c r="FP698" s="249"/>
      <c r="FQ698" s="249"/>
      <c r="FR698" s="249"/>
      <c r="FS698" s="249"/>
      <c r="FT698" s="249"/>
      <c r="FU698" s="249"/>
      <c r="FV698" s="249"/>
      <c r="FW698" s="249"/>
      <c r="FX698" s="249"/>
    </row>
    <row r="699" customFormat="false" ht="13.8" hidden="false" customHeight="false" outlineLevel="0" collapsed="false">
      <c r="A699" s="249"/>
      <c r="B699" s="249"/>
      <c r="C699" s="249"/>
      <c r="D699" s="249"/>
      <c r="E699" s="249"/>
      <c r="F699" s="249"/>
      <c r="G699" s="249"/>
      <c r="H699" s="249"/>
      <c r="AK699" s="249"/>
      <c r="AL699" s="249"/>
      <c r="AM699" s="249"/>
      <c r="AN699" s="249"/>
      <c r="AO699" s="249"/>
      <c r="AP699" s="249"/>
      <c r="AQ699" s="249"/>
      <c r="AR699" s="249"/>
      <c r="AS699" s="249"/>
      <c r="AT699" s="249"/>
      <c r="AU699" s="249"/>
      <c r="AV699" s="249"/>
      <c r="AW699" s="249"/>
      <c r="AX699" s="249"/>
      <c r="AY699" s="249"/>
      <c r="AZ699" s="249"/>
      <c r="BA699" s="249"/>
      <c r="BB699" s="249"/>
      <c r="BC699" s="249"/>
      <c r="BD699" s="249"/>
      <c r="BE699" s="249"/>
      <c r="BF699" s="249"/>
      <c r="BG699" s="249"/>
      <c r="BH699" s="249"/>
      <c r="BI699" s="249"/>
      <c r="BJ699" s="249"/>
      <c r="BK699" s="249"/>
      <c r="BL699" s="249"/>
      <c r="BM699" s="249"/>
      <c r="BN699" s="249"/>
      <c r="BO699" s="249"/>
      <c r="BP699" s="249"/>
      <c r="BQ699" s="249"/>
      <c r="BR699" s="249"/>
      <c r="BS699" s="249"/>
      <c r="BT699" s="249"/>
      <c r="BU699" s="249"/>
      <c r="BV699" s="249"/>
      <c r="BW699" s="249"/>
      <c r="BX699" s="249"/>
      <c r="BY699" s="249"/>
      <c r="BZ699" s="249"/>
      <c r="CA699" s="249"/>
      <c r="CB699" s="249"/>
      <c r="CC699" s="249"/>
      <c r="CD699" s="249"/>
      <c r="CE699" s="249"/>
      <c r="CF699" s="249"/>
      <c r="CG699" s="249"/>
      <c r="CH699" s="249"/>
      <c r="CI699" s="249"/>
      <c r="CJ699" s="249"/>
      <c r="CK699" s="249"/>
      <c r="CL699" s="249"/>
      <c r="CM699" s="249"/>
      <c r="CN699" s="249"/>
      <c r="CO699" s="249"/>
      <c r="CP699" s="249"/>
      <c r="CQ699" s="249"/>
      <c r="CR699" s="147"/>
      <c r="CS699" s="147"/>
      <c r="CT699" s="249"/>
      <c r="CU699" s="249"/>
      <c r="CV699" s="249"/>
      <c r="CW699" s="249"/>
      <c r="CX699" s="249"/>
      <c r="CY699" s="249"/>
      <c r="CZ699" s="249"/>
      <c r="DA699" s="249"/>
      <c r="DB699" s="249"/>
      <c r="DC699" s="249"/>
      <c r="DD699" s="249"/>
      <c r="DE699" s="249"/>
      <c r="DF699" s="249"/>
      <c r="DG699" s="249"/>
      <c r="DH699" s="249"/>
      <c r="DI699" s="249"/>
      <c r="DJ699" s="249"/>
      <c r="DK699" s="249"/>
      <c r="DL699" s="249"/>
      <c r="DM699" s="249"/>
      <c r="DN699" s="249"/>
      <c r="DO699" s="249"/>
      <c r="DP699" s="249"/>
      <c r="DQ699" s="249"/>
      <c r="DR699" s="249"/>
      <c r="DS699" s="249"/>
      <c r="DT699" s="249"/>
      <c r="DU699" s="249"/>
      <c r="DV699" s="249"/>
      <c r="DW699" s="249"/>
      <c r="DX699" s="249"/>
      <c r="DY699" s="249"/>
      <c r="DZ699" s="249"/>
      <c r="EA699" s="249"/>
      <c r="EB699" s="249"/>
      <c r="EC699" s="249"/>
      <c r="ED699" s="249"/>
      <c r="EE699" s="249"/>
      <c r="EF699" s="249"/>
      <c r="EG699" s="249"/>
      <c r="EH699" s="249"/>
      <c r="EI699" s="249"/>
      <c r="EJ699" s="249"/>
      <c r="EK699" s="249"/>
      <c r="EL699" s="249"/>
      <c r="EM699" s="249"/>
      <c r="EN699" s="249"/>
      <c r="EO699" s="249"/>
      <c r="EP699" s="249"/>
      <c r="EQ699" s="249"/>
      <c r="ER699" s="249"/>
      <c r="ES699" s="249"/>
      <c r="ET699" s="249"/>
      <c r="EU699" s="249"/>
      <c r="EV699" s="249"/>
      <c r="EW699" s="249"/>
      <c r="EX699" s="249"/>
      <c r="EY699" s="249"/>
      <c r="EZ699" s="249"/>
      <c r="FA699" s="249"/>
      <c r="FB699" s="249"/>
      <c r="FC699" s="249"/>
      <c r="FD699" s="249"/>
      <c r="FE699" s="249"/>
      <c r="FF699" s="249"/>
      <c r="FG699" s="249"/>
      <c r="FH699" s="249"/>
      <c r="FI699" s="249"/>
      <c r="FJ699" s="249"/>
      <c r="FK699" s="249"/>
      <c r="FL699" s="249"/>
      <c r="FM699" s="249"/>
      <c r="FN699" s="249"/>
      <c r="FO699" s="249"/>
      <c r="FP699" s="249"/>
      <c r="FQ699" s="249"/>
      <c r="FR699" s="249"/>
      <c r="FS699" s="249"/>
      <c r="FT699" s="249"/>
      <c r="FU699" s="249"/>
      <c r="FV699" s="249"/>
      <c r="FW699" s="249"/>
      <c r="FX699" s="249"/>
    </row>
    <row r="700" customFormat="false" ht="13.8" hidden="false" customHeight="false" outlineLevel="0" collapsed="false">
      <c r="A700" s="249"/>
      <c r="B700" s="249"/>
      <c r="C700" s="249"/>
      <c r="D700" s="249"/>
      <c r="E700" s="249"/>
      <c r="F700" s="249"/>
      <c r="G700" s="249"/>
      <c r="H700" s="249"/>
      <c r="AK700" s="249"/>
      <c r="AL700" s="249"/>
      <c r="AM700" s="249"/>
      <c r="AN700" s="249"/>
      <c r="AO700" s="249"/>
      <c r="AP700" s="249"/>
      <c r="AQ700" s="249"/>
      <c r="AR700" s="249"/>
      <c r="AS700" s="249"/>
      <c r="AT700" s="249"/>
      <c r="AU700" s="249"/>
      <c r="AV700" s="249"/>
      <c r="AW700" s="249"/>
      <c r="AX700" s="249"/>
      <c r="AY700" s="249"/>
      <c r="AZ700" s="249"/>
      <c r="BA700" s="249"/>
      <c r="BB700" s="249"/>
      <c r="BC700" s="249"/>
      <c r="BD700" s="249"/>
      <c r="BE700" s="249"/>
      <c r="BF700" s="249"/>
      <c r="BG700" s="249"/>
      <c r="BH700" s="249"/>
      <c r="BI700" s="249"/>
      <c r="BJ700" s="249"/>
      <c r="BK700" s="249"/>
      <c r="BL700" s="249"/>
      <c r="BM700" s="249"/>
      <c r="BN700" s="249"/>
      <c r="BO700" s="249"/>
      <c r="BP700" s="249"/>
      <c r="BQ700" s="249"/>
      <c r="BR700" s="249"/>
      <c r="BS700" s="249"/>
      <c r="BT700" s="249"/>
      <c r="BU700" s="249"/>
      <c r="BV700" s="249"/>
      <c r="BW700" s="249"/>
      <c r="BX700" s="249"/>
      <c r="BY700" s="249"/>
      <c r="BZ700" s="249"/>
      <c r="CA700" s="249"/>
      <c r="CB700" s="249"/>
      <c r="CC700" s="249"/>
      <c r="CD700" s="249"/>
      <c r="CE700" s="249"/>
      <c r="CF700" s="249"/>
      <c r="CG700" s="249"/>
      <c r="CH700" s="249"/>
      <c r="CI700" s="249"/>
      <c r="CJ700" s="249"/>
      <c r="CK700" s="249"/>
      <c r="CL700" s="249"/>
      <c r="CM700" s="249"/>
      <c r="CN700" s="249"/>
      <c r="CO700" s="249"/>
      <c r="CP700" s="249"/>
      <c r="CQ700" s="249"/>
      <c r="CR700" s="147"/>
      <c r="CS700" s="147"/>
      <c r="CT700" s="249"/>
      <c r="CU700" s="249"/>
      <c r="CV700" s="249"/>
      <c r="CW700" s="249"/>
      <c r="CX700" s="249"/>
      <c r="CY700" s="249"/>
      <c r="CZ700" s="249"/>
      <c r="DA700" s="249"/>
      <c r="DB700" s="249"/>
      <c r="DC700" s="249"/>
      <c r="DD700" s="249"/>
      <c r="DE700" s="249"/>
      <c r="DF700" s="249"/>
      <c r="DG700" s="249"/>
      <c r="DH700" s="249"/>
      <c r="DI700" s="249"/>
      <c r="DJ700" s="249"/>
      <c r="DK700" s="249"/>
      <c r="DL700" s="249"/>
      <c r="DM700" s="249"/>
      <c r="DN700" s="249"/>
      <c r="DO700" s="249"/>
      <c r="DP700" s="249"/>
      <c r="DQ700" s="249"/>
      <c r="DR700" s="249"/>
      <c r="DS700" s="249"/>
      <c r="DT700" s="249"/>
      <c r="DU700" s="249"/>
      <c r="DV700" s="249"/>
      <c r="DW700" s="249"/>
      <c r="DX700" s="249"/>
      <c r="DY700" s="249"/>
      <c r="DZ700" s="249"/>
      <c r="EA700" s="249"/>
      <c r="EB700" s="249"/>
      <c r="EC700" s="249"/>
      <c r="ED700" s="249"/>
      <c r="EE700" s="249"/>
      <c r="EF700" s="249"/>
      <c r="EG700" s="249"/>
      <c r="EH700" s="249"/>
      <c r="EI700" s="249"/>
      <c r="EJ700" s="249"/>
      <c r="EK700" s="249"/>
      <c r="EL700" s="249"/>
      <c r="EM700" s="249"/>
      <c r="EN700" s="249"/>
      <c r="EO700" s="249"/>
      <c r="EP700" s="249"/>
      <c r="EQ700" s="249"/>
      <c r="ER700" s="249"/>
      <c r="ES700" s="249"/>
      <c r="ET700" s="249"/>
      <c r="EU700" s="249"/>
      <c r="EV700" s="249"/>
      <c r="EW700" s="249"/>
      <c r="EX700" s="249"/>
      <c r="EY700" s="249"/>
      <c r="EZ700" s="249"/>
      <c r="FA700" s="249"/>
      <c r="FB700" s="249"/>
      <c r="FC700" s="249"/>
      <c r="FD700" s="249"/>
      <c r="FE700" s="249"/>
      <c r="FF700" s="249"/>
      <c r="FG700" s="249"/>
      <c r="FH700" s="249"/>
      <c r="FI700" s="249"/>
      <c r="FJ700" s="249"/>
      <c r="FK700" s="249"/>
      <c r="FL700" s="249"/>
      <c r="FM700" s="249"/>
      <c r="FN700" s="249"/>
      <c r="FO700" s="249"/>
      <c r="FP700" s="249"/>
      <c r="FQ700" s="249"/>
      <c r="FR700" s="249"/>
      <c r="FS700" s="249"/>
      <c r="FT700" s="249"/>
      <c r="FU700" s="249"/>
      <c r="FV700" s="249"/>
      <c r="FW700" s="249"/>
      <c r="FX700" s="249"/>
    </row>
    <row r="701" customFormat="false" ht="13.8" hidden="false" customHeight="false" outlineLevel="0" collapsed="false">
      <c r="A701" s="249"/>
      <c r="B701" s="249"/>
      <c r="C701" s="249"/>
      <c r="D701" s="249"/>
      <c r="E701" s="249"/>
      <c r="F701" s="249"/>
      <c r="G701" s="249"/>
      <c r="H701" s="249"/>
      <c r="AK701" s="249"/>
      <c r="AL701" s="249"/>
      <c r="AM701" s="249"/>
      <c r="AN701" s="249"/>
      <c r="AO701" s="249"/>
      <c r="AP701" s="249"/>
      <c r="AQ701" s="249"/>
      <c r="AR701" s="249"/>
      <c r="AS701" s="249"/>
      <c r="AT701" s="249"/>
      <c r="AU701" s="249"/>
      <c r="AV701" s="249"/>
      <c r="AW701" s="249"/>
      <c r="AX701" s="249"/>
      <c r="AY701" s="249"/>
      <c r="AZ701" s="249"/>
      <c r="BA701" s="249"/>
      <c r="BB701" s="249"/>
      <c r="BC701" s="249"/>
      <c r="BD701" s="249"/>
      <c r="BE701" s="249"/>
      <c r="BF701" s="249"/>
      <c r="BG701" s="249"/>
      <c r="BH701" s="249"/>
      <c r="BI701" s="249"/>
      <c r="BJ701" s="249"/>
      <c r="BK701" s="249"/>
      <c r="BL701" s="249"/>
      <c r="BM701" s="249"/>
      <c r="BN701" s="249"/>
      <c r="BO701" s="249"/>
      <c r="BP701" s="249"/>
      <c r="BQ701" s="249"/>
      <c r="BR701" s="249"/>
      <c r="BS701" s="249"/>
      <c r="BT701" s="249"/>
      <c r="BU701" s="249"/>
      <c r="BV701" s="249"/>
      <c r="BW701" s="249"/>
      <c r="BX701" s="249"/>
      <c r="BY701" s="249"/>
      <c r="BZ701" s="249"/>
      <c r="CA701" s="249"/>
      <c r="CB701" s="249"/>
      <c r="CC701" s="249"/>
      <c r="CD701" s="249"/>
      <c r="CE701" s="249"/>
      <c r="CF701" s="249"/>
      <c r="CG701" s="249"/>
      <c r="CH701" s="249"/>
      <c r="CI701" s="249"/>
      <c r="CJ701" s="249"/>
      <c r="CK701" s="249"/>
      <c r="CL701" s="249"/>
      <c r="CM701" s="249"/>
      <c r="CN701" s="249"/>
      <c r="CO701" s="249"/>
      <c r="CP701" s="249"/>
      <c r="CQ701" s="249"/>
      <c r="CR701" s="147"/>
      <c r="CS701" s="147"/>
      <c r="CT701" s="249"/>
      <c r="CU701" s="249"/>
      <c r="CV701" s="249"/>
      <c r="CW701" s="249"/>
      <c r="CX701" s="249"/>
      <c r="CY701" s="249"/>
      <c r="CZ701" s="249"/>
      <c r="DA701" s="249"/>
      <c r="DB701" s="249"/>
      <c r="DC701" s="249"/>
      <c r="DD701" s="249"/>
      <c r="DE701" s="249"/>
      <c r="DF701" s="249"/>
      <c r="DG701" s="249"/>
      <c r="DH701" s="249"/>
      <c r="DI701" s="249"/>
      <c r="DJ701" s="249"/>
      <c r="DK701" s="249"/>
      <c r="DL701" s="249"/>
      <c r="DM701" s="249"/>
      <c r="DN701" s="249"/>
      <c r="DO701" s="249"/>
      <c r="DP701" s="249"/>
      <c r="DQ701" s="249"/>
      <c r="DR701" s="249"/>
      <c r="DS701" s="249"/>
      <c r="DT701" s="249"/>
      <c r="DU701" s="249"/>
      <c r="DV701" s="249"/>
      <c r="DW701" s="249"/>
      <c r="DX701" s="249"/>
      <c r="DY701" s="249"/>
      <c r="DZ701" s="249"/>
      <c r="EA701" s="249"/>
      <c r="EB701" s="249"/>
      <c r="EC701" s="249"/>
      <c r="ED701" s="249"/>
      <c r="EE701" s="249"/>
      <c r="EF701" s="249"/>
      <c r="EG701" s="249"/>
      <c r="EH701" s="249"/>
      <c r="EI701" s="249"/>
      <c r="EJ701" s="249"/>
      <c r="EK701" s="249"/>
      <c r="EL701" s="249"/>
      <c r="EM701" s="249"/>
      <c r="EN701" s="249"/>
      <c r="EO701" s="249"/>
      <c r="EP701" s="249"/>
      <c r="EQ701" s="249"/>
      <c r="ER701" s="249"/>
      <c r="ES701" s="249"/>
      <c r="ET701" s="249"/>
      <c r="EU701" s="249"/>
      <c r="EV701" s="249"/>
      <c r="EW701" s="249"/>
      <c r="EX701" s="249"/>
      <c r="EY701" s="249"/>
      <c r="EZ701" s="249"/>
      <c r="FA701" s="249"/>
      <c r="FB701" s="249"/>
      <c r="FC701" s="249"/>
      <c r="FD701" s="249"/>
      <c r="FE701" s="249"/>
      <c r="FF701" s="249"/>
      <c r="FG701" s="249"/>
      <c r="FH701" s="249"/>
      <c r="FI701" s="249"/>
      <c r="FJ701" s="249"/>
      <c r="FK701" s="249"/>
      <c r="FL701" s="249"/>
      <c r="FM701" s="249"/>
      <c r="FN701" s="249"/>
      <c r="FO701" s="249"/>
      <c r="FP701" s="249"/>
      <c r="FQ701" s="249"/>
      <c r="FR701" s="249"/>
      <c r="FS701" s="249"/>
      <c r="FT701" s="249"/>
      <c r="FU701" s="249"/>
      <c r="FV701" s="249"/>
      <c r="FW701" s="249"/>
      <c r="FX701" s="249"/>
    </row>
    <row r="702" customFormat="false" ht="13.8" hidden="false" customHeight="false" outlineLevel="0" collapsed="false">
      <c r="A702" s="249"/>
      <c r="B702" s="249"/>
      <c r="C702" s="249"/>
      <c r="D702" s="249"/>
      <c r="E702" s="249"/>
      <c r="F702" s="249"/>
      <c r="G702" s="249"/>
      <c r="H702" s="249"/>
      <c r="AK702" s="249"/>
      <c r="AL702" s="249"/>
      <c r="AM702" s="249"/>
      <c r="AN702" s="249"/>
      <c r="AO702" s="249"/>
      <c r="AP702" s="249"/>
      <c r="AQ702" s="249"/>
      <c r="AR702" s="249"/>
      <c r="AS702" s="249"/>
      <c r="AT702" s="249"/>
      <c r="AU702" s="249"/>
      <c r="AV702" s="249"/>
      <c r="AW702" s="249"/>
      <c r="AX702" s="249"/>
      <c r="AY702" s="249"/>
      <c r="AZ702" s="249"/>
      <c r="BA702" s="249"/>
      <c r="BB702" s="249"/>
      <c r="BC702" s="249"/>
      <c r="BD702" s="249"/>
      <c r="BE702" s="249"/>
      <c r="BF702" s="249"/>
      <c r="BG702" s="249"/>
      <c r="BH702" s="249"/>
      <c r="BI702" s="249"/>
      <c r="BJ702" s="249"/>
      <c r="BK702" s="249"/>
      <c r="BL702" s="249"/>
      <c r="BM702" s="249"/>
      <c r="BN702" s="249"/>
      <c r="BO702" s="249"/>
      <c r="BP702" s="249"/>
      <c r="BQ702" s="249"/>
      <c r="BR702" s="249"/>
      <c r="BS702" s="249"/>
      <c r="BT702" s="249"/>
      <c r="BU702" s="249"/>
      <c r="BV702" s="249"/>
      <c r="BW702" s="249"/>
      <c r="BX702" s="249"/>
      <c r="BY702" s="249"/>
      <c r="BZ702" s="249"/>
      <c r="CA702" s="249"/>
      <c r="CB702" s="249"/>
      <c r="CC702" s="249"/>
      <c r="CD702" s="249"/>
      <c r="CE702" s="249"/>
      <c r="CF702" s="249"/>
      <c r="CG702" s="249"/>
      <c r="CH702" s="249"/>
      <c r="CI702" s="249"/>
      <c r="CJ702" s="249"/>
      <c r="CK702" s="249"/>
      <c r="CL702" s="249"/>
      <c r="CM702" s="249"/>
      <c r="CN702" s="249"/>
      <c r="CO702" s="249"/>
      <c r="CP702" s="249"/>
      <c r="CQ702" s="249"/>
      <c r="CR702" s="147"/>
      <c r="CS702" s="147"/>
      <c r="CT702" s="249"/>
      <c r="CU702" s="249"/>
      <c r="CV702" s="249"/>
      <c r="CW702" s="249"/>
      <c r="CX702" s="249"/>
      <c r="CY702" s="249"/>
      <c r="CZ702" s="249"/>
      <c r="DA702" s="249"/>
      <c r="DB702" s="249"/>
      <c r="DC702" s="249"/>
      <c r="DD702" s="249"/>
      <c r="DE702" s="249"/>
      <c r="DF702" s="249"/>
      <c r="DG702" s="249"/>
      <c r="DH702" s="249"/>
      <c r="DI702" s="249"/>
      <c r="DJ702" s="249"/>
      <c r="DK702" s="249"/>
      <c r="DL702" s="249"/>
      <c r="DM702" s="249"/>
      <c r="DN702" s="249"/>
      <c r="DO702" s="249"/>
      <c r="DP702" s="249"/>
      <c r="DQ702" s="249"/>
      <c r="DR702" s="249"/>
      <c r="DS702" s="249"/>
      <c r="DT702" s="249"/>
      <c r="DU702" s="249"/>
      <c r="DV702" s="249"/>
      <c r="DW702" s="249"/>
      <c r="DX702" s="249"/>
      <c r="DY702" s="249"/>
      <c r="DZ702" s="249"/>
      <c r="EA702" s="249"/>
      <c r="EB702" s="249"/>
      <c r="EC702" s="249"/>
      <c r="ED702" s="249"/>
      <c r="EE702" s="249"/>
      <c r="EF702" s="249"/>
      <c r="EG702" s="249"/>
      <c r="EH702" s="249"/>
      <c r="EI702" s="249"/>
      <c r="EJ702" s="249"/>
      <c r="EK702" s="249"/>
      <c r="EL702" s="249"/>
      <c r="EM702" s="249"/>
      <c r="EN702" s="249"/>
      <c r="EO702" s="249"/>
      <c r="EP702" s="249"/>
      <c r="EQ702" s="249"/>
      <c r="ER702" s="249"/>
      <c r="ES702" s="249"/>
      <c r="ET702" s="249"/>
      <c r="EU702" s="249"/>
      <c r="EV702" s="249"/>
      <c r="EW702" s="249"/>
      <c r="EX702" s="249"/>
      <c r="EY702" s="249"/>
      <c r="EZ702" s="249"/>
      <c r="FA702" s="249"/>
      <c r="FB702" s="249"/>
      <c r="FC702" s="249"/>
      <c r="FD702" s="249"/>
      <c r="FE702" s="249"/>
      <c r="FF702" s="249"/>
      <c r="FG702" s="249"/>
      <c r="FH702" s="249"/>
      <c r="FI702" s="249"/>
      <c r="FJ702" s="249"/>
      <c r="FK702" s="249"/>
      <c r="FL702" s="249"/>
      <c r="FM702" s="249"/>
      <c r="FN702" s="249"/>
      <c r="FO702" s="249"/>
      <c r="FP702" s="249"/>
      <c r="FQ702" s="249"/>
      <c r="FR702" s="249"/>
      <c r="FS702" s="249"/>
      <c r="FT702" s="249"/>
      <c r="FU702" s="249"/>
      <c r="FV702" s="249"/>
      <c r="FW702" s="249"/>
      <c r="FX702" s="249"/>
    </row>
    <row r="703" customFormat="false" ht="13.8" hidden="false" customHeight="false" outlineLevel="0" collapsed="false">
      <c r="A703" s="249"/>
      <c r="B703" s="249"/>
      <c r="C703" s="249"/>
      <c r="D703" s="249"/>
      <c r="E703" s="249"/>
      <c r="F703" s="249"/>
      <c r="G703" s="249"/>
      <c r="H703" s="249"/>
      <c r="AK703" s="249"/>
      <c r="AL703" s="249"/>
      <c r="AM703" s="249"/>
      <c r="AN703" s="249"/>
      <c r="AO703" s="249"/>
      <c r="AP703" s="249"/>
      <c r="AQ703" s="249"/>
      <c r="AR703" s="249"/>
      <c r="AS703" s="249"/>
      <c r="AT703" s="249"/>
      <c r="AU703" s="249"/>
      <c r="AV703" s="249"/>
      <c r="AW703" s="249"/>
      <c r="AX703" s="249"/>
      <c r="AY703" s="249"/>
      <c r="AZ703" s="249"/>
      <c r="BA703" s="249"/>
      <c r="BB703" s="249"/>
      <c r="BC703" s="249"/>
      <c r="BD703" s="249"/>
      <c r="BE703" s="249"/>
      <c r="BF703" s="249"/>
      <c r="BG703" s="249"/>
      <c r="BH703" s="249"/>
      <c r="BI703" s="249"/>
      <c r="BJ703" s="249"/>
      <c r="BK703" s="249"/>
      <c r="BL703" s="249"/>
      <c r="BM703" s="249"/>
      <c r="BN703" s="249"/>
      <c r="BO703" s="249"/>
      <c r="BP703" s="249"/>
      <c r="BQ703" s="249"/>
      <c r="BR703" s="249"/>
      <c r="BS703" s="249"/>
      <c r="BT703" s="249"/>
      <c r="BU703" s="249"/>
      <c r="BV703" s="249"/>
      <c r="BW703" s="249"/>
      <c r="BX703" s="249"/>
      <c r="BY703" s="249"/>
      <c r="BZ703" s="249"/>
      <c r="CA703" s="249"/>
      <c r="CB703" s="249"/>
      <c r="CC703" s="249"/>
      <c r="CD703" s="249"/>
      <c r="CE703" s="249"/>
      <c r="CF703" s="249"/>
      <c r="CG703" s="249"/>
      <c r="CH703" s="249"/>
      <c r="CI703" s="249"/>
      <c r="CJ703" s="249"/>
      <c r="CK703" s="249"/>
      <c r="CL703" s="249"/>
      <c r="CM703" s="249"/>
      <c r="CN703" s="249"/>
      <c r="CO703" s="249"/>
      <c r="CP703" s="249"/>
      <c r="CQ703" s="249"/>
      <c r="CR703" s="147"/>
      <c r="CS703" s="147"/>
      <c r="CT703" s="249"/>
      <c r="CU703" s="249"/>
      <c r="CV703" s="249"/>
      <c r="CW703" s="249"/>
      <c r="CX703" s="249"/>
      <c r="CY703" s="249"/>
      <c r="CZ703" s="249"/>
      <c r="DA703" s="249"/>
      <c r="DB703" s="249"/>
      <c r="DC703" s="249"/>
      <c r="DD703" s="249"/>
      <c r="DE703" s="249"/>
      <c r="DF703" s="249"/>
      <c r="DG703" s="249"/>
      <c r="DH703" s="249"/>
      <c r="DI703" s="249"/>
      <c r="DJ703" s="249"/>
      <c r="DK703" s="249"/>
      <c r="DL703" s="249"/>
      <c r="DM703" s="249"/>
      <c r="DN703" s="249"/>
      <c r="DO703" s="249"/>
      <c r="DP703" s="249"/>
      <c r="DQ703" s="249"/>
      <c r="DR703" s="249"/>
      <c r="DS703" s="249"/>
      <c r="DT703" s="249"/>
      <c r="DU703" s="249"/>
      <c r="DV703" s="249"/>
      <c r="DW703" s="249"/>
      <c r="DX703" s="249"/>
      <c r="DY703" s="249"/>
      <c r="DZ703" s="249"/>
      <c r="EA703" s="249"/>
      <c r="EB703" s="249"/>
      <c r="EC703" s="249"/>
      <c r="ED703" s="249"/>
      <c r="EE703" s="249"/>
      <c r="EF703" s="249"/>
      <c r="EG703" s="249"/>
      <c r="EH703" s="249"/>
      <c r="EI703" s="249"/>
      <c r="EJ703" s="249"/>
      <c r="EK703" s="249"/>
      <c r="EL703" s="249"/>
      <c r="EM703" s="249"/>
      <c r="EN703" s="249"/>
      <c r="EO703" s="249"/>
      <c r="EP703" s="249"/>
      <c r="EQ703" s="249"/>
      <c r="ER703" s="249"/>
      <c r="ES703" s="249"/>
      <c r="ET703" s="249"/>
      <c r="EU703" s="249"/>
      <c r="EV703" s="249"/>
      <c r="EW703" s="249"/>
      <c r="EX703" s="249"/>
      <c r="EY703" s="249"/>
      <c r="EZ703" s="249"/>
      <c r="FA703" s="249"/>
      <c r="FB703" s="249"/>
      <c r="FC703" s="249"/>
      <c r="FD703" s="249"/>
      <c r="FE703" s="249"/>
      <c r="FF703" s="249"/>
      <c r="FG703" s="249"/>
      <c r="FH703" s="249"/>
      <c r="FI703" s="249"/>
      <c r="FJ703" s="249"/>
      <c r="FK703" s="249"/>
      <c r="FL703" s="249"/>
      <c r="FM703" s="249"/>
      <c r="FN703" s="249"/>
      <c r="FO703" s="249"/>
      <c r="FP703" s="249"/>
      <c r="FQ703" s="249"/>
      <c r="FR703" s="249"/>
      <c r="FS703" s="249"/>
      <c r="FT703" s="249"/>
      <c r="FU703" s="249"/>
      <c r="FV703" s="249"/>
      <c r="FW703" s="249"/>
      <c r="FX703" s="249"/>
    </row>
    <row r="704" customFormat="false" ht="13.8" hidden="false" customHeight="false" outlineLevel="0" collapsed="false">
      <c r="A704" s="249"/>
      <c r="B704" s="249"/>
      <c r="C704" s="249"/>
      <c r="D704" s="249"/>
      <c r="E704" s="249"/>
      <c r="F704" s="249"/>
      <c r="G704" s="249"/>
      <c r="H704" s="249"/>
      <c r="AK704" s="249"/>
      <c r="AL704" s="249"/>
      <c r="AM704" s="249"/>
      <c r="AN704" s="249"/>
      <c r="AO704" s="249"/>
      <c r="AP704" s="249"/>
      <c r="AQ704" s="249"/>
      <c r="AR704" s="249"/>
      <c r="AS704" s="249"/>
      <c r="AT704" s="249"/>
      <c r="AU704" s="249"/>
      <c r="AV704" s="249"/>
      <c r="AW704" s="249"/>
      <c r="AX704" s="249"/>
      <c r="AY704" s="249"/>
      <c r="AZ704" s="249"/>
      <c r="BA704" s="249"/>
      <c r="BB704" s="249"/>
      <c r="BC704" s="249"/>
      <c r="BD704" s="249"/>
      <c r="BE704" s="249"/>
      <c r="BF704" s="249"/>
      <c r="BG704" s="249"/>
      <c r="BH704" s="249"/>
      <c r="BI704" s="249"/>
      <c r="BJ704" s="249"/>
      <c r="BK704" s="249"/>
      <c r="BL704" s="249"/>
      <c r="BM704" s="249"/>
      <c r="BN704" s="249"/>
      <c r="BO704" s="249"/>
      <c r="BP704" s="249"/>
      <c r="BQ704" s="249"/>
      <c r="BR704" s="249"/>
      <c r="BS704" s="249"/>
      <c r="BT704" s="249"/>
      <c r="BU704" s="249"/>
      <c r="BV704" s="249"/>
      <c r="BW704" s="249"/>
      <c r="BX704" s="249"/>
      <c r="BY704" s="249"/>
      <c r="BZ704" s="249"/>
      <c r="CA704" s="249"/>
      <c r="CB704" s="249"/>
      <c r="CC704" s="249"/>
      <c r="CD704" s="249"/>
      <c r="CE704" s="249"/>
      <c r="CF704" s="249"/>
      <c r="CG704" s="249"/>
      <c r="CH704" s="249"/>
      <c r="CI704" s="249"/>
      <c r="CJ704" s="249"/>
      <c r="CK704" s="249"/>
      <c r="CL704" s="249"/>
      <c r="CM704" s="249"/>
      <c r="CN704" s="249"/>
      <c r="CO704" s="249"/>
      <c r="CP704" s="249"/>
      <c r="CQ704" s="249"/>
      <c r="CR704" s="147"/>
      <c r="CS704" s="147"/>
      <c r="CT704" s="249"/>
      <c r="CU704" s="249"/>
      <c r="CV704" s="249"/>
      <c r="CW704" s="249"/>
      <c r="CX704" s="249"/>
      <c r="CY704" s="249"/>
      <c r="CZ704" s="249"/>
      <c r="DA704" s="249"/>
      <c r="DB704" s="249"/>
      <c r="DC704" s="249"/>
      <c r="DD704" s="249"/>
      <c r="DE704" s="249"/>
      <c r="DF704" s="249"/>
      <c r="DG704" s="249"/>
      <c r="DH704" s="249"/>
      <c r="DI704" s="249"/>
      <c r="DJ704" s="249"/>
      <c r="DK704" s="249"/>
      <c r="DL704" s="249"/>
      <c r="DM704" s="249"/>
      <c r="DN704" s="249"/>
      <c r="DO704" s="249"/>
      <c r="DP704" s="249"/>
      <c r="DQ704" s="249"/>
      <c r="DR704" s="249"/>
      <c r="DS704" s="249"/>
      <c r="DT704" s="249"/>
      <c r="DU704" s="249"/>
      <c r="DV704" s="249"/>
      <c r="DW704" s="249"/>
      <c r="DX704" s="249"/>
      <c r="DY704" s="249"/>
      <c r="DZ704" s="249"/>
      <c r="EA704" s="249"/>
      <c r="EB704" s="249"/>
      <c r="EC704" s="249"/>
      <c r="ED704" s="249"/>
      <c r="EE704" s="249"/>
      <c r="EF704" s="249"/>
      <c r="EG704" s="249"/>
      <c r="EH704" s="249"/>
      <c r="EI704" s="249"/>
      <c r="EJ704" s="249"/>
      <c r="EK704" s="249"/>
      <c r="EL704" s="249"/>
      <c r="EM704" s="249"/>
      <c r="EN704" s="249"/>
      <c r="EO704" s="249"/>
      <c r="EP704" s="249"/>
      <c r="EQ704" s="249"/>
      <c r="ER704" s="249"/>
      <c r="ES704" s="249"/>
      <c r="ET704" s="249"/>
      <c r="EU704" s="249"/>
      <c r="EV704" s="249"/>
      <c r="EW704" s="249"/>
      <c r="EX704" s="249"/>
      <c r="EY704" s="249"/>
      <c r="EZ704" s="249"/>
      <c r="FA704" s="249"/>
      <c r="FB704" s="249"/>
      <c r="FC704" s="249"/>
      <c r="FD704" s="249"/>
      <c r="FE704" s="249"/>
      <c r="FF704" s="249"/>
      <c r="FG704" s="249"/>
      <c r="FH704" s="249"/>
      <c r="FI704" s="249"/>
      <c r="FJ704" s="249"/>
      <c r="FK704" s="249"/>
      <c r="FL704" s="249"/>
      <c r="FM704" s="249"/>
      <c r="FN704" s="249"/>
      <c r="FO704" s="249"/>
      <c r="FP704" s="249"/>
      <c r="FQ704" s="249"/>
      <c r="FR704" s="249"/>
      <c r="FS704" s="249"/>
      <c r="FT704" s="249"/>
      <c r="FU704" s="249"/>
      <c r="FV704" s="249"/>
      <c r="FW704" s="249"/>
      <c r="FX704" s="249"/>
    </row>
    <row r="705" customFormat="false" ht="13.8" hidden="false" customHeight="false" outlineLevel="0" collapsed="false">
      <c r="A705" s="249"/>
      <c r="B705" s="249"/>
      <c r="C705" s="249"/>
      <c r="D705" s="249"/>
      <c r="E705" s="249"/>
      <c r="F705" s="249"/>
      <c r="G705" s="249"/>
      <c r="H705" s="249"/>
      <c r="AK705" s="249"/>
      <c r="AL705" s="249"/>
      <c r="AM705" s="249"/>
      <c r="AN705" s="249"/>
      <c r="AO705" s="249"/>
      <c r="AP705" s="249"/>
      <c r="AQ705" s="249"/>
      <c r="AR705" s="249"/>
      <c r="AS705" s="249"/>
      <c r="AT705" s="249"/>
      <c r="AU705" s="249"/>
      <c r="AV705" s="249"/>
      <c r="AW705" s="249"/>
      <c r="AX705" s="249"/>
      <c r="AY705" s="249"/>
      <c r="AZ705" s="249"/>
      <c r="BA705" s="249"/>
      <c r="BB705" s="249"/>
      <c r="BC705" s="249"/>
      <c r="BD705" s="249"/>
      <c r="BE705" s="249"/>
      <c r="BF705" s="249"/>
      <c r="BG705" s="249"/>
      <c r="BH705" s="249"/>
      <c r="BI705" s="249"/>
      <c r="BJ705" s="249"/>
      <c r="BK705" s="249"/>
      <c r="BL705" s="249"/>
      <c r="BM705" s="249"/>
      <c r="BN705" s="249"/>
      <c r="BO705" s="249"/>
      <c r="BP705" s="249"/>
      <c r="BQ705" s="249"/>
      <c r="BR705" s="249"/>
      <c r="BS705" s="249"/>
      <c r="BT705" s="249"/>
      <c r="BU705" s="249"/>
      <c r="BV705" s="249"/>
      <c r="BW705" s="249"/>
      <c r="BX705" s="249"/>
      <c r="BY705" s="249"/>
      <c r="BZ705" s="249"/>
      <c r="CA705" s="249"/>
      <c r="CB705" s="249"/>
      <c r="CC705" s="249"/>
      <c r="CD705" s="249"/>
      <c r="CE705" s="249"/>
      <c r="CF705" s="249"/>
      <c r="CG705" s="249"/>
      <c r="CH705" s="249"/>
      <c r="CI705" s="249"/>
      <c r="CJ705" s="249"/>
      <c r="CK705" s="249"/>
      <c r="CL705" s="249"/>
      <c r="CM705" s="249"/>
      <c r="CN705" s="249"/>
      <c r="CO705" s="249"/>
      <c r="CP705" s="249"/>
      <c r="CQ705" s="249"/>
      <c r="CR705" s="147"/>
      <c r="CS705" s="147"/>
      <c r="CT705" s="249"/>
      <c r="CU705" s="249"/>
      <c r="CV705" s="249"/>
      <c r="CW705" s="249"/>
      <c r="CX705" s="249"/>
      <c r="CY705" s="249"/>
      <c r="CZ705" s="249"/>
      <c r="DA705" s="249"/>
      <c r="DB705" s="249"/>
      <c r="DC705" s="249"/>
      <c r="DD705" s="249"/>
      <c r="DE705" s="249"/>
      <c r="DF705" s="249"/>
      <c r="DG705" s="249"/>
      <c r="DH705" s="249"/>
      <c r="DI705" s="249"/>
      <c r="DJ705" s="249"/>
      <c r="DK705" s="249"/>
      <c r="DL705" s="249"/>
      <c r="DM705" s="249"/>
      <c r="DN705" s="249"/>
      <c r="DO705" s="249"/>
      <c r="DP705" s="249"/>
      <c r="DQ705" s="249"/>
      <c r="DR705" s="249"/>
      <c r="DS705" s="249"/>
      <c r="DT705" s="249"/>
      <c r="DU705" s="249"/>
      <c r="DV705" s="249"/>
      <c r="DW705" s="249"/>
      <c r="DX705" s="249"/>
      <c r="DY705" s="249"/>
      <c r="DZ705" s="249"/>
      <c r="EA705" s="249"/>
      <c r="EB705" s="249"/>
      <c r="EC705" s="249"/>
      <c r="ED705" s="249"/>
      <c r="EE705" s="249"/>
      <c r="EF705" s="249"/>
      <c r="EG705" s="249"/>
      <c r="EH705" s="249"/>
      <c r="EI705" s="249"/>
      <c r="EJ705" s="249"/>
      <c r="EK705" s="249"/>
      <c r="EL705" s="249"/>
      <c r="EM705" s="249"/>
      <c r="EN705" s="249"/>
      <c r="EO705" s="249"/>
      <c r="EP705" s="249"/>
      <c r="EQ705" s="249"/>
      <c r="ER705" s="249"/>
      <c r="ES705" s="249"/>
      <c r="ET705" s="249"/>
      <c r="EU705" s="249"/>
      <c r="EV705" s="249"/>
      <c r="EW705" s="249"/>
      <c r="EX705" s="249"/>
      <c r="EY705" s="249"/>
      <c r="EZ705" s="249"/>
      <c r="FA705" s="249"/>
      <c r="FB705" s="249"/>
      <c r="FC705" s="249"/>
      <c r="FD705" s="249"/>
      <c r="FE705" s="249"/>
      <c r="FF705" s="249"/>
      <c r="FG705" s="249"/>
      <c r="FH705" s="249"/>
      <c r="FI705" s="249"/>
      <c r="FJ705" s="249"/>
      <c r="FK705" s="249"/>
      <c r="FL705" s="249"/>
      <c r="FM705" s="249"/>
      <c r="FN705" s="249"/>
      <c r="FO705" s="249"/>
      <c r="FP705" s="249"/>
      <c r="FQ705" s="249"/>
      <c r="FR705" s="249"/>
      <c r="FS705" s="249"/>
      <c r="FT705" s="249"/>
      <c r="FU705" s="249"/>
      <c r="FV705" s="249"/>
      <c r="FW705" s="249"/>
      <c r="FX705" s="249"/>
    </row>
    <row r="706" customFormat="false" ht="13.8" hidden="false" customHeight="false" outlineLevel="0" collapsed="false">
      <c r="A706" s="249"/>
      <c r="B706" s="249"/>
      <c r="C706" s="249"/>
      <c r="D706" s="249"/>
      <c r="E706" s="249"/>
      <c r="F706" s="249"/>
      <c r="G706" s="249"/>
      <c r="H706" s="249"/>
      <c r="AK706" s="249"/>
      <c r="AL706" s="249"/>
      <c r="AM706" s="249"/>
      <c r="AN706" s="249"/>
      <c r="AO706" s="249"/>
      <c r="AP706" s="249"/>
      <c r="AQ706" s="249"/>
      <c r="AR706" s="249"/>
      <c r="AS706" s="249"/>
      <c r="AT706" s="249"/>
      <c r="AU706" s="249"/>
      <c r="AV706" s="249"/>
      <c r="AW706" s="249"/>
      <c r="AX706" s="249"/>
      <c r="AY706" s="249"/>
      <c r="AZ706" s="249"/>
      <c r="BA706" s="249"/>
      <c r="BB706" s="249"/>
      <c r="BC706" s="249"/>
      <c r="BD706" s="249"/>
      <c r="BE706" s="249"/>
      <c r="BF706" s="249"/>
      <c r="BG706" s="249"/>
      <c r="BH706" s="249"/>
      <c r="BI706" s="249"/>
      <c r="BJ706" s="249"/>
      <c r="BK706" s="249"/>
      <c r="BL706" s="249"/>
      <c r="BM706" s="249"/>
      <c r="BN706" s="249"/>
      <c r="BO706" s="249"/>
      <c r="BP706" s="249"/>
      <c r="BQ706" s="249"/>
      <c r="BR706" s="249"/>
      <c r="BS706" s="249"/>
      <c r="BT706" s="249"/>
      <c r="BU706" s="249"/>
      <c r="BV706" s="249"/>
      <c r="BW706" s="249"/>
      <c r="BX706" s="249"/>
      <c r="BY706" s="249"/>
      <c r="BZ706" s="249"/>
      <c r="CA706" s="249"/>
      <c r="CB706" s="249"/>
      <c r="CC706" s="249"/>
      <c r="CD706" s="249"/>
      <c r="CE706" s="249"/>
      <c r="CF706" s="249"/>
      <c r="CG706" s="249"/>
      <c r="CH706" s="249"/>
      <c r="CI706" s="249"/>
      <c r="CJ706" s="249"/>
      <c r="CK706" s="249"/>
      <c r="CL706" s="249"/>
      <c r="CM706" s="249"/>
      <c r="CN706" s="249"/>
      <c r="CO706" s="249"/>
      <c r="CP706" s="249"/>
      <c r="CQ706" s="249"/>
      <c r="CR706" s="147"/>
      <c r="CS706" s="147"/>
      <c r="CT706" s="249"/>
      <c r="CU706" s="249"/>
      <c r="CV706" s="249"/>
      <c r="CW706" s="249"/>
      <c r="CX706" s="249"/>
      <c r="CY706" s="249"/>
      <c r="CZ706" s="249"/>
      <c r="DA706" s="249"/>
      <c r="DB706" s="249"/>
      <c r="DC706" s="249"/>
      <c r="DD706" s="249"/>
      <c r="DE706" s="249"/>
      <c r="DF706" s="249"/>
      <c r="DG706" s="249"/>
      <c r="DH706" s="249"/>
      <c r="DI706" s="249"/>
      <c r="DJ706" s="249"/>
      <c r="DK706" s="249"/>
      <c r="DL706" s="249"/>
      <c r="DM706" s="249"/>
      <c r="DN706" s="249"/>
      <c r="DO706" s="249"/>
      <c r="DP706" s="249"/>
      <c r="DQ706" s="249"/>
      <c r="DR706" s="249"/>
      <c r="DS706" s="249"/>
      <c r="DT706" s="249"/>
      <c r="DU706" s="249"/>
      <c r="DV706" s="249"/>
      <c r="DW706" s="249"/>
      <c r="DX706" s="249"/>
      <c r="DY706" s="249"/>
      <c r="DZ706" s="249"/>
      <c r="EA706" s="249"/>
      <c r="EB706" s="249"/>
      <c r="EC706" s="249"/>
      <c r="ED706" s="249"/>
      <c r="EE706" s="249"/>
      <c r="EF706" s="249"/>
      <c r="EG706" s="249"/>
      <c r="EH706" s="249"/>
      <c r="EI706" s="249"/>
      <c r="EJ706" s="249"/>
      <c r="EK706" s="249"/>
      <c r="EL706" s="249"/>
      <c r="EM706" s="249"/>
      <c r="EN706" s="249"/>
      <c r="EO706" s="249"/>
      <c r="EP706" s="249"/>
      <c r="EQ706" s="249"/>
      <c r="ER706" s="249"/>
      <c r="ES706" s="249"/>
      <c r="ET706" s="249"/>
      <c r="EU706" s="249"/>
      <c r="EV706" s="249"/>
      <c r="EW706" s="249"/>
      <c r="EX706" s="249"/>
      <c r="EY706" s="249"/>
      <c r="EZ706" s="249"/>
      <c r="FA706" s="249"/>
      <c r="FB706" s="249"/>
      <c r="FC706" s="249"/>
      <c r="FD706" s="249"/>
      <c r="FE706" s="249"/>
      <c r="FF706" s="249"/>
      <c r="FG706" s="249"/>
      <c r="FH706" s="249"/>
      <c r="FI706" s="249"/>
      <c r="FJ706" s="249"/>
      <c r="FK706" s="249"/>
      <c r="FL706" s="249"/>
      <c r="FM706" s="249"/>
      <c r="FN706" s="249"/>
      <c r="FO706" s="249"/>
      <c r="FP706" s="249"/>
      <c r="FQ706" s="249"/>
      <c r="FR706" s="249"/>
      <c r="FS706" s="249"/>
      <c r="FT706" s="249"/>
      <c r="FU706" s="249"/>
      <c r="FV706" s="249"/>
      <c r="FW706" s="249"/>
      <c r="FX706" s="249"/>
    </row>
    <row r="707" customFormat="false" ht="13.8" hidden="false" customHeight="false" outlineLevel="0" collapsed="false">
      <c r="A707" s="249"/>
      <c r="B707" s="249"/>
      <c r="C707" s="249"/>
      <c r="D707" s="249"/>
      <c r="E707" s="249"/>
      <c r="F707" s="249"/>
      <c r="G707" s="249"/>
      <c r="H707" s="249"/>
      <c r="AK707" s="249"/>
      <c r="AL707" s="249"/>
      <c r="AM707" s="249"/>
      <c r="AN707" s="249"/>
      <c r="AO707" s="249"/>
      <c r="AP707" s="249"/>
      <c r="AQ707" s="249"/>
      <c r="AR707" s="249"/>
      <c r="AS707" s="249"/>
      <c r="AT707" s="249"/>
      <c r="AU707" s="249"/>
      <c r="AV707" s="249"/>
      <c r="AW707" s="249"/>
      <c r="AX707" s="249"/>
      <c r="AY707" s="249"/>
      <c r="AZ707" s="249"/>
      <c r="BA707" s="249"/>
      <c r="BB707" s="249"/>
      <c r="BC707" s="249"/>
      <c r="BD707" s="249"/>
      <c r="BE707" s="249"/>
      <c r="BF707" s="249"/>
      <c r="BG707" s="249"/>
      <c r="BH707" s="249"/>
      <c r="BI707" s="249"/>
      <c r="BJ707" s="249"/>
      <c r="BK707" s="249"/>
      <c r="BL707" s="249"/>
      <c r="BM707" s="249"/>
      <c r="BN707" s="249"/>
      <c r="BO707" s="249"/>
      <c r="BP707" s="249"/>
      <c r="BQ707" s="249"/>
      <c r="BR707" s="249"/>
      <c r="BS707" s="249"/>
      <c r="BT707" s="249"/>
      <c r="BU707" s="249"/>
      <c r="BV707" s="249"/>
      <c r="BW707" s="249"/>
      <c r="BX707" s="249"/>
      <c r="BY707" s="249"/>
      <c r="BZ707" s="249"/>
      <c r="CA707" s="249"/>
      <c r="CB707" s="249"/>
      <c r="CC707" s="249"/>
      <c r="CD707" s="249"/>
      <c r="CE707" s="249"/>
      <c r="CF707" s="249"/>
      <c r="CG707" s="249"/>
      <c r="CH707" s="249"/>
      <c r="CI707" s="249"/>
      <c r="CJ707" s="249"/>
      <c r="CK707" s="249"/>
      <c r="CL707" s="249"/>
      <c r="CM707" s="249"/>
      <c r="CN707" s="249"/>
      <c r="CO707" s="249"/>
      <c r="CP707" s="249"/>
      <c r="CQ707" s="249"/>
      <c r="CR707" s="147"/>
      <c r="CS707" s="147"/>
      <c r="CT707" s="249"/>
      <c r="CU707" s="249"/>
      <c r="CV707" s="249"/>
      <c r="CW707" s="249"/>
      <c r="CX707" s="249"/>
      <c r="CY707" s="249"/>
      <c r="CZ707" s="249"/>
      <c r="DA707" s="249"/>
      <c r="DB707" s="249"/>
      <c r="DC707" s="249"/>
      <c r="DD707" s="249"/>
      <c r="DE707" s="249"/>
      <c r="DF707" s="249"/>
      <c r="DG707" s="249"/>
      <c r="DH707" s="249"/>
      <c r="DI707" s="249"/>
      <c r="DJ707" s="249"/>
      <c r="DK707" s="249"/>
      <c r="DL707" s="249"/>
      <c r="DM707" s="249"/>
      <c r="DN707" s="249"/>
      <c r="DO707" s="249"/>
      <c r="DP707" s="249"/>
      <c r="DQ707" s="249"/>
      <c r="DR707" s="249"/>
      <c r="DS707" s="249"/>
      <c r="DT707" s="249"/>
      <c r="DU707" s="249"/>
      <c r="DV707" s="249"/>
      <c r="DW707" s="249"/>
      <c r="DX707" s="249"/>
      <c r="DY707" s="249"/>
      <c r="DZ707" s="249"/>
      <c r="EA707" s="249"/>
      <c r="EB707" s="249"/>
      <c r="EC707" s="249"/>
      <c r="ED707" s="249"/>
      <c r="EE707" s="249"/>
      <c r="EF707" s="249"/>
      <c r="EG707" s="249"/>
      <c r="EH707" s="249"/>
      <c r="EI707" s="249"/>
      <c r="EJ707" s="249"/>
      <c r="EK707" s="249"/>
      <c r="EL707" s="249"/>
      <c r="EM707" s="249"/>
      <c r="EN707" s="249"/>
      <c r="EO707" s="249"/>
      <c r="EP707" s="249"/>
      <c r="EQ707" s="249"/>
      <c r="ER707" s="249"/>
      <c r="ES707" s="249"/>
      <c r="ET707" s="249"/>
      <c r="EU707" s="249"/>
      <c r="EV707" s="249"/>
      <c r="EW707" s="249"/>
      <c r="EX707" s="249"/>
      <c r="EY707" s="249"/>
      <c r="EZ707" s="249"/>
      <c r="FA707" s="249"/>
      <c r="FB707" s="249"/>
      <c r="FC707" s="249"/>
      <c r="FD707" s="249"/>
      <c r="FE707" s="249"/>
      <c r="FF707" s="249"/>
      <c r="FG707" s="249"/>
      <c r="FH707" s="249"/>
      <c r="FI707" s="249"/>
      <c r="FJ707" s="249"/>
      <c r="FK707" s="249"/>
      <c r="FL707" s="249"/>
      <c r="FM707" s="249"/>
      <c r="FN707" s="249"/>
      <c r="FO707" s="249"/>
      <c r="FP707" s="249"/>
      <c r="FQ707" s="249"/>
      <c r="FR707" s="249"/>
      <c r="FS707" s="249"/>
      <c r="FT707" s="249"/>
      <c r="FU707" s="249"/>
      <c r="FV707" s="249"/>
      <c r="FW707" s="249"/>
      <c r="FX707" s="249"/>
    </row>
    <row r="708" customFormat="false" ht="13.8" hidden="false" customHeight="false" outlineLevel="0" collapsed="false">
      <c r="A708" s="249"/>
      <c r="B708" s="249"/>
      <c r="C708" s="249"/>
      <c r="D708" s="249"/>
      <c r="E708" s="249"/>
      <c r="F708" s="249"/>
      <c r="G708" s="249"/>
      <c r="H708" s="249"/>
      <c r="AK708" s="249"/>
      <c r="AL708" s="249"/>
      <c r="AM708" s="249"/>
      <c r="AN708" s="249"/>
      <c r="AO708" s="249"/>
      <c r="AP708" s="249"/>
      <c r="AQ708" s="249"/>
      <c r="AR708" s="249"/>
      <c r="AS708" s="249"/>
      <c r="AT708" s="249"/>
      <c r="AU708" s="249"/>
      <c r="AV708" s="249"/>
      <c r="AW708" s="249"/>
      <c r="AX708" s="249"/>
      <c r="AY708" s="249"/>
      <c r="AZ708" s="249"/>
      <c r="BA708" s="249"/>
      <c r="BB708" s="249"/>
      <c r="BC708" s="249"/>
      <c r="BD708" s="249"/>
      <c r="BE708" s="249"/>
      <c r="BF708" s="249"/>
      <c r="BG708" s="249"/>
      <c r="BH708" s="249"/>
      <c r="BI708" s="249"/>
      <c r="BJ708" s="249"/>
      <c r="BK708" s="249"/>
      <c r="BL708" s="249"/>
      <c r="BM708" s="249"/>
      <c r="BN708" s="249"/>
      <c r="BO708" s="249"/>
      <c r="BP708" s="249"/>
      <c r="BQ708" s="249"/>
      <c r="BR708" s="249"/>
      <c r="BS708" s="249"/>
      <c r="BT708" s="249"/>
      <c r="BU708" s="249"/>
      <c r="BV708" s="249"/>
      <c r="BW708" s="249"/>
      <c r="BX708" s="249"/>
      <c r="BY708" s="249"/>
      <c r="BZ708" s="249"/>
      <c r="CA708" s="249"/>
      <c r="CB708" s="249"/>
      <c r="CC708" s="249"/>
      <c r="CD708" s="249"/>
      <c r="CE708" s="249"/>
      <c r="CF708" s="249"/>
      <c r="CG708" s="249"/>
      <c r="CH708" s="249"/>
      <c r="CI708" s="249"/>
      <c r="CJ708" s="249"/>
      <c r="CK708" s="249"/>
      <c r="CL708" s="249"/>
      <c r="CM708" s="249"/>
      <c r="CN708" s="249"/>
      <c r="CO708" s="249"/>
      <c r="CP708" s="249"/>
      <c r="CQ708" s="249"/>
      <c r="CR708" s="147"/>
      <c r="CS708" s="147"/>
      <c r="CT708" s="249"/>
      <c r="CU708" s="249"/>
      <c r="CV708" s="249"/>
      <c r="CW708" s="249"/>
      <c r="CX708" s="249"/>
      <c r="CY708" s="249"/>
      <c r="CZ708" s="249"/>
      <c r="DA708" s="249"/>
      <c r="DB708" s="249"/>
      <c r="DC708" s="249"/>
      <c r="DD708" s="249"/>
      <c r="DE708" s="249"/>
      <c r="DF708" s="249"/>
      <c r="DG708" s="249"/>
      <c r="DH708" s="249"/>
      <c r="DI708" s="249"/>
      <c r="DJ708" s="249"/>
      <c r="DK708" s="249"/>
      <c r="DL708" s="249"/>
      <c r="DM708" s="249"/>
      <c r="DN708" s="249"/>
      <c r="DO708" s="249"/>
      <c r="DP708" s="249"/>
      <c r="DQ708" s="249"/>
      <c r="DR708" s="249"/>
      <c r="DS708" s="249"/>
      <c r="DT708" s="249"/>
      <c r="DU708" s="249"/>
      <c r="DV708" s="249"/>
      <c r="DW708" s="249"/>
      <c r="DX708" s="249"/>
      <c r="DY708" s="249"/>
      <c r="DZ708" s="249"/>
      <c r="EA708" s="249"/>
      <c r="EB708" s="249"/>
      <c r="EC708" s="249"/>
      <c r="ED708" s="249"/>
      <c r="EE708" s="249"/>
      <c r="EF708" s="249"/>
      <c r="EG708" s="249"/>
      <c r="EH708" s="249"/>
      <c r="EI708" s="249"/>
      <c r="EJ708" s="249"/>
      <c r="EK708" s="249"/>
      <c r="EL708" s="249"/>
      <c r="EM708" s="249"/>
      <c r="EN708" s="249"/>
      <c r="EO708" s="249"/>
      <c r="EP708" s="249"/>
      <c r="EQ708" s="249"/>
      <c r="ER708" s="249"/>
      <c r="ES708" s="249"/>
      <c r="ET708" s="249"/>
      <c r="EU708" s="249"/>
      <c r="EV708" s="249"/>
      <c r="EW708" s="249"/>
      <c r="EX708" s="249"/>
      <c r="EY708" s="249"/>
      <c r="EZ708" s="249"/>
      <c r="FA708" s="249"/>
      <c r="FB708" s="249"/>
      <c r="FC708" s="249"/>
      <c r="FD708" s="249"/>
      <c r="FE708" s="249"/>
      <c r="FF708" s="249"/>
      <c r="FG708" s="249"/>
      <c r="FH708" s="249"/>
      <c r="FI708" s="249"/>
      <c r="FJ708" s="249"/>
      <c r="FK708" s="249"/>
      <c r="FL708" s="249"/>
      <c r="FM708" s="249"/>
      <c r="FN708" s="249"/>
      <c r="FO708" s="249"/>
      <c r="FP708" s="249"/>
      <c r="FQ708" s="249"/>
      <c r="FR708" s="249"/>
      <c r="FS708" s="249"/>
      <c r="FT708" s="249"/>
      <c r="FU708" s="249"/>
      <c r="FV708" s="249"/>
      <c r="FW708" s="249"/>
      <c r="FX708" s="249"/>
    </row>
    <row r="709" customFormat="false" ht="13.8" hidden="false" customHeight="false" outlineLevel="0" collapsed="false">
      <c r="A709" s="249"/>
      <c r="B709" s="249"/>
      <c r="C709" s="249"/>
      <c r="D709" s="249"/>
      <c r="E709" s="249"/>
      <c r="F709" s="249"/>
      <c r="G709" s="249"/>
      <c r="H709" s="249"/>
      <c r="AK709" s="249"/>
      <c r="AL709" s="249"/>
      <c r="AM709" s="249"/>
      <c r="AN709" s="249"/>
      <c r="AO709" s="249"/>
      <c r="AP709" s="249"/>
      <c r="AQ709" s="249"/>
      <c r="AR709" s="249"/>
      <c r="AS709" s="249"/>
      <c r="AT709" s="249"/>
      <c r="AU709" s="249"/>
      <c r="AV709" s="249"/>
      <c r="AW709" s="249"/>
      <c r="AX709" s="249"/>
      <c r="AY709" s="249"/>
      <c r="AZ709" s="249"/>
      <c r="BA709" s="249"/>
      <c r="BB709" s="249"/>
      <c r="BC709" s="249"/>
      <c r="BD709" s="249"/>
      <c r="BE709" s="249"/>
      <c r="BF709" s="249"/>
      <c r="BG709" s="249"/>
      <c r="BH709" s="249"/>
      <c r="BI709" s="249"/>
      <c r="BJ709" s="249"/>
      <c r="BK709" s="249"/>
      <c r="BL709" s="249"/>
      <c r="BM709" s="249"/>
      <c r="BN709" s="249"/>
      <c r="BO709" s="249"/>
      <c r="BP709" s="249"/>
      <c r="BQ709" s="249"/>
      <c r="BR709" s="249"/>
      <c r="BS709" s="249"/>
      <c r="BT709" s="249"/>
      <c r="BU709" s="249"/>
      <c r="BV709" s="249"/>
      <c r="BW709" s="249"/>
      <c r="BX709" s="249"/>
      <c r="BY709" s="249"/>
      <c r="BZ709" s="249"/>
      <c r="CA709" s="249"/>
      <c r="CB709" s="249"/>
      <c r="CC709" s="249"/>
      <c r="CD709" s="249"/>
      <c r="CE709" s="249"/>
      <c r="CF709" s="249"/>
      <c r="CG709" s="249"/>
      <c r="CH709" s="249"/>
      <c r="CI709" s="249"/>
      <c r="CJ709" s="249"/>
      <c r="CK709" s="249"/>
      <c r="CL709" s="249"/>
      <c r="CM709" s="249"/>
      <c r="CN709" s="249"/>
      <c r="CO709" s="249"/>
      <c r="CP709" s="249"/>
      <c r="CQ709" s="249"/>
      <c r="CR709" s="147"/>
      <c r="CS709" s="147"/>
      <c r="CT709" s="249"/>
      <c r="CU709" s="249"/>
      <c r="CV709" s="249"/>
      <c r="CW709" s="249"/>
      <c r="CX709" s="249"/>
      <c r="CY709" s="249"/>
      <c r="CZ709" s="249"/>
      <c r="DA709" s="249"/>
      <c r="DB709" s="249"/>
      <c r="DC709" s="249"/>
      <c r="DD709" s="249"/>
      <c r="DE709" s="249"/>
      <c r="DF709" s="249"/>
      <c r="DG709" s="249"/>
      <c r="DH709" s="249"/>
      <c r="DI709" s="249"/>
      <c r="DJ709" s="249"/>
      <c r="DK709" s="249"/>
      <c r="DL709" s="249"/>
      <c r="DM709" s="249"/>
      <c r="DN709" s="249"/>
      <c r="DO709" s="249"/>
      <c r="DP709" s="249"/>
      <c r="DQ709" s="249"/>
      <c r="DR709" s="249"/>
      <c r="DS709" s="249"/>
      <c r="DT709" s="249"/>
      <c r="DU709" s="249"/>
      <c r="DV709" s="249"/>
      <c r="DW709" s="249"/>
      <c r="DX709" s="249"/>
      <c r="DY709" s="249"/>
      <c r="DZ709" s="249"/>
      <c r="EA709" s="249"/>
      <c r="EB709" s="249"/>
      <c r="EC709" s="249"/>
      <c r="ED709" s="249"/>
      <c r="EE709" s="249"/>
      <c r="EF709" s="249"/>
      <c r="EG709" s="249"/>
      <c r="EH709" s="249"/>
      <c r="EI709" s="249"/>
      <c r="EJ709" s="249"/>
      <c r="EK709" s="249"/>
      <c r="EL709" s="249"/>
      <c r="EM709" s="249"/>
      <c r="EN709" s="249"/>
      <c r="EO709" s="249"/>
      <c r="EP709" s="249"/>
      <c r="EQ709" s="249"/>
      <c r="ER709" s="249"/>
      <c r="ES709" s="249"/>
      <c r="ET709" s="249"/>
      <c r="EU709" s="249"/>
      <c r="EV709" s="249"/>
      <c r="EW709" s="249"/>
      <c r="EX709" s="249"/>
      <c r="EY709" s="249"/>
      <c r="EZ709" s="249"/>
      <c r="FA709" s="249"/>
      <c r="FB709" s="249"/>
      <c r="FC709" s="249"/>
      <c r="FD709" s="249"/>
      <c r="FE709" s="249"/>
      <c r="FF709" s="249"/>
      <c r="FG709" s="249"/>
      <c r="FH709" s="249"/>
      <c r="FI709" s="249"/>
      <c r="FJ709" s="249"/>
      <c r="FK709" s="249"/>
      <c r="FL709" s="249"/>
      <c r="FM709" s="249"/>
      <c r="FN709" s="249"/>
      <c r="FO709" s="249"/>
      <c r="FP709" s="249"/>
      <c r="FQ709" s="249"/>
      <c r="FR709" s="249"/>
      <c r="FS709" s="249"/>
      <c r="FT709" s="249"/>
      <c r="FU709" s="249"/>
      <c r="FV709" s="249"/>
      <c r="FW709" s="249"/>
      <c r="FX709" s="249"/>
    </row>
    <row r="710" customFormat="false" ht="13.8" hidden="false" customHeight="false" outlineLevel="0" collapsed="false">
      <c r="A710" s="249"/>
      <c r="B710" s="249"/>
      <c r="C710" s="249"/>
      <c r="D710" s="249"/>
      <c r="E710" s="249"/>
      <c r="F710" s="249"/>
      <c r="G710" s="249"/>
      <c r="H710" s="249"/>
      <c r="AK710" s="249"/>
      <c r="AL710" s="249"/>
      <c r="AM710" s="249"/>
      <c r="AN710" s="249"/>
      <c r="AO710" s="249"/>
      <c r="AP710" s="249"/>
      <c r="AQ710" s="249"/>
      <c r="AR710" s="249"/>
      <c r="AS710" s="249"/>
      <c r="AT710" s="249"/>
      <c r="AU710" s="249"/>
      <c r="AV710" s="249"/>
      <c r="AW710" s="249"/>
      <c r="AX710" s="249"/>
      <c r="AY710" s="249"/>
      <c r="AZ710" s="249"/>
      <c r="BA710" s="249"/>
      <c r="BB710" s="249"/>
      <c r="BC710" s="249"/>
      <c r="BD710" s="249"/>
      <c r="BE710" s="249"/>
      <c r="BF710" s="249"/>
      <c r="BG710" s="249"/>
      <c r="BH710" s="249"/>
      <c r="BI710" s="249"/>
      <c r="BJ710" s="249"/>
      <c r="BK710" s="249"/>
      <c r="BL710" s="249"/>
      <c r="BM710" s="249"/>
      <c r="BN710" s="249"/>
      <c r="BO710" s="249"/>
      <c r="BP710" s="249"/>
      <c r="BQ710" s="249"/>
      <c r="BR710" s="249"/>
      <c r="BS710" s="249"/>
      <c r="BT710" s="249"/>
      <c r="BU710" s="249"/>
      <c r="BV710" s="249"/>
      <c r="BW710" s="249"/>
      <c r="BX710" s="249"/>
      <c r="BY710" s="249"/>
      <c r="BZ710" s="249"/>
      <c r="CA710" s="249"/>
      <c r="CB710" s="249"/>
      <c r="CC710" s="249"/>
      <c r="CD710" s="249"/>
      <c r="CE710" s="249"/>
      <c r="CF710" s="249"/>
      <c r="CG710" s="249"/>
      <c r="CH710" s="249"/>
      <c r="CI710" s="249"/>
      <c r="CJ710" s="249"/>
      <c r="CK710" s="249"/>
      <c r="CL710" s="249"/>
      <c r="CM710" s="249"/>
      <c r="CN710" s="249"/>
      <c r="CO710" s="249"/>
      <c r="CP710" s="249"/>
      <c r="CQ710" s="249"/>
      <c r="CR710" s="147"/>
      <c r="CS710" s="147"/>
      <c r="CT710" s="249"/>
      <c r="CU710" s="249"/>
      <c r="CV710" s="249"/>
      <c r="CW710" s="249"/>
      <c r="CX710" s="249"/>
      <c r="CY710" s="249"/>
      <c r="CZ710" s="249"/>
      <c r="DA710" s="249"/>
      <c r="DB710" s="249"/>
      <c r="DC710" s="249"/>
      <c r="DD710" s="249"/>
      <c r="DE710" s="249"/>
      <c r="DF710" s="249"/>
      <c r="DG710" s="249"/>
      <c r="DH710" s="249"/>
      <c r="DI710" s="249"/>
      <c r="DJ710" s="249"/>
      <c r="DK710" s="249"/>
      <c r="DL710" s="249"/>
      <c r="DM710" s="249"/>
      <c r="DN710" s="249"/>
      <c r="DO710" s="249"/>
      <c r="DP710" s="249"/>
      <c r="DQ710" s="249"/>
      <c r="DR710" s="249"/>
      <c r="DS710" s="249"/>
      <c r="DT710" s="249"/>
      <c r="DU710" s="249"/>
      <c r="DV710" s="249"/>
      <c r="DW710" s="249"/>
      <c r="DX710" s="249"/>
      <c r="DY710" s="249"/>
      <c r="DZ710" s="249"/>
      <c r="EA710" s="249"/>
      <c r="EB710" s="249"/>
      <c r="EC710" s="249"/>
      <c r="ED710" s="249"/>
      <c r="EE710" s="249"/>
      <c r="EF710" s="249"/>
      <c r="EG710" s="249"/>
      <c r="EH710" s="249"/>
      <c r="EI710" s="249"/>
      <c r="EJ710" s="249"/>
      <c r="EK710" s="249"/>
      <c r="EL710" s="249"/>
      <c r="EM710" s="249"/>
      <c r="EN710" s="249"/>
      <c r="EO710" s="249"/>
      <c r="EP710" s="249"/>
      <c r="EQ710" s="249"/>
      <c r="ER710" s="249"/>
      <c r="ES710" s="249"/>
      <c r="ET710" s="249"/>
      <c r="EU710" s="249"/>
      <c r="EV710" s="249"/>
      <c r="EW710" s="249"/>
      <c r="EX710" s="249"/>
      <c r="EY710" s="249"/>
      <c r="EZ710" s="249"/>
      <c r="FA710" s="249"/>
      <c r="FB710" s="249"/>
      <c r="FC710" s="249"/>
      <c r="FD710" s="249"/>
      <c r="FE710" s="249"/>
      <c r="FF710" s="249"/>
      <c r="FG710" s="249"/>
      <c r="FH710" s="249"/>
      <c r="FI710" s="249"/>
      <c r="FJ710" s="249"/>
      <c r="FK710" s="249"/>
      <c r="FL710" s="249"/>
      <c r="FM710" s="249"/>
      <c r="FN710" s="249"/>
      <c r="FO710" s="249"/>
      <c r="FP710" s="249"/>
      <c r="FQ710" s="249"/>
      <c r="FR710" s="249"/>
      <c r="FS710" s="249"/>
      <c r="FT710" s="249"/>
      <c r="FU710" s="249"/>
      <c r="FV710" s="249"/>
      <c r="FW710" s="249"/>
      <c r="FX710" s="249"/>
    </row>
    <row r="711" customFormat="false" ht="13.8" hidden="false" customHeight="false" outlineLevel="0" collapsed="false">
      <c r="A711" s="249"/>
      <c r="B711" s="249"/>
      <c r="C711" s="249"/>
      <c r="D711" s="249"/>
      <c r="E711" s="249"/>
      <c r="F711" s="249"/>
      <c r="G711" s="249"/>
      <c r="H711" s="249"/>
      <c r="AK711" s="249"/>
      <c r="AL711" s="249"/>
      <c r="AM711" s="249"/>
      <c r="AN711" s="249"/>
      <c r="AO711" s="249"/>
      <c r="AP711" s="249"/>
      <c r="AQ711" s="249"/>
      <c r="AR711" s="249"/>
      <c r="AS711" s="249"/>
      <c r="AT711" s="249"/>
      <c r="AU711" s="249"/>
      <c r="AV711" s="249"/>
      <c r="AW711" s="249"/>
      <c r="AX711" s="249"/>
      <c r="AY711" s="249"/>
      <c r="AZ711" s="249"/>
      <c r="BA711" s="249"/>
      <c r="BB711" s="249"/>
      <c r="BC711" s="249"/>
      <c r="BD711" s="249"/>
      <c r="BE711" s="249"/>
      <c r="BF711" s="249"/>
      <c r="BG711" s="249"/>
      <c r="BH711" s="249"/>
      <c r="BI711" s="249"/>
      <c r="BJ711" s="249"/>
      <c r="BK711" s="249"/>
      <c r="BL711" s="249"/>
      <c r="BM711" s="249"/>
      <c r="BN711" s="249"/>
      <c r="BO711" s="249"/>
      <c r="BP711" s="249"/>
      <c r="BQ711" s="249"/>
      <c r="BR711" s="249"/>
      <c r="BS711" s="249"/>
      <c r="BT711" s="249"/>
      <c r="BU711" s="249"/>
      <c r="BV711" s="249"/>
      <c r="BW711" s="249"/>
      <c r="BX711" s="249"/>
      <c r="BY711" s="249"/>
      <c r="BZ711" s="249"/>
      <c r="CA711" s="249"/>
      <c r="CB711" s="249"/>
      <c r="CC711" s="249"/>
      <c r="CD711" s="249"/>
      <c r="CE711" s="249"/>
      <c r="CF711" s="249"/>
      <c r="CG711" s="249"/>
      <c r="CH711" s="249"/>
      <c r="CI711" s="249"/>
      <c r="CJ711" s="249"/>
      <c r="CK711" s="249"/>
      <c r="CL711" s="249"/>
      <c r="CM711" s="249"/>
      <c r="CN711" s="249"/>
      <c r="CO711" s="249"/>
      <c r="CP711" s="249"/>
      <c r="CQ711" s="249"/>
      <c r="CR711" s="147"/>
      <c r="CS711" s="147"/>
      <c r="CT711" s="249"/>
      <c r="CU711" s="249"/>
      <c r="CV711" s="249"/>
      <c r="CW711" s="249"/>
      <c r="CX711" s="249"/>
      <c r="CY711" s="249"/>
      <c r="CZ711" s="249"/>
      <c r="DA711" s="249"/>
      <c r="DB711" s="249"/>
      <c r="DC711" s="249"/>
      <c r="DD711" s="249"/>
      <c r="DE711" s="249"/>
      <c r="DF711" s="249"/>
      <c r="DG711" s="249"/>
      <c r="DH711" s="249"/>
      <c r="DI711" s="249"/>
      <c r="DJ711" s="249"/>
      <c r="DK711" s="249"/>
      <c r="DL711" s="249"/>
      <c r="DM711" s="249"/>
      <c r="DN711" s="249"/>
      <c r="DO711" s="249"/>
      <c r="DP711" s="249"/>
      <c r="DQ711" s="249"/>
      <c r="DR711" s="249"/>
      <c r="DS711" s="249"/>
      <c r="DT711" s="249"/>
      <c r="DU711" s="249"/>
      <c r="DV711" s="249"/>
      <c r="DW711" s="249"/>
      <c r="DX711" s="249"/>
      <c r="DY711" s="249"/>
      <c r="DZ711" s="249"/>
      <c r="EA711" s="249"/>
      <c r="EB711" s="249"/>
      <c r="EC711" s="249"/>
      <c r="ED711" s="249"/>
      <c r="EE711" s="249"/>
      <c r="EF711" s="249"/>
      <c r="EG711" s="249"/>
      <c r="EH711" s="249"/>
      <c r="EI711" s="249"/>
      <c r="EJ711" s="249"/>
      <c r="EK711" s="249"/>
      <c r="EL711" s="249"/>
      <c r="EM711" s="249"/>
      <c r="EN711" s="249"/>
      <c r="EO711" s="249"/>
      <c r="EP711" s="249"/>
      <c r="EQ711" s="249"/>
      <c r="ER711" s="249"/>
      <c r="ES711" s="249"/>
      <c r="ET711" s="249"/>
      <c r="EU711" s="249"/>
      <c r="EV711" s="249"/>
      <c r="EW711" s="249"/>
      <c r="EX711" s="249"/>
      <c r="EY711" s="249"/>
      <c r="EZ711" s="249"/>
      <c r="FA711" s="249"/>
      <c r="FB711" s="249"/>
      <c r="FC711" s="249"/>
      <c r="FD711" s="249"/>
      <c r="FE711" s="249"/>
      <c r="FF711" s="249"/>
      <c r="FG711" s="249"/>
      <c r="FH711" s="249"/>
      <c r="FI711" s="249"/>
      <c r="FJ711" s="249"/>
      <c r="FK711" s="249"/>
      <c r="FL711" s="249"/>
      <c r="FM711" s="249"/>
      <c r="FN711" s="249"/>
      <c r="FO711" s="249"/>
      <c r="FP711" s="249"/>
      <c r="FQ711" s="249"/>
      <c r="FR711" s="249"/>
      <c r="FS711" s="249"/>
      <c r="FT711" s="249"/>
      <c r="FU711" s="249"/>
      <c r="FV711" s="249"/>
      <c r="FW711" s="249"/>
      <c r="FX711" s="249"/>
    </row>
    <row r="712" customFormat="false" ht="13.8" hidden="false" customHeight="false" outlineLevel="0" collapsed="false">
      <c r="A712" s="249"/>
      <c r="B712" s="249"/>
      <c r="C712" s="249"/>
      <c r="D712" s="249"/>
      <c r="E712" s="249"/>
      <c r="F712" s="249"/>
      <c r="G712" s="249"/>
      <c r="H712" s="249"/>
      <c r="AK712" s="249"/>
      <c r="AL712" s="249"/>
      <c r="AM712" s="249"/>
      <c r="AN712" s="249"/>
      <c r="AO712" s="249"/>
      <c r="AP712" s="249"/>
      <c r="AQ712" s="249"/>
      <c r="AR712" s="249"/>
      <c r="AS712" s="249"/>
      <c r="AT712" s="249"/>
      <c r="AU712" s="249"/>
      <c r="AV712" s="249"/>
      <c r="AW712" s="249"/>
      <c r="AX712" s="249"/>
      <c r="AY712" s="249"/>
      <c r="AZ712" s="249"/>
      <c r="BA712" s="249"/>
      <c r="BB712" s="249"/>
      <c r="BC712" s="249"/>
      <c r="BD712" s="249"/>
      <c r="BE712" s="249"/>
      <c r="BF712" s="249"/>
      <c r="BG712" s="249"/>
      <c r="BH712" s="249"/>
      <c r="BI712" s="249"/>
      <c r="BJ712" s="249"/>
      <c r="BK712" s="249"/>
      <c r="BL712" s="249"/>
      <c r="BM712" s="249"/>
      <c r="BN712" s="249"/>
      <c r="BO712" s="249"/>
      <c r="BP712" s="249"/>
      <c r="BQ712" s="249"/>
      <c r="BR712" s="249"/>
      <c r="BS712" s="249"/>
      <c r="BT712" s="249"/>
      <c r="BU712" s="249"/>
      <c r="BV712" s="249"/>
      <c r="BW712" s="249"/>
      <c r="BX712" s="249"/>
      <c r="BY712" s="249"/>
      <c r="BZ712" s="249"/>
      <c r="CA712" s="249"/>
      <c r="CB712" s="249"/>
      <c r="CC712" s="249"/>
      <c r="CD712" s="249"/>
      <c r="CE712" s="249"/>
      <c r="CF712" s="249"/>
      <c r="CG712" s="249"/>
      <c r="CH712" s="249"/>
      <c r="CI712" s="249"/>
      <c r="CJ712" s="249"/>
      <c r="CK712" s="249"/>
      <c r="CL712" s="249"/>
      <c r="CM712" s="249"/>
      <c r="CN712" s="249"/>
      <c r="CO712" s="249"/>
      <c r="CP712" s="249"/>
      <c r="CQ712" s="249"/>
      <c r="CR712" s="147"/>
      <c r="CS712" s="147"/>
      <c r="CT712" s="249"/>
      <c r="CU712" s="249"/>
      <c r="CV712" s="249"/>
      <c r="CW712" s="249"/>
      <c r="CX712" s="249"/>
      <c r="CY712" s="249"/>
      <c r="CZ712" s="249"/>
      <c r="DA712" s="249"/>
      <c r="DB712" s="249"/>
      <c r="DC712" s="249"/>
      <c r="DD712" s="249"/>
      <c r="DE712" s="249"/>
      <c r="DF712" s="249"/>
      <c r="DG712" s="249"/>
      <c r="DH712" s="249"/>
      <c r="DI712" s="249"/>
      <c r="DJ712" s="249"/>
      <c r="DK712" s="249"/>
      <c r="DL712" s="249"/>
      <c r="DM712" s="249"/>
      <c r="DN712" s="249"/>
      <c r="DO712" s="249"/>
      <c r="DP712" s="249"/>
      <c r="DQ712" s="249"/>
      <c r="DR712" s="249"/>
      <c r="DS712" s="249"/>
      <c r="DT712" s="249"/>
      <c r="DU712" s="249"/>
      <c r="DV712" s="249"/>
      <c r="DW712" s="249"/>
      <c r="DX712" s="249"/>
      <c r="DY712" s="249"/>
      <c r="DZ712" s="249"/>
      <c r="EA712" s="249"/>
      <c r="EB712" s="249"/>
      <c r="EC712" s="249"/>
      <c r="ED712" s="249"/>
      <c r="EE712" s="249"/>
      <c r="EF712" s="249"/>
      <c r="EG712" s="249"/>
      <c r="EH712" s="249"/>
      <c r="EI712" s="249"/>
      <c r="EJ712" s="249"/>
      <c r="EK712" s="249"/>
      <c r="EL712" s="249"/>
      <c r="EM712" s="249"/>
      <c r="EN712" s="249"/>
      <c r="EO712" s="249"/>
      <c r="EP712" s="249"/>
      <c r="EQ712" s="249"/>
      <c r="ER712" s="249"/>
      <c r="ES712" s="249"/>
      <c r="ET712" s="249"/>
      <c r="EU712" s="249"/>
      <c r="EV712" s="249"/>
      <c r="EW712" s="249"/>
      <c r="EX712" s="249"/>
      <c r="EY712" s="249"/>
      <c r="EZ712" s="249"/>
      <c r="FA712" s="249"/>
      <c r="FB712" s="249"/>
      <c r="FC712" s="249"/>
      <c r="FD712" s="249"/>
      <c r="FE712" s="249"/>
      <c r="FF712" s="249"/>
      <c r="FG712" s="249"/>
      <c r="FH712" s="249"/>
      <c r="FI712" s="249"/>
      <c r="FJ712" s="249"/>
      <c r="FK712" s="249"/>
      <c r="FL712" s="249"/>
      <c r="FM712" s="249"/>
      <c r="FN712" s="249"/>
      <c r="FO712" s="249"/>
      <c r="FP712" s="249"/>
      <c r="FQ712" s="249"/>
      <c r="FR712" s="249"/>
      <c r="FS712" s="249"/>
      <c r="FT712" s="249"/>
      <c r="FU712" s="249"/>
      <c r="FV712" s="249"/>
      <c r="FW712" s="249"/>
      <c r="FX712" s="249"/>
    </row>
    <row r="713" customFormat="false" ht="13.8" hidden="false" customHeight="false" outlineLevel="0" collapsed="false">
      <c r="A713" s="249"/>
      <c r="B713" s="249"/>
      <c r="C713" s="249"/>
      <c r="D713" s="249"/>
      <c r="E713" s="249"/>
      <c r="F713" s="249"/>
      <c r="G713" s="249"/>
      <c r="H713" s="249"/>
      <c r="AK713" s="249"/>
      <c r="AL713" s="249"/>
      <c r="AM713" s="249"/>
      <c r="AN713" s="249"/>
      <c r="AO713" s="249"/>
      <c r="AP713" s="249"/>
      <c r="AQ713" s="249"/>
      <c r="AR713" s="249"/>
      <c r="AS713" s="249"/>
      <c r="AT713" s="249"/>
      <c r="AU713" s="249"/>
      <c r="AV713" s="249"/>
      <c r="AW713" s="249"/>
      <c r="AX713" s="249"/>
      <c r="AY713" s="249"/>
      <c r="AZ713" s="249"/>
      <c r="BA713" s="249"/>
      <c r="BB713" s="249"/>
      <c r="BC713" s="249"/>
      <c r="BD713" s="249"/>
      <c r="BE713" s="249"/>
      <c r="BF713" s="249"/>
      <c r="BG713" s="249"/>
      <c r="BH713" s="249"/>
      <c r="BI713" s="249"/>
      <c r="BJ713" s="249"/>
      <c r="BK713" s="249"/>
      <c r="BL713" s="249"/>
      <c r="BM713" s="249"/>
      <c r="BN713" s="249"/>
      <c r="BO713" s="249"/>
      <c r="BP713" s="249"/>
      <c r="BQ713" s="249"/>
      <c r="BR713" s="249"/>
      <c r="BS713" s="249"/>
      <c r="BT713" s="249"/>
      <c r="BU713" s="249"/>
      <c r="BV713" s="249"/>
      <c r="BW713" s="249"/>
      <c r="BX713" s="249"/>
      <c r="BY713" s="249"/>
      <c r="BZ713" s="249"/>
      <c r="CA713" s="249"/>
      <c r="CB713" s="249"/>
      <c r="CC713" s="249"/>
      <c r="CD713" s="249"/>
      <c r="CE713" s="249"/>
      <c r="CF713" s="249"/>
      <c r="CG713" s="249"/>
      <c r="CH713" s="249"/>
      <c r="CI713" s="249"/>
      <c r="CJ713" s="249"/>
      <c r="CK713" s="249"/>
      <c r="CL713" s="249"/>
      <c r="CM713" s="249"/>
      <c r="CN713" s="249"/>
      <c r="CO713" s="249"/>
      <c r="CP713" s="249"/>
      <c r="CQ713" s="249"/>
      <c r="CR713" s="147"/>
      <c r="CS713" s="147"/>
      <c r="CT713" s="249"/>
      <c r="CU713" s="249"/>
      <c r="CV713" s="249"/>
      <c r="CW713" s="249"/>
      <c r="CX713" s="249"/>
      <c r="CY713" s="249"/>
      <c r="CZ713" s="249"/>
      <c r="DA713" s="249"/>
      <c r="DB713" s="249"/>
      <c r="DC713" s="249"/>
      <c r="DD713" s="249"/>
      <c r="DE713" s="249"/>
      <c r="DF713" s="249"/>
      <c r="DG713" s="249"/>
      <c r="DH713" s="249"/>
      <c r="DI713" s="249"/>
      <c r="DJ713" s="249"/>
      <c r="DK713" s="249"/>
      <c r="DL713" s="249"/>
      <c r="DM713" s="249"/>
      <c r="DN713" s="249"/>
      <c r="DO713" s="249"/>
      <c r="DP713" s="249"/>
      <c r="DQ713" s="249"/>
      <c r="DR713" s="249"/>
      <c r="DS713" s="249"/>
      <c r="DT713" s="249"/>
      <c r="DU713" s="249"/>
      <c r="DV713" s="249"/>
      <c r="DW713" s="249"/>
      <c r="DX713" s="249"/>
      <c r="DY713" s="249"/>
      <c r="DZ713" s="249"/>
      <c r="EA713" s="249"/>
      <c r="EB713" s="249"/>
      <c r="EC713" s="249"/>
      <c r="ED713" s="249"/>
      <c r="EE713" s="249"/>
      <c r="EF713" s="249"/>
      <c r="EG713" s="249"/>
      <c r="EH713" s="249"/>
      <c r="EI713" s="249"/>
      <c r="EJ713" s="249"/>
      <c r="EK713" s="249"/>
      <c r="EL713" s="249"/>
      <c r="EM713" s="249"/>
      <c r="EN713" s="249"/>
      <c r="EO713" s="249"/>
      <c r="EP713" s="249"/>
      <c r="EQ713" s="249"/>
      <c r="ER713" s="249"/>
      <c r="ES713" s="249"/>
      <c r="ET713" s="249"/>
      <c r="EU713" s="249"/>
      <c r="EV713" s="249"/>
      <c r="EW713" s="249"/>
      <c r="EX713" s="249"/>
      <c r="EY713" s="249"/>
      <c r="EZ713" s="249"/>
      <c r="FA713" s="249"/>
      <c r="FB713" s="249"/>
      <c r="FC713" s="249"/>
      <c r="FD713" s="249"/>
      <c r="FE713" s="249"/>
      <c r="FF713" s="249"/>
      <c r="FG713" s="249"/>
      <c r="FH713" s="249"/>
      <c r="FI713" s="249"/>
      <c r="FJ713" s="249"/>
      <c r="FK713" s="249"/>
      <c r="FL713" s="249"/>
      <c r="FM713" s="249"/>
      <c r="FN713" s="249"/>
      <c r="FO713" s="249"/>
      <c r="FP713" s="249"/>
      <c r="FQ713" s="249"/>
      <c r="FR713" s="249"/>
      <c r="FS713" s="249"/>
      <c r="FT713" s="249"/>
      <c r="FU713" s="249"/>
      <c r="FV713" s="249"/>
      <c r="FW713" s="249"/>
      <c r="FX713" s="249"/>
    </row>
    <row r="714" customFormat="false" ht="13.8" hidden="false" customHeight="false" outlineLevel="0" collapsed="false">
      <c r="A714" s="249"/>
      <c r="B714" s="249"/>
      <c r="C714" s="249"/>
      <c r="D714" s="249"/>
      <c r="E714" s="249"/>
      <c r="F714" s="249"/>
      <c r="G714" s="249"/>
      <c r="H714" s="249"/>
      <c r="AK714" s="249"/>
      <c r="AL714" s="249"/>
      <c r="AM714" s="249"/>
      <c r="AN714" s="249"/>
      <c r="AO714" s="249"/>
      <c r="AP714" s="249"/>
      <c r="AQ714" s="249"/>
      <c r="AR714" s="249"/>
      <c r="AS714" s="249"/>
      <c r="AT714" s="249"/>
      <c r="AU714" s="249"/>
      <c r="AV714" s="249"/>
      <c r="AW714" s="249"/>
      <c r="AX714" s="249"/>
      <c r="AY714" s="249"/>
      <c r="AZ714" s="249"/>
      <c r="BA714" s="249"/>
      <c r="BB714" s="249"/>
      <c r="BC714" s="249"/>
      <c r="BD714" s="249"/>
      <c r="BE714" s="249"/>
      <c r="BF714" s="249"/>
      <c r="BG714" s="249"/>
      <c r="BH714" s="249"/>
      <c r="BI714" s="249"/>
      <c r="BJ714" s="249"/>
      <c r="BK714" s="249"/>
      <c r="BL714" s="249"/>
      <c r="BM714" s="249"/>
      <c r="BN714" s="249"/>
      <c r="BO714" s="249"/>
      <c r="BP714" s="249"/>
      <c r="BQ714" s="249"/>
      <c r="BR714" s="249"/>
      <c r="BS714" s="249"/>
      <c r="BT714" s="249"/>
      <c r="BU714" s="249"/>
      <c r="BV714" s="249"/>
      <c r="BW714" s="249"/>
      <c r="BX714" s="249"/>
      <c r="BY714" s="249"/>
      <c r="BZ714" s="249"/>
      <c r="CA714" s="249"/>
      <c r="CB714" s="249"/>
      <c r="CC714" s="249"/>
      <c r="CD714" s="249"/>
      <c r="CE714" s="249"/>
      <c r="CF714" s="249"/>
      <c r="CG714" s="249"/>
      <c r="CH714" s="249"/>
      <c r="CI714" s="249"/>
      <c r="CJ714" s="249"/>
      <c r="CK714" s="249"/>
      <c r="CL714" s="249"/>
      <c r="CM714" s="249"/>
      <c r="CN714" s="249"/>
      <c r="CO714" s="249"/>
      <c r="CP714" s="249"/>
      <c r="CQ714" s="249"/>
      <c r="CR714" s="147"/>
      <c r="CS714" s="147"/>
      <c r="CT714" s="249"/>
      <c r="CU714" s="249"/>
      <c r="CV714" s="249"/>
      <c r="CW714" s="249"/>
      <c r="CX714" s="249"/>
      <c r="CY714" s="249"/>
      <c r="CZ714" s="249"/>
      <c r="DA714" s="249"/>
      <c r="DB714" s="249"/>
      <c r="DC714" s="249"/>
      <c r="DD714" s="249"/>
      <c r="DE714" s="249"/>
      <c r="DF714" s="249"/>
      <c r="DG714" s="249"/>
      <c r="DH714" s="249"/>
      <c r="DI714" s="249"/>
      <c r="DJ714" s="249"/>
      <c r="DK714" s="249"/>
      <c r="DL714" s="249"/>
      <c r="DM714" s="249"/>
      <c r="DN714" s="249"/>
      <c r="DO714" s="249"/>
      <c r="DP714" s="249"/>
      <c r="DQ714" s="249"/>
      <c r="DR714" s="249"/>
      <c r="DS714" s="249"/>
      <c r="DT714" s="249"/>
      <c r="DU714" s="249"/>
      <c r="DV714" s="249"/>
      <c r="DW714" s="249"/>
      <c r="DX714" s="249"/>
      <c r="DY714" s="249"/>
      <c r="DZ714" s="249"/>
      <c r="EA714" s="249"/>
      <c r="EB714" s="249"/>
      <c r="EC714" s="249"/>
      <c r="ED714" s="249"/>
      <c r="EE714" s="249"/>
      <c r="EF714" s="249"/>
      <c r="EG714" s="249"/>
      <c r="EH714" s="249"/>
      <c r="EI714" s="249"/>
      <c r="EJ714" s="249"/>
      <c r="EK714" s="249"/>
      <c r="EL714" s="249"/>
      <c r="EM714" s="249"/>
      <c r="EN714" s="249"/>
      <c r="EO714" s="249"/>
      <c r="EP714" s="249"/>
      <c r="EQ714" s="249"/>
      <c r="ER714" s="249"/>
      <c r="ES714" s="249"/>
      <c r="ET714" s="249"/>
      <c r="EU714" s="249"/>
      <c r="EV714" s="249"/>
      <c r="EW714" s="249"/>
      <c r="EX714" s="249"/>
      <c r="EY714" s="249"/>
      <c r="EZ714" s="249"/>
      <c r="FA714" s="249"/>
      <c r="FB714" s="249"/>
      <c r="FC714" s="249"/>
      <c r="FD714" s="249"/>
      <c r="FE714" s="249"/>
      <c r="FF714" s="249"/>
      <c r="FG714" s="249"/>
      <c r="FH714" s="249"/>
      <c r="FI714" s="249"/>
      <c r="FJ714" s="249"/>
      <c r="FK714" s="249"/>
      <c r="FL714" s="249"/>
      <c r="FM714" s="249"/>
      <c r="FN714" s="249"/>
      <c r="FO714" s="249"/>
      <c r="FP714" s="249"/>
      <c r="FQ714" s="249"/>
      <c r="FR714" s="249"/>
      <c r="FS714" s="249"/>
      <c r="FT714" s="249"/>
      <c r="FU714" s="249"/>
      <c r="FV714" s="249"/>
      <c r="FW714" s="249"/>
      <c r="FX714" s="249"/>
    </row>
    <row r="715" customFormat="false" ht="13.8" hidden="false" customHeight="false" outlineLevel="0" collapsed="false">
      <c r="A715" s="249"/>
      <c r="B715" s="249"/>
      <c r="C715" s="249"/>
      <c r="D715" s="249"/>
      <c r="E715" s="249"/>
      <c r="F715" s="249"/>
      <c r="G715" s="249"/>
      <c r="H715" s="249"/>
      <c r="AK715" s="249"/>
      <c r="AL715" s="249"/>
      <c r="AM715" s="249"/>
      <c r="AN715" s="249"/>
      <c r="AO715" s="249"/>
      <c r="AP715" s="249"/>
      <c r="AQ715" s="249"/>
      <c r="AR715" s="249"/>
      <c r="AS715" s="249"/>
      <c r="AT715" s="249"/>
      <c r="AU715" s="249"/>
      <c r="AV715" s="249"/>
      <c r="AW715" s="249"/>
      <c r="AX715" s="249"/>
      <c r="AY715" s="249"/>
      <c r="AZ715" s="249"/>
      <c r="BA715" s="249"/>
      <c r="BB715" s="249"/>
      <c r="BC715" s="249"/>
      <c r="BD715" s="249"/>
      <c r="BE715" s="249"/>
      <c r="BF715" s="249"/>
      <c r="BG715" s="249"/>
      <c r="BH715" s="249"/>
      <c r="BI715" s="249"/>
      <c r="BJ715" s="249"/>
      <c r="BK715" s="249"/>
      <c r="BL715" s="249"/>
      <c r="BM715" s="249"/>
      <c r="BN715" s="249"/>
      <c r="BO715" s="249"/>
      <c r="BP715" s="249"/>
      <c r="BQ715" s="249"/>
      <c r="BR715" s="249"/>
      <c r="BS715" s="249"/>
      <c r="BT715" s="249"/>
      <c r="BU715" s="249"/>
      <c r="BV715" s="249"/>
      <c r="BW715" s="249"/>
      <c r="BX715" s="249"/>
      <c r="BY715" s="249"/>
      <c r="BZ715" s="249"/>
      <c r="CA715" s="249"/>
      <c r="CB715" s="249"/>
      <c r="CC715" s="249"/>
      <c r="CD715" s="249"/>
      <c r="CE715" s="249"/>
      <c r="CF715" s="249"/>
      <c r="CG715" s="249"/>
      <c r="CH715" s="249"/>
      <c r="CI715" s="249"/>
      <c r="CJ715" s="249"/>
      <c r="CK715" s="249"/>
      <c r="CL715" s="249"/>
      <c r="CM715" s="249"/>
      <c r="CN715" s="249"/>
      <c r="CO715" s="249"/>
      <c r="CP715" s="249"/>
      <c r="CQ715" s="249"/>
      <c r="CR715" s="147"/>
      <c r="CS715" s="147"/>
      <c r="CT715" s="249"/>
      <c r="CU715" s="249"/>
      <c r="CV715" s="249"/>
      <c r="CW715" s="249"/>
      <c r="CX715" s="249"/>
      <c r="CY715" s="249"/>
      <c r="CZ715" s="249"/>
      <c r="DA715" s="249"/>
      <c r="DB715" s="249"/>
      <c r="DC715" s="249"/>
      <c r="DD715" s="249"/>
      <c r="DE715" s="249"/>
      <c r="DF715" s="249"/>
      <c r="DG715" s="249"/>
      <c r="DH715" s="249"/>
      <c r="DI715" s="249"/>
      <c r="DJ715" s="249"/>
      <c r="DK715" s="249"/>
      <c r="DL715" s="249"/>
      <c r="DM715" s="249"/>
      <c r="DN715" s="249"/>
      <c r="DO715" s="249"/>
      <c r="DP715" s="249"/>
      <c r="DQ715" s="249"/>
      <c r="DR715" s="249"/>
      <c r="DS715" s="249"/>
      <c r="DT715" s="249"/>
      <c r="DU715" s="249"/>
      <c r="DV715" s="249"/>
      <c r="DW715" s="249"/>
      <c r="DX715" s="249"/>
      <c r="DY715" s="249"/>
      <c r="DZ715" s="249"/>
      <c r="EA715" s="249"/>
      <c r="EB715" s="249"/>
      <c r="EC715" s="249"/>
      <c r="ED715" s="249"/>
      <c r="EE715" s="249"/>
      <c r="EF715" s="249"/>
      <c r="EG715" s="249"/>
      <c r="EH715" s="249"/>
      <c r="EI715" s="249"/>
      <c r="EJ715" s="249"/>
      <c r="EK715" s="249"/>
      <c r="EL715" s="249"/>
      <c r="EM715" s="249"/>
      <c r="EN715" s="249"/>
      <c r="EO715" s="249"/>
      <c r="EP715" s="249"/>
      <c r="EQ715" s="249"/>
      <c r="ER715" s="249"/>
      <c r="ES715" s="249"/>
      <c r="ET715" s="249"/>
      <c r="EU715" s="249"/>
      <c r="EV715" s="249"/>
      <c r="EW715" s="249"/>
      <c r="EX715" s="249"/>
      <c r="EY715" s="249"/>
      <c r="EZ715" s="249"/>
      <c r="FA715" s="249"/>
      <c r="FB715" s="249"/>
      <c r="FC715" s="249"/>
      <c r="FD715" s="249"/>
      <c r="FE715" s="249"/>
      <c r="FF715" s="249"/>
      <c r="FG715" s="249"/>
      <c r="FH715" s="249"/>
      <c r="FI715" s="249"/>
      <c r="FJ715" s="249"/>
      <c r="FK715" s="249"/>
      <c r="FL715" s="249"/>
      <c r="FM715" s="249"/>
      <c r="FN715" s="249"/>
      <c r="FO715" s="249"/>
      <c r="FP715" s="249"/>
      <c r="FQ715" s="249"/>
      <c r="FR715" s="249"/>
      <c r="FS715" s="249"/>
      <c r="FT715" s="249"/>
      <c r="FU715" s="249"/>
      <c r="FV715" s="249"/>
      <c r="FW715" s="249"/>
      <c r="FX715" s="249"/>
    </row>
    <row r="716" customFormat="false" ht="13.8" hidden="false" customHeight="false" outlineLevel="0" collapsed="false">
      <c r="A716" s="249"/>
      <c r="B716" s="249"/>
      <c r="C716" s="249"/>
      <c r="D716" s="249"/>
      <c r="E716" s="249"/>
      <c r="F716" s="249"/>
      <c r="G716" s="249"/>
      <c r="H716" s="249"/>
      <c r="AK716" s="249"/>
      <c r="AL716" s="249"/>
      <c r="AM716" s="249"/>
      <c r="AN716" s="249"/>
      <c r="AO716" s="249"/>
      <c r="AP716" s="249"/>
      <c r="AQ716" s="249"/>
      <c r="AR716" s="249"/>
      <c r="AS716" s="249"/>
      <c r="AT716" s="249"/>
      <c r="AU716" s="249"/>
      <c r="AV716" s="249"/>
      <c r="AW716" s="249"/>
      <c r="AX716" s="249"/>
      <c r="AY716" s="249"/>
      <c r="AZ716" s="249"/>
      <c r="BA716" s="249"/>
      <c r="BB716" s="249"/>
      <c r="BC716" s="249"/>
      <c r="BD716" s="249"/>
      <c r="BE716" s="249"/>
      <c r="BF716" s="249"/>
      <c r="BG716" s="249"/>
      <c r="BH716" s="249"/>
      <c r="BI716" s="249"/>
      <c r="BJ716" s="249"/>
      <c r="BK716" s="249"/>
      <c r="BL716" s="249"/>
      <c r="BM716" s="249"/>
      <c r="BN716" s="249"/>
      <c r="BO716" s="249"/>
      <c r="BP716" s="249"/>
      <c r="BQ716" s="249"/>
      <c r="BR716" s="249"/>
      <c r="BS716" s="249"/>
      <c r="BT716" s="249"/>
      <c r="BU716" s="249"/>
      <c r="BV716" s="249"/>
      <c r="BW716" s="249"/>
      <c r="BX716" s="249"/>
      <c r="BY716" s="249"/>
      <c r="BZ716" s="249"/>
      <c r="CA716" s="249"/>
      <c r="CB716" s="249"/>
      <c r="CC716" s="249"/>
      <c r="CD716" s="249"/>
      <c r="CE716" s="249"/>
      <c r="CF716" s="249"/>
      <c r="CG716" s="249"/>
      <c r="CH716" s="249"/>
      <c r="CI716" s="249"/>
      <c r="CJ716" s="249"/>
      <c r="CK716" s="249"/>
      <c r="CL716" s="249"/>
      <c r="CM716" s="249"/>
      <c r="CN716" s="249"/>
      <c r="CO716" s="249"/>
      <c r="CP716" s="249"/>
      <c r="CQ716" s="249"/>
      <c r="CR716" s="147"/>
      <c r="CS716" s="147"/>
      <c r="CT716" s="249"/>
      <c r="CU716" s="249"/>
      <c r="CV716" s="249"/>
      <c r="CW716" s="249"/>
      <c r="CX716" s="249"/>
      <c r="CY716" s="249"/>
      <c r="CZ716" s="249"/>
      <c r="DA716" s="249"/>
      <c r="DB716" s="249"/>
      <c r="DC716" s="249"/>
      <c r="DD716" s="249"/>
      <c r="DE716" s="249"/>
      <c r="DF716" s="249"/>
      <c r="DG716" s="249"/>
      <c r="DH716" s="249"/>
      <c r="DI716" s="249"/>
      <c r="DJ716" s="249"/>
      <c r="DK716" s="249"/>
      <c r="DL716" s="249"/>
      <c r="DM716" s="249"/>
      <c r="DN716" s="249"/>
      <c r="DO716" s="249"/>
      <c r="DP716" s="249"/>
      <c r="DQ716" s="249"/>
      <c r="DR716" s="249"/>
      <c r="DS716" s="249"/>
      <c r="DT716" s="249"/>
      <c r="DU716" s="249"/>
      <c r="DV716" s="249"/>
      <c r="DW716" s="249"/>
      <c r="DX716" s="249"/>
      <c r="DY716" s="249"/>
      <c r="DZ716" s="249"/>
      <c r="EA716" s="249"/>
      <c r="EB716" s="249"/>
      <c r="EC716" s="249"/>
      <c r="ED716" s="249"/>
      <c r="EE716" s="249"/>
      <c r="EF716" s="249"/>
      <c r="EG716" s="249"/>
      <c r="EH716" s="249"/>
      <c r="EI716" s="249"/>
      <c r="EJ716" s="249"/>
      <c r="EK716" s="249"/>
      <c r="EL716" s="249"/>
      <c r="EM716" s="249"/>
      <c r="EN716" s="249"/>
      <c r="EO716" s="249"/>
      <c r="EP716" s="249"/>
      <c r="EQ716" s="249"/>
      <c r="ER716" s="249"/>
      <c r="ES716" s="249"/>
      <c r="ET716" s="249"/>
      <c r="EU716" s="249"/>
      <c r="EV716" s="249"/>
      <c r="EW716" s="249"/>
      <c r="EX716" s="249"/>
      <c r="EY716" s="249"/>
      <c r="EZ716" s="249"/>
      <c r="FA716" s="249"/>
      <c r="FB716" s="249"/>
      <c r="FC716" s="249"/>
      <c r="FD716" s="249"/>
      <c r="FE716" s="249"/>
      <c r="FF716" s="249"/>
      <c r="FG716" s="249"/>
      <c r="FH716" s="249"/>
      <c r="FI716" s="249"/>
      <c r="FJ716" s="249"/>
      <c r="FK716" s="249"/>
      <c r="FL716" s="249"/>
      <c r="FM716" s="249"/>
      <c r="FN716" s="249"/>
      <c r="FO716" s="249"/>
      <c r="FP716" s="249"/>
      <c r="FQ716" s="249"/>
      <c r="FR716" s="249"/>
      <c r="FS716" s="249"/>
      <c r="FT716" s="249"/>
      <c r="FU716" s="249"/>
      <c r="FV716" s="249"/>
      <c r="FW716" s="249"/>
      <c r="FX716" s="249"/>
    </row>
    <row r="717" customFormat="false" ht="13.8" hidden="false" customHeight="false" outlineLevel="0" collapsed="false">
      <c r="A717" s="249"/>
      <c r="B717" s="249"/>
      <c r="C717" s="249"/>
      <c r="D717" s="249"/>
      <c r="E717" s="249"/>
      <c r="F717" s="249"/>
      <c r="G717" s="249"/>
      <c r="H717" s="249"/>
      <c r="AK717" s="249"/>
      <c r="AL717" s="249"/>
      <c r="AM717" s="249"/>
      <c r="AN717" s="249"/>
      <c r="AO717" s="249"/>
      <c r="AP717" s="249"/>
      <c r="AQ717" s="249"/>
      <c r="AR717" s="249"/>
      <c r="AS717" s="249"/>
      <c r="AT717" s="249"/>
      <c r="AU717" s="249"/>
      <c r="AV717" s="249"/>
      <c r="AW717" s="249"/>
      <c r="AX717" s="249"/>
      <c r="AY717" s="249"/>
      <c r="AZ717" s="249"/>
      <c r="BA717" s="249"/>
      <c r="BB717" s="249"/>
      <c r="BC717" s="249"/>
      <c r="BD717" s="249"/>
      <c r="BE717" s="249"/>
      <c r="BF717" s="249"/>
      <c r="BG717" s="249"/>
      <c r="BH717" s="249"/>
      <c r="BI717" s="249"/>
      <c r="BJ717" s="249"/>
      <c r="BK717" s="249"/>
      <c r="BL717" s="249"/>
      <c r="BM717" s="249"/>
      <c r="BN717" s="249"/>
      <c r="BO717" s="249"/>
      <c r="BP717" s="249"/>
      <c r="BQ717" s="249"/>
      <c r="BR717" s="249"/>
      <c r="BS717" s="249"/>
      <c r="BT717" s="249"/>
      <c r="BU717" s="249"/>
      <c r="BV717" s="249"/>
      <c r="BW717" s="249"/>
      <c r="BX717" s="249"/>
      <c r="BY717" s="249"/>
      <c r="BZ717" s="249"/>
      <c r="CA717" s="249"/>
      <c r="CB717" s="249"/>
      <c r="CC717" s="249"/>
      <c r="CD717" s="249"/>
      <c r="CE717" s="249"/>
      <c r="CF717" s="249"/>
      <c r="CG717" s="249"/>
      <c r="CH717" s="249"/>
      <c r="CI717" s="249"/>
      <c r="CJ717" s="249"/>
      <c r="CK717" s="249"/>
      <c r="CL717" s="249"/>
      <c r="CM717" s="249"/>
      <c r="CN717" s="249"/>
      <c r="CO717" s="249"/>
      <c r="CP717" s="249"/>
      <c r="CQ717" s="249"/>
      <c r="CR717" s="147"/>
      <c r="CS717" s="147"/>
      <c r="CT717" s="249"/>
      <c r="CU717" s="249"/>
      <c r="CV717" s="249"/>
      <c r="CW717" s="249"/>
      <c r="CX717" s="249"/>
      <c r="CY717" s="249"/>
      <c r="CZ717" s="249"/>
      <c r="DA717" s="249"/>
      <c r="DB717" s="249"/>
      <c r="DC717" s="249"/>
      <c r="DD717" s="249"/>
      <c r="DE717" s="249"/>
      <c r="DF717" s="249"/>
      <c r="DG717" s="249"/>
      <c r="DH717" s="249"/>
      <c r="DI717" s="249"/>
      <c r="DJ717" s="249"/>
      <c r="DK717" s="249"/>
      <c r="DL717" s="249"/>
      <c r="DM717" s="249"/>
      <c r="DN717" s="249"/>
      <c r="DO717" s="249"/>
      <c r="DP717" s="249"/>
      <c r="DQ717" s="249"/>
      <c r="DR717" s="249"/>
      <c r="DS717" s="249"/>
      <c r="DT717" s="249"/>
      <c r="DU717" s="249"/>
      <c r="DV717" s="249"/>
      <c r="DW717" s="249"/>
      <c r="DX717" s="249"/>
      <c r="DY717" s="249"/>
      <c r="DZ717" s="249"/>
      <c r="EA717" s="249"/>
      <c r="EB717" s="249"/>
      <c r="EC717" s="249"/>
      <c r="ED717" s="249"/>
      <c r="EE717" s="249"/>
      <c r="EF717" s="249"/>
      <c r="EG717" s="249"/>
      <c r="EH717" s="249"/>
      <c r="EI717" s="249"/>
      <c r="EJ717" s="249"/>
      <c r="EK717" s="249"/>
      <c r="EL717" s="249"/>
      <c r="EM717" s="249"/>
      <c r="EN717" s="249"/>
      <c r="EO717" s="249"/>
      <c r="EP717" s="249"/>
      <c r="EQ717" s="249"/>
      <c r="ER717" s="249"/>
      <c r="ES717" s="249"/>
      <c r="ET717" s="249"/>
      <c r="EU717" s="249"/>
      <c r="EV717" s="249"/>
      <c r="EW717" s="249"/>
      <c r="EX717" s="249"/>
      <c r="EY717" s="249"/>
      <c r="EZ717" s="249"/>
      <c r="FA717" s="249"/>
      <c r="FB717" s="249"/>
      <c r="FC717" s="249"/>
      <c r="FD717" s="249"/>
      <c r="FE717" s="249"/>
      <c r="FF717" s="249"/>
      <c r="FG717" s="249"/>
      <c r="FH717" s="249"/>
      <c r="FI717" s="249"/>
      <c r="FJ717" s="249"/>
      <c r="FK717" s="249"/>
      <c r="FL717" s="249"/>
      <c r="FM717" s="249"/>
      <c r="FN717" s="249"/>
      <c r="FO717" s="249"/>
      <c r="FP717" s="249"/>
      <c r="FQ717" s="249"/>
      <c r="FR717" s="249"/>
      <c r="FS717" s="249"/>
      <c r="FT717" s="249"/>
      <c r="FU717" s="249"/>
      <c r="FV717" s="249"/>
      <c r="FW717" s="249"/>
      <c r="FX717" s="249"/>
    </row>
    <row r="718" customFormat="false" ht="13.8" hidden="false" customHeight="false" outlineLevel="0" collapsed="false">
      <c r="A718" s="249"/>
      <c r="B718" s="249"/>
      <c r="C718" s="249"/>
      <c r="D718" s="249"/>
      <c r="E718" s="249"/>
      <c r="F718" s="249"/>
      <c r="G718" s="249"/>
      <c r="H718" s="249"/>
      <c r="AK718" s="249"/>
      <c r="AL718" s="249"/>
      <c r="AM718" s="249"/>
      <c r="AN718" s="249"/>
      <c r="AO718" s="249"/>
      <c r="AP718" s="249"/>
      <c r="AQ718" s="249"/>
      <c r="AR718" s="249"/>
      <c r="AS718" s="249"/>
      <c r="AT718" s="249"/>
      <c r="AU718" s="249"/>
      <c r="AV718" s="249"/>
      <c r="AW718" s="249"/>
      <c r="AX718" s="249"/>
      <c r="AY718" s="249"/>
      <c r="AZ718" s="249"/>
      <c r="BA718" s="249"/>
      <c r="BB718" s="249"/>
      <c r="BC718" s="249"/>
      <c r="BD718" s="249"/>
      <c r="BE718" s="249"/>
      <c r="BF718" s="249"/>
      <c r="BG718" s="249"/>
      <c r="BH718" s="249"/>
      <c r="BI718" s="249"/>
      <c r="BJ718" s="249"/>
      <c r="BK718" s="249"/>
      <c r="BL718" s="249"/>
      <c r="BM718" s="249"/>
      <c r="BN718" s="249"/>
      <c r="BO718" s="249"/>
      <c r="BP718" s="249"/>
      <c r="BQ718" s="249"/>
      <c r="BR718" s="249"/>
      <c r="BS718" s="249"/>
      <c r="BT718" s="249"/>
      <c r="BU718" s="249"/>
      <c r="BV718" s="249"/>
      <c r="BW718" s="249"/>
      <c r="BX718" s="249"/>
      <c r="BY718" s="249"/>
      <c r="BZ718" s="249"/>
      <c r="CA718" s="249"/>
      <c r="CB718" s="249"/>
      <c r="CC718" s="249"/>
      <c r="CD718" s="249"/>
      <c r="CE718" s="249"/>
      <c r="CF718" s="249"/>
      <c r="CG718" s="249"/>
      <c r="CH718" s="249"/>
      <c r="CI718" s="249"/>
      <c r="CJ718" s="249"/>
      <c r="CK718" s="249"/>
      <c r="CL718" s="249"/>
      <c r="CM718" s="249"/>
      <c r="CN718" s="249"/>
      <c r="CO718" s="249"/>
      <c r="CP718" s="249"/>
      <c r="CQ718" s="249"/>
      <c r="CR718" s="147"/>
      <c r="CS718" s="147"/>
      <c r="CT718" s="249"/>
      <c r="CU718" s="249"/>
      <c r="CV718" s="249"/>
      <c r="CW718" s="249"/>
      <c r="CX718" s="249"/>
      <c r="CY718" s="249"/>
      <c r="CZ718" s="249"/>
      <c r="DA718" s="249"/>
      <c r="DB718" s="249"/>
      <c r="DC718" s="249"/>
      <c r="DD718" s="249"/>
      <c r="DE718" s="249"/>
      <c r="DF718" s="249"/>
      <c r="DG718" s="249"/>
      <c r="DH718" s="249"/>
      <c r="DI718" s="249"/>
      <c r="DJ718" s="249"/>
      <c r="DK718" s="249"/>
      <c r="DL718" s="249"/>
      <c r="DM718" s="249"/>
      <c r="DN718" s="249"/>
      <c r="DO718" s="249"/>
      <c r="DP718" s="249"/>
      <c r="DQ718" s="249"/>
      <c r="DR718" s="249"/>
      <c r="DS718" s="249"/>
      <c r="DT718" s="249"/>
      <c r="DU718" s="249"/>
      <c r="DV718" s="249"/>
      <c r="DW718" s="249"/>
      <c r="DX718" s="249"/>
      <c r="DY718" s="249"/>
      <c r="DZ718" s="249"/>
      <c r="EA718" s="249"/>
      <c r="EB718" s="249"/>
      <c r="EC718" s="249"/>
      <c r="ED718" s="249"/>
      <c r="EE718" s="249"/>
      <c r="EF718" s="249"/>
      <c r="EG718" s="249"/>
      <c r="EH718" s="249"/>
      <c r="EI718" s="249"/>
      <c r="EJ718" s="249"/>
      <c r="EK718" s="249"/>
      <c r="EL718" s="249"/>
      <c r="EM718" s="249"/>
      <c r="EN718" s="249"/>
      <c r="EO718" s="249"/>
      <c r="EP718" s="249"/>
      <c r="EQ718" s="249"/>
      <c r="ER718" s="249"/>
      <c r="ES718" s="249"/>
      <c r="ET718" s="249"/>
      <c r="EU718" s="249"/>
      <c r="EV718" s="249"/>
      <c r="EW718" s="249"/>
      <c r="EX718" s="249"/>
      <c r="EY718" s="249"/>
      <c r="EZ718" s="249"/>
      <c r="FA718" s="249"/>
      <c r="FB718" s="249"/>
      <c r="FC718" s="249"/>
      <c r="FD718" s="249"/>
      <c r="FE718" s="249"/>
      <c r="FF718" s="249"/>
      <c r="FG718" s="249"/>
      <c r="FH718" s="249"/>
      <c r="FI718" s="249"/>
      <c r="FJ718" s="249"/>
      <c r="FK718" s="249"/>
      <c r="FL718" s="249"/>
      <c r="FM718" s="249"/>
      <c r="FN718" s="249"/>
      <c r="FO718" s="249"/>
      <c r="FP718" s="249"/>
      <c r="FQ718" s="249"/>
      <c r="FR718" s="249"/>
      <c r="FS718" s="249"/>
      <c r="FT718" s="249"/>
      <c r="FU718" s="249"/>
      <c r="FV718" s="249"/>
      <c r="FW718" s="249"/>
      <c r="FX718" s="249"/>
    </row>
    <row r="719" customFormat="false" ht="13.8" hidden="false" customHeight="false" outlineLevel="0" collapsed="false">
      <c r="A719" s="249"/>
      <c r="B719" s="249"/>
      <c r="C719" s="249"/>
      <c r="D719" s="249"/>
      <c r="E719" s="249"/>
      <c r="F719" s="249"/>
      <c r="G719" s="249"/>
      <c r="H719" s="249"/>
      <c r="AK719" s="249"/>
      <c r="AL719" s="249"/>
      <c r="AM719" s="249"/>
      <c r="AN719" s="249"/>
      <c r="AO719" s="249"/>
      <c r="AP719" s="249"/>
      <c r="AQ719" s="249"/>
      <c r="AR719" s="249"/>
      <c r="AS719" s="249"/>
      <c r="AT719" s="249"/>
      <c r="AU719" s="249"/>
      <c r="AV719" s="249"/>
      <c r="AW719" s="249"/>
      <c r="AX719" s="249"/>
      <c r="AY719" s="249"/>
      <c r="AZ719" s="249"/>
      <c r="BA719" s="249"/>
      <c r="BB719" s="249"/>
      <c r="BC719" s="249"/>
      <c r="BD719" s="249"/>
      <c r="BE719" s="249"/>
      <c r="BF719" s="249"/>
      <c r="BG719" s="249"/>
      <c r="BH719" s="249"/>
      <c r="BI719" s="249"/>
      <c r="BJ719" s="249"/>
      <c r="BK719" s="249"/>
      <c r="BL719" s="249"/>
      <c r="BM719" s="249"/>
      <c r="BN719" s="249"/>
      <c r="BO719" s="249"/>
      <c r="BP719" s="249"/>
      <c r="BQ719" s="249"/>
      <c r="BR719" s="249"/>
      <c r="BS719" s="249"/>
      <c r="BT719" s="249"/>
      <c r="BU719" s="249"/>
      <c r="BV719" s="249"/>
      <c r="BW719" s="249"/>
      <c r="BX719" s="249"/>
      <c r="BY719" s="249"/>
      <c r="BZ719" s="249"/>
      <c r="CA719" s="249"/>
      <c r="CB719" s="249"/>
      <c r="CC719" s="249"/>
      <c r="CD719" s="249"/>
      <c r="CE719" s="249"/>
      <c r="CF719" s="249"/>
      <c r="CG719" s="249"/>
      <c r="CH719" s="249"/>
      <c r="CI719" s="249"/>
      <c r="CJ719" s="249"/>
      <c r="CK719" s="249"/>
      <c r="CL719" s="249"/>
      <c r="CM719" s="249"/>
      <c r="CN719" s="249"/>
      <c r="CO719" s="249"/>
      <c r="CP719" s="249"/>
      <c r="CQ719" s="249"/>
      <c r="CR719" s="147"/>
      <c r="CS719" s="147"/>
      <c r="CT719" s="249"/>
      <c r="CU719" s="249"/>
      <c r="CV719" s="249"/>
      <c r="CW719" s="249"/>
      <c r="CX719" s="249"/>
      <c r="CY719" s="249"/>
      <c r="CZ719" s="249"/>
      <c r="DA719" s="249"/>
      <c r="DB719" s="249"/>
      <c r="DC719" s="249"/>
      <c r="DD719" s="249"/>
      <c r="DE719" s="249"/>
      <c r="DF719" s="249"/>
      <c r="DG719" s="249"/>
      <c r="DH719" s="249"/>
      <c r="DI719" s="249"/>
      <c r="DJ719" s="249"/>
      <c r="DK719" s="249"/>
      <c r="DL719" s="249"/>
      <c r="DM719" s="249"/>
      <c r="DN719" s="249"/>
      <c r="DO719" s="249"/>
      <c r="DP719" s="249"/>
      <c r="DQ719" s="249"/>
      <c r="DR719" s="249"/>
      <c r="DS719" s="249"/>
      <c r="DT719" s="249"/>
      <c r="DU719" s="249"/>
      <c r="DV719" s="249"/>
      <c r="DW719" s="249"/>
      <c r="DX719" s="249"/>
      <c r="DY719" s="249"/>
      <c r="DZ719" s="249"/>
      <c r="EA719" s="249"/>
      <c r="EB719" s="249"/>
      <c r="EC719" s="249"/>
      <c r="ED719" s="249"/>
      <c r="EE719" s="249"/>
      <c r="EF719" s="249"/>
      <c r="EG719" s="249"/>
      <c r="EH719" s="249"/>
      <c r="EI719" s="249"/>
      <c r="EJ719" s="249"/>
      <c r="EK719" s="249"/>
      <c r="EL719" s="249"/>
      <c r="EM719" s="249"/>
      <c r="EN719" s="249"/>
      <c r="EO719" s="249"/>
      <c r="EP719" s="249"/>
      <c r="EQ719" s="249"/>
      <c r="ER719" s="249"/>
      <c r="ES719" s="249"/>
      <c r="ET719" s="249"/>
      <c r="EU719" s="249"/>
      <c r="EV719" s="249"/>
      <c r="EW719" s="249"/>
      <c r="EX719" s="249"/>
      <c r="EY719" s="249"/>
      <c r="EZ719" s="249"/>
      <c r="FA719" s="249"/>
      <c r="FB719" s="249"/>
      <c r="FC719" s="249"/>
      <c r="FD719" s="249"/>
      <c r="FE719" s="249"/>
      <c r="FF719" s="249"/>
      <c r="FG719" s="249"/>
      <c r="FH719" s="249"/>
      <c r="FI719" s="249"/>
      <c r="FJ719" s="249"/>
      <c r="FK719" s="249"/>
      <c r="FL719" s="249"/>
      <c r="FM719" s="249"/>
      <c r="FN719" s="249"/>
      <c r="FO719" s="249"/>
      <c r="FP719" s="249"/>
      <c r="FQ719" s="249"/>
      <c r="FR719" s="249"/>
      <c r="FS719" s="249"/>
      <c r="FT719" s="249"/>
      <c r="FU719" s="249"/>
      <c r="FV719" s="249"/>
      <c r="FW719" s="249"/>
      <c r="FX719" s="249"/>
    </row>
    <row r="720" customFormat="false" ht="13.8" hidden="false" customHeight="false" outlineLevel="0" collapsed="false">
      <c r="A720" s="249"/>
      <c r="B720" s="249"/>
      <c r="C720" s="249"/>
      <c r="D720" s="249"/>
      <c r="E720" s="249"/>
      <c r="F720" s="249"/>
      <c r="G720" s="249"/>
      <c r="H720" s="249"/>
      <c r="AK720" s="249"/>
      <c r="AL720" s="249"/>
      <c r="AM720" s="249"/>
      <c r="AN720" s="249"/>
      <c r="AO720" s="249"/>
      <c r="AP720" s="249"/>
      <c r="AQ720" s="249"/>
      <c r="AR720" s="249"/>
      <c r="AS720" s="249"/>
      <c r="AT720" s="249"/>
      <c r="AU720" s="249"/>
      <c r="AV720" s="249"/>
      <c r="AW720" s="249"/>
      <c r="AX720" s="249"/>
      <c r="AY720" s="249"/>
      <c r="AZ720" s="249"/>
      <c r="BA720" s="249"/>
      <c r="BB720" s="249"/>
      <c r="BC720" s="249"/>
      <c r="BD720" s="249"/>
      <c r="BE720" s="249"/>
      <c r="BF720" s="249"/>
      <c r="BG720" s="249"/>
      <c r="BH720" s="249"/>
      <c r="BI720" s="249"/>
      <c r="BJ720" s="249"/>
      <c r="BK720" s="249"/>
      <c r="BL720" s="249"/>
      <c r="BM720" s="249"/>
      <c r="BN720" s="249"/>
      <c r="BO720" s="249"/>
      <c r="BP720" s="249"/>
      <c r="BQ720" s="249"/>
      <c r="BR720" s="249"/>
      <c r="BS720" s="249"/>
      <c r="BT720" s="249"/>
      <c r="BU720" s="249"/>
      <c r="BV720" s="249"/>
      <c r="BW720" s="249"/>
      <c r="BX720" s="249"/>
      <c r="BY720" s="249"/>
      <c r="BZ720" s="249"/>
      <c r="CA720" s="249"/>
      <c r="CB720" s="249"/>
      <c r="CC720" s="249"/>
      <c r="CD720" s="249"/>
      <c r="CE720" s="249"/>
      <c r="CF720" s="249"/>
      <c r="CG720" s="249"/>
      <c r="CH720" s="249"/>
      <c r="CI720" s="249"/>
      <c r="CJ720" s="249"/>
      <c r="CK720" s="249"/>
      <c r="CL720" s="249"/>
      <c r="CM720" s="249"/>
      <c r="CN720" s="249"/>
      <c r="CO720" s="249"/>
      <c r="CP720" s="249"/>
      <c r="CQ720" s="249"/>
      <c r="CR720" s="147"/>
      <c r="CS720" s="147"/>
      <c r="CT720" s="249"/>
      <c r="CU720" s="249"/>
      <c r="CV720" s="249"/>
      <c r="CW720" s="249"/>
      <c r="CX720" s="249"/>
      <c r="CY720" s="249"/>
      <c r="CZ720" s="249"/>
      <c r="DA720" s="249"/>
      <c r="DB720" s="249"/>
      <c r="DC720" s="249"/>
      <c r="DD720" s="249"/>
      <c r="DE720" s="249"/>
      <c r="DF720" s="249"/>
      <c r="DG720" s="249"/>
      <c r="DH720" s="249"/>
      <c r="DI720" s="249"/>
      <c r="DJ720" s="249"/>
      <c r="DK720" s="249"/>
      <c r="DL720" s="249"/>
      <c r="DM720" s="249"/>
      <c r="DN720" s="249"/>
      <c r="DO720" s="249"/>
      <c r="DP720" s="249"/>
      <c r="DQ720" s="249"/>
      <c r="DR720" s="249"/>
      <c r="DS720" s="249"/>
      <c r="DT720" s="249"/>
      <c r="DU720" s="249"/>
      <c r="DV720" s="249"/>
      <c r="DW720" s="249"/>
      <c r="DX720" s="249"/>
      <c r="DY720" s="249"/>
      <c r="DZ720" s="249"/>
      <c r="EA720" s="249"/>
      <c r="EB720" s="249"/>
      <c r="EC720" s="249"/>
      <c r="ED720" s="249"/>
      <c r="EE720" s="249"/>
      <c r="EF720" s="249"/>
      <c r="EG720" s="249"/>
      <c r="EH720" s="249"/>
      <c r="EI720" s="249"/>
      <c r="EJ720" s="249"/>
      <c r="EK720" s="249"/>
      <c r="EL720" s="249"/>
      <c r="EM720" s="249"/>
      <c r="EN720" s="249"/>
      <c r="EO720" s="249"/>
      <c r="EP720" s="249"/>
      <c r="EQ720" s="249"/>
      <c r="ER720" s="249"/>
      <c r="ES720" s="249"/>
      <c r="ET720" s="249"/>
      <c r="EU720" s="249"/>
      <c r="EV720" s="249"/>
      <c r="EW720" s="249"/>
      <c r="EX720" s="249"/>
      <c r="EY720" s="249"/>
      <c r="EZ720" s="249"/>
      <c r="FA720" s="249"/>
      <c r="FB720" s="249"/>
      <c r="FC720" s="249"/>
      <c r="FD720" s="249"/>
      <c r="FE720" s="249"/>
      <c r="FF720" s="249"/>
      <c r="FG720" s="249"/>
      <c r="FH720" s="249"/>
      <c r="FI720" s="249"/>
      <c r="FJ720" s="249"/>
      <c r="FK720" s="249"/>
      <c r="FL720" s="249"/>
      <c r="FM720" s="249"/>
      <c r="FN720" s="249"/>
      <c r="FO720" s="249"/>
      <c r="FP720" s="249"/>
      <c r="FQ720" s="249"/>
      <c r="FR720" s="249"/>
      <c r="FS720" s="249"/>
      <c r="FT720" s="249"/>
      <c r="FU720" s="249"/>
      <c r="FV720" s="249"/>
      <c r="FW720" s="249"/>
      <c r="FX720" s="249"/>
    </row>
    <row r="721" customFormat="false" ht="13.8" hidden="false" customHeight="false" outlineLevel="0" collapsed="false">
      <c r="A721" s="249"/>
      <c r="B721" s="249"/>
      <c r="C721" s="249"/>
      <c r="D721" s="249"/>
      <c r="E721" s="249"/>
      <c r="F721" s="249"/>
      <c r="G721" s="249"/>
      <c r="H721" s="249"/>
      <c r="AK721" s="249"/>
      <c r="AL721" s="249"/>
      <c r="AM721" s="249"/>
      <c r="AN721" s="249"/>
      <c r="AO721" s="249"/>
      <c r="AP721" s="249"/>
      <c r="AQ721" s="249"/>
      <c r="AR721" s="249"/>
      <c r="AS721" s="249"/>
      <c r="AT721" s="249"/>
      <c r="AU721" s="249"/>
      <c r="AV721" s="249"/>
      <c r="AW721" s="249"/>
      <c r="AX721" s="249"/>
      <c r="AY721" s="249"/>
      <c r="AZ721" s="249"/>
      <c r="BA721" s="249"/>
      <c r="BB721" s="249"/>
      <c r="BC721" s="249"/>
      <c r="BD721" s="249"/>
      <c r="BE721" s="249"/>
      <c r="BF721" s="249"/>
      <c r="BG721" s="249"/>
      <c r="BH721" s="249"/>
      <c r="BI721" s="249"/>
      <c r="BJ721" s="249"/>
      <c r="BK721" s="249"/>
      <c r="BL721" s="249"/>
      <c r="BM721" s="249"/>
      <c r="BN721" s="249"/>
      <c r="BO721" s="249"/>
      <c r="BP721" s="249"/>
      <c r="BQ721" s="249"/>
      <c r="BR721" s="249"/>
      <c r="BS721" s="249"/>
      <c r="BT721" s="249"/>
      <c r="BU721" s="249"/>
      <c r="BV721" s="249"/>
      <c r="BW721" s="249"/>
      <c r="BX721" s="249"/>
      <c r="BY721" s="249"/>
      <c r="BZ721" s="249"/>
      <c r="CA721" s="249"/>
      <c r="CB721" s="249"/>
      <c r="CC721" s="249"/>
      <c r="CD721" s="249"/>
      <c r="CE721" s="249"/>
      <c r="CF721" s="249"/>
      <c r="CG721" s="249"/>
      <c r="CH721" s="249"/>
      <c r="CI721" s="249"/>
      <c r="CJ721" s="249"/>
      <c r="CK721" s="249"/>
      <c r="CL721" s="249"/>
      <c r="CM721" s="249"/>
      <c r="CN721" s="249"/>
      <c r="CO721" s="249"/>
      <c r="CP721" s="249"/>
      <c r="CQ721" s="249"/>
      <c r="CR721" s="147"/>
      <c r="CS721" s="147"/>
      <c r="CT721" s="249"/>
      <c r="CU721" s="249"/>
      <c r="CV721" s="249"/>
      <c r="CW721" s="249"/>
      <c r="CX721" s="249"/>
      <c r="CY721" s="249"/>
      <c r="CZ721" s="249"/>
      <c r="DA721" s="249"/>
      <c r="DB721" s="249"/>
      <c r="DC721" s="249"/>
      <c r="DD721" s="249"/>
      <c r="DE721" s="249"/>
      <c r="DF721" s="249"/>
      <c r="DG721" s="249"/>
      <c r="DH721" s="249"/>
      <c r="DI721" s="249"/>
      <c r="DJ721" s="249"/>
      <c r="DK721" s="249"/>
      <c r="DL721" s="249"/>
      <c r="DM721" s="249"/>
      <c r="DN721" s="249"/>
      <c r="DO721" s="249"/>
      <c r="DP721" s="249"/>
      <c r="DQ721" s="249"/>
      <c r="DR721" s="249"/>
      <c r="DS721" s="249"/>
      <c r="DT721" s="249"/>
      <c r="DU721" s="249"/>
      <c r="DV721" s="249"/>
      <c r="DW721" s="249"/>
      <c r="DX721" s="249"/>
      <c r="DY721" s="249"/>
      <c r="DZ721" s="249"/>
      <c r="EA721" s="249"/>
      <c r="EB721" s="249"/>
      <c r="EC721" s="249"/>
      <c r="ED721" s="249"/>
      <c r="EE721" s="249"/>
      <c r="EF721" s="249"/>
      <c r="EG721" s="249"/>
      <c r="EH721" s="249"/>
      <c r="EI721" s="249"/>
      <c r="EJ721" s="249"/>
      <c r="EK721" s="249"/>
      <c r="EL721" s="249"/>
      <c r="EM721" s="249"/>
      <c r="EN721" s="249"/>
      <c r="EO721" s="249"/>
      <c r="EP721" s="249"/>
      <c r="EQ721" s="249"/>
      <c r="ER721" s="249"/>
      <c r="ES721" s="249"/>
      <c r="ET721" s="249"/>
      <c r="EU721" s="249"/>
      <c r="EV721" s="249"/>
      <c r="EW721" s="249"/>
      <c r="EX721" s="249"/>
      <c r="EY721" s="249"/>
      <c r="EZ721" s="249"/>
      <c r="FA721" s="249"/>
      <c r="FB721" s="249"/>
      <c r="FC721" s="249"/>
      <c r="FD721" s="249"/>
      <c r="FE721" s="249"/>
      <c r="FF721" s="249"/>
      <c r="FG721" s="249"/>
      <c r="FH721" s="249"/>
      <c r="FI721" s="249"/>
      <c r="FJ721" s="249"/>
      <c r="FK721" s="249"/>
      <c r="FL721" s="249"/>
      <c r="FM721" s="249"/>
      <c r="FN721" s="249"/>
      <c r="FO721" s="249"/>
      <c r="FP721" s="249"/>
      <c r="FQ721" s="249"/>
      <c r="FR721" s="249"/>
      <c r="FS721" s="249"/>
      <c r="FT721" s="249"/>
      <c r="FU721" s="249"/>
      <c r="FV721" s="249"/>
      <c r="FW721" s="249"/>
      <c r="FX721" s="249"/>
    </row>
    <row r="722" customFormat="false" ht="13.8" hidden="false" customHeight="false" outlineLevel="0" collapsed="false">
      <c r="A722" s="249"/>
      <c r="B722" s="249"/>
      <c r="C722" s="249"/>
      <c r="D722" s="249"/>
      <c r="E722" s="249"/>
      <c r="F722" s="249"/>
      <c r="G722" s="249"/>
      <c r="H722" s="249"/>
      <c r="AK722" s="249"/>
      <c r="AL722" s="249"/>
      <c r="AM722" s="249"/>
      <c r="AN722" s="249"/>
      <c r="AO722" s="249"/>
      <c r="AP722" s="249"/>
      <c r="AQ722" s="249"/>
      <c r="AR722" s="249"/>
      <c r="AS722" s="249"/>
      <c r="AT722" s="249"/>
      <c r="AU722" s="249"/>
      <c r="AV722" s="249"/>
      <c r="AW722" s="249"/>
      <c r="AX722" s="249"/>
      <c r="AY722" s="249"/>
      <c r="AZ722" s="249"/>
      <c r="BA722" s="249"/>
      <c r="BB722" s="249"/>
      <c r="BC722" s="249"/>
      <c r="BD722" s="249"/>
      <c r="BE722" s="249"/>
      <c r="BF722" s="249"/>
      <c r="BG722" s="249"/>
      <c r="BH722" s="249"/>
      <c r="BI722" s="249"/>
      <c r="BJ722" s="249"/>
      <c r="BK722" s="249"/>
      <c r="BL722" s="249"/>
      <c r="BM722" s="249"/>
      <c r="BN722" s="249"/>
      <c r="BO722" s="249"/>
      <c r="BP722" s="249"/>
      <c r="BQ722" s="249"/>
      <c r="BR722" s="249"/>
      <c r="BS722" s="249"/>
      <c r="BT722" s="249"/>
      <c r="BU722" s="249"/>
      <c r="BV722" s="249"/>
      <c r="BW722" s="249"/>
      <c r="BX722" s="249"/>
      <c r="BY722" s="249"/>
      <c r="BZ722" s="249"/>
      <c r="CA722" s="249"/>
      <c r="CB722" s="249"/>
      <c r="CC722" s="249"/>
      <c r="CD722" s="249"/>
      <c r="CE722" s="249"/>
      <c r="CF722" s="249"/>
      <c r="CG722" s="249"/>
      <c r="CH722" s="249"/>
      <c r="CI722" s="249"/>
      <c r="CJ722" s="249"/>
      <c r="CK722" s="249"/>
      <c r="CL722" s="249"/>
      <c r="CM722" s="249"/>
      <c r="CN722" s="249"/>
      <c r="CO722" s="249"/>
      <c r="CP722" s="249"/>
      <c r="CQ722" s="249"/>
      <c r="CR722" s="147"/>
      <c r="CS722" s="147"/>
      <c r="CT722" s="249"/>
      <c r="CU722" s="249"/>
      <c r="CV722" s="249"/>
      <c r="CW722" s="249"/>
      <c r="CX722" s="249"/>
      <c r="CY722" s="249"/>
      <c r="CZ722" s="249"/>
      <c r="DA722" s="249"/>
      <c r="DB722" s="249"/>
      <c r="DC722" s="249"/>
      <c r="DD722" s="249"/>
      <c r="DE722" s="249"/>
      <c r="DF722" s="249"/>
      <c r="DG722" s="249"/>
      <c r="DH722" s="249"/>
      <c r="DI722" s="249"/>
      <c r="DJ722" s="249"/>
      <c r="DK722" s="249"/>
      <c r="DL722" s="249"/>
      <c r="DM722" s="249"/>
      <c r="DN722" s="249"/>
      <c r="DO722" s="249"/>
      <c r="DP722" s="249"/>
      <c r="DQ722" s="249"/>
      <c r="DR722" s="249"/>
      <c r="DS722" s="249"/>
      <c r="DT722" s="249"/>
      <c r="DU722" s="249"/>
      <c r="DV722" s="249"/>
      <c r="DW722" s="249"/>
      <c r="DX722" s="249"/>
      <c r="DY722" s="249"/>
      <c r="DZ722" s="249"/>
      <c r="EA722" s="249"/>
      <c r="EB722" s="249"/>
      <c r="EC722" s="249"/>
      <c r="ED722" s="249"/>
      <c r="EE722" s="249"/>
      <c r="EF722" s="249"/>
      <c r="EG722" s="249"/>
      <c r="EH722" s="249"/>
      <c r="EI722" s="249"/>
      <c r="EJ722" s="249"/>
      <c r="EK722" s="249"/>
      <c r="EL722" s="249"/>
      <c r="EM722" s="249"/>
      <c r="EN722" s="249"/>
      <c r="EO722" s="249"/>
      <c r="EP722" s="249"/>
      <c r="EQ722" s="249"/>
      <c r="ER722" s="249"/>
      <c r="ES722" s="249"/>
      <c r="ET722" s="249"/>
      <c r="EU722" s="249"/>
      <c r="EV722" s="249"/>
      <c r="EW722" s="249"/>
      <c r="EX722" s="249"/>
      <c r="EY722" s="249"/>
      <c r="EZ722" s="249"/>
      <c r="FA722" s="249"/>
      <c r="FB722" s="249"/>
      <c r="FC722" s="249"/>
      <c r="FD722" s="249"/>
      <c r="FE722" s="249"/>
      <c r="FF722" s="249"/>
      <c r="FG722" s="249"/>
      <c r="FH722" s="249"/>
      <c r="FI722" s="249"/>
      <c r="FJ722" s="249"/>
      <c r="FK722" s="249"/>
      <c r="FL722" s="249"/>
      <c r="FM722" s="249"/>
      <c r="FN722" s="249"/>
      <c r="FO722" s="249"/>
      <c r="FP722" s="249"/>
      <c r="FQ722" s="249"/>
      <c r="FR722" s="249"/>
      <c r="FS722" s="249"/>
      <c r="FT722" s="249"/>
      <c r="FU722" s="249"/>
      <c r="FV722" s="249"/>
      <c r="FW722" s="249"/>
      <c r="FX722" s="249"/>
    </row>
    <row r="723" customFormat="false" ht="13.8" hidden="false" customHeight="false" outlineLevel="0" collapsed="false">
      <c r="A723" s="249"/>
      <c r="B723" s="249"/>
      <c r="C723" s="249"/>
      <c r="D723" s="249"/>
      <c r="E723" s="249"/>
      <c r="F723" s="249"/>
      <c r="G723" s="249"/>
      <c r="H723" s="249"/>
      <c r="AK723" s="249"/>
      <c r="AL723" s="249"/>
      <c r="AM723" s="249"/>
      <c r="AN723" s="249"/>
      <c r="AO723" s="249"/>
      <c r="AP723" s="249"/>
      <c r="AQ723" s="249"/>
      <c r="AR723" s="249"/>
      <c r="AS723" s="249"/>
      <c r="AT723" s="249"/>
      <c r="AU723" s="249"/>
      <c r="AV723" s="249"/>
      <c r="AW723" s="249"/>
      <c r="AX723" s="249"/>
      <c r="AY723" s="249"/>
      <c r="AZ723" s="249"/>
      <c r="BA723" s="249"/>
      <c r="BB723" s="249"/>
      <c r="BC723" s="249"/>
      <c r="BD723" s="249"/>
      <c r="BE723" s="249"/>
      <c r="BF723" s="249"/>
      <c r="BG723" s="249"/>
      <c r="BH723" s="249"/>
      <c r="BI723" s="249"/>
      <c r="BJ723" s="249"/>
      <c r="BK723" s="249"/>
      <c r="BL723" s="249"/>
      <c r="BM723" s="249"/>
      <c r="BN723" s="249"/>
      <c r="BO723" s="249"/>
      <c r="BP723" s="249"/>
      <c r="BQ723" s="249"/>
      <c r="BR723" s="249"/>
      <c r="BS723" s="249"/>
      <c r="BT723" s="249"/>
      <c r="BU723" s="249"/>
      <c r="BV723" s="249"/>
      <c r="BW723" s="249"/>
      <c r="BX723" s="249"/>
      <c r="BY723" s="249"/>
      <c r="BZ723" s="249"/>
      <c r="CA723" s="249"/>
      <c r="CB723" s="249"/>
      <c r="CC723" s="249"/>
      <c r="CD723" s="249"/>
      <c r="CE723" s="249"/>
      <c r="CF723" s="249"/>
      <c r="CG723" s="249"/>
      <c r="CH723" s="249"/>
      <c r="CI723" s="249"/>
      <c r="CJ723" s="249"/>
      <c r="CK723" s="249"/>
      <c r="CL723" s="249"/>
      <c r="CM723" s="249"/>
      <c r="CN723" s="249"/>
      <c r="CO723" s="249"/>
      <c r="CP723" s="249"/>
      <c r="CQ723" s="249"/>
      <c r="CR723" s="147"/>
      <c r="CS723" s="147"/>
      <c r="CT723" s="249"/>
      <c r="CU723" s="249"/>
      <c r="CV723" s="249"/>
      <c r="CW723" s="249"/>
      <c r="CX723" s="249"/>
      <c r="CY723" s="249"/>
      <c r="CZ723" s="249"/>
      <c r="DA723" s="249"/>
      <c r="DB723" s="249"/>
      <c r="DC723" s="249"/>
      <c r="DD723" s="249"/>
      <c r="DE723" s="249"/>
      <c r="DF723" s="249"/>
      <c r="DG723" s="249"/>
      <c r="DH723" s="249"/>
      <c r="DI723" s="249"/>
      <c r="DJ723" s="249"/>
      <c r="DK723" s="249"/>
      <c r="DL723" s="249"/>
      <c r="DM723" s="249"/>
      <c r="DN723" s="249"/>
      <c r="DO723" s="249"/>
      <c r="DP723" s="249"/>
      <c r="DQ723" s="249"/>
      <c r="DR723" s="249"/>
      <c r="DS723" s="249"/>
      <c r="DT723" s="249"/>
      <c r="DU723" s="249"/>
      <c r="DV723" s="249"/>
      <c r="DW723" s="249"/>
      <c r="DX723" s="249"/>
      <c r="DY723" s="249"/>
      <c r="DZ723" s="249"/>
      <c r="EA723" s="249"/>
      <c r="EB723" s="249"/>
      <c r="EC723" s="249"/>
      <c r="ED723" s="249"/>
      <c r="EE723" s="249"/>
      <c r="EF723" s="249"/>
      <c r="EG723" s="249"/>
      <c r="EH723" s="249"/>
      <c r="EI723" s="249"/>
      <c r="EJ723" s="249"/>
      <c r="EK723" s="249"/>
      <c r="EL723" s="249"/>
      <c r="EM723" s="249"/>
      <c r="EN723" s="249"/>
      <c r="EO723" s="249"/>
      <c r="EP723" s="249"/>
      <c r="EQ723" s="249"/>
      <c r="ER723" s="249"/>
      <c r="ES723" s="249"/>
      <c r="ET723" s="249"/>
      <c r="EU723" s="249"/>
      <c r="EV723" s="249"/>
      <c r="EW723" s="249"/>
      <c r="EX723" s="249"/>
      <c r="EY723" s="249"/>
      <c r="EZ723" s="249"/>
      <c r="FA723" s="249"/>
      <c r="FB723" s="249"/>
      <c r="FC723" s="249"/>
      <c r="FD723" s="249"/>
      <c r="FE723" s="249"/>
      <c r="FF723" s="249"/>
      <c r="FG723" s="249"/>
      <c r="FH723" s="249"/>
      <c r="FI723" s="249"/>
      <c r="FJ723" s="249"/>
      <c r="FK723" s="249"/>
      <c r="FL723" s="249"/>
      <c r="FM723" s="249"/>
      <c r="FN723" s="249"/>
      <c r="FO723" s="249"/>
      <c r="FP723" s="249"/>
      <c r="FQ723" s="249"/>
      <c r="FR723" s="249"/>
      <c r="FS723" s="249"/>
      <c r="FT723" s="249"/>
      <c r="FU723" s="249"/>
      <c r="FV723" s="249"/>
      <c r="FW723" s="249"/>
      <c r="FX723" s="249"/>
    </row>
    <row r="724" customFormat="false" ht="13.8" hidden="false" customHeight="false" outlineLevel="0" collapsed="false">
      <c r="A724" s="249"/>
      <c r="B724" s="249"/>
      <c r="C724" s="249"/>
      <c r="D724" s="249"/>
      <c r="E724" s="249"/>
      <c r="F724" s="249"/>
      <c r="G724" s="249"/>
      <c r="H724" s="249"/>
      <c r="AK724" s="249"/>
      <c r="AL724" s="249"/>
      <c r="AM724" s="249"/>
      <c r="AN724" s="249"/>
      <c r="AO724" s="249"/>
      <c r="AP724" s="249"/>
      <c r="AQ724" s="249"/>
      <c r="AR724" s="249"/>
      <c r="AS724" s="249"/>
      <c r="AT724" s="249"/>
      <c r="AU724" s="249"/>
      <c r="AV724" s="249"/>
      <c r="AW724" s="249"/>
      <c r="AX724" s="249"/>
      <c r="AY724" s="249"/>
      <c r="AZ724" s="249"/>
      <c r="BA724" s="249"/>
      <c r="BB724" s="249"/>
      <c r="BC724" s="249"/>
      <c r="BD724" s="249"/>
      <c r="BE724" s="249"/>
      <c r="BF724" s="249"/>
      <c r="BG724" s="249"/>
      <c r="BH724" s="249"/>
      <c r="BI724" s="249"/>
      <c r="BJ724" s="249"/>
      <c r="BK724" s="249"/>
      <c r="BL724" s="249"/>
      <c r="BM724" s="249"/>
      <c r="BN724" s="249"/>
      <c r="BO724" s="249"/>
      <c r="BP724" s="249"/>
      <c r="BQ724" s="249"/>
      <c r="BR724" s="249"/>
      <c r="BS724" s="249"/>
      <c r="BT724" s="249"/>
      <c r="BU724" s="249"/>
      <c r="BV724" s="249"/>
      <c r="BW724" s="249"/>
      <c r="BX724" s="249"/>
      <c r="BY724" s="249"/>
      <c r="BZ724" s="249"/>
      <c r="CA724" s="249"/>
      <c r="CB724" s="249"/>
      <c r="CC724" s="249"/>
      <c r="CD724" s="249"/>
      <c r="CE724" s="249"/>
      <c r="CF724" s="249"/>
      <c r="CG724" s="249"/>
      <c r="CH724" s="249"/>
      <c r="CI724" s="249"/>
      <c r="CJ724" s="249"/>
      <c r="CK724" s="249"/>
      <c r="CL724" s="249"/>
      <c r="CM724" s="249"/>
      <c r="CN724" s="249"/>
      <c r="CO724" s="249"/>
      <c r="CP724" s="249"/>
      <c r="CQ724" s="249"/>
      <c r="CR724" s="147"/>
      <c r="CS724" s="147"/>
      <c r="CT724" s="249"/>
      <c r="CU724" s="249"/>
      <c r="CV724" s="249"/>
      <c r="CW724" s="249"/>
      <c r="CX724" s="249"/>
      <c r="CY724" s="249"/>
      <c r="CZ724" s="249"/>
      <c r="DA724" s="249"/>
      <c r="DB724" s="249"/>
      <c r="DC724" s="249"/>
      <c r="DD724" s="249"/>
      <c r="DE724" s="249"/>
      <c r="DF724" s="249"/>
      <c r="DG724" s="249"/>
      <c r="DH724" s="249"/>
      <c r="DI724" s="249"/>
      <c r="DJ724" s="249"/>
      <c r="DK724" s="249"/>
      <c r="DL724" s="249"/>
      <c r="DM724" s="249"/>
      <c r="DN724" s="249"/>
      <c r="DO724" s="249"/>
      <c r="DP724" s="249"/>
      <c r="DQ724" s="249"/>
      <c r="DR724" s="249"/>
      <c r="DS724" s="249"/>
      <c r="DT724" s="249"/>
      <c r="DU724" s="249"/>
      <c r="DV724" s="249"/>
      <c r="DW724" s="249"/>
      <c r="DX724" s="249"/>
      <c r="DY724" s="249"/>
      <c r="DZ724" s="249"/>
      <c r="EA724" s="249"/>
      <c r="EB724" s="249"/>
      <c r="EC724" s="249"/>
      <c r="ED724" s="249"/>
      <c r="EE724" s="249"/>
      <c r="EF724" s="249"/>
      <c r="EG724" s="249"/>
      <c r="EH724" s="249"/>
      <c r="EI724" s="249"/>
      <c r="EJ724" s="249"/>
      <c r="EK724" s="249"/>
      <c r="EL724" s="249"/>
      <c r="EM724" s="249"/>
      <c r="EN724" s="249"/>
      <c r="EO724" s="249"/>
      <c r="EP724" s="249"/>
      <c r="EQ724" s="249"/>
      <c r="ER724" s="249"/>
      <c r="ES724" s="249"/>
      <c r="ET724" s="249"/>
      <c r="EU724" s="249"/>
      <c r="EV724" s="249"/>
      <c r="EW724" s="249"/>
      <c r="EX724" s="249"/>
      <c r="EY724" s="249"/>
      <c r="EZ724" s="249"/>
      <c r="FA724" s="249"/>
      <c r="FB724" s="249"/>
      <c r="FC724" s="249"/>
      <c r="FD724" s="249"/>
      <c r="FE724" s="249"/>
      <c r="FF724" s="249"/>
      <c r="FG724" s="249"/>
      <c r="FH724" s="249"/>
      <c r="FI724" s="249"/>
      <c r="FJ724" s="249"/>
      <c r="FK724" s="249"/>
      <c r="FL724" s="249"/>
      <c r="FM724" s="249"/>
      <c r="FN724" s="249"/>
      <c r="FO724" s="249"/>
      <c r="FP724" s="249"/>
      <c r="FQ724" s="249"/>
      <c r="FR724" s="249"/>
      <c r="FS724" s="249"/>
      <c r="FT724" s="249"/>
      <c r="FU724" s="249"/>
      <c r="FV724" s="249"/>
      <c r="FW724" s="249"/>
      <c r="FX724" s="249"/>
    </row>
    <row r="725" customFormat="false" ht="13.8" hidden="false" customHeight="false" outlineLevel="0" collapsed="false">
      <c r="A725" s="249"/>
      <c r="B725" s="249"/>
      <c r="C725" s="249"/>
      <c r="D725" s="249"/>
      <c r="E725" s="249"/>
      <c r="F725" s="249"/>
      <c r="G725" s="249"/>
      <c r="H725" s="249"/>
      <c r="AK725" s="249"/>
      <c r="AL725" s="249"/>
      <c r="AM725" s="249"/>
      <c r="AN725" s="249"/>
      <c r="AO725" s="249"/>
      <c r="AP725" s="249"/>
      <c r="AQ725" s="249"/>
      <c r="AR725" s="249"/>
      <c r="AS725" s="249"/>
      <c r="AT725" s="249"/>
      <c r="AU725" s="249"/>
      <c r="AV725" s="249"/>
      <c r="AW725" s="249"/>
      <c r="AX725" s="249"/>
      <c r="AY725" s="249"/>
      <c r="AZ725" s="249"/>
      <c r="BA725" s="249"/>
      <c r="BB725" s="249"/>
      <c r="BC725" s="249"/>
      <c r="BD725" s="249"/>
      <c r="BE725" s="249"/>
      <c r="BF725" s="249"/>
      <c r="BG725" s="249"/>
      <c r="BH725" s="249"/>
      <c r="BI725" s="249"/>
      <c r="BJ725" s="249"/>
      <c r="BK725" s="249"/>
      <c r="BL725" s="249"/>
      <c r="BM725" s="249"/>
      <c r="BN725" s="249"/>
      <c r="BO725" s="249"/>
      <c r="BP725" s="249"/>
      <c r="BQ725" s="249"/>
      <c r="BR725" s="249"/>
      <c r="BS725" s="249"/>
      <c r="BT725" s="249"/>
      <c r="BU725" s="249"/>
      <c r="BV725" s="249"/>
      <c r="BW725" s="249"/>
      <c r="BX725" s="249"/>
      <c r="BY725" s="249"/>
      <c r="BZ725" s="249"/>
      <c r="CA725" s="249"/>
      <c r="CB725" s="249"/>
      <c r="CC725" s="249"/>
      <c r="CD725" s="249"/>
      <c r="CE725" s="249"/>
      <c r="CF725" s="249"/>
      <c r="CG725" s="249"/>
      <c r="CH725" s="249"/>
      <c r="CI725" s="249"/>
      <c r="CJ725" s="249"/>
      <c r="CK725" s="249"/>
      <c r="CL725" s="249"/>
      <c r="CM725" s="249"/>
      <c r="CN725" s="249"/>
      <c r="CO725" s="249"/>
      <c r="CP725" s="249"/>
      <c r="CQ725" s="249"/>
      <c r="CR725" s="147"/>
      <c r="CS725" s="147"/>
      <c r="CT725" s="249"/>
      <c r="CU725" s="249"/>
      <c r="CV725" s="249"/>
      <c r="CW725" s="249"/>
      <c r="CX725" s="249"/>
      <c r="CY725" s="249"/>
      <c r="CZ725" s="249"/>
      <c r="DA725" s="249"/>
      <c r="DB725" s="249"/>
      <c r="DC725" s="249"/>
      <c r="DD725" s="249"/>
      <c r="DE725" s="249"/>
      <c r="DF725" s="249"/>
      <c r="DG725" s="249"/>
      <c r="DH725" s="249"/>
      <c r="DI725" s="249"/>
      <c r="DJ725" s="249"/>
      <c r="DK725" s="249"/>
      <c r="DL725" s="249"/>
      <c r="DM725" s="249"/>
      <c r="DN725" s="249"/>
      <c r="DO725" s="249"/>
      <c r="DP725" s="249"/>
      <c r="DQ725" s="249"/>
      <c r="DR725" s="249"/>
      <c r="DS725" s="249"/>
      <c r="DT725" s="249"/>
      <c r="DU725" s="249"/>
      <c r="DV725" s="249"/>
      <c r="DW725" s="249"/>
      <c r="DX725" s="249"/>
      <c r="DY725" s="249"/>
      <c r="DZ725" s="249"/>
      <c r="EA725" s="249"/>
      <c r="EB725" s="249"/>
      <c r="EC725" s="249"/>
      <c r="ED725" s="249"/>
      <c r="EE725" s="249"/>
      <c r="EF725" s="249"/>
      <c r="EG725" s="249"/>
      <c r="EH725" s="249"/>
      <c r="EI725" s="249"/>
      <c r="EJ725" s="249"/>
      <c r="EK725" s="249"/>
      <c r="EL725" s="249"/>
      <c r="EM725" s="249"/>
      <c r="EN725" s="249"/>
      <c r="EO725" s="249"/>
      <c r="EP725" s="249"/>
      <c r="EQ725" s="249"/>
      <c r="ER725" s="249"/>
      <c r="ES725" s="249"/>
      <c r="ET725" s="249"/>
      <c r="EU725" s="249"/>
      <c r="EV725" s="249"/>
      <c r="EW725" s="249"/>
      <c r="EX725" s="249"/>
      <c r="EY725" s="249"/>
      <c r="EZ725" s="249"/>
      <c r="FA725" s="249"/>
      <c r="FB725" s="249"/>
      <c r="FC725" s="249"/>
      <c r="FD725" s="249"/>
      <c r="FE725" s="249"/>
      <c r="FF725" s="249"/>
      <c r="FG725" s="249"/>
      <c r="FH725" s="249"/>
      <c r="FI725" s="249"/>
      <c r="FJ725" s="249"/>
      <c r="FK725" s="249"/>
      <c r="FL725" s="249"/>
      <c r="FM725" s="249"/>
      <c r="FN725" s="249"/>
      <c r="FO725" s="249"/>
      <c r="FP725" s="249"/>
      <c r="FQ725" s="249"/>
      <c r="FR725" s="249"/>
      <c r="FS725" s="249"/>
      <c r="FT725" s="249"/>
      <c r="FU725" s="249"/>
      <c r="FV725" s="249"/>
      <c r="FW725" s="249"/>
      <c r="FX725" s="249"/>
    </row>
    <row r="726" customFormat="false" ht="13.8" hidden="false" customHeight="false" outlineLevel="0" collapsed="false">
      <c r="A726" s="249"/>
      <c r="B726" s="249"/>
      <c r="C726" s="249"/>
      <c r="D726" s="249"/>
      <c r="E726" s="249"/>
      <c r="F726" s="249"/>
      <c r="G726" s="249"/>
      <c r="H726" s="249"/>
      <c r="AK726" s="249"/>
      <c r="AL726" s="249"/>
      <c r="AM726" s="249"/>
      <c r="AN726" s="249"/>
      <c r="AO726" s="249"/>
      <c r="AP726" s="249"/>
      <c r="AQ726" s="249"/>
      <c r="AR726" s="249"/>
      <c r="AS726" s="249"/>
      <c r="AT726" s="249"/>
      <c r="AU726" s="249"/>
      <c r="AV726" s="249"/>
      <c r="AW726" s="249"/>
      <c r="AX726" s="249"/>
      <c r="AY726" s="249"/>
      <c r="AZ726" s="249"/>
      <c r="BA726" s="249"/>
      <c r="BB726" s="249"/>
      <c r="BC726" s="249"/>
      <c r="BD726" s="249"/>
      <c r="BE726" s="249"/>
      <c r="BF726" s="249"/>
      <c r="BG726" s="249"/>
      <c r="BH726" s="249"/>
      <c r="BI726" s="249"/>
      <c r="BJ726" s="249"/>
      <c r="BK726" s="249"/>
      <c r="BL726" s="249"/>
      <c r="BM726" s="249"/>
      <c r="BN726" s="249"/>
      <c r="BO726" s="249"/>
      <c r="BP726" s="249"/>
      <c r="BQ726" s="249"/>
      <c r="BR726" s="249"/>
      <c r="BS726" s="249"/>
      <c r="BT726" s="249"/>
      <c r="BU726" s="249"/>
      <c r="BV726" s="249"/>
      <c r="BW726" s="249"/>
      <c r="BX726" s="249"/>
      <c r="BY726" s="249"/>
      <c r="BZ726" s="249"/>
      <c r="CA726" s="249"/>
      <c r="CB726" s="249"/>
      <c r="CC726" s="249"/>
      <c r="CD726" s="249"/>
      <c r="CE726" s="249"/>
      <c r="CF726" s="249"/>
      <c r="CG726" s="249"/>
      <c r="CH726" s="249"/>
      <c r="CI726" s="249"/>
      <c r="CJ726" s="249"/>
      <c r="CK726" s="249"/>
      <c r="CL726" s="249"/>
      <c r="CM726" s="249"/>
      <c r="CN726" s="249"/>
      <c r="CO726" s="249"/>
      <c r="CP726" s="249"/>
      <c r="CQ726" s="249"/>
      <c r="CR726" s="147"/>
      <c r="CS726" s="147"/>
      <c r="CT726" s="249"/>
      <c r="CU726" s="249"/>
      <c r="CV726" s="249"/>
      <c r="CW726" s="249"/>
      <c r="CX726" s="249"/>
      <c r="CY726" s="249"/>
      <c r="CZ726" s="249"/>
      <c r="DA726" s="249"/>
      <c r="DB726" s="249"/>
      <c r="DC726" s="249"/>
      <c r="DD726" s="249"/>
      <c r="DE726" s="249"/>
      <c r="DF726" s="249"/>
      <c r="DG726" s="249"/>
      <c r="DH726" s="249"/>
      <c r="DI726" s="249"/>
      <c r="DJ726" s="249"/>
      <c r="DK726" s="249"/>
      <c r="DL726" s="249"/>
      <c r="DM726" s="249"/>
      <c r="DN726" s="249"/>
      <c r="DO726" s="249"/>
      <c r="DP726" s="249"/>
      <c r="DQ726" s="249"/>
      <c r="DR726" s="249"/>
      <c r="DS726" s="249"/>
      <c r="DT726" s="249"/>
      <c r="DU726" s="249"/>
      <c r="DV726" s="249"/>
      <c r="DW726" s="249"/>
      <c r="DX726" s="249"/>
      <c r="DY726" s="249"/>
      <c r="DZ726" s="249"/>
      <c r="EA726" s="249"/>
      <c r="EB726" s="249"/>
      <c r="EC726" s="249"/>
      <c r="ED726" s="249"/>
      <c r="EE726" s="249"/>
      <c r="EF726" s="249"/>
      <c r="EG726" s="249"/>
      <c r="EH726" s="249"/>
      <c r="EI726" s="249"/>
      <c r="EJ726" s="249"/>
      <c r="EK726" s="249"/>
      <c r="EL726" s="249"/>
      <c r="EM726" s="249"/>
      <c r="EN726" s="249"/>
      <c r="EO726" s="249"/>
      <c r="EP726" s="249"/>
      <c r="EQ726" s="249"/>
      <c r="ER726" s="249"/>
      <c r="ES726" s="249"/>
      <c r="ET726" s="249"/>
      <c r="EU726" s="249"/>
      <c r="EV726" s="249"/>
      <c r="EW726" s="249"/>
      <c r="EX726" s="249"/>
      <c r="EY726" s="249"/>
      <c r="EZ726" s="249"/>
      <c r="FA726" s="249"/>
      <c r="FB726" s="249"/>
      <c r="FC726" s="249"/>
      <c r="FD726" s="249"/>
      <c r="FE726" s="249"/>
      <c r="FF726" s="249"/>
      <c r="FG726" s="249"/>
      <c r="FH726" s="249"/>
      <c r="FI726" s="249"/>
      <c r="FJ726" s="249"/>
      <c r="FK726" s="249"/>
      <c r="FL726" s="249"/>
      <c r="FM726" s="249"/>
      <c r="FN726" s="249"/>
      <c r="FO726" s="249"/>
      <c r="FP726" s="249"/>
      <c r="FQ726" s="249"/>
      <c r="FR726" s="249"/>
      <c r="FS726" s="249"/>
      <c r="FT726" s="249"/>
      <c r="FU726" s="249"/>
      <c r="FV726" s="249"/>
      <c r="FW726" s="249"/>
      <c r="FX726" s="249"/>
    </row>
    <row r="727" customFormat="false" ht="13.8" hidden="false" customHeight="false" outlineLevel="0" collapsed="false">
      <c r="A727" s="249"/>
      <c r="B727" s="249"/>
      <c r="C727" s="249"/>
      <c r="D727" s="249"/>
      <c r="E727" s="249"/>
      <c r="F727" s="249"/>
      <c r="G727" s="249"/>
      <c r="H727" s="249"/>
      <c r="AK727" s="249"/>
      <c r="AL727" s="249"/>
      <c r="AM727" s="249"/>
      <c r="AN727" s="249"/>
      <c r="AO727" s="249"/>
      <c r="AP727" s="249"/>
      <c r="AQ727" s="249"/>
      <c r="AR727" s="249"/>
      <c r="AS727" s="249"/>
      <c r="AT727" s="249"/>
      <c r="AU727" s="249"/>
      <c r="AV727" s="249"/>
      <c r="AW727" s="249"/>
      <c r="AX727" s="249"/>
      <c r="AY727" s="249"/>
      <c r="AZ727" s="249"/>
      <c r="BA727" s="249"/>
      <c r="BB727" s="249"/>
      <c r="BC727" s="249"/>
      <c r="BD727" s="249"/>
      <c r="BE727" s="249"/>
      <c r="BF727" s="249"/>
      <c r="BG727" s="249"/>
      <c r="BH727" s="249"/>
      <c r="BI727" s="249"/>
      <c r="BJ727" s="249"/>
      <c r="BK727" s="249"/>
      <c r="BL727" s="249"/>
      <c r="BM727" s="249"/>
      <c r="BN727" s="249"/>
      <c r="BO727" s="249"/>
      <c r="BP727" s="249"/>
      <c r="BQ727" s="249"/>
      <c r="BR727" s="249"/>
      <c r="BS727" s="249"/>
      <c r="BT727" s="249"/>
      <c r="BU727" s="249"/>
      <c r="BV727" s="249"/>
      <c r="BW727" s="249"/>
      <c r="BX727" s="249"/>
      <c r="BY727" s="249"/>
      <c r="BZ727" s="249"/>
      <c r="CA727" s="249"/>
      <c r="CB727" s="249"/>
      <c r="CC727" s="249"/>
      <c r="CD727" s="249"/>
      <c r="CE727" s="249"/>
      <c r="CF727" s="249"/>
      <c r="CG727" s="249"/>
      <c r="CH727" s="249"/>
      <c r="CI727" s="249"/>
      <c r="CJ727" s="249"/>
      <c r="CK727" s="249"/>
      <c r="CL727" s="249"/>
      <c r="CM727" s="249"/>
      <c r="CN727" s="249"/>
      <c r="CO727" s="249"/>
      <c r="CP727" s="249"/>
      <c r="CQ727" s="249"/>
      <c r="CR727" s="147"/>
      <c r="CS727" s="147"/>
      <c r="CT727" s="249"/>
      <c r="CU727" s="249"/>
      <c r="CV727" s="249"/>
      <c r="CW727" s="249"/>
      <c r="CX727" s="249"/>
      <c r="CY727" s="249"/>
      <c r="CZ727" s="249"/>
      <c r="DA727" s="249"/>
      <c r="DB727" s="249"/>
      <c r="DC727" s="249"/>
      <c r="DD727" s="249"/>
      <c r="DE727" s="249"/>
      <c r="DF727" s="249"/>
      <c r="DG727" s="249"/>
      <c r="DH727" s="249"/>
      <c r="DI727" s="249"/>
      <c r="DJ727" s="249"/>
      <c r="DK727" s="249"/>
      <c r="DL727" s="249"/>
      <c r="DM727" s="249"/>
      <c r="DN727" s="249"/>
      <c r="DO727" s="249"/>
      <c r="DP727" s="249"/>
      <c r="DQ727" s="249"/>
      <c r="DR727" s="249"/>
      <c r="DS727" s="249"/>
      <c r="DT727" s="249"/>
      <c r="DU727" s="249"/>
      <c r="DV727" s="249"/>
      <c r="DW727" s="249"/>
      <c r="DX727" s="249"/>
      <c r="DY727" s="249"/>
      <c r="DZ727" s="249"/>
      <c r="EA727" s="249"/>
      <c r="EB727" s="249"/>
      <c r="EC727" s="249"/>
      <c r="ED727" s="249"/>
      <c r="EE727" s="249"/>
      <c r="EF727" s="249"/>
      <c r="EG727" s="249"/>
      <c r="EH727" s="249"/>
      <c r="EI727" s="249"/>
      <c r="EJ727" s="249"/>
      <c r="EK727" s="249"/>
      <c r="EL727" s="249"/>
      <c r="EM727" s="249"/>
      <c r="EN727" s="249"/>
      <c r="EO727" s="249"/>
      <c r="EP727" s="249"/>
      <c r="EQ727" s="249"/>
      <c r="ER727" s="249"/>
      <c r="ES727" s="249"/>
      <c r="ET727" s="249"/>
      <c r="EU727" s="249"/>
      <c r="EV727" s="249"/>
      <c r="EW727" s="249"/>
      <c r="EX727" s="249"/>
      <c r="EY727" s="249"/>
      <c r="EZ727" s="249"/>
      <c r="FA727" s="249"/>
      <c r="FB727" s="249"/>
      <c r="FC727" s="249"/>
      <c r="FD727" s="249"/>
      <c r="FE727" s="249"/>
      <c r="FF727" s="249"/>
      <c r="FG727" s="249"/>
      <c r="FH727" s="249"/>
      <c r="FI727" s="249"/>
      <c r="FJ727" s="249"/>
      <c r="FK727" s="249"/>
      <c r="FL727" s="249"/>
      <c r="FM727" s="249"/>
      <c r="FN727" s="249"/>
      <c r="FO727" s="249"/>
      <c r="FP727" s="249"/>
      <c r="FQ727" s="249"/>
      <c r="FR727" s="249"/>
      <c r="FS727" s="249"/>
      <c r="FT727" s="249"/>
      <c r="FU727" s="249"/>
      <c r="FV727" s="249"/>
      <c r="FW727" s="249"/>
      <c r="FX727" s="249"/>
    </row>
    <row r="728" customFormat="false" ht="13.8" hidden="false" customHeight="false" outlineLevel="0" collapsed="false">
      <c r="A728" s="249"/>
      <c r="B728" s="249"/>
      <c r="C728" s="249"/>
      <c r="D728" s="249"/>
      <c r="E728" s="249"/>
      <c r="F728" s="249"/>
      <c r="G728" s="249"/>
      <c r="H728" s="249"/>
      <c r="AK728" s="249"/>
      <c r="AL728" s="249"/>
      <c r="AM728" s="249"/>
      <c r="AN728" s="249"/>
      <c r="AO728" s="249"/>
      <c r="AP728" s="249"/>
      <c r="AQ728" s="249"/>
      <c r="AR728" s="249"/>
      <c r="AS728" s="249"/>
      <c r="AT728" s="249"/>
      <c r="AU728" s="249"/>
      <c r="AV728" s="249"/>
      <c r="AW728" s="249"/>
      <c r="AX728" s="249"/>
      <c r="AY728" s="249"/>
      <c r="AZ728" s="249"/>
      <c r="BA728" s="249"/>
      <c r="BB728" s="249"/>
      <c r="BC728" s="249"/>
      <c r="BD728" s="249"/>
      <c r="BE728" s="249"/>
      <c r="BF728" s="249"/>
      <c r="BG728" s="249"/>
      <c r="BH728" s="249"/>
      <c r="BI728" s="249"/>
      <c r="BJ728" s="249"/>
      <c r="BK728" s="249"/>
      <c r="BL728" s="249"/>
      <c r="BM728" s="249"/>
      <c r="BN728" s="249"/>
      <c r="BO728" s="249"/>
      <c r="BP728" s="249"/>
      <c r="BQ728" s="249"/>
      <c r="BR728" s="249"/>
      <c r="BS728" s="249"/>
      <c r="BT728" s="249"/>
      <c r="BU728" s="249"/>
      <c r="BV728" s="249"/>
      <c r="BW728" s="249"/>
      <c r="BX728" s="249"/>
      <c r="BY728" s="249"/>
      <c r="BZ728" s="249"/>
      <c r="CA728" s="249"/>
      <c r="CB728" s="249"/>
      <c r="CC728" s="249"/>
      <c r="CD728" s="249"/>
      <c r="CE728" s="249"/>
      <c r="CF728" s="249"/>
      <c r="CG728" s="249"/>
      <c r="CH728" s="249"/>
      <c r="CI728" s="249"/>
      <c r="CJ728" s="249"/>
      <c r="CK728" s="249"/>
      <c r="CL728" s="249"/>
      <c r="CM728" s="249"/>
      <c r="CN728" s="249"/>
      <c r="CO728" s="249"/>
      <c r="CP728" s="249"/>
      <c r="CQ728" s="249"/>
      <c r="CR728" s="147"/>
      <c r="CS728" s="147"/>
      <c r="CT728" s="249"/>
      <c r="CU728" s="249"/>
      <c r="CV728" s="249"/>
      <c r="CW728" s="249"/>
      <c r="CX728" s="249"/>
      <c r="CY728" s="249"/>
      <c r="CZ728" s="249"/>
      <c r="DA728" s="249"/>
      <c r="DB728" s="249"/>
      <c r="DC728" s="249"/>
      <c r="DD728" s="249"/>
      <c r="DE728" s="249"/>
      <c r="DF728" s="249"/>
      <c r="DG728" s="249"/>
      <c r="DH728" s="249"/>
      <c r="DI728" s="249"/>
      <c r="DJ728" s="249"/>
      <c r="DK728" s="249"/>
      <c r="DL728" s="249"/>
      <c r="DM728" s="249"/>
      <c r="DN728" s="249"/>
      <c r="DO728" s="249"/>
      <c r="DP728" s="249"/>
      <c r="DQ728" s="249"/>
      <c r="DR728" s="249"/>
      <c r="DS728" s="249"/>
      <c r="DT728" s="249"/>
      <c r="DU728" s="249"/>
      <c r="DV728" s="249"/>
      <c r="DW728" s="249"/>
      <c r="DX728" s="249"/>
      <c r="DY728" s="249"/>
      <c r="DZ728" s="249"/>
      <c r="EA728" s="249"/>
      <c r="EB728" s="249"/>
      <c r="EC728" s="249"/>
      <c r="ED728" s="249"/>
      <c r="EE728" s="249"/>
      <c r="EF728" s="249"/>
      <c r="EG728" s="249"/>
      <c r="EH728" s="249"/>
      <c r="EI728" s="249"/>
      <c r="EJ728" s="249"/>
      <c r="EK728" s="249"/>
      <c r="EL728" s="249"/>
      <c r="EM728" s="249"/>
      <c r="EN728" s="249"/>
      <c r="EO728" s="249"/>
      <c r="EP728" s="249"/>
      <c r="EQ728" s="249"/>
      <c r="ER728" s="249"/>
      <c r="ES728" s="249"/>
      <c r="ET728" s="249"/>
      <c r="EU728" s="249"/>
      <c r="EV728" s="249"/>
      <c r="EW728" s="249"/>
      <c r="EX728" s="249"/>
      <c r="EY728" s="249"/>
      <c r="EZ728" s="249"/>
      <c r="FA728" s="249"/>
      <c r="FB728" s="249"/>
      <c r="FC728" s="249"/>
      <c r="FD728" s="249"/>
      <c r="FE728" s="249"/>
      <c r="FF728" s="249"/>
      <c r="FG728" s="249"/>
      <c r="FH728" s="249"/>
      <c r="FI728" s="249"/>
      <c r="FJ728" s="249"/>
      <c r="FK728" s="249"/>
      <c r="FL728" s="249"/>
      <c r="FM728" s="249"/>
      <c r="FN728" s="249"/>
      <c r="FO728" s="249"/>
      <c r="FP728" s="249"/>
      <c r="FQ728" s="249"/>
      <c r="FR728" s="249"/>
      <c r="FS728" s="249"/>
      <c r="FT728" s="249"/>
      <c r="FU728" s="249"/>
      <c r="FV728" s="249"/>
      <c r="FW728" s="249"/>
      <c r="FX728" s="249"/>
    </row>
    <row r="729" customFormat="false" ht="13.8" hidden="false" customHeight="false" outlineLevel="0" collapsed="false">
      <c r="A729" s="249"/>
      <c r="B729" s="249"/>
      <c r="C729" s="249"/>
      <c r="D729" s="249"/>
      <c r="E729" s="249"/>
      <c r="F729" s="249"/>
      <c r="G729" s="249"/>
      <c r="H729" s="249"/>
      <c r="AK729" s="249"/>
      <c r="AL729" s="249"/>
      <c r="AM729" s="249"/>
      <c r="AN729" s="249"/>
      <c r="AO729" s="249"/>
      <c r="AP729" s="249"/>
      <c r="AQ729" s="249"/>
      <c r="AR729" s="249"/>
      <c r="AS729" s="249"/>
      <c r="AT729" s="249"/>
      <c r="AU729" s="249"/>
      <c r="AV729" s="249"/>
      <c r="AW729" s="249"/>
      <c r="AX729" s="249"/>
      <c r="AY729" s="249"/>
      <c r="AZ729" s="249"/>
      <c r="BA729" s="249"/>
      <c r="BB729" s="249"/>
      <c r="BC729" s="249"/>
      <c r="BD729" s="249"/>
      <c r="BE729" s="249"/>
      <c r="BF729" s="249"/>
      <c r="BG729" s="249"/>
      <c r="BH729" s="249"/>
      <c r="BI729" s="249"/>
      <c r="BJ729" s="249"/>
      <c r="BK729" s="249"/>
      <c r="BL729" s="249"/>
      <c r="BM729" s="249"/>
      <c r="BN729" s="249"/>
      <c r="BO729" s="249"/>
      <c r="BP729" s="249"/>
      <c r="BQ729" s="249"/>
      <c r="BR729" s="249"/>
      <c r="BS729" s="249"/>
      <c r="BT729" s="249"/>
      <c r="BU729" s="249"/>
      <c r="BV729" s="249"/>
      <c r="BW729" s="249"/>
      <c r="BX729" s="249"/>
      <c r="BY729" s="249"/>
      <c r="BZ729" s="249"/>
      <c r="CA729" s="249"/>
      <c r="CB729" s="249"/>
      <c r="CC729" s="249"/>
      <c r="CD729" s="249"/>
      <c r="CE729" s="249"/>
      <c r="CF729" s="249"/>
      <c r="CG729" s="249"/>
      <c r="CH729" s="249"/>
      <c r="CI729" s="249"/>
      <c r="CJ729" s="249"/>
      <c r="CK729" s="249"/>
      <c r="CL729" s="249"/>
      <c r="CM729" s="249"/>
      <c r="CN729" s="249"/>
      <c r="CO729" s="249"/>
      <c r="CP729" s="249"/>
      <c r="CQ729" s="249"/>
      <c r="CR729" s="147"/>
      <c r="CS729" s="147"/>
      <c r="CT729" s="249"/>
      <c r="CU729" s="249"/>
      <c r="CV729" s="249"/>
      <c r="CW729" s="249"/>
      <c r="CX729" s="249"/>
      <c r="CY729" s="249"/>
      <c r="CZ729" s="249"/>
      <c r="DA729" s="249"/>
      <c r="DB729" s="249"/>
      <c r="DC729" s="249"/>
      <c r="DD729" s="249"/>
      <c r="DE729" s="249"/>
      <c r="DF729" s="249"/>
      <c r="DG729" s="249"/>
      <c r="DH729" s="249"/>
      <c r="DI729" s="249"/>
      <c r="DJ729" s="249"/>
      <c r="DK729" s="249"/>
      <c r="DL729" s="249"/>
      <c r="DM729" s="249"/>
      <c r="DN729" s="249"/>
      <c r="DO729" s="249"/>
      <c r="DP729" s="249"/>
      <c r="DQ729" s="249"/>
      <c r="DR729" s="249"/>
      <c r="DS729" s="249"/>
      <c r="DT729" s="249"/>
      <c r="DU729" s="249"/>
      <c r="DV729" s="249"/>
      <c r="DW729" s="249"/>
      <c r="DX729" s="249"/>
      <c r="DY729" s="249"/>
      <c r="DZ729" s="249"/>
      <c r="EA729" s="249"/>
      <c r="EB729" s="249"/>
      <c r="EC729" s="249"/>
      <c r="ED729" s="249"/>
      <c r="EE729" s="249"/>
      <c r="EF729" s="249"/>
      <c r="EG729" s="249"/>
      <c r="EH729" s="249"/>
      <c r="EI729" s="249"/>
      <c r="EJ729" s="249"/>
      <c r="EK729" s="249"/>
      <c r="EL729" s="249"/>
      <c r="EM729" s="249"/>
      <c r="EN729" s="249"/>
      <c r="EO729" s="249"/>
      <c r="EP729" s="249"/>
      <c r="EQ729" s="249"/>
      <c r="ER729" s="249"/>
      <c r="ES729" s="249"/>
      <c r="ET729" s="249"/>
      <c r="EU729" s="249"/>
      <c r="EV729" s="249"/>
      <c r="EW729" s="249"/>
      <c r="EX729" s="249"/>
      <c r="EY729" s="249"/>
      <c r="EZ729" s="249"/>
      <c r="FA729" s="249"/>
      <c r="FB729" s="249"/>
      <c r="FC729" s="249"/>
      <c r="FD729" s="249"/>
      <c r="FE729" s="249"/>
      <c r="FF729" s="249"/>
      <c r="FG729" s="249"/>
      <c r="FH729" s="249"/>
      <c r="FI729" s="249"/>
      <c r="FJ729" s="249"/>
      <c r="FK729" s="249"/>
      <c r="FL729" s="249"/>
      <c r="FM729" s="249"/>
      <c r="FN729" s="249"/>
      <c r="FO729" s="249"/>
      <c r="FP729" s="249"/>
      <c r="FQ729" s="249"/>
      <c r="FR729" s="249"/>
      <c r="FS729" s="249"/>
      <c r="FT729" s="249"/>
      <c r="FU729" s="249"/>
      <c r="FV729" s="249"/>
      <c r="FW729" s="249"/>
      <c r="FX729" s="249"/>
    </row>
    <row r="730" customFormat="false" ht="13.8" hidden="false" customHeight="false" outlineLevel="0" collapsed="false">
      <c r="A730" s="249"/>
      <c r="B730" s="249"/>
      <c r="C730" s="249"/>
      <c r="D730" s="249"/>
      <c r="E730" s="249"/>
      <c r="F730" s="249"/>
      <c r="G730" s="249"/>
      <c r="H730" s="249"/>
      <c r="AK730" s="249"/>
      <c r="AL730" s="249"/>
      <c r="AM730" s="249"/>
      <c r="AN730" s="249"/>
      <c r="AO730" s="249"/>
      <c r="AP730" s="249"/>
      <c r="AQ730" s="249"/>
      <c r="AR730" s="249"/>
      <c r="AS730" s="249"/>
      <c r="AT730" s="249"/>
      <c r="AU730" s="249"/>
      <c r="AV730" s="249"/>
      <c r="AW730" s="249"/>
      <c r="AX730" s="249"/>
      <c r="AY730" s="249"/>
      <c r="AZ730" s="249"/>
      <c r="BA730" s="249"/>
      <c r="BB730" s="249"/>
      <c r="BC730" s="249"/>
      <c r="BD730" s="249"/>
      <c r="BE730" s="249"/>
      <c r="BF730" s="249"/>
      <c r="BG730" s="249"/>
      <c r="BH730" s="249"/>
      <c r="BI730" s="249"/>
      <c r="BJ730" s="249"/>
      <c r="BK730" s="249"/>
      <c r="BL730" s="249"/>
      <c r="BM730" s="249"/>
      <c r="BN730" s="249"/>
      <c r="BO730" s="249"/>
      <c r="BP730" s="249"/>
      <c r="BQ730" s="249"/>
      <c r="BR730" s="249"/>
      <c r="BS730" s="249"/>
      <c r="BT730" s="249"/>
      <c r="BU730" s="249"/>
      <c r="BV730" s="249"/>
      <c r="BW730" s="249"/>
      <c r="BX730" s="249"/>
      <c r="BY730" s="249"/>
      <c r="BZ730" s="249"/>
      <c r="CA730" s="249"/>
      <c r="CB730" s="249"/>
      <c r="CC730" s="249"/>
      <c r="CD730" s="249"/>
      <c r="CE730" s="249"/>
      <c r="CF730" s="249"/>
      <c r="CG730" s="249"/>
      <c r="CH730" s="249"/>
      <c r="CI730" s="249"/>
      <c r="CJ730" s="249"/>
      <c r="CK730" s="249"/>
      <c r="CL730" s="249"/>
      <c r="CM730" s="249"/>
      <c r="CN730" s="249"/>
      <c r="CO730" s="249"/>
      <c r="CP730" s="249"/>
      <c r="CQ730" s="249"/>
      <c r="CR730" s="147"/>
      <c r="CS730" s="147"/>
      <c r="CT730" s="249"/>
      <c r="CU730" s="249"/>
      <c r="CV730" s="249"/>
      <c r="CW730" s="249"/>
      <c r="CX730" s="249"/>
      <c r="CY730" s="249"/>
      <c r="CZ730" s="249"/>
      <c r="DA730" s="249"/>
      <c r="DB730" s="249"/>
      <c r="DC730" s="249"/>
      <c r="DD730" s="249"/>
      <c r="DE730" s="249"/>
      <c r="DF730" s="249"/>
      <c r="DG730" s="249"/>
      <c r="DH730" s="249"/>
      <c r="DI730" s="249"/>
      <c r="DJ730" s="249"/>
      <c r="DK730" s="249"/>
      <c r="DL730" s="249"/>
      <c r="DM730" s="249"/>
      <c r="DN730" s="249"/>
      <c r="DO730" s="249"/>
      <c r="DP730" s="249"/>
      <c r="DQ730" s="249"/>
      <c r="DR730" s="249"/>
      <c r="DS730" s="249"/>
      <c r="DT730" s="249"/>
      <c r="DU730" s="249"/>
      <c r="DV730" s="249"/>
      <c r="DW730" s="249"/>
      <c r="DX730" s="249"/>
      <c r="DY730" s="249"/>
      <c r="DZ730" s="249"/>
      <c r="EA730" s="249"/>
      <c r="EB730" s="249"/>
      <c r="EC730" s="249"/>
      <c r="ED730" s="249"/>
      <c r="EE730" s="249"/>
      <c r="EF730" s="249"/>
      <c r="EG730" s="249"/>
      <c r="EH730" s="249"/>
      <c r="EI730" s="249"/>
      <c r="EJ730" s="249"/>
      <c r="EK730" s="249"/>
      <c r="EL730" s="249"/>
      <c r="EM730" s="249"/>
      <c r="EN730" s="249"/>
      <c r="EO730" s="249"/>
      <c r="EP730" s="249"/>
      <c r="EQ730" s="249"/>
      <c r="ER730" s="249"/>
      <c r="ES730" s="249"/>
      <c r="ET730" s="249"/>
      <c r="EU730" s="249"/>
      <c r="EV730" s="249"/>
      <c r="EW730" s="249"/>
      <c r="EX730" s="249"/>
      <c r="EY730" s="249"/>
      <c r="EZ730" s="249"/>
      <c r="FA730" s="249"/>
      <c r="FB730" s="249"/>
      <c r="FC730" s="249"/>
      <c r="FD730" s="249"/>
      <c r="FE730" s="249"/>
      <c r="FF730" s="249"/>
      <c r="FG730" s="249"/>
      <c r="FH730" s="249"/>
      <c r="FI730" s="249"/>
      <c r="FJ730" s="249"/>
      <c r="FK730" s="249"/>
      <c r="FL730" s="249"/>
      <c r="FM730" s="249"/>
      <c r="FN730" s="249"/>
      <c r="FO730" s="249"/>
      <c r="FP730" s="249"/>
      <c r="FQ730" s="249"/>
      <c r="FR730" s="249"/>
      <c r="FS730" s="249"/>
      <c r="FT730" s="249"/>
      <c r="FU730" s="249"/>
      <c r="FV730" s="249"/>
      <c r="FW730" s="249"/>
      <c r="FX730" s="249"/>
    </row>
    <row r="731" customFormat="false" ht="13.8" hidden="false" customHeight="false" outlineLevel="0" collapsed="false">
      <c r="A731" s="249"/>
      <c r="B731" s="249"/>
      <c r="C731" s="249"/>
      <c r="D731" s="249"/>
      <c r="E731" s="249"/>
      <c r="F731" s="249"/>
      <c r="G731" s="249"/>
      <c r="H731" s="249"/>
      <c r="AK731" s="249"/>
      <c r="AL731" s="249"/>
      <c r="AM731" s="249"/>
      <c r="AN731" s="249"/>
      <c r="AO731" s="249"/>
      <c r="AP731" s="249"/>
      <c r="AQ731" s="249"/>
      <c r="AR731" s="249"/>
      <c r="AS731" s="249"/>
      <c r="AT731" s="249"/>
      <c r="AU731" s="249"/>
      <c r="AV731" s="249"/>
      <c r="AW731" s="249"/>
      <c r="AX731" s="249"/>
      <c r="AY731" s="249"/>
      <c r="AZ731" s="249"/>
      <c r="BA731" s="249"/>
      <c r="BB731" s="249"/>
      <c r="BC731" s="249"/>
      <c r="BD731" s="249"/>
      <c r="BE731" s="249"/>
      <c r="BF731" s="249"/>
      <c r="BG731" s="249"/>
      <c r="BH731" s="249"/>
      <c r="BI731" s="249"/>
      <c r="BJ731" s="249"/>
      <c r="BK731" s="249"/>
      <c r="BL731" s="249"/>
      <c r="BM731" s="249"/>
      <c r="BN731" s="249"/>
      <c r="BO731" s="249"/>
      <c r="BP731" s="249"/>
      <c r="BQ731" s="249"/>
      <c r="BR731" s="249"/>
      <c r="BS731" s="249"/>
      <c r="BT731" s="249"/>
      <c r="BU731" s="249"/>
      <c r="BV731" s="249"/>
      <c r="BW731" s="249"/>
      <c r="BX731" s="249"/>
      <c r="BY731" s="249"/>
      <c r="BZ731" s="249"/>
      <c r="CA731" s="249"/>
      <c r="CB731" s="249"/>
      <c r="CC731" s="249"/>
      <c r="CD731" s="249"/>
      <c r="CE731" s="249"/>
      <c r="CF731" s="249"/>
      <c r="CG731" s="249"/>
      <c r="CH731" s="249"/>
      <c r="CI731" s="249"/>
      <c r="CJ731" s="249"/>
      <c r="CK731" s="249"/>
      <c r="CL731" s="249"/>
      <c r="CM731" s="249"/>
      <c r="CN731" s="249"/>
      <c r="CO731" s="249"/>
      <c r="CP731" s="249"/>
      <c r="CQ731" s="249"/>
      <c r="CR731" s="147"/>
      <c r="CS731" s="147"/>
      <c r="CT731" s="249"/>
      <c r="CU731" s="249"/>
      <c r="CV731" s="249"/>
      <c r="CW731" s="249"/>
      <c r="CX731" s="249"/>
      <c r="CY731" s="249"/>
      <c r="CZ731" s="249"/>
      <c r="DA731" s="249"/>
      <c r="DB731" s="249"/>
      <c r="DC731" s="249"/>
      <c r="DD731" s="249"/>
      <c r="DE731" s="249"/>
      <c r="DF731" s="249"/>
      <c r="DG731" s="249"/>
      <c r="DH731" s="249"/>
      <c r="DI731" s="249"/>
      <c r="DJ731" s="249"/>
      <c r="DK731" s="249"/>
      <c r="DL731" s="249"/>
      <c r="DM731" s="249"/>
      <c r="DN731" s="249"/>
      <c r="DO731" s="249"/>
      <c r="DP731" s="249"/>
      <c r="DQ731" s="249"/>
      <c r="DR731" s="249"/>
      <c r="DS731" s="249"/>
      <c r="DT731" s="249"/>
      <c r="DU731" s="249"/>
      <c r="DV731" s="249"/>
      <c r="DW731" s="249"/>
      <c r="DX731" s="249"/>
      <c r="DY731" s="249"/>
      <c r="DZ731" s="249"/>
      <c r="EA731" s="249"/>
      <c r="EB731" s="249"/>
      <c r="EC731" s="249"/>
      <c r="ED731" s="249"/>
      <c r="EE731" s="249"/>
      <c r="EF731" s="249"/>
      <c r="EG731" s="249"/>
      <c r="EH731" s="249"/>
      <c r="EI731" s="249"/>
      <c r="EJ731" s="249"/>
      <c r="EK731" s="249"/>
      <c r="EL731" s="249"/>
      <c r="EM731" s="249"/>
      <c r="EN731" s="249"/>
      <c r="EO731" s="249"/>
      <c r="EP731" s="249"/>
      <c r="EQ731" s="249"/>
      <c r="ER731" s="249"/>
      <c r="ES731" s="249"/>
      <c r="ET731" s="249"/>
      <c r="EU731" s="249"/>
      <c r="EV731" s="249"/>
      <c r="EW731" s="249"/>
      <c r="EX731" s="249"/>
      <c r="EY731" s="249"/>
      <c r="EZ731" s="249"/>
      <c r="FA731" s="249"/>
      <c r="FB731" s="249"/>
      <c r="FC731" s="249"/>
      <c r="FD731" s="249"/>
      <c r="FE731" s="249"/>
      <c r="FF731" s="249"/>
      <c r="FG731" s="249"/>
      <c r="FH731" s="249"/>
      <c r="FI731" s="249"/>
      <c r="FJ731" s="249"/>
      <c r="FK731" s="249"/>
      <c r="FL731" s="249"/>
      <c r="FM731" s="249"/>
      <c r="FN731" s="249"/>
      <c r="FO731" s="249"/>
      <c r="FP731" s="249"/>
      <c r="FQ731" s="249"/>
      <c r="FR731" s="249"/>
      <c r="FS731" s="249"/>
      <c r="FT731" s="249"/>
      <c r="FU731" s="249"/>
      <c r="FV731" s="249"/>
      <c r="FW731" s="249"/>
      <c r="FX731" s="249"/>
    </row>
    <row r="732" customFormat="false" ht="13.8" hidden="false" customHeight="false" outlineLevel="0" collapsed="false">
      <c r="A732" s="249"/>
      <c r="B732" s="249"/>
      <c r="C732" s="249"/>
      <c r="D732" s="249"/>
      <c r="E732" s="249"/>
      <c r="F732" s="249"/>
      <c r="G732" s="249"/>
      <c r="H732" s="249"/>
      <c r="AK732" s="249"/>
      <c r="AL732" s="249"/>
      <c r="AM732" s="249"/>
      <c r="AN732" s="249"/>
      <c r="AO732" s="249"/>
      <c r="AP732" s="249"/>
      <c r="AQ732" s="249"/>
      <c r="AR732" s="249"/>
      <c r="AS732" s="249"/>
      <c r="AT732" s="249"/>
      <c r="AU732" s="249"/>
      <c r="AV732" s="249"/>
      <c r="AW732" s="249"/>
      <c r="AX732" s="249"/>
      <c r="AY732" s="249"/>
      <c r="AZ732" s="249"/>
      <c r="BA732" s="249"/>
      <c r="BB732" s="249"/>
      <c r="BC732" s="249"/>
      <c r="BD732" s="249"/>
      <c r="BE732" s="249"/>
      <c r="BF732" s="249"/>
      <c r="BG732" s="249"/>
      <c r="BH732" s="249"/>
      <c r="BI732" s="249"/>
      <c r="BJ732" s="249"/>
      <c r="BK732" s="249"/>
      <c r="BL732" s="249"/>
      <c r="BM732" s="249"/>
      <c r="BN732" s="249"/>
      <c r="BO732" s="249"/>
      <c r="BP732" s="249"/>
      <c r="BQ732" s="249"/>
      <c r="BR732" s="249"/>
      <c r="BS732" s="249"/>
      <c r="BT732" s="249"/>
      <c r="BU732" s="249"/>
      <c r="BV732" s="249"/>
      <c r="BW732" s="249"/>
      <c r="BX732" s="249"/>
      <c r="BY732" s="249"/>
      <c r="BZ732" s="249"/>
      <c r="CA732" s="249"/>
      <c r="CB732" s="249"/>
      <c r="CC732" s="249"/>
      <c r="CD732" s="249"/>
      <c r="CE732" s="249"/>
      <c r="CF732" s="249"/>
      <c r="CG732" s="249"/>
      <c r="CH732" s="249"/>
      <c r="CI732" s="249"/>
      <c r="CJ732" s="249"/>
      <c r="CK732" s="249"/>
      <c r="CL732" s="249"/>
      <c r="CM732" s="249"/>
      <c r="CN732" s="249"/>
      <c r="CO732" s="249"/>
      <c r="CP732" s="249"/>
      <c r="CQ732" s="249"/>
      <c r="CR732" s="147"/>
      <c r="CS732" s="147"/>
      <c r="CT732" s="249"/>
      <c r="CU732" s="249"/>
      <c r="CV732" s="249"/>
      <c r="CW732" s="249"/>
      <c r="CX732" s="249"/>
      <c r="CY732" s="249"/>
      <c r="CZ732" s="249"/>
      <c r="DA732" s="249"/>
      <c r="DB732" s="249"/>
      <c r="DC732" s="249"/>
      <c r="DD732" s="249"/>
      <c r="DE732" s="249"/>
      <c r="DF732" s="249"/>
      <c r="DG732" s="249"/>
      <c r="DH732" s="249"/>
      <c r="DI732" s="249"/>
      <c r="DJ732" s="249"/>
      <c r="DK732" s="249"/>
      <c r="DL732" s="249"/>
      <c r="DM732" s="249"/>
      <c r="DN732" s="249"/>
      <c r="DO732" s="249"/>
      <c r="DP732" s="249"/>
      <c r="DQ732" s="249"/>
      <c r="DR732" s="249"/>
      <c r="DS732" s="249"/>
      <c r="DT732" s="249"/>
      <c r="DU732" s="249"/>
      <c r="DV732" s="249"/>
      <c r="DW732" s="249"/>
      <c r="DX732" s="249"/>
      <c r="DY732" s="249"/>
      <c r="DZ732" s="249"/>
      <c r="EA732" s="249"/>
      <c r="EB732" s="249"/>
      <c r="EC732" s="249"/>
      <c r="ED732" s="249"/>
      <c r="EE732" s="249"/>
      <c r="EF732" s="249"/>
      <c r="EG732" s="249"/>
      <c r="EH732" s="249"/>
      <c r="EI732" s="249"/>
      <c r="EJ732" s="249"/>
      <c r="EK732" s="249"/>
      <c r="EL732" s="249"/>
      <c r="EM732" s="249"/>
      <c r="EN732" s="249"/>
      <c r="EO732" s="249"/>
      <c r="EP732" s="249"/>
      <c r="EQ732" s="249"/>
      <c r="ER732" s="249"/>
      <c r="ES732" s="249"/>
      <c r="ET732" s="249"/>
      <c r="EU732" s="249"/>
      <c r="EV732" s="249"/>
      <c r="EW732" s="249"/>
      <c r="EX732" s="249"/>
      <c r="EY732" s="249"/>
      <c r="EZ732" s="249"/>
      <c r="FA732" s="249"/>
      <c r="FB732" s="249"/>
      <c r="FC732" s="249"/>
      <c r="FD732" s="249"/>
      <c r="FE732" s="249"/>
      <c r="FF732" s="249"/>
      <c r="FG732" s="249"/>
      <c r="FH732" s="249"/>
      <c r="FI732" s="249"/>
      <c r="FJ732" s="249"/>
      <c r="FK732" s="249"/>
      <c r="FL732" s="249"/>
      <c r="FM732" s="249"/>
      <c r="FN732" s="249"/>
      <c r="FO732" s="249"/>
      <c r="FP732" s="249"/>
      <c r="FQ732" s="249"/>
      <c r="FR732" s="249"/>
      <c r="FS732" s="249"/>
      <c r="FT732" s="249"/>
      <c r="FU732" s="249"/>
      <c r="FV732" s="249"/>
      <c r="FW732" s="249"/>
      <c r="FX732" s="249"/>
    </row>
    <row r="733" customFormat="false" ht="13.8" hidden="false" customHeight="false" outlineLevel="0" collapsed="false">
      <c r="A733" s="249"/>
      <c r="B733" s="249"/>
      <c r="C733" s="249"/>
      <c r="D733" s="249"/>
      <c r="E733" s="249"/>
      <c r="F733" s="249"/>
      <c r="G733" s="249"/>
      <c r="H733" s="249"/>
      <c r="AK733" s="249"/>
      <c r="AL733" s="249"/>
      <c r="AM733" s="249"/>
      <c r="AN733" s="249"/>
      <c r="AO733" s="249"/>
      <c r="AP733" s="249"/>
      <c r="AQ733" s="249"/>
      <c r="AR733" s="249"/>
      <c r="AS733" s="249"/>
      <c r="AT733" s="249"/>
      <c r="AU733" s="249"/>
      <c r="AV733" s="249"/>
      <c r="AW733" s="249"/>
      <c r="AX733" s="249"/>
      <c r="AY733" s="249"/>
      <c r="AZ733" s="249"/>
      <c r="BA733" s="249"/>
      <c r="BB733" s="249"/>
      <c r="BC733" s="249"/>
      <c r="BD733" s="249"/>
      <c r="BE733" s="249"/>
      <c r="BF733" s="249"/>
      <c r="BG733" s="249"/>
      <c r="BH733" s="249"/>
      <c r="BI733" s="249"/>
      <c r="BJ733" s="249"/>
      <c r="BK733" s="249"/>
      <c r="BL733" s="249"/>
      <c r="BM733" s="249"/>
      <c r="BN733" s="249"/>
      <c r="BO733" s="249"/>
      <c r="BP733" s="249"/>
      <c r="BQ733" s="249"/>
      <c r="BR733" s="249"/>
      <c r="BS733" s="249"/>
      <c r="BT733" s="249"/>
      <c r="BU733" s="249"/>
      <c r="BV733" s="249"/>
      <c r="BW733" s="249"/>
      <c r="BX733" s="249"/>
      <c r="BY733" s="249"/>
      <c r="BZ733" s="249"/>
      <c r="CA733" s="249"/>
      <c r="CB733" s="249"/>
      <c r="CC733" s="249"/>
      <c r="CD733" s="249"/>
      <c r="CE733" s="249"/>
      <c r="CF733" s="249"/>
      <c r="CG733" s="249"/>
      <c r="CH733" s="249"/>
      <c r="CI733" s="249"/>
      <c r="CJ733" s="249"/>
      <c r="CK733" s="249"/>
      <c r="CL733" s="249"/>
      <c r="CM733" s="249"/>
      <c r="CN733" s="249"/>
      <c r="CO733" s="249"/>
      <c r="CP733" s="249"/>
      <c r="CQ733" s="249"/>
      <c r="CR733" s="147"/>
      <c r="CS733" s="147"/>
      <c r="CT733" s="249"/>
      <c r="CU733" s="249"/>
      <c r="CV733" s="249"/>
      <c r="CW733" s="249"/>
      <c r="CX733" s="249"/>
      <c r="CY733" s="249"/>
      <c r="CZ733" s="249"/>
      <c r="DA733" s="249"/>
      <c r="DB733" s="249"/>
      <c r="DC733" s="249"/>
      <c r="DD733" s="249"/>
      <c r="DE733" s="249"/>
      <c r="DF733" s="249"/>
      <c r="DG733" s="249"/>
      <c r="DH733" s="249"/>
      <c r="DI733" s="249"/>
      <c r="DJ733" s="249"/>
      <c r="DK733" s="249"/>
      <c r="DL733" s="249"/>
      <c r="DM733" s="249"/>
      <c r="DN733" s="249"/>
      <c r="DO733" s="249"/>
      <c r="DP733" s="249"/>
      <c r="DQ733" s="249"/>
      <c r="DR733" s="249"/>
      <c r="DS733" s="249"/>
      <c r="DT733" s="249"/>
      <c r="DU733" s="249"/>
      <c r="DV733" s="249"/>
      <c r="DW733" s="249"/>
      <c r="DX733" s="249"/>
      <c r="DY733" s="249"/>
      <c r="DZ733" s="249"/>
      <c r="EA733" s="249"/>
      <c r="EB733" s="249"/>
      <c r="EC733" s="249"/>
      <c r="ED733" s="249"/>
      <c r="EE733" s="249"/>
      <c r="EF733" s="249"/>
      <c r="EG733" s="249"/>
      <c r="EH733" s="249"/>
      <c r="EI733" s="249"/>
      <c r="EJ733" s="249"/>
      <c r="EK733" s="249"/>
      <c r="EL733" s="249"/>
      <c r="EM733" s="249"/>
      <c r="EN733" s="249"/>
      <c r="EO733" s="249"/>
      <c r="EP733" s="249"/>
      <c r="EQ733" s="249"/>
      <c r="ER733" s="249"/>
      <c r="ES733" s="249"/>
      <c r="ET733" s="249"/>
      <c r="EU733" s="249"/>
      <c r="EV733" s="249"/>
      <c r="EW733" s="249"/>
      <c r="EX733" s="249"/>
      <c r="EY733" s="249"/>
      <c r="EZ733" s="249"/>
      <c r="FA733" s="249"/>
      <c r="FB733" s="249"/>
      <c r="FC733" s="249"/>
      <c r="FD733" s="249"/>
      <c r="FE733" s="249"/>
      <c r="FF733" s="249"/>
      <c r="FG733" s="249"/>
      <c r="FH733" s="249"/>
      <c r="FI733" s="249"/>
      <c r="FJ733" s="249"/>
      <c r="FK733" s="249"/>
      <c r="FL733" s="249"/>
      <c r="FM733" s="249"/>
      <c r="FN733" s="249"/>
      <c r="FO733" s="249"/>
      <c r="FP733" s="249"/>
      <c r="FQ733" s="249"/>
      <c r="FR733" s="249"/>
      <c r="FS733" s="249"/>
      <c r="FT733" s="249"/>
      <c r="FU733" s="249"/>
      <c r="FV733" s="249"/>
      <c r="FW733" s="249"/>
      <c r="FX733" s="249"/>
    </row>
    <row r="734" customFormat="false" ht="13.8" hidden="false" customHeight="false" outlineLevel="0" collapsed="false">
      <c r="A734" s="249"/>
      <c r="B734" s="249"/>
      <c r="C734" s="249"/>
      <c r="D734" s="249"/>
      <c r="E734" s="249"/>
      <c r="F734" s="249"/>
      <c r="G734" s="249"/>
      <c r="H734" s="249"/>
      <c r="AK734" s="249"/>
      <c r="AL734" s="249"/>
      <c r="AM734" s="249"/>
      <c r="AN734" s="249"/>
      <c r="AO734" s="249"/>
      <c r="AP734" s="249"/>
      <c r="AQ734" s="249"/>
      <c r="AR734" s="249"/>
      <c r="AS734" s="249"/>
      <c r="AT734" s="249"/>
      <c r="AU734" s="249"/>
      <c r="AV734" s="249"/>
      <c r="AW734" s="249"/>
      <c r="AX734" s="249"/>
      <c r="AY734" s="249"/>
      <c r="AZ734" s="249"/>
      <c r="BA734" s="249"/>
      <c r="BB734" s="249"/>
      <c r="BC734" s="249"/>
      <c r="BD734" s="249"/>
      <c r="BE734" s="249"/>
      <c r="BF734" s="249"/>
      <c r="BG734" s="249"/>
      <c r="BH734" s="249"/>
      <c r="BI734" s="249"/>
      <c r="BJ734" s="249"/>
      <c r="BK734" s="249"/>
      <c r="BL734" s="249"/>
      <c r="BM734" s="249"/>
      <c r="BN734" s="249"/>
      <c r="BO734" s="249"/>
      <c r="BP734" s="249"/>
      <c r="BQ734" s="249"/>
      <c r="BR734" s="249"/>
      <c r="BS734" s="249"/>
      <c r="BT734" s="249"/>
      <c r="BU734" s="249"/>
      <c r="BV734" s="249"/>
      <c r="BW734" s="249"/>
      <c r="BX734" s="249"/>
      <c r="BY734" s="249"/>
      <c r="BZ734" s="249"/>
      <c r="CA734" s="249"/>
      <c r="CB734" s="249"/>
      <c r="CC734" s="249"/>
      <c r="CD734" s="249"/>
      <c r="CE734" s="249"/>
      <c r="CF734" s="249"/>
      <c r="CG734" s="249"/>
      <c r="CH734" s="249"/>
      <c r="CI734" s="249"/>
      <c r="CJ734" s="249"/>
      <c r="CK734" s="249"/>
      <c r="CL734" s="249"/>
      <c r="CM734" s="249"/>
      <c r="CN734" s="249"/>
      <c r="CO734" s="249"/>
      <c r="CP734" s="249"/>
      <c r="CQ734" s="249"/>
      <c r="CR734" s="147"/>
      <c r="CS734" s="147"/>
      <c r="CT734" s="249"/>
      <c r="CU734" s="249"/>
      <c r="CV734" s="249"/>
      <c r="CW734" s="249"/>
      <c r="CX734" s="249"/>
      <c r="CY734" s="249"/>
      <c r="CZ734" s="249"/>
      <c r="DA734" s="249"/>
      <c r="DB734" s="249"/>
      <c r="DC734" s="249"/>
      <c r="DD734" s="249"/>
      <c r="DE734" s="249"/>
      <c r="DF734" s="249"/>
      <c r="DG734" s="249"/>
      <c r="DH734" s="249"/>
      <c r="DI734" s="249"/>
      <c r="DJ734" s="249"/>
      <c r="DK734" s="249"/>
      <c r="DL734" s="249"/>
      <c r="DM734" s="249"/>
      <c r="DN734" s="249"/>
      <c r="DO734" s="249"/>
      <c r="DP734" s="249"/>
      <c r="DQ734" s="249"/>
      <c r="DR734" s="249"/>
      <c r="DS734" s="249"/>
      <c r="DT734" s="249"/>
      <c r="DU734" s="249"/>
      <c r="DV734" s="249"/>
      <c r="DW734" s="249"/>
      <c r="DX734" s="249"/>
      <c r="DY734" s="249"/>
      <c r="DZ734" s="249"/>
      <c r="EA734" s="249"/>
      <c r="EB734" s="249"/>
      <c r="EC734" s="249"/>
      <c r="ED734" s="249"/>
      <c r="EE734" s="249"/>
      <c r="EF734" s="249"/>
      <c r="EG734" s="249"/>
      <c r="EH734" s="249"/>
      <c r="EI734" s="249"/>
      <c r="EJ734" s="249"/>
      <c r="EK734" s="249"/>
      <c r="EL734" s="249"/>
      <c r="EM734" s="249"/>
      <c r="EN734" s="249"/>
      <c r="EO734" s="249"/>
      <c r="EP734" s="249"/>
      <c r="EQ734" s="249"/>
      <c r="ER734" s="249"/>
      <c r="ES734" s="249"/>
      <c r="ET734" s="249"/>
      <c r="EU734" s="249"/>
      <c r="EV734" s="249"/>
      <c r="EW734" s="249"/>
      <c r="EX734" s="249"/>
      <c r="EY734" s="249"/>
      <c r="EZ734" s="249"/>
      <c r="FA734" s="249"/>
      <c r="FB734" s="249"/>
      <c r="FC734" s="249"/>
      <c r="FD734" s="249"/>
      <c r="FE734" s="249"/>
      <c r="FF734" s="249"/>
      <c r="FG734" s="249"/>
      <c r="FH734" s="249"/>
      <c r="FI734" s="249"/>
      <c r="FJ734" s="249"/>
      <c r="FK734" s="249"/>
      <c r="FL734" s="249"/>
      <c r="FM734" s="249"/>
      <c r="FN734" s="249"/>
      <c r="FO734" s="249"/>
      <c r="FP734" s="249"/>
      <c r="FQ734" s="249"/>
      <c r="FR734" s="249"/>
      <c r="FS734" s="249"/>
      <c r="FT734" s="249"/>
      <c r="FU734" s="249"/>
      <c r="FV734" s="249"/>
      <c r="FW734" s="249"/>
      <c r="FX734" s="249"/>
    </row>
    <row r="735" customFormat="false" ht="13.8" hidden="false" customHeight="false" outlineLevel="0" collapsed="false">
      <c r="A735" s="249"/>
      <c r="B735" s="249"/>
      <c r="C735" s="249"/>
      <c r="D735" s="249"/>
      <c r="E735" s="249"/>
      <c r="F735" s="249"/>
      <c r="G735" s="249"/>
      <c r="H735" s="249"/>
      <c r="AK735" s="249"/>
      <c r="AL735" s="249"/>
      <c r="AM735" s="249"/>
      <c r="AN735" s="249"/>
      <c r="AO735" s="249"/>
      <c r="AP735" s="249"/>
      <c r="AQ735" s="249"/>
      <c r="AR735" s="249"/>
      <c r="AS735" s="249"/>
      <c r="AT735" s="249"/>
      <c r="AU735" s="249"/>
      <c r="AV735" s="249"/>
      <c r="AW735" s="249"/>
      <c r="AX735" s="249"/>
      <c r="AY735" s="249"/>
      <c r="AZ735" s="249"/>
      <c r="BA735" s="249"/>
      <c r="BB735" s="249"/>
      <c r="BC735" s="249"/>
      <c r="BD735" s="249"/>
      <c r="BE735" s="249"/>
      <c r="BF735" s="249"/>
      <c r="BG735" s="249"/>
      <c r="BH735" s="249"/>
      <c r="BI735" s="249"/>
      <c r="BJ735" s="249"/>
      <c r="BK735" s="249"/>
      <c r="BL735" s="249"/>
      <c r="BM735" s="249"/>
      <c r="BN735" s="249"/>
      <c r="BO735" s="249"/>
      <c r="BP735" s="249"/>
      <c r="BQ735" s="249"/>
      <c r="BR735" s="249"/>
      <c r="BS735" s="249"/>
      <c r="BT735" s="249"/>
      <c r="BU735" s="249"/>
      <c r="BV735" s="249"/>
      <c r="BW735" s="249"/>
      <c r="BX735" s="249"/>
      <c r="BY735" s="249"/>
      <c r="BZ735" s="249"/>
      <c r="CA735" s="249"/>
      <c r="CB735" s="249"/>
      <c r="CC735" s="249"/>
      <c r="CD735" s="249"/>
      <c r="CE735" s="249"/>
      <c r="CF735" s="249"/>
      <c r="CG735" s="249"/>
      <c r="CH735" s="249"/>
      <c r="CI735" s="249"/>
      <c r="CJ735" s="249"/>
      <c r="CK735" s="249"/>
      <c r="CL735" s="249"/>
      <c r="CM735" s="249"/>
      <c r="CN735" s="249"/>
      <c r="CO735" s="249"/>
      <c r="CP735" s="249"/>
      <c r="CQ735" s="249"/>
      <c r="CR735" s="147"/>
      <c r="CS735" s="147"/>
      <c r="CT735" s="249"/>
      <c r="CU735" s="249"/>
      <c r="CV735" s="249"/>
      <c r="CW735" s="249"/>
      <c r="CX735" s="249"/>
      <c r="CY735" s="249"/>
      <c r="CZ735" s="249"/>
      <c r="DA735" s="249"/>
      <c r="DB735" s="249"/>
      <c r="DC735" s="249"/>
      <c r="DD735" s="249"/>
      <c r="DE735" s="249"/>
      <c r="DF735" s="249"/>
      <c r="DG735" s="249"/>
      <c r="DH735" s="249"/>
      <c r="DI735" s="249"/>
      <c r="DJ735" s="249"/>
      <c r="DK735" s="249"/>
      <c r="DL735" s="249"/>
      <c r="DM735" s="249"/>
      <c r="DN735" s="249"/>
      <c r="DO735" s="249"/>
      <c r="DP735" s="249"/>
      <c r="DQ735" s="249"/>
      <c r="DR735" s="249"/>
      <c r="DS735" s="249"/>
      <c r="DT735" s="249"/>
      <c r="DU735" s="249"/>
      <c r="DV735" s="249"/>
      <c r="DW735" s="249"/>
      <c r="DX735" s="249"/>
      <c r="DY735" s="249"/>
      <c r="DZ735" s="249"/>
      <c r="EA735" s="249"/>
      <c r="EB735" s="249"/>
      <c r="EC735" s="249"/>
      <c r="ED735" s="249"/>
      <c r="EE735" s="249"/>
      <c r="EF735" s="249"/>
      <c r="EG735" s="249"/>
      <c r="EH735" s="249"/>
      <c r="EI735" s="249"/>
      <c r="EJ735" s="249"/>
      <c r="EK735" s="249"/>
      <c r="EL735" s="249"/>
      <c r="EM735" s="249"/>
      <c r="EN735" s="249"/>
      <c r="EO735" s="249"/>
      <c r="EP735" s="249"/>
      <c r="EQ735" s="249"/>
      <c r="ER735" s="249"/>
      <c r="ES735" s="249"/>
      <c r="ET735" s="249"/>
      <c r="EU735" s="249"/>
      <c r="EV735" s="249"/>
      <c r="EW735" s="249"/>
      <c r="EX735" s="249"/>
      <c r="EY735" s="249"/>
      <c r="EZ735" s="249"/>
      <c r="FA735" s="249"/>
      <c r="FB735" s="249"/>
      <c r="FC735" s="249"/>
      <c r="FD735" s="249"/>
      <c r="FE735" s="249"/>
      <c r="FF735" s="249"/>
      <c r="FG735" s="249"/>
      <c r="FH735" s="249"/>
      <c r="FI735" s="249"/>
      <c r="FJ735" s="249"/>
      <c r="FK735" s="249"/>
      <c r="FL735" s="249"/>
      <c r="FM735" s="249"/>
      <c r="FN735" s="249"/>
      <c r="FO735" s="249"/>
      <c r="FP735" s="249"/>
      <c r="FQ735" s="249"/>
      <c r="FR735" s="249"/>
      <c r="FS735" s="249"/>
      <c r="FT735" s="249"/>
      <c r="FU735" s="249"/>
      <c r="FV735" s="249"/>
      <c r="FW735" s="249"/>
      <c r="FX735" s="249"/>
    </row>
    <row r="736" customFormat="false" ht="13.8" hidden="false" customHeight="false" outlineLevel="0" collapsed="false">
      <c r="A736" s="249"/>
      <c r="B736" s="249"/>
      <c r="C736" s="249"/>
      <c r="D736" s="249"/>
      <c r="E736" s="249"/>
      <c r="F736" s="249"/>
      <c r="G736" s="249"/>
      <c r="H736" s="249"/>
      <c r="AK736" s="249"/>
      <c r="AL736" s="249"/>
      <c r="AM736" s="249"/>
      <c r="AN736" s="249"/>
      <c r="AO736" s="249"/>
      <c r="AP736" s="249"/>
      <c r="AQ736" s="249"/>
      <c r="AR736" s="249"/>
      <c r="AS736" s="249"/>
      <c r="AT736" s="249"/>
      <c r="AU736" s="249"/>
      <c r="AV736" s="249"/>
      <c r="AW736" s="249"/>
      <c r="AX736" s="249"/>
      <c r="AY736" s="249"/>
      <c r="AZ736" s="249"/>
      <c r="BA736" s="249"/>
      <c r="BB736" s="249"/>
      <c r="BC736" s="249"/>
      <c r="BD736" s="249"/>
      <c r="BE736" s="249"/>
      <c r="BF736" s="249"/>
      <c r="BG736" s="249"/>
      <c r="BH736" s="249"/>
      <c r="BI736" s="249"/>
      <c r="BJ736" s="249"/>
      <c r="BK736" s="249"/>
      <c r="BL736" s="249"/>
      <c r="BM736" s="249"/>
      <c r="BN736" s="249"/>
      <c r="BO736" s="249"/>
      <c r="BP736" s="249"/>
      <c r="BQ736" s="249"/>
      <c r="BR736" s="249"/>
      <c r="BS736" s="249"/>
      <c r="BT736" s="249"/>
      <c r="BU736" s="249"/>
      <c r="BV736" s="249"/>
      <c r="BW736" s="249"/>
      <c r="BX736" s="249"/>
      <c r="BY736" s="249"/>
      <c r="BZ736" s="249"/>
      <c r="CA736" s="249"/>
      <c r="CB736" s="249"/>
      <c r="CC736" s="249"/>
      <c r="CD736" s="249"/>
      <c r="CE736" s="249"/>
      <c r="CF736" s="249"/>
      <c r="CG736" s="249"/>
      <c r="CH736" s="249"/>
      <c r="CI736" s="249"/>
      <c r="CJ736" s="249"/>
      <c r="CK736" s="249"/>
      <c r="CL736" s="249"/>
      <c r="CM736" s="249"/>
      <c r="CN736" s="249"/>
      <c r="CO736" s="249"/>
      <c r="CP736" s="249"/>
      <c r="CQ736" s="249"/>
      <c r="CR736" s="147"/>
      <c r="CS736" s="147"/>
      <c r="CT736" s="249"/>
      <c r="CU736" s="249"/>
      <c r="CV736" s="249"/>
      <c r="CW736" s="249"/>
      <c r="CX736" s="249"/>
      <c r="CY736" s="249"/>
      <c r="CZ736" s="249"/>
      <c r="DA736" s="249"/>
      <c r="DB736" s="249"/>
      <c r="DC736" s="249"/>
      <c r="DD736" s="249"/>
      <c r="DE736" s="249"/>
      <c r="DF736" s="249"/>
      <c r="DG736" s="249"/>
      <c r="DH736" s="249"/>
      <c r="DI736" s="249"/>
      <c r="DJ736" s="249"/>
      <c r="DK736" s="249"/>
      <c r="DL736" s="249"/>
      <c r="DM736" s="249"/>
      <c r="DN736" s="249"/>
      <c r="DO736" s="249"/>
      <c r="DP736" s="249"/>
      <c r="DQ736" s="249"/>
      <c r="DR736" s="249"/>
      <c r="DS736" s="249"/>
      <c r="DT736" s="249"/>
      <c r="DU736" s="249"/>
      <c r="DV736" s="249"/>
      <c r="DW736" s="249"/>
      <c r="DX736" s="249"/>
      <c r="DY736" s="249"/>
      <c r="DZ736" s="249"/>
      <c r="EA736" s="249"/>
      <c r="EB736" s="249"/>
      <c r="EC736" s="249"/>
      <c r="ED736" s="249"/>
      <c r="EE736" s="249"/>
      <c r="EF736" s="249"/>
      <c r="EG736" s="249"/>
      <c r="EH736" s="249"/>
      <c r="EI736" s="249"/>
      <c r="EJ736" s="249"/>
      <c r="EK736" s="249"/>
      <c r="EL736" s="249"/>
      <c r="EM736" s="249"/>
      <c r="EN736" s="249"/>
      <c r="EO736" s="249"/>
      <c r="EP736" s="249"/>
      <c r="EQ736" s="249"/>
      <c r="ER736" s="249"/>
      <c r="ES736" s="249"/>
      <c r="ET736" s="249"/>
      <c r="EU736" s="249"/>
      <c r="EV736" s="249"/>
      <c r="EW736" s="249"/>
      <c r="EX736" s="249"/>
      <c r="EY736" s="249"/>
      <c r="EZ736" s="249"/>
      <c r="FA736" s="249"/>
      <c r="FB736" s="249"/>
      <c r="FC736" s="249"/>
      <c r="FD736" s="249"/>
      <c r="FE736" s="249"/>
      <c r="FF736" s="249"/>
      <c r="FG736" s="249"/>
      <c r="FH736" s="249"/>
      <c r="FI736" s="249"/>
      <c r="FJ736" s="249"/>
      <c r="FK736" s="249"/>
      <c r="FL736" s="249"/>
      <c r="FM736" s="249"/>
      <c r="FN736" s="249"/>
      <c r="FO736" s="249"/>
      <c r="FP736" s="249"/>
      <c r="FQ736" s="249"/>
      <c r="FR736" s="249"/>
      <c r="FS736" s="249"/>
      <c r="FT736" s="249"/>
      <c r="FU736" s="249"/>
      <c r="FV736" s="249"/>
      <c r="FW736" s="249"/>
      <c r="FX736" s="249"/>
    </row>
    <row r="737" customFormat="false" ht="13.8" hidden="false" customHeight="false" outlineLevel="0" collapsed="false">
      <c r="A737" s="249"/>
      <c r="B737" s="249"/>
      <c r="C737" s="249"/>
      <c r="D737" s="249"/>
      <c r="E737" s="249"/>
      <c r="F737" s="249"/>
      <c r="G737" s="249"/>
      <c r="H737" s="249"/>
      <c r="AK737" s="249"/>
      <c r="AL737" s="249"/>
      <c r="AM737" s="249"/>
      <c r="AN737" s="249"/>
      <c r="AO737" s="249"/>
      <c r="AP737" s="249"/>
      <c r="AQ737" s="249"/>
      <c r="AR737" s="249"/>
      <c r="AS737" s="249"/>
      <c r="AT737" s="249"/>
      <c r="AU737" s="249"/>
      <c r="AV737" s="249"/>
      <c r="AW737" s="249"/>
      <c r="AX737" s="249"/>
      <c r="AY737" s="249"/>
      <c r="AZ737" s="249"/>
      <c r="BA737" s="249"/>
      <c r="BB737" s="249"/>
      <c r="BC737" s="249"/>
      <c r="BD737" s="249"/>
      <c r="BE737" s="249"/>
      <c r="BF737" s="249"/>
      <c r="BG737" s="249"/>
      <c r="BH737" s="249"/>
      <c r="BI737" s="249"/>
      <c r="BJ737" s="249"/>
      <c r="BK737" s="249"/>
      <c r="BL737" s="249"/>
      <c r="BM737" s="249"/>
      <c r="BN737" s="249"/>
      <c r="BO737" s="249"/>
      <c r="BP737" s="249"/>
      <c r="BQ737" s="249"/>
      <c r="BR737" s="249"/>
      <c r="BS737" s="249"/>
      <c r="BT737" s="249"/>
      <c r="BU737" s="249"/>
      <c r="BV737" s="249"/>
      <c r="BW737" s="249"/>
      <c r="BX737" s="249"/>
      <c r="BY737" s="249"/>
      <c r="BZ737" s="249"/>
      <c r="CA737" s="249"/>
      <c r="CB737" s="249"/>
      <c r="CC737" s="249"/>
      <c r="CD737" s="249"/>
      <c r="CE737" s="249"/>
      <c r="CF737" s="249"/>
      <c r="CG737" s="249"/>
      <c r="CH737" s="249"/>
      <c r="CI737" s="249"/>
      <c r="CJ737" s="249"/>
      <c r="CK737" s="249"/>
      <c r="CL737" s="249"/>
      <c r="CM737" s="249"/>
      <c r="CN737" s="249"/>
      <c r="CO737" s="249"/>
      <c r="CP737" s="249"/>
      <c r="CQ737" s="249"/>
      <c r="CR737" s="147"/>
      <c r="CS737" s="147"/>
      <c r="CT737" s="249"/>
      <c r="CU737" s="249"/>
      <c r="CV737" s="249"/>
      <c r="CW737" s="249"/>
      <c r="CX737" s="249"/>
      <c r="CY737" s="249"/>
      <c r="CZ737" s="249"/>
      <c r="DA737" s="249"/>
      <c r="DB737" s="249"/>
      <c r="DC737" s="249"/>
      <c r="DD737" s="249"/>
      <c r="DE737" s="249"/>
      <c r="DF737" s="249"/>
      <c r="DG737" s="249"/>
      <c r="DH737" s="249"/>
      <c r="DI737" s="249"/>
      <c r="DJ737" s="249"/>
      <c r="DK737" s="249"/>
      <c r="DL737" s="249"/>
      <c r="DM737" s="249"/>
      <c r="DN737" s="249"/>
      <c r="DO737" s="249"/>
      <c r="DP737" s="249"/>
      <c r="DQ737" s="249"/>
      <c r="DR737" s="249"/>
      <c r="DS737" s="249"/>
      <c r="DT737" s="249"/>
      <c r="DU737" s="249"/>
      <c r="DV737" s="249"/>
      <c r="DW737" s="249"/>
      <c r="DX737" s="249"/>
      <c r="DY737" s="249"/>
      <c r="DZ737" s="249"/>
      <c r="EA737" s="249"/>
      <c r="EB737" s="249"/>
      <c r="EC737" s="249"/>
      <c r="ED737" s="249"/>
      <c r="EE737" s="249"/>
      <c r="EF737" s="249"/>
      <c r="EG737" s="249"/>
      <c r="EH737" s="249"/>
      <c r="EI737" s="249"/>
      <c r="EJ737" s="249"/>
      <c r="EK737" s="249"/>
      <c r="EL737" s="249"/>
      <c r="EM737" s="249"/>
      <c r="EN737" s="249"/>
      <c r="EO737" s="249"/>
      <c r="EP737" s="249"/>
      <c r="EQ737" s="249"/>
      <c r="ER737" s="249"/>
      <c r="ES737" s="249"/>
      <c r="ET737" s="249"/>
      <c r="EU737" s="249"/>
      <c r="EV737" s="249"/>
      <c r="EW737" s="249"/>
      <c r="EX737" s="249"/>
      <c r="EY737" s="249"/>
      <c r="EZ737" s="249"/>
      <c r="FA737" s="249"/>
      <c r="FB737" s="249"/>
      <c r="FC737" s="249"/>
      <c r="FD737" s="249"/>
      <c r="FE737" s="249"/>
      <c r="FF737" s="249"/>
      <c r="FG737" s="249"/>
      <c r="FH737" s="249"/>
      <c r="FI737" s="249"/>
      <c r="FJ737" s="249"/>
      <c r="FK737" s="249"/>
      <c r="FL737" s="249"/>
      <c r="FM737" s="249"/>
      <c r="FN737" s="249"/>
      <c r="FO737" s="249"/>
      <c r="FP737" s="249"/>
      <c r="FQ737" s="249"/>
      <c r="FR737" s="249"/>
      <c r="FS737" s="249"/>
      <c r="FT737" s="249"/>
      <c r="FU737" s="249"/>
      <c r="FV737" s="249"/>
      <c r="FW737" s="249"/>
      <c r="FX737" s="249"/>
    </row>
    <row r="738" customFormat="false" ht="13.8" hidden="false" customHeight="false" outlineLevel="0" collapsed="false">
      <c r="A738" s="249"/>
      <c r="B738" s="249"/>
      <c r="C738" s="249"/>
      <c r="D738" s="249"/>
      <c r="E738" s="249"/>
      <c r="F738" s="249"/>
      <c r="G738" s="249"/>
      <c r="H738" s="249"/>
      <c r="AK738" s="249"/>
      <c r="AL738" s="249"/>
      <c r="AM738" s="249"/>
      <c r="AN738" s="249"/>
      <c r="AO738" s="249"/>
      <c r="AP738" s="249"/>
      <c r="AQ738" s="249"/>
      <c r="AR738" s="249"/>
      <c r="AS738" s="249"/>
      <c r="AT738" s="249"/>
      <c r="AU738" s="249"/>
      <c r="AV738" s="249"/>
      <c r="AW738" s="249"/>
      <c r="AX738" s="249"/>
      <c r="AY738" s="249"/>
      <c r="AZ738" s="249"/>
      <c r="BA738" s="249"/>
      <c r="BB738" s="249"/>
      <c r="BC738" s="249"/>
      <c r="BD738" s="249"/>
      <c r="BE738" s="249"/>
      <c r="BF738" s="249"/>
      <c r="BG738" s="249"/>
      <c r="BH738" s="249"/>
      <c r="BI738" s="249"/>
      <c r="BJ738" s="249"/>
      <c r="BK738" s="249"/>
      <c r="BL738" s="249"/>
      <c r="BM738" s="249"/>
      <c r="BN738" s="249"/>
      <c r="BO738" s="249"/>
      <c r="BP738" s="249"/>
      <c r="BQ738" s="249"/>
      <c r="BR738" s="249"/>
      <c r="BS738" s="249"/>
      <c r="BT738" s="249"/>
      <c r="BU738" s="249"/>
      <c r="BV738" s="249"/>
      <c r="BW738" s="249"/>
      <c r="BX738" s="249"/>
      <c r="BY738" s="249"/>
      <c r="BZ738" s="249"/>
      <c r="CA738" s="249"/>
      <c r="CB738" s="249"/>
      <c r="CC738" s="249"/>
      <c r="CD738" s="249"/>
      <c r="CE738" s="249"/>
      <c r="CF738" s="249"/>
      <c r="CG738" s="249"/>
      <c r="CH738" s="249"/>
      <c r="CI738" s="249"/>
      <c r="CJ738" s="249"/>
      <c r="CK738" s="249"/>
      <c r="CL738" s="249"/>
      <c r="CM738" s="249"/>
      <c r="CN738" s="249"/>
      <c r="CO738" s="249"/>
      <c r="CP738" s="249"/>
      <c r="CQ738" s="249"/>
      <c r="CR738" s="147"/>
      <c r="CS738" s="147"/>
      <c r="CT738" s="249"/>
      <c r="CU738" s="249"/>
      <c r="CV738" s="249"/>
      <c r="CW738" s="249"/>
      <c r="CX738" s="249"/>
      <c r="CY738" s="249"/>
      <c r="CZ738" s="249"/>
      <c r="DA738" s="249"/>
      <c r="DB738" s="249"/>
      <c r="DC738" s="249"/>
      <c r="DD738" s="249"/>
      <c r="DE738" s="249"/>
      <c r="DF738" s="249"/>
      <c r="DG738" s="249"/>
      <c r="DH738" s="249"/>
      <c r="DI738" s="249"/>
      <c r="DJ738" s="249"/>
      <c r="DK738" s="249"/>
      <c r="DL738" s="249"/>
      <c r="DM738" s="249"/>
      <c r="DN738" s="249"/>
      <c r="DO738" s="249"/>
      <c r="DP738" s="249"/>
      <c r="DQ738" s="249"/>
      <c r="DR738" s="249"/>
      <c r="DS738" s="249"/>
      <c r="DT738" s="249"/>
      <c r="DU738" s="249"/>
      <c r="DV738" s="249"/>
      <c r="DW738" s="249"/>
      <c r="DX738" s="249"/>
      <c r="DY738" s="249"/>
      <c r="DZ738" s="249"/>
      <c r="EA738" s="249"/>
      <c r="EB738" s="249"/>
      <c r="EC738" s="249"/>
      <c r="ED738" s="249"/>
      <c r="EE738" s="249"/>
      <c r="EF738" s="249"/>
      <c r="EG738" s="249"/>
      <c r="EH738" s="249"/>
      <c r="EI738" s="249"/>
      <c r="EJ738" s="249"/>
      <c r="EK738" s="249"/>
      <c r="EL738" s="249"/>
      <c r="EM738" s="249"/>
      <c r="EN738" s="249"/>
      <c r="EO738" s="249"/>
      <c r="EP738" s="249"/>
      <c r="EQ738" s="249"/>
      <c r="ER738" s="249"/>
      <c r="ES738" s="249"/>
      <c r="ET738" s="249"/>
      <c r="EU738" s="249"/>
      <c r="EV738" s="249"/>
      <c r="EW738" s="249"/>
      <c r="EX738" s="249"/>
      <c r="EY738" s="249"/>
      <c r="EZ738" s="249"/>
      <c r="FA738" s="249"/>
      <c r="FB738" s="249"/>
      <c r="FC738" s="249"/>
      <c r="FD738" s="249"/>
      <c r="FE738" s="249"/>
      <c r="FF738" s="249"/>
      <c r="FG738" s="249"/>
      <c r="FH738" s="249"/>
      <c r="FI738" s="249"/>
      <c r="FJ738" s="249"/>
      <c r="FK738" s="249"/>
      <c r="FL738" s="249"/>
      <c r="FM738" s="249"/>
      <c r="FN738" s="249"/>
      <c r="FO738" s="249"/>
      <c r="FP738" s="249"/>
      <c r="FQ738" s="249"/>
      <c r="FR738" s="249"/>
      <c r="FS738" s="249"/>
      <c r="FT738" s="249"/>
      <c r="FU738" s="249"/>
      <c r="FV738" s="249"/>
      <c r="FW738" s="249"/>
      <c r="FX738" s="249"/>
    </row>
    <row r="739" customFormat="false" ht="13.8" hidden="false" customHeight="false" outlineLevel="0" collapsed="false">
      <c r="A739" s="249"/>
      <c r="B739" s="249"/>
      <c r="C739" s="249"/>
      <c r="D739" s="249"/>
      <c r="E739" s="249"/>
      <c r="F739" s="249"/>
      <c r="G739" s="249"/>
      <c r="H739" s="249"/>
      <c r="AK739" s="249"/>
      <c r="AL739" s="249"/>
      <c r="AM739" s="249"/>
      <c r="AN739" s="249"/>
      <c r="AO739" s="249"/>
      <c r="AP739" s="249"/>
      <c r="AQ739" s="249"/>
      <c r="AR739" s="249"/>
      <c r="AS739" s="249"/>
      <c r="AT739" s="249"/>
      <c r="AU739" s="249"/>
      <c r="AV739" s="249"/>
      <c r="AW739" s="249"/>
      <c r="AX739" s="249"/>
      <c r="AY739" s="249"/>
      <c r="AZ739" s="249"/>
      <c r="BA739" s="249"/>
      <c r="BB739" s="249"/>
      <c r="BC739" s="249"/>
      <c r="BD739" s="249"/>
      <c r="BE739" s="249"/>
      <c r="BF739" s="249"/>
      <c r="BG739" s="249"/>
      <c r="BH739" s="249"/>
      <c r="BI739" s="249"/>
      <c r="BJ739" s="249"/>
      <c r="BK739" s="249"/>
      <c r="BL739" s="249"/>
      <c r="BM739" s="249"/>
      <c r="BN739" s="249"/>
      <c r="BO739" s="249"/>
      <c r="BP739" s="249"/>
      <c r="BQ739" s="249"/>
      <c r="BR739" s="249"/>
      <c r="BS739" s="249"/>
      <c r="BT739" s="249"/>
      <c r="BU739" s="249"/>
      <c r="BV739" s="249"/>
      <c r="BW739" s="249"/>
      <c r="BX739" s="249"/>
      <c r="BY739" s="249"/>
      <c r="BZ739" s="249"/>
      <c r="CA739" s="249"/>
      <c r="CB739" s="249"/>
      <c r="CC739" s="249"/>
      <c r="CD739" s="249"/>
      <c r="CE739" s="249"/>
      <c r="CF739" s="249"/>
      <c r="CG739" s="249"/>
      <c r="CH739" s="249"/>
      <c r="CI739" s="249"/>
      <c r="CJ739" s="249"/>
      <c r="CK739" s="249"/>
      <c r="CL739" s="249"/>
      <c r="CM739" s="249"/>
      <c r="CN739" s="249"/>
      <c r="CO739" s="249"/>
      <c r="CP739" s="249"/>
      <c r="CQ739" s="249"/>
      <c r="CR739" s="147"/>
      <c r="CS739" s="147"/>
      <c r="CT739" s="249"/>
      <c r="CU739" s="249"/>
      <c r="CV739" s="249"/>
      <c r="CW739" s="249"/>
      <c r="CX739" s="249"/>
      <c r="CY739" s="249"/>
      <c r="CZ739" s="249"/>
      <c r="DA739" s="249"/>
      <c r="DB739" s="249"/>
      <c r="DC739" s="249"/>
      <c r="DD739" s="249"/>
      <c r="DE739" s="249"/>
      <c r="DF739" s="249"/>
      <c r="DG739" s="249"/>
      <c r="DH739" s="249"/>
      <c r="DI739" s="249"/>
      <c r="DJ739" s="249"/>
      <c r="DK739" s="249"/>
      <c r="DL739" s="249"/>
      <c r="DM739" s="249"/>
      <c r="DN739" s="249"/>
      <c r="DO739" s="249"/>
      <c r="DP739" s="249"/>
      <c r="DQ739" s="249"/>
      <c r="DR739" s="249"/>
      <c r="DS739" s="249"/>
      <c r="DT739" s="249"/>
      <c r="DU739" s="249"/>
      <c r="DV739" s="249"/>
      <c r="DW739" s="249"/>
      <c r="DX739" s="249"/>
      <c r="DY739" s="249"/>
      <c r="DZ739" s="249"/>
      <c r="EA739" s="249"/>
      <c r="EB739" s="249"/>
      <c r="EC739" s="249"/>
      <c r="ED739" s="249"/>
      <c r="EE739" s="249"/>
      <c r="EF739" s="249"/>
      <c r="EG739" s="249"/>
      <c r="EH739" s="249"/>
      <c r="EI739" s="249"/>
      <c r="EJ739" s="249"/>
      <c r="EK739" s="249"/>
      <c r="EL739" s="249"/>
      <c r="EM739" s="249"/>
      <c r="EN739" s="249"/>
      <c r="EO739" s="249"/>
      <c r="EP739" s="249"/>
      <c r="EQ739" s="249"/>
      <c r="ER739" s="249"/>
      <c r="ES739" s="249"/>
      <c r="ET739" s="249"/>
      <c r="EU739" s="249"/>
      <c r="EV739" s="249"/>
      <c r="EW739" s="249"/>
      <c r="EX739" s="249"/>
      <c r="EY739" s="249"/>
      <c r="EZ739" s="249"/>
      <c r="FA739" s="249"/>
      <c r="FB739" s="249"/>
      <c r="FC739" s="249"/>
      <c r="FD739" s="249"/>
      <c r="FE739" s="249"/>
      <c r="FF739" s="249"/>
      <c r="FG739" s="249"/>
      <c r="FH739" s="249"/>
      <c r="FI739" s="249"/>
      <c r="FJ739" s="249"/>
      <c r="FK739" s="249"/>
      <c r="FL739" s="249"/>
      <c r="FM739" s="249"/>
      <c r="FN739" s="249"/>
      <c r="FO739" s="249"/>
      <c r="FP739" s="249"/>
      <c r="FQ739" s="249"/>
      <c r="FR739" s="249"/>
      <c r="FS739" s="249"/>
      <c r="FT739" s="249"/>
      <c r="FU739" s="249"/>
      <c r="FV739" s="249"/>
      <c r="FW739" s="249"/>
      <c r="FX739" s="249"/>
    </row>
    <row r="740" customFormat="false" ht="13.8" hidden="false" customHeight="false" outlineLevel="0" collapsed="false">
      <c r="A740" s="249"/>
      <c r="B740" s="249"/>
      <c r="C740" s="249"/>
      <c r="D740" s="249"/>
      <c r="E740" s="249"/>
      <c r="F740" s="249"/>
      <c r="G740" s="249"/>
      <c r="H740" s="249"/>
      <c r="AK740" s="249"/>
      <c r="AL740" s="249"/>
      <c r="AM740" s="249"/>
      <c r="AN740" s="249"/>
      <c r="AO740" s="249"/>
      <c r="AP740" s="249"/>
      <c r="AQ740" s="249"/>
      <c r="AR740" s="249"/>
      <c r="AS740" s="249"/>
      <c r="AT740" s="249"/>
      <c r="AU740" s="249"/>
      <c r="AV740" s="249"/>
      <c r="AW740" s="249"/>
      <c r="AX740" s="249"/>
      <c r="AY740" s="249"/>
      <c r="AZ740" s="249"/>
      <c r="BA740" s="249"/>
      <c r="BB740" s="249"/>
      <c r="BC740" s="249"/>
      <c r="BD740" s="249"/>
      <c r="BE740" s="249"/>
      <c r="BF740" s="249"/>
      <c r="BG740" s="249"/>
      <c r="BH740" s="249"/>
      <c r="BI740" s="249"/>
      <c r="BJ740" s="249"/>
      <c r="BK740" s="249"/>
      <c r="BL740" s="249"/>
      <c r="BM740" s="249"/>
      <c r="BN740" s="249"/>
      <c r="BO740" s="249"/>
      <c r="BP740" s="249"/>
      <c r="BQ740" s="249"/>
      <c r="BR740" s="249"/>
      <c r="BS740" s="249"/>
      <c r="BT740" s="249"/>
      <c r="BU740" s="249"/>
      <c r="BV740" s="249"/>
      <c r="BW740" s="249"/>
      <c r="BX740" s="249"/>
      <c r="BY740" s="249"/>
      <c r="BZ740" s="249"/>
      <c r="CA740" s="249"/>
      <c r="CB740" s="249"/>
      <c r="CC740" s="249"/>
      <c r="CD740" s="249"/>
      <c r="CE740" s="249"/>
      <c r="CF740" s="249"/>
      <c r="CG740" s="249"/>
      <c r="CH740" s="249"/>
      <c r="CI740" s="249"/>
      <c r="CJ740" s="249"/>
      <c r="CK740" s="249"/>
      <c r="CL740" s="249"/>
      <c r="CM740" s="249"/>
      <c r="CN740" s="249"/>
      <c r="CO740" s="249"/>
      <c r="CP740" s="249"/>
      <c r="CQ740" s="249"/>
      <c r="CR740" s="147"/>
      <c r="CS740" s="147"/>
      <c r="CT740" s="249"/>
      <c r="CU740" s="249"/>
      <c r="CV740" s="249"/>
      <c r="CW740" s="249"/>
      <c r="CX740" s="249"/>
      <c r="CY740" s="249"/>
      <c r="CZ740" s="249"/>
      <c r="DA740" s="249"/>
      <c r="DB740" s="249"/>
      <c r="DC740" s="249"/>
      <c r="DD740" s="249"/>
      <c r="DE740" s="249"/>
      <c r="DF740" s="249"/>
      <c r="DG740" s="249"/>
      <c r="DH740" s="249"/>
      <c r="DI740" s="249"/>
      <c r="DJ740" s="249"/>
      <c r="DK740" s="249"/>
      <c r="DL740" s="249"/>
      <c r="DM740" s="249"/>
      <c r="DN740" s="249"/>
      <c r="DO740" s="249"/>
      <c r="DP740" s="249"/>
      <c r="DQ740" s="249"/>
      <c r="DR740" s="249"/>
      <c r="DS740" s="249"/>
      <c r="DT740" s="249"/>
      <c r="DU740" s="249"/>
      <c r="DV740" s="249"/>
      <c r="DW740" s="249"/>
      <c r="DX740" s="249"/>
      <c r="DY740" s="249"/>
      <c r="DZ740" s="249"/>
      <c r="EA740" s="249"/>
      <c r="EB740" s="249"/>
      <c r="EC740" s="249"/>
      <c r="ED740" s="249"/>
      <c r="EE740" s="249"/>
      <c r="EF740" s="249"/>
      <c r="EG740" s="249"/>
      <c r="EH740" s="249"/>
      <c r="EI740" s="249"/>
      <c r="EJ740" s="249"/>
      <c r="EK740" s="249"/>
      <c r="EL740" s="249"/>
      <c r="EM740" s="249"/>
      <c r="EN740" s="249"/>
      <c r="EO740" s="249"/>
      <c r="EP740" s="249"/>
      <c r="EQ740" s="249"/>
      <c r="ER740" s="249"/>
      <c r="ES740" s="249"/>
      <c r="ET740" s="249"/>
      <c r="EU740" s="249"/>
      <c r="EV740" s="249"/>
      <c r="EW740" s="249"/>
      <c r="EX740" s="249"/>
      <c r="EY740" s="249"/>
      <c r="EZ740" s="249"/>
      <c r="FA740" s="249"/>
      <c r="FB740" s="249"/>
      <c r="FC740" s="249"/>
      <c r="FD740" s="249"/>
      <c r="FE740" s="249"/>
      <c r="FF740" s="249"/>
      <c r="FG740" s="249"/>
      <c r="FH740" s="249"/>
      <c r="FI740" s="249"/>
      <c r="FJ740" s="249"/>
      <c r="FK740" s="249"/>
      <c r="FL740" s="249"/>
      <c r="FM740" s="249"/>
      <c r="FN740" s="249"/>
      <c r="FO740" s="249"/>
      <c r="FP740" s="249"/>
      <c r="FQ740" s="249"/>
      <c r="FR740" s="249"/>
      <c r="FS740" s="249"/>
      <c r="FT740" s="249"/>
      <c r="FU740" s="249"/>
      <c r="FV740" s="249"/>
      <c r="FW740" s="249"/>
      <c r="FX740" s="249"/>
    </row>
    <row r="741" customFormat="false" ht="13.8" hidden="false" customHeight="false" outlineLevel="0" collapsed="false">
      <c r="A741" s="249"/>
      <c r="B741" s="249"/>
      <c r="C741" s="249"/>
      <c r="D741" s="249"/>
      <c r="E741" s="249"/>
      <c r="F741" s="249"/>
      <c r="G741" s="249"/>
      <c r="H741" s="249"/>
      <c r="AK741" s="249"/>
      <c r="AL741" s="249"/>
      <c r="AM741" s="249"/>
      <c r="AN741" s="249"/>
      <c r="AO741" s="249"/>
      <c r="AP741" s="249"/>
      <c r="AQ741" s="249"/>
      <c r="AR741" s="249"/>
      <c r="AS741" s="249"/>
      <c r="AT741" s="249"/>
      <c r="AU741" s="249"/>
      <c r="AV741" s="249"/>
      <c r="AW741" s="249"/>
      <c r="AX741" s="249"/>
      <c r="AY741" s="249"/>
      <c r="AZ741" s="249"/>
      <c r="BA741" s="249"/>
      <c r="BB741" s="249"/>
      <c r="BC741" s="249"/>
      <c r="BD741" s="249"/>
      <c r="BE741" s="249"/>
      <c r="BF741" s="249"/>
      <c r="BG741" s="249"/>
      <c r="BH741" s="249"/>
      <c r="BI741" s="249"/>
      <c r="BJ741" s="249"/>
      <c r="BK741" s="249"/>
      <c r="BL741" s="249"/>
      <c r="BM741" s="249"/>
      <c r="BN741" s="249"/>
      <c r="BO741" s="249"/>
      <c r="BP741" s="249"/>
      <c r="BQ741" s="249"/>
      <c r="BR741" s="249"/>
      <c r="BS741" s="249"/>
      <c r="BT741" s="249"/>
      <c r="BU741" s="249"/>
      <c r="BV741" s="249"/>
      <c r="BW741" s="249"/>
      <c r="BX741" s="249"/>
      <c r="BY741" s="249"/>
      <c r="BZ741" s="249"/>
      <c r="CA741" s="249"/>
      <c r="CB741" s="249"/>
      <c r="CC741" s="249"/>
      <c r="CD741" s="249"/>
      <c r="CE741" s="249"/>
      <c r="CF741" s="249"/>
      <c r="CG741" s="249"/>
      <c r="CH741" s="249"/>
      <c r="CI741" s="249"/>
      <c r="CJ741" s="249"/>
      <c r="CK741" s="249"/>
      <c r="CL741" s="249"/>
      <c r="CM741" s="249"/>
      <c r="CN741" s="249"/>
      <c r="CO741" s="249"/>
      <c r="CP741" s="249"/>
      <c r="CQ741" s="249"/>
      <c r="CR741" s="147"/>
      <c r="CS741" s="147"/>
      <c r="CT741" s="249"/>
      <c r="CU741" s="249"/>
      <c r="CV741" s="249"/>
      <c r="CW741" s="249"/>
      <c r="CX741" s="249"/>
      <c r="CY741" s="249"/>
      <c r="CZ741" s="249"/>
      <c r="DA741" s="249"/>
      <c r="DB741" s="249"/>
      <c r="DC741" s="249"/>
      <c r="DD741" s="249"/>
      <c r="DE741" s="249"/>
      <c r="DF741" s="249"/>
      <c r="DG741" s="249"/>
      <c r="DH741" s="249"/>
      <c r="DI741" s="249"/>
      <c r="DJ741" s="249"/>
      <c r="DK741" s="249"/>
      <c r="DL741" s="249"/>
      <c r="DM741" s="249"/>
      <c r="DN741" s="249"/>
      <c r="DO741" s="249"/>
      <c r="DP741" s="249"/>
      <c r="DQ741" s="249"/>
      <c r="DR741" s="249"/>
      <c r="DS741" s="249"/>
      <c r="DT741" s="249"/>
      <c r="DU741" s="249"/>
      <c r="DV741" s="249"/>
      <c r="DW741" s="249"/>
      <c r="DX741" s="249"/>
      <c r="DY741" s="249"/>
      <c r="DZ741" s="249"/>
      <c r="EA741" s="249"/>
      <c r="EB741" s="249"/>
      <c r="EC741" s="249"/>
      <c r="ED741" s="249"/>
      <c r="EE741" s="249"/>
      <c r="EF741" s="249"/>
      <c r="EG741" s="249"/>
      <c r="EH741" s="249"/>
      <c r="EI741" s="249"/>
      <c r="EJ741" s="249"/>
      <c r="EK741" s="249"/>
      <c r="EL741" s="249"/>
      <c r="EM741" s="249"/>
      <c r="EN741" s="249"/>
      <c r="EO741" s="249"/>
      <c r="EP741" s="249"/>
      <c r="EQ741" s="249"/>
      <c r="ER741" s="249"/>
      <c r="ES741" s="249"/>
      <c r="ET741" s="249"/>
      <c r="EU741" s="249"/>
      <c r="EV741" s="249"/>
      <c r="EW741" s="249"/>
      <c r="EX741" s="249"/>
      <c r="EY741" s="249"/>
      <c r="EZ741" s="249"/>
      <c r="FA741" s="249"/>
      <c r="FB741" s="249"/>
      <c r="FC741" s="249"/>
      <c r="FD741" s="249"/>
      <c r="FE741" s="249"/>
      <c r="FF741" s="249"/>
      <c r="FG741" s="249"/>
      <c r="FH741" s="249"/>
      <c r="FI741" s="249"/>
      <c r="FJ741" s="249"/>
      <c r="FK741" s="249"/>
      <c r="FL741" s="249"/>
      <c r="FM741" s="249"/>
      <c r="FN741" s="249"/>
      <c r="FO741" s="249"/>
      <c r="FP741" s="249"/>
      <c r="FQ741" s="249"/>
      <c r="FR741" s="249"/>
      <c r="FS741" s="249"/>
      <c r="FT741" s="249"/>
      <c r="FU741" s="249"/>
      <c r="FV741" s="249"/>
      <c r="FW741" s="249"/>
      <c r="FX741" s="249"/>
    </row>
    <row r="742" customFormat="false" ht="13.8" hidden="false" customHeight="false" outlineLevel="0" collapsed="false">
      <c r="A742" s="249"/>
      <c r="B742" s="249"/>
      <c r="C742" s="249"/>
      <c r="D742" s="249"/>
      <c r="E742" s="249"/>
      <c r="F742" s="249"/>
      <c r="G742" s="249"/>
      <c r="H742" s="249"/>
      <c r="AK742" s="249"/>
      <c r="AL742" s="249"/>
      <c r="AM742" s="249"/>
      <c r="AN742" s="249"/>
      <c r="AO742" s="249"/>
      <c r="AP742" s="249"/>
      <c r="AQ742" s="249"/>
      <c r="AR742" s="249"/>
      <c r="AS742" s="249"/>
      <c r="AT742" s="249"/>
      <c r="AU742" s="249"/>
      <c r="AV742" s="249"/>
      <c r="AW742" s="249"/>
      <c r="AX742" s="249"/>
      <c r="AY742" s="249"/>
      <c r="AZ742" s="249"/>
      <c r="BA742" s="249"/>
      <c r="BB742" s="249"/>
      <c r="BC742" s="249"/>
      <c r="BD742" s="249"/>
      <c r="BE742" s="249"/>
      <c r="BF742" s="249"/>
      <c r="BG742" s="249"/>
      <c r="BH742" s="249"/>
      <c r="BI742" s="249"/>
      <c r="BJ742" s="249"/>
      <c r="BK742" s="249"/>
      <c r="BL742" s="249"/>
      <c r="BM742" s="249"/>
      <c r="BN742" s="249"/>
      <c r="BO742" s="249"/>
      <c r="BP742" s="249"/>
      <c r="BQ742" s="249"/>
      <c r="BR742" s="249"/>
      <c r="BS742" s="249"/>
      <c r="BT742" s="249"/>
      <c r="BU742" s="249"/>
      <c r="BV742" s="249"/>
      <c r="BW742" s="249"/>
      <c r="BX742" s="249"/>
      <c r="BY742" s="249"/>
      <c r="BZ742" s="249"/>
      <c r="CA742" s="249"/>
      <c r="CB742" s="249"/>
      <c r="CC742" s="249"/>
      <c r="CD742" s="249"/>
      <c r="CE742" s="249"/>
      <c r="CF742" s="249"/>
      <c r="CG742" s="249"/>
      <c r="CH742" s="249"/>
      <c r="CI742" s="249"/>
      <c r="CJ742" s="249"/>
      <c r="CK742" s="249"/>
      <c r="CL742" s="249"/>
      <c r="CM742" s="249"/>
      <c r="CN742" s="249"/>
      <c r="CO742" s="249"/>
      <c r="CP742" s="249"/>
      <c r="CQ742" s="249"/>
      <c r="CR742" s="147"/>
      <c r="CS742" s="147"/>
      <c r="CT742" s="249"/>
      <c r="CU742" s="249"/>
      <c r="CV742" s="249"/>
      <c r="CW742" s="249"/>
      <c r="CX742" s="249"/>
      <c r="CY742" s="249"/>
      <c r="CZ742" s="249"/>
      <c r="DA742" s="249"/>
      <c r="DB742" s="249"/>
      <c r="DC742" s="249"/>
      <c r="DD742" s="249"/>
      <c r="DE742" s="249"/>
      <c r="DF742" s="249"/>
      <c r="DG742" s="249"/>
      <c r="DH742" s="249"/>
      <c r="DI742" s="249"/>
      <c r="DJ742" s="249"/>
      <c r="DK742" s="249"/>
      <c r="DL742" s="249"/>
      <c r="DM742" s="249"/>
      <c r="DN742" s="249"/>
      <c r="DO742" s="249"/>
      <c r="DP742" s="249"/>
      <c r="DQ742" s="249"/>
      <c r="DR742" s="249"/>
      <c r="DS742" s="249"/>
      <c r="DT742" s="249"/>
      <c r="DU742" s="249"/>
      <c r="DV742" s="249"/>
      <c r="DW742" s="249"/>
      <c r="DX742" s="249"/>
      <c r="DY742" s="249"/>
      <c r="DZ742" s="249"/>
      <c r="EA742" s="249"/>
      <c r="EB742" s="249"/>
      <c r="EC742" s="249"/>
      <c r="ED742" s="249"/>
      <c r="EE742" s="249"/>
      <c r="EF742" s="249"/>
      <c r="EG742" s="249"/>
      <c r="EH742" s="249"/>
      <c r="EI742" s="249"/>
      <c r="EJ742" s="249"/>
      <c r="EK742" s="249"/>
      <c r="EL742" s="249"/>
      <c r="EM742" s="249"/>
      <c r="EN742" s="249"/>
      <c r="EO742" s="249"/>
      <c r="EP742" s="249"/>
      <c r="EQ742" s="249"/>
      <c r="ER742" s="249"/>
      <c r="ES742" s="249"/>
      <c r="ET742" s="249"/>
      <c r="EU742" s="249"/>
      <c r="EV742" s="249"/>
      <c r="EW742" s="249"/>
      <c r="EX742" s="249"/>
      <c r="EY742" s="249"/>
      <c r="EZ742" s="249"/>
      <c r="FA742" s="249"/>
      <c r="FB742" s="249"/>
      <c r="FC742" s="249"/>
      <c r="FD742" s="249"/>
      <c r="FE742" s="249"/>
      <c r="FF742" s="249"/>
      <c r="FG742" s="249"/>
      <c r="FH742" s="249"/>
      <c r="FI742" s="249"/>
      <c r="FJ742" s="249"/>
      <c r="FK742" s="249"/>
      <c r="FL742" s="249"/>
      <c r="FM742" s="249"/>
      <c r="FN742" s="249"/>
      <c r="FO742" s="249"/>
      <c r="FP742" s="249"/>
      <c r="FQ742" s="249"/>
      <c r="FR742" s="249"/>
      <c r="FS742" s="249"/>
      <c r="FT742" s="249"/>
      <c r="FU742" s="249"/>
      <c r="FV742" s="249"/>
      <c r="FW742" s="249"/>
      <c r="FX742" s="249"/>
    </row>
    <row r="743" customFormat="false" ht="13.8" hidden="false" customHeight="false" outlineLevel="0" collapsed="false">
      <c r="A743" s="249"/>
      <c r="B743" s="249"/>
      <c r="C743" s="249"/>
      <c r="D743" s="249"/>
      <c r="E743" s="249"/>
      <c r="F743" s="249"/>
      <c r="G743" s="249"/>
      <c r="H743" s="249"/>
      <c r="AK743" s="249"/>
      <c r="AL743" s="249"/>
      <c r="AM743" s="249"/>
      <c r="AN743" s="249"/>
      <c r="AO743" s="249"/>
      <c r="AP743" s="249"/>
      <c r="AQ743" s="249"/>
      <c r="AR743" s="249"/>
      <c r="AS743" s="249"/>
      <c r="AT743" s="249"/>
      <c r="AU743" s="249"/>
      <c r="AV743" s="249"/>
      <c r="AW743" s="249"/>
      <c r="AX743" s="249"/>
      <c r="AY743" s="249"/>
      <c r="AZ743" s="249"/>
      <c r="BA743" s="249"/>
      <c r="BB743" s="249"/>
      <c r="BC743" s="249"/>
      <c r="BD743" s="249"/>
      <c r="BE743" s="249"/>
      <c r="BF743" s="249"/>
      <c r="BG743" s="249"/>
      <c r="BH743" s="249"/>
      <c r="BI743" s="249"/>
      <c r="BJ743" s="249"/>
      <c r="BK743" s="249"/>
      <c r="BL743" s="249"/>
      <c r="BM743" s="249"/>
      <c r="BN743" s="249"/>
      <c r="BO743" s="249"/>
      <c r="BP743" s="249"/>
      <c r="BQ743" s="249"/>
      <c r="BR743" s="249"/>
      <c r="BS743" s="249"/>
      <c r="BT743" s="249"/>
      <c r="BU743" s="249"/>
      <c r="BV743" s="249"/>
      <c r="BW743" s="249"/>
      <c r="BX743" s="249"/>
      <c r="BY743" s="249"/>
      <c r="BZ743" s="249"/>
      <c r="CA743" s="249"/>
      <c r="CB743" s="249"/>
      <c r="CC743" s="249"/>
      <c r="CD743" s="249"/>
      <c r="CE743" s="249"/>
      <c r="CF743" s="249"/>
      <c r="CG743" s="249"/>
      <c r="CH743" s="249"/>
      <c r="CI743" s="249"/>
      <c r="CJ743" s="249"/>
      <c r="CK743" s="249"/>
      <c r="CL743" s="249"/>
      <c r="CM743" s="249"/>
      <c r="CN743" s="249"/>
      <c r="CO743" s="249"/>
      <c r="CP743" s="249"/>
      <c r="CQ743" s="249"/>
      <c r="CR743" s="147"/>
      <c r="CS743" s="147"/>
      <c r="CT743" s="249"/>
      <c r="CU743" s="249"/>
      <c r="CV743" s="249"/>
      <c r="CW743" s="249"/>
      <c r="CX743" s="249"/>
      <c r="CY743" s="249"/>
      <c r="CZ743" s="249"/>
      <c r="DA743" s="249"/>
      <c r="DB743" s="249"/>
      <c r="DC743" s="249"/>
      <c r="DD743" s="249"/>
      <c r="DE743" s="249"/>
      <c r="DF743" s="249"/>
      <c r="DG743" s="249"/>
      <c r="DH743" s="249"/>
      <c r="DI743" s="249"/>
      <c r="DJ743" s="249"/>
      <c r="DK743" s="249"/>
      <c r="DL743" s="249"/>
      <c r="DM743" s="249"/>
      <c r="DN743" s="249"/>
      <c r="DO743" s="249"/>
      <c r="DP743" s="249"/>
      <c r="DQ743" s="249"/>
      <c r="DR743" s="249"/>
      <c r="DS743" s="249"/>
      <c r="DT743" s="249"/>
      <c r="DU743" s="249"/>
      <c r="DV743" s="249"/>
      <c r="DW743" s="249"/>
      <c r="DX743" s="249"/>
      <c r="DY743" s="249"/>
      <c r="DZ743" s="249"/>
      <c r="EA743" s="249"/>
      <c r="EB743" s="249"/>
      <c r="EC743" s="249"/>
      <c r="ED743" s="249"/>
      <c r="EE743" s="249"/>
      <c r="EF743" s="249"/>
      <c r="EG743" s="249"/>
      <c r="EH743" s="249"/>
      <c r="EI743" s="249"/>
      <c r="EJ743" s="249"/>
      <c r="EK743" s="249"/>
      <c r="EL743" s="249"/>
      <c r="EM743" s="249"/>
      <c r="EN743" s="249"/>
      <c r="EO743" s="249"/>
      <c r="EP743" s="249"/>
      <c r="EQ743" s="249"/>
      <c r="ER743" s="249"/>
      <c r="ES743" s="249"/>
      <c r="ET743" s="249"/>
      <c r="EU743" s="249"/>
      <c r="EV743" s="249"/>
      <c r="EW743" s="249"/>
      <c r="EX743" s="249"/>
      <c r="EY743" s="249"/>
      <c r="EZ743" s="249"/>
      <c r="FA743" s="249"/>
      <c r="FB743" s="249"/>
      <c r="FC743" s="249"/>
      <c r="FD743" s="249"/>
      <c r="FE743" s="249"/>
      <c r="FF743" s="249"/>
      <c r="FG743" s="249"/>
      <c r="FH743" s="249"/>
      <c r="FI743" s="249"/>
      <c r="FJ743" s="249"/>
      <c r="FK743" s="249"/>
      <c r="FL743" s="249"/>
      <c r="FM743" s="249"/>
      <c r="FN743" s="249"/>
      <c r="FO743" s="249"/>
      <c r="FP743" s="249"/>
      <c r="FQ743" s="249"/>
      <c r="FR743" s="249"/>
      <c r="FS743" s="249"/>
      <c r="FT743" s="249"/>
      <c r="FU743" s="249"/>
      <c r="FV743" s="249"/>
      <c r="FW743" s="249"/>
      <c r="FX743" s="249"/>
    </row>
    <row r="744" customFormat="false" ht="13.8" hidden="false" customHeight="false" outlineLevel="0" collapsed="false">
      <c r="A744" s="249"/>
      <c r="B744" s="249"/>
      <c r="C744" s="249"/>
      <c r="D744" s="249"/>
      <c r="E744" s="249"/>
      <c r="F744" s="249"/>
      <c r="G744" s="249"/>
      <c r="H744" s="249"/>
      <c r="AK744" s="249"/>
      <c r="AL744" s="249"/>
      <c r="AM744" s="249"/>
      <c r="AN744" s="249"/>
      <c r="AO744" s="249"/>
      <c r="AP744" s="249"/>
      <c r="AQ744" s="249"/>
      <c r="AR744" s="249"/>
      <c r="AS744" s="249"/>
      <c r="AT744" s="249"/>
      <c r="AU744" s="249"/>
      <c r="AV744" s="249"/>
      <c r="AW744" s="249"/>
      <c r="AX744" s="249"/>
      <c r="AY744" s="249"/>
      <c r="AZ744" s="249"/>
      <c r="BA744" s="249"/>
      <c r="BB744" s="249"/>
      <c r="BC744" s="249"/>
      <c r="BD744" s="249"/>
      <c r="BE744" s="249"/>
      <c r="BF744" s="249"/>
      <c r="BG744" s="249"/>
      <c r="BH744" s="249"/>
      <c r="BI744" s="249"/>
      <c r="BJ744" s="249"/>
      <c r="BK744" s="249"/>
      <c r="BL744" s="249"/>
      <c r="BM744" s="249"/>
      <c r="BN744" s="249"/>
      <c r="BO744" s="249"/>
      <c r="BP744" s="249"/>
      <c r="BQ744" s="249"/>
      <c r="BR744" s="249"/>
      <c r="BS744" s="249"/>
      <c r="BT744" s="249"/>
      <c r="BU744" s="249"/>
      <c r="BV744" s="249"/>
      <c r="BW744" s="249"/>
      <c r="BX744" s="249"/>
      <c r="BY744" s="249"/>
      <c r="BZ744" s="249"/>
      <c r="CA744" s="249"/>
      <c r="CB744" s="249"/>
      <c r="CC744" s="249"/>
      <c r="CD744" s="249"/>
      <c r="CE744" s="249"/>
      <c r="CF744" s="249"/>
      <c r="CG744" s="249"/>
      <c r="CH744" s="249"/>
      <c r="CI744" s="249"/>
      <c r="CJ744" s="249"/>
      <c r="CK744" s="249"/>
      <c r="CL744" s="249"/>
      <c r="CM744" s="249"/>
      <c r="CN744" s="249"/>
      <c r="CO744" s="249"/>
      <c r="CP744" s="249"/>
      <c r="CQ744" s="249"/>
      <c r="CR744" s="147"/>
      <c r="CS744" s="147"/>
      <c r="CT744" s="249"/>
      <c r="CU744" s="249"/>
      <c r="CV744" s="249"/>
      <c r="CW744" s="249"/>
      <c r="CX744" s="249"/>
      <c r="CY744" s="249"/>
      <c r="CZ744" s="249"/>
      <c r="DA744" s="249"/>
      <c r="DB744" s="249"/>
      <c r="DC744" s="249"/>
      <c r="DD744" s="249"/>
      <c r="DE744" s="249"/>
      <c r="DF744" s="249"/>
      <c r="DG744" s="249"/>
      <c r="DH744" s="249"/>
      <c r="DI744" s="249"/>
      <c r="DJ744" s="249"/>
      <c r="DK744" s="249"/>
      <c r="DL744" s="249"/>
      <c r="DM744" s="249"/>
      <c r="DN744" s="249"/>
      <c r="DO744" s="249"/>
      <c r="DP744" s="249"/>
      <c r="DQ744" s="249"/>
      <c r="DR744" s="249"/>
      <c r="DS744" s="249"/>
      <c r="DT744" s="249"/>
      <c r="DU744" s="249"/>
      <c r="DV744" s="249"/>
      <c r="DW744" s="249"/>
      <c r="DX744" s="249"/>
      <c r="DY744" s="249"/>
      <c r="DZ744" s="249"/>
      <c r="EA744" s="249"/>
      <c r="EB744" s="249"/>
      <c r="EC744" s="249"/>
      <c r="ED744" s="249"/>
      <c r="EE744" s="249"/>
      <c r="EF744" s="249"/>
      <c r="EG744" s="249"/>
      <c r="EH744" s="249"/>
      <c r="EI744" s="249"/>
      <c r="EJ744" s="249"/>
      <c r="EK744" s="249"/>
      <c r="EL744" s="249"/>
      <c r="EM744" s="249"/>
      <c r="EN744" s="249"/>
      <c r="EO744" s="249"/>
      <c r="EP744" s="249"/>
      <c r="EQ744" s="249"/>
      <c r="ER744" s="249"/>
      <c r="ES744" s="249"/>
      <c r="ET744" s="249"/>
      <c r="EU744" s="249"/>
      <c r="EV744" s="249"/>
      <c r="EW744" s="249"/>
      <c r="EX744" s="249"/>
      <c r="EY744" s="249"/>
      <c r="EZ744" s="249"/>
      <c r="FA744" s="249"/>
      <c r="FB744" s="249"/>
      <c r="FC744" s="249"/>
      <c r="FD744" s="249"/>
      <c r="FE744" s="249"/>
      <c r="FF744" s="249"/>
      <c r="FG744" s="249"/>
      <c r="FH744" s="249"/>
      <c r="FI744" s="249"/>
      <c r="FJ744" s="249"/>
      <c r="FK744" s="249"/>
      <c r="FL744" s="249"/>
      <c r="FM744" s="249"/>
      <c r="FN744" s="249"/>
      <c r="FO744" s="249"/>
      <c r="FP744" s="249"/>
      <c r="FQ744" s="249"/>
      <c r="FR744" s="249"/>
      <c r="FS744" s="249"/>
      <c r="FT744" s="249"/>
      <c r="FU744" s="249"/>
      <c r="FV744" s="249"/>
      <c r="FW744" s="249"/>
      <c r="FX744" s="249"/>
    </row>
    <row r="745" customFormat="false" ht="13.8" hidden="false" customHeight="false" outlineLevel="0" collapsed="false">
      <c r="A745" s="249"/>
      <c r="B745" s="249"/>
      <c r="C745" s="249"/>
      <c r="D745" s="249"/>
      <c r="E745" s="249"/>
      <c r="F745" s="249"/>
      <c r="G745" s="249"/>
      <c r="H745" s="249"/>
      <c r="AK745" s="249"/>
      <c r="AL745" s="249"/>
      <c r="AM745" s="249"/>
      <c r="AN745" s="249"/>
      <c r="AO745" s="249"/>
      <c r="AP745" s="249"/>
      <c r="AQ745" s="249"/>
      <c r="AR745" s="249"/>
      <c r="AS745" s="249"/>
      <c r="AT745" s="249"/>
      <c r="AU745" s="249"/>
      <c r="AV745" s="249"/>
      <c r="AW745" s="249"/>
      <c r="AX745" s="249"/>
      <c r="AY745" s="249"/>
      <c r="AZ745" s="249"/>
      <c r="BA745" s="249"/>
      <c r="BB745" s="249"/>
      <c r="BC745" s="249"/>
      <c r="BD745" s="249"/>
      <c r="BE745" s="249"/>
      <c r="BF745" s="249"/>
      <c r="BG745" s="249"/>
      <c r="BH745" s="249"/>
      <c r="BI745" s="249"/>
      <c r="BJ745" s="249"/>
      <c r="BK745" s="249"/>
      <c r="BL745" s="249"/>
      <c r="BM745" s="249"/>
      <c r="BN745" s="249"/>
      <c r="BO745" s="249"/>
      <c r="BP745" s="249"/>
      <c r="BQ745" s="249"/>
      <c r="BR745" s="249"/>
      <c r="BS745" s="249"/>
      <c r="BT745" s="249"/>
      <c r="BU745" s="249"/>
      <c r="BV745" s="249"/>
      <c r="BW745" s="249"/>
      <c r="BX745" s="249"/>
      <c r="BY745" s="249"/>
      <c r="BZ745" s="249"/>
      <c r="CA745" s="249"/>
      <c r="CB745" s="249"/>
      <c r="CC745" s="249"/>
      <c r="CD745" s="249"/>
      <c r="CE745" s="249"/>
      <c r="CF745" s="249"/>
      <c r="CG745" s="249"/>
      <c r="CH745" s="249"/>
      <c r="CI745" s="249"/>
      <c r="CJ745" s="249"/>
      <c r="CK745" s="249"/>
      <c r="CL745" s="249"/>
      <c r="CM745" s="249"/>
      <c r="CN745" s="249"/>
      <c r="CO745" s="249"/>
      <c r="CP745" s="249"/>
      <c r="CQ745" s="249"/>
      <c r="CR745" s="147"/>
      <c r="CS745" s="147"/>
      <c r="CT745" s="249"/>
      <c r="CU745" s="249"/>
      <c r="CV745" s="249"/>
      <c r="CW745" s="249"/>
      <c r="CX745" s="249"/>
      <c r="CY745" s="249"/>
      <c r="CZ745" s="249"/>
      <c r="DA745" s="249"/>
      <c r="DB745" s="249"/>
      <c r="DC745" s="249"/>
      <c r="DD745" s="249"/>
      <c r="DE745" s="249"/>
      <c r="DF745" s="249"/>
      <c r="DG745" s="249"/>
      <c r="DH745" s="249"/>
      <c r="DI745" s="249"/>
      <c r="DJ745" s="249"/>
      <c r="DK745" s="249"/>
      <c r="DL745" s="249"/>
      <c r="DM745" s="249"/>
      <c r="DN745" s="249"/>
      <c r="DO745" s="249"/>
      <c r="DP745" s="249"/>
      <c r="DQ745" s="249"/>
      <c r="DR745" s="249"/>
      <c r="DS745" s="249"/>
      <c r="DT745" s="249"/>
      <c r="DU745" s="249"/>
      <c r="DV745" s="249"/>
      <c r="DW745" s="249"/>
      <c r="DX745" s="249"/>
      <c r="DY745" s="249"/>
      <c r="DZ745" s="249"/>
      <c r="EA745" s="249"/>
      <c r="EB745" s="249"/>
      <c r="EC745" s="249"/>
      <c r="ED745" s="249"/>
      <c r="EE745" s="249"/>
      <c r="EF745" s="249"/>
      <c r="EG745" s="249"/>
      <c r="EH745" s="249"/>
      <c r="EI745" s="249"/>
      <c r="EJ745" s="249"/>
      <c r="EK745" s="249"/>
      <c r="EL745" s="249"/>
      <c r="EM745" s="249"/>
      <c r="EN745" s="249"/>
      <c r="EO745" s="249"/>
      <c r="EP745" s="249"/>
      <c r="EQ745" s="249"/>
      <c r="ER745" s="249"/>
      <c r="ES745" s="249"/>
      <c r="ET745" s="249"/>
      <c r="EU745" s="249"/>
      <c r="EV745" s="249"/>
      <c r="EW745" s="249"/>
      <c r="EX745" s="249"/>
      <c r="EY745" s="249"/>
      <c r="EZ745" s="249"/>
      <c r="FA745" s="249"/>
      <c r="FB745" s="249"/>
      <c r="FC745" s="249"/>
      <c r="FD745" s="249"/>
      <c r="FE745" s="249"/>
      <c r="FF745" s="249"/>
      <c r="FG745" s="249"/>
      <c r="FH745" s="249"/>
      <c r="FI745" s="249"/>
      <c r="FJ745" s="249"/>
      <c r="FK745" s="249"/>
      <c r="FL745" s="249"/>
      <c r="FM745" s="249"/>
      <c r="FN745" s="249"/>
      <c r="FO745" s="249"/>
      <c r="FP745" s="249"/>
      <c r="FQ745" s="249"/>
      <c r="FR745" s="249"/>
      <c r="FS745" s="249"/>
      <c r="FT745" s="249"/>
      <c r="FU745" s="249"/>
      <c r="FV745" s="249"/>
      <c r="FW745" s="249"/>
      <c r="FX745" s="249"/>
    </row>
    <row r="746" customFormat="false" ht="13.8" hidden="false" customHeight="false" outlineLevel="0" collapsed="false">
      <c r="A746" s="249"/>
      <c r="B746" s="249"/>
      <c r="C746" s="249"/>
      <c r="D746" s="249"/>
      <c r="E746" s="249"/>
      <c r="F746" s="249"/>
      <c r="G746" s="249"/>
      <c r="H746" s="249"/>
      <c r="AK746" s="249"/>
      <c r="AL746" s="249"/>
      <c r="AM746" s="249"/>
      <c r="AN746" s="249"/>
      <c r="AO746" s="249"/>
      <c r="AP746" s="249"/>
      <c r="AQ746" s="249"/>
      <c r="AR746" s="249"/>
      <c r="AS746" s="249"/>
      <c r="AT746" s="249"/>
      <c r="AU746" s="249"/>
      <c r="AV746" s="249"/>
      <c r="AW746" s="249"/>
      <c r="AX746" s="249"/>
      <c r="AY746" s="249"/>
      <c r="AZ746" s="249"/>
      <c r="BA746" s="249"/>
      <c r="BB746" s="249"/>
      <c r="BC746" s="249"/>
      <c r="BD746" s="249"/>
      <c r="BE746" s="249"/>
      <c r="BF746" s="249"/>
      <c r="BG746" s="249"/>
      <c r="BH746" s="249"/>
      <c r="BI746" s="249"/>
      <c r="BJ746" s="249"/>
      <c r="BK746" s="249"/>
      <c r="BL746" s="249"/>
      <c r="BM746" s="249"/>
      <c r="BN746" s="249"/>
      <c r="BO746" s="249"/>
      <c r="BP746" s="249"/>
      <c r="BQ746" s="249"/>
      <c r="BR746" s="249"/>
      <c r="BS746" s="249"/>
      <c r="BT746" s="249"/>
      <c r="BU746" s="249"/>
      <c r="BV746" s="249"/>
      <c r="BW746" s="249"/>
      <c r="BX746" s="249"/>
      <c r="BY746" s="249"/>
      <c r="BZ746" s="249"/>
      <c r="CA746" s="249"/>
      <c r="CB746" s="249"/>
      <c r="CC746" s="249"/>
      <c r="CD746" s="249"/>
      <c r="CE746" s="249"/>
      <c r="CF746" s="249"/>
      <c r="CG746" s="249"/>
      <c r="CH746" s="249"/>
      <c r="CI746" s="249"/>
      <c r="CJ746" s="249"/>
      <c r="CK746" s="249"/>
      <c r="CL746" s="249"/>
      <c r="CM746" s="249"/>
      <c r="CN746" s="249"/>
      <c r="CO746" s="249"/>
      <c r="CP746" s="249"/>
      <c r="CQ746" s="249"/>
      <c r="CR746" s="147"/>
      <c r="CS746" s="147"/>
      <c r="CT746" s="249"/>
      <c r="CU746" s="249"/>
      <c r="CV746" s="249"/>
      <c r="CW746" s="249"/>
      <c r="CX746" s="249"/>
      <c r="CY746" s="249"/>
      <c r="CZ746" s="249"/>
      <c r="DA746" s="249"/>
      <c r="DB746" s="249"/>
      <c r="DC746" s="249"/>
      <c r="DD746" s="249"/>
      <c r="DE746" s="249"/>
      <c r="DF746" s="249"/>
      <c r="DG746" s="249"/>
      <c r="DH746" s="249"/>
      <c r="DI746" s="249"/>
      <c r="DJ746" s="249"/>
      <c r="DK746" s="249"/>
      <c r="DL746" s="249"/>
      <c r="DM746" s="249"/>
      <c r="DN746" s="249"/>
      <c r="DO746" s="249"/>
      <c r="DP746" s="249"/>
      <c r="DQ746" s="249"/>
      <c r="DR746" s="249"/>
      <c r="DS746" s="249"/>
      <c r="DT746" s="249"/>
      <c r="DU746" s="249"/>
      <c r="DV746" s="249"/>
      <c r="DW746" s="249"/>
      <c r="DX746" s="249"/>
      <c r="DY746" s="249"/>
      <c r="DZ746" s="249"/>
      <c r="EA746" s="249"/>
      <c r="EB746" s="249"/>
      <c r="EC746" s="249"/>
      <c r="ED746" s="249"/>
      <c r="EE746" s="249"/>
      <c r="EF746" s="249"/>
      <c r="EG746" s="249"/>
      <c r="EH746" s="249"/>
      <c r="EI746" s="249"/>
      <c r="EJ746" s="249"/>
      <c r="EK746" s="249"/>
      <c r="EL746" s="249"/>
      <c r="EM746" s="249"/>
      <c r="EN746" s="249"/>
      <c r="EO746" s="249"/>
      <c r="EP746" s="249"/>
      <c r="EQ746" s="249"/>
      <c r="ER746" s="249"/>
      <c r="ES746" s="249"/>
      <c r="ET746" s="249"/>
      <c r="EU746" s="249"/>
      <c r="EV746" s="249"/>
      <c r="EW746" s="249"/>
      <c r="EX746" s="249"/>
      <c r="EY746" s="249"/>
      <c r="EZ746" s="249"/>
      <c r="FA746" s="249"/>
      <c r="FB746" s="249"/>
      <c r="FC746" s="249"/>
      <c r="FD746" s="249"/>
      <c r="FE746" s="249"/>
      <c r="FF746" s="249"/>
      <c r="FG746" s="249"/>
      <c r="FH746" s="249"/>
      <c r="FI746" s="249"/>
      <c r="FJ746" s="249"/>
      <c r="FK746" s="249"/>
      <c r="FL746" s="249"/>
      <c r="FM746" s="249"/>
      <c r="FN746" s="249"/>
      <c r="FO746" s="249"/>
      <c r="FP746" s="249"/>
      <c r="FQ746" s="249"/>
      <c r="FR746" s="249"/>
      <c r="FS746" s="249"/>
      <c r="FT746" s="249"/>
      <c r="FU746" s="249"/>
      <c r="FV746" s="249"/>
      <c r="FW746" s="249"/>
      <c r="FX746" s="249"/>
    </row>
    <row r="747" customFormat="false" ht="13.8" hidden="false" customHeight="false" outlineLevel="0" collapsed="false">
      <c r="A747" s="249"/>
      <c r="B747" s="249"/>
      <c r="C747" s="249"/>
      <c r="D747" s="249"/>
      <c r="E747" s="249"/>
      <c r="F747" s="249"/>
      <c r="G747" s="249"/>
      <c r="H747" s="249"/>
      <c r="AK747" s="249"/>
      <c r="AL747" s="249"/>
      <c r="AM747" s="249"/>
      <c r="AN747" s="249"/>
      <c r="AO747" s="249"/>
      <c r="AP747" s="249"/>
      <c r="AQ747" s="249"/>
      <c r="AR747" s="249"/>
      <c r="AS747" s="249"/>
      <c r="AT747" s="249"/>
      <c r="AU747" s="249"/>
      <c r="AV747" s="249"/>
      <c r="AW747" s="249"/>
      <c r="AX747" s="249"/>
      <c r="AY747" s="249"/>
      <c r="AZ747" s="249"/>
      <c r="BA747" s="249"/>
      <c r="BB747" s="249"/>
      <c r="BC747" s="249"/>
      <c r="BD747" s="249"/>
      <c r="BE747" s="249"/>
      <c r="BF747" s="249"/>
      <c r="BG747" s="249"/>
      <c r="BH747" s="249"/>
      <c r="BI747" s="249"/>
      <c r="BJ747" s="249"/>
      <c r="BK747" s="249"/>
      <c r="BL747" s="249"/>
      <c r="BM747" s="249"/>
      <c r="BN747" s="249"/>
      <c r="BO747" s="249"/>
      <c r="BP747" s="249"/>
      <c r="BQ747" s="249"/>
      <c r="BR747" s="249"/>
      <c r="BS747" s="249"/>
      <c r="BT747" s="249"/>
      <c r="BU747" s="249"/>
      <c r="BV747" s="249"/>
      <c r="BW747" s="249"/>
      <c r="BX747" s="249"/>
      <c r="BY747" s="249"/>
      <c r="BZ747" s="249"/>
      <c r="CA747" s="249"/>
      <c r="CB747" s="249"/>
      <c r="CC747" s="249"/>
      <c r="CD747" s="249"/>
      <c r="CE747" s="249"/>
      <c r="CF747" s="249"/>
      <c r="CG747" s="249"/>
      <c r="CH747" s="249"/>
      <c r="CI747" s="249"/>
      <c r="CJ747" s="249"/>
      <c r="CK747" s="249"/>
      <c r="CL747" s="249"/>
      <c r="CM747" s="249"/>
      <c r="CN747" s="249"/>
      <c r="CO747" s="249"/>
      <c r="CP747" s="249"/>
      <c r="CQ747" s="249"/>
      <c r="CR747" s="147"/>
      <c r="CS747" s="147"/>
      <c r="CT747" s="249"/>
      <c r="CU747" s="249"/>
      <c r="CV747" s="249"/>
      <c r="CW747" s="249"/>
      <c r="CX747" s="249"/>
      <c r="CY747" s="249"/>
      <c r="CZ747" s="249"/>
      <c r="DA747" s="249"/>
      <c r="DB747" s="249"/>
      <c r="DC747" s="249"/>
      <c r="DD747" s="249"/>
      <c r="DE747" s="249"/>
      <c r="DF747" s="249"/>
      <c r="DG747" s="249"/>
      <c r="DH747" s="249"/>
      <c r="DI747" s="249"/>
      <c r="DJ747" s="249"/>
      <c r="DK747" s="249"/>
      <c r="DL747" s="249"/>
      <c r="DM747" s="249"/>
      <c r="DN747" s="249"/>
      <c r="DO747" s="249"/>
      <c r="DP747" s="249"/>
      <c r="DQ747" s="249"/>
      <c r="DR747" s="249"/>
      <c r="DS747" s="249"/>
      <c r="DT747" s="249"/>
      <c r="DU747" s="249"/>
      <c r="DV747" s="249"/>
      <c r="DW747" s="249"/>
      <c r="DX747" s="249"/>
      <c r="DY747" s="249"/>
      <c r="DZ747" s="249"/>
      <c r="EA747" s="249"/>
      <c r="EB747" s="249"/>
      <c r="EC747" s="249"/>
      <c r="ED747" s="249"/>
      <c r="EE747" s="249"/>
      <c r="EF747" s="249"/>
      <c r="EG747" s="249"/>
      <c r="EH747" s="249"/>
      <c r="EI747" s="249"/>
      <c r="EJ747" s="249"/>
      <c r="EK747" s="249"/>
      <c r="EL747" s="249"/>
      <c r="EM747" s="249"/>
      <c r="EN747" s="249"/>
      <c r="EO747" s="249"/>
      <c r="EP747" s="249"/>
      <c r="EQ747" s="249"/>
      <c r="ER747" s="249"/>
      <c r="ES747" s="249"/>
      <c r="ET747" s="249"/>
      <c r="EU747" s="249"/>
      <c r="EV747" s="249"/>
      <c r="EW747" s="249"/>
      <c r="EX747" s="249"/>
      <c r="EY747" s="249"/>
      <c r="EZ747" s="249"/>
      <c r="FA747" s="249"/>
      <c r="FB747" s="249"/>
      <c r="FC747" s="249"/>
      <c r="FD747" s="249"/>
      <c r="FE747" s="249"/>
      <c r="FF747" s="249"/>
      <c r="FG747" s="249"/>
      <c r="FH747" s="249"/>
      <c r="FI747" s="249"/>
      <c r="FJ747" s="249"/>
      <c r="FK747" s="249"/>
      <c r="FL747" s="249"/>
      <c r="FM747" s="249"/>
      <c r="FN747" s="249"/>
      <c r="FO747" s="249"/>
      <c r="FP747" s="249"/>
      <c r="FQ747" s="249"/>
      <c r="FR747" s="249"/>
      <c r="FS747" s="249"/>
      <c r="FT747" s="249"/>
      <c r="FU747" s="249"/>
      <c r="FV747" s="249"/>
      <c r="FW747" s="249"/>
      <c r="FX747" s="249"/>
    </row>
    <row r="748" customFormat="false" ht="13.8" hidden="false" customHeight="false" outlineLevel="0" collapsed="false">
      <c r="A748" s="249"/>
      <c r="B748" s="249"/>
      <c r="C748" s="249"/>
      <c r="D748" s="249"/>
      <c r="E748" s="249"/>
      <c r="F748" s="249"/>
      <c r="G748" s="249"/>
      <c r="H748" s="249"/>
      <c r="AK748" s="249"/>
      <c r="AL748" s="249"/>
      <c r="AM748" s="249"/>
      <c r="AN748" s="249"/>
      <c r="AO748" s="249"/>
      <c r="AP748" s="249"/>
      <c r="AQ748" s="249"/>
      <c r="AR748" s="249"/>
      <c r="AS748" s="249"/>
      <c r="AT748" s="249"/>
      <c r="AU748" s="249"/>
      <c r="AV748" s="249"/>
      <c r="AW748" s="249"/>
      <c r="AX748" s="249"/>
      <c r="AY748" s="249"/>
      <c r="AZ748" s="249"/>
      <c r="BA748" s="249"/>
      <c r="BB748" s="249"/>
      <c r="BC748" s="249"/>
      <c r="BD748" s="249"/>
      <c r="BE748" s="249"/>
      <c r="BF748" s="249"/>
      <c r="BG748" s="249"/>
      <c r="BH748" s="249"/>
      <c r="BI748" s="249"/>
      <c r="BJ748" s="249"/>
      <c r="BK748" s="249"/>
      <c r="BL748" s="249"/>
      <c r="BM748" s="249"/>
      <c r="BN748" s="249"/>
      <c r="BO748" s="249"/>
      <c r="BP748" s="249"/>
      <c r="BQ748" s="249"/>
      <c r="BR748" s="249"/>
      <c r="BS748" s="249"/>
      <c r="BT748" s="249"/>
      <c r="BU748" s="249"/>
      <c r="BV748" s="249"/>
      <c r="BW748" s="249"/>
      <c r="BX748" s="249"/>
      <c r="BY748" s="249"/>
      <c r="BZ748" s="249"/>
      <c r="CA748" s="249"/>
      <c r="CB748" s="249"/>
      <c r="CC748" s="249"/>
      <c r="CD748" s="249"/>
      <c r="CE748" s="249"/>
      <c r="CF748" s="249"/>
      <c r="CG748" s="249"/>
      <c r="CH748" s="249"/>
      <c r="CI748" s="249"/>
      <c r="CJ748" s="249"/>
      <c r="CK748" s="249"/>
      <c r="CL748" s="249"/>
      <c r="CM748" s="249"/>
      <c r="CN748" s="249"/>
      <c r="CO748" s="249"/>
      <c r="CP748" s="249"/>
      <c r="CQ748" s="249"/>
      <c r="CR748" s="147"/>
      <c r="CS748" s="147"/>
      <c r="CT748" s="249"/>
      <c r="CU748" s="249"/>
      <c r="CV748" s="249"/>
      <c r="CW748" s="249"/>
      <c r="CX748" s="249"/>
      <c r="CY748" s="249"/>
      <c r="CZ748" s="249"/>
      <c r="DA748" s="249"/>
      <c r="DB748" s="249"/>
      <c r="DC748" s="249"/>
      <c r="DD748" s="249"/>
      <c r="DE748" s="249"/>
      <c r="DF748" s="249"/>
      <c r="DG748" s="249"/>
      <c r="DH748" s="249"/>
      <c r="DI748" s="249"/>
      <c r="DJ748" s="249"/>
      <c r="DK748" s="249"/>
      <c r="DL748" s="249"/>
      <c r="DM748" s="249"/>
      <c r="DN748" s="249"/>
      <c r="DO748" s="249"/>
      <c r="DP748" s="249"/>
      <c r="DQ748" s="249"/>
      <c r="DR748" s="249"/>
      <c r="DS748" s="249"/>
      <c r="DT748" s="249"/>
      <c r="DU748" s="249"/>
      <c r="DV748" s="249"/>
      <c r="DW748" s="249"/>
      <c r="DX748" s="249"/>
      <c r="DY748" s="249"/>
      <c r="DZ748" s="249"/>
      <c r="EA748" s="249"/>
      <c r="EB748" s="249"/>
      <c r="EC748" s="249"/>
      <c r="ED748" s="249"/>
      <c r="EE748" s="249"/>
      <c r="EF748" s="249"/>
      <c r="EG748" s="249"/>
      <c r="EH748" s="249"/>
      <c r="EI748" s="249"/>
      <c r="EJ748" s="249"/>
      <c r="EK748" s="249"/>
      <c r="EL748" s="249"/>
      <c r="EM748" s="249"/>
      <c r="EN748" s="249"/>
      <c r="EO748" s="249"/>
      <c r="EP748" s="249"/>
      <c r="EQ748" s="249"/>
      <c r="ER748" s="249"/>
      <c r="ES748" s="249"/>
      <c r="ET748" s="249"/>
      <c r="EU748" s="249"/>
      <c r="EV748" s="249"/>
      <c r="EW748" s="249"/>
      <c r="EX748" s="249"/>
      <c r="EY748" s="249"/>
      <c r="EZ748" s="249"/>
      <c r="FA748" s="249"/>
      <c r="FB748" s="249"/>
      <c r="FC748" s="249"/>
      <c r="FD748" s="249"/>
      <c r="FE748" s="249"/>
      <c r="FF748" s="249"/>
      <c r="FG748" s="249"/>
      <c r="FH748" s="249"/>
      <c r="FI748" s="249"/>
      <c r="FJ748" s="249"/>
      <c r="FK748" s="249"/>
      <c r="FL748" s="249"/>
      <c r="FM748" s="249"/>
      <c r="FN748" s="249"/>
      <c r="FO748" s="249"/>
      <c r="FP748" s="249"/>
      <c r="FQ748" s="249"/>
      <c r="FR748" s="249"/>
      <c r="FS748" s="249"/>
      <c r="FT748" s="249"/>
      <c r="FU748" s="249"/>
      <c r="FV748" s="249"/>
      <c r="FW748" s="249"/>
      <c r="FX748" s="249"/>
    </row>
    <row r="749" customFormat="false" ht="13.8" hidden="false" customHeight="false" outlineLevel="0" collapsed="false">
      <c r="A749" s="249"/>
      <c r="B749" s="249"/>
      <c r="C749" s="249"/>
      <c r="D749" s="249"/>
      <c r="E749" s="249"/>
      <c r="F749" s="249"/>
      <c r="G749" s="249"/>
      <c r="H749" s="249"/>
      <c r="AK749" s="249"/>
      <c r="AL749" s="249"/>
      <c r="AM749" s="249"/>
      <c r="AN749" s="249"/>
      <c r="AO749" s="249"/>
      <c r="AP749" s="249"/>
      <c r="AQ749" s="249"/>
      <c r="AR749" s="249"/>
      <c r="AS749" s="249"/>
      <c r="AT749" s="249"/>
      <c r="AU749" s="249"/>
      <c r="AV749" s="249"/>
      <c r="AW749" s="249"/>
      <c r="AX749" s="249"/>
      <c r="AY749" s="249"/>
      <c r="AZ749" s="249"/>
      <c r="BA749" s="249"/>
      <c r="BB749" s="249"/>
      <c r="BC749" s="249"/>
      <c r="BD749" s="249"/>
      <c r="BE749" s="249"/>
      <c r="BF749" s="249"/>
      <c r="BG749" s="249"/>
      <c r="BH749" s="249"/>
      <c r="BI749" s="249"/>
      <c r="BJ749" s="249"/>
      <c r="BK749" s="249"/>
      <c r="BL749" s="249"/>
      <c r="BM749" s="249"/>
      <c r="BN749" s="249"/>
      <c r="BO749" s="249"/>
      <c r="BP749" s="249"/>
      <c r="BQ749" s="249"/>
      <c r="BR749" s="249"/>
      <c r="BS749" s="249"/>
      <c r="BT749" s="249"/>
      <c r="BU749" s="249"/>
      <c r="BV749" s="249"/>
      <c r="BW749" s="249"/>
      <c r="BX749" s="249"/>
      <c r="BY749" s="249"/>
      <c r="BZ749" s="249"/>
      <c r="CA749" s="249"/>
      <c r="CB749" s="249"/>
      <c r="CC749" s="249"/>
      <c r="CD749" s="249"/>
      <c r="CE749" s="249"/>
      <c r="CF749" s="249"/>
      <c r="CG749" s="249"/>
      <c r="CH749" s="249"/>
      <c r="CI749" s="249"/>
      <c r="CJ749" s="249"/>
      <c r="CK749" s="249"/>
      <c r="CL749" s="249"/>
      <c r="CM749" s="249"/>
      <c r="CN749" s="249"/>
      <c r="CO749" s="249"/>
      <c r="CP749" s="249"/>
      <c r="CQ749" s="249"/>
      <c r="CR749" s="147"/>
      <c r="CS749" s="147"/>
      <c r="CT749" s="249"/>
      <c r="CU749" s="249"/>
      <c r="CV749" s="249"/>
      <c r="CW749" s="249"/>
      <c r="CX749" s="249"/>
      <c r="CY749" s="249"/>
      <c r="CZ749" s="249"/>
      <c r="DA749" s="249"/>
      <c r="DB749" s="249"/>
      <c r="DC749" s="249"/>
      <c r="DD749" s="249"/>
      <c r="DE749" s="249"/>
      <c r="DF749" s="249"/>
      <c r="DG749" s="249"/>
      <c r="DH749" s="249"/>
      <c r="DI749" s="249"/>
      <c r="DJ749" s="249"/>
      <c r="DK749" s="249"/>
      <c r="DL749" s="249"/>
      <c r="DM749" s="249"/>
      <c r="DN749" s="249"/>
      <c r="DO749" s="249"/>
      <c r="DP749" s="249"/>
      <c r="DQ749" s="249"/>
      <c r="DR749" s="249"/>
      <c r="DS749" s="249"/>
      <c r="DT749" s="249"/>
      <c r="DU749" s="249"/>
      <c r="DV749" s="249"/>
      <c r="DW749" s="249"/>
      <c r="DX749" s="249"/>
      <c r="DY749" s="249"/>
      <c r="DZ749" s="249"/>
      <c r="EA749" s="249"/>
      <c r="EB749" s="249"/>
      <c r="EC749" s="249"/>
      <c r="ED749" s="249"/>
      <c r="EE749" s="249"/>
      <c r="EF749" s="249"/>
      <c r="EG749" s="249"/>
      <c r="EH749" s="249"/>
      <c r="EI749" s="249"/>
      <c r="EJ749" s="249"/>
      <c r="EK749" s="249"/>
      <c r="EL749" s="249"/>
      <c r="EM749" s="249"/>
      <c r="EN749" s="249"/>
      <c r="EO749" s="249"/>
      <c r="EP749" s="249"/>
      <c r="EQ749" s="249"/>
      <c r="ER749" s="249"/>
      <c r="ES749" s="249"/>
      <c r="ET749" s="249"/>
      <c r="EU749" s="249"/>
      <c r="EV749" s="249"/>
      <c r="EW749" s="249"/>
      <c r="EX749" s="249"/>
      <c r="EY749" s="249"/>
      <c r="EZ749" s="249"/>
      <c r="FA749" s="249"/>
      <c r="FB749" s="249"/>
      <c r="FC749" s="249"/>
      <c r="FD749" s="249"/>
      <c r="FE749" s="249"/>
      <c r="FF749" s="249"/>
      <c r="FG749" s="249"/>
      <c r="FH749" s="249"/>
      <c r="FI749" s="249"/>
      <c r="FJ749" s="249"/>
      <c r="FK749" s="249"/>
      <c r="FL749" s="249"/>
      <c r="FM749" s="249"/>
      <c r="FN749" s="249"/>
      <c r="FO749" s="249"/>
      <c r="FP749" s="249"/>
      <c r="FQ749" s="249"/>
      <c r="FR749" s="249"/>
      <c r="FS749" s="249"/>
      <c r="FT749" s="249"/>
      <c r="FU749" s="249"/>
      <c r="FV749" s="249"/>
      <c r="FW749" s="249"/>
      <c r="FX749" s="249"/>
    </row>
    <row r="750" customFormat="false" ht="13.8" hidden="false" customHeight="false" outlineLevel="0" collapsed="false">
      <c r="A750" s="249"/>
      <c r="B750" s="249"/>
      <c r="C750" s="249"/>
      <c r="D750" s="249"/>
      <c r="E750" s="249"/>
      <c r="F750" s="249"/>
      <c r="G750" s="249"/>
      <c r="H750" s="249"/>
      <c r="AK750" s="249"/>
      <c r="AL750" s="249"/>
      <c r="AM750" s="249"/>
      <c r="AN750" s="249"/>
      <c r="AO750" s="249"/>
      <c r="AP750" s="249"/>
      <c r="AQ750" s="249"/>
      <c r="AR750" s="249"/>
      <c r="AS750" s="249"/>
      <c r="AT750" s="249"/>
      <c r="AU750" s="249"/>
      <c r="AV750" s="249"/>
      <c r="AW750" s="249"/>
      <c r="AX750" s="249"/>
      <c r="AY750" s="249"/>
      <c r="AZ750" s="249"/>
      <c r="BA750" s="249"/>
      <c r="BB750" s="249"/>
      <c r="BC750" s="249"/>
      <c r="BD750" s="249"/>
      <c r="BE750" s="249"/>
      <c r="BF750" s="249"/>
      <c r="BG750" s="249"/>
      <c r="BH750" s="249"/>
      <c r="BI750" s="249"/>
      <c r="BJ750" s="249"/>
      <c r="BK750" s="249"/>
      <c r="BL750" s="249"/>
      <c r="BM750" s="249"/>
      <c r="BN750" s="249"/>
      <c r="BO750" s="249"/>
      <c r="BP750" s="249"/>
      <c r="BQ750" s="249"/>
      <c r="BR750" s="249"/>
      <c r="BS750" s="249"/>
      <c r="BT750" s="249"/>
      <c r="BU750" s="249"/>
      <c r="BV750" s="249"/>
      <c r="BW750" s="249"/>
      <c r="BX750" s="249"/>
      <c r="BY750" s="249"/>
      <c r="BZ750" s="249"/>
      <c r="CA750" s="249"/>
      <c r="CB750" s="249"/>
      <c r="CC750" s="249"/>
      <c r="CD750" s="249"/>
      <c r="CE750" s="249"/>
      <c r="CF750" s="249"/>
      <c r="CG750" s="249"/>
      <c r="CH750" s="249"/>
      <c r="CI750" s="249"/>
      <c r="CJ750" s="249"/>
      <c r="CK750" s="249"/>
      <c r="CL750" s="249"/>
      <c r="CM750" s="249"/>
      <c r="CN750" s="249"/>
      <c r="CO750" s="249"/>
      <c r="CP750" s="249"/>
      <c r="CQ750" s="249"/>
      <c r="CR750" s="147"/>
      <c r="CS750" s="147"/>
      <c r="CT750" s="249"/>
      <c r="CU750" s="249"/>
      <c r="CV750" s="249"/>
      <c r="CW750" s="249"/>
      <c r="CX750" s="249"/>
      <c r="CY750" s="249"/>
      <c r="CZ750" s="249"/>
      <c r="DA750" s="249"/>
      <c r="DB750" s="249"/>
      <c r="DC750" s="249"/>
      <c r="DD750" s="249"/>
      <c r="DE750" s="249"/>
      <c r="DF750" s="249"/>
      <c r="DG750" s="249"/>
      <c r="DH750" s="249"/>
      <c r="DI750" s="249"/>
      <c r="DJ750" s="249"/>
      <c r="DK750" s="249"/>
      <c r="DL750" s="249"/>
      <c r="DM750" s="249"/>
      <c r="DN750" s="249"/>
      <c r="DO750" s="249"/>
      <c r="DP750" s="249"/>
      <c r="DQ750" s="249"/>
      <c r="DR750" s="249"/>
      <c r="DS750" s="249"/>
      <c r="DT750" s="249"/>
      <c r="DU750" s="249"/>
      <c r="DV750" s="249"/>
      <c r="DW750" s="249"/>
      <c r="DX750" s="249"/>
      <c r="DY750" s="249"/>
      <c r="DZ750" s="249"/>
      <c r="EA750" s="249"/>
      <c r="EB750" s="249"/>
      <c r="EC750" s="249"/>
      <c r="ED750" s="249"/>
      <c r="EE750" s="249"/>
      <c r="EF750" s="249"/>
      <c r="EG750" s="249"/>
      <c r="EH750" s="249"/>
      <c r="EI750" s="249"/>
      <c r="EJ750" s="249"/>
      <c r="EK750" s="249"/>
      <c r="EL750" s="249"/>
      <c r="EM750" s="249"/>
      <c r="EN750" s="249"/>
      <c r="EO750" s="249"/>
      <c r="EP750" s="249"/>
      <c r="EQ750" s="249"/>
      <c r="ER750" s="249"/>
      <c r="ES750" s="249"/>
      <c r="ET750" s="249"/>
      <c r="EU750" s="249"/>
      <c r="EV750" s="249"/>
      <c r="EW750" s="249"/>
      <c r="EX750" s="249"/>
      <c r="EY750" s="249"/>
      <c r="EZ750" s="249"/>
      <c r="FA750" s="249"/>
      <c r="FB750" s="249"/>
      <c r="FC750" s="249"/>
      <c r="FD750" s="249"/>
      <c r="FE750" s="249"/>
      <c r="FF750" s="249"/>
      <c r="FG750" s="249"/>
      <c r="FH750" s="249"/>
      <c r="FI750" s="249"/>
      <c r="FJ750" s="249"/>
      <c r="FK750" s="249"/>
      <c r="FL750" s="249"/>
      <c r="FM750" s="249"/>
      <c r="FN750" s="249"/>
      <c r="FO750" s="249"/>
      <c r="FP750" s="249"/>
      <c r="FQ750" s="249"/>
      <c r="FR750" s="249"/>
      <c r="FS750" s="249"/>
      <c r="FT750" s="249"/>
      <c r="FU750" s="249"/>
      <c r="FV750" s="249"/>
      <c r="FW750" s="249"/>
      <c r="FX750" s="249"/>
    </row>
    <row r="751" customFormat="false" ht="13.8" hidden="false" customHeight="false" outlineLevel="0" collapsed="false">
      <c r="A751" s="249"/>
      <c r="B751" s="249"/>
      <c r="C751" s="249"/>
      <c r="D751" s="249"/>
      <c r="E751" s="249"/>
      <c r="F751" s="249"/>
      <c r="G751" s="249"/>
      <c r="H751" s="249"/>
      <c r="AK751" s="249"/>
      <c r="AL751" s="249"/>
      <c r="AM751" s="249"/>
      <c r="AN751" s="249"/>
      <c r="AO751" s="249"/>
      <c r="AP751" s="249"/>
      <c r="AQ751" s="249"/>
      <c r="AR751" s="249"/>
      <c r="AS751" s="249"/>
      <c r="AT751" s="249"/>
      <c r="AU751" s="249"/>
      <c r="AV751" s="249"/>
      <c r="AW751" s="249"/>
      <c r="AX751" s="249"/>
      <c r="AY751" s="249"/>
      <c r="AZ751" s="249"/>
      <c r="BA751" s="249"/>
      <c r="BB751" s="249"/>
      <c r="BC751" s="249"/>
      <c r="BD751" s="249"/>
      <c r="BE751" s="249"/>
      <c r="BF751" s="249"/>
      <c r="BG751" s="249"/>
      <c r="BH751" s="249"/>
      <c r="BI751" s="249"/>
      <c r="BJ751" s="249"/>
      <c r="BK751" s="249"/>
      <c r="BL751" s="249"/>
      <c r="BM751" s="249"/>
      <c r="BN751" s="249"/>
      <c r="BO751" s="249"/>
      <c r="BP751" s="249"/>
      <c r="BQ751" s="249"/>
      <c r="BR751" s="249"/>
      <c r="BS751" s="249"/>
      <c r="BT751" s="249"/>
      <c r="BU751" s="249"/>
      <c r="BV751" s="249"/>
      <c r="BW751" s="249"/>
      <c r="BX751" s="249"/>
      <c r="BY751" s="249"/>
      <c r="BZ751" s="249"/>
      <c r="CA751" s="249"/>
      <c r="CB751" s="249"/>
      <c r="CC751" s="249"/>
      <c r="CD751" s="249"/>
      <c r="CE751" s="249"/>
      <c r="CF751" s="249"/>
      <c r="CG751" s="249"/>
      <c r="CH751" s="249"/>
      <c r="CI751" s="249"/>
      <c r="CJ751" s="249"/>
      <c r="CK751" s="249"/>
      <c r="CL751" s="249"/>
      <c r="CM751" s="249"/>
      <c r="CN751" s="249"/>
      <c r="CO751" s="249"/>
      <c r="CP751" s="249"/>
      <c r="CQ751" s="249"/>
      <c r="CR751" s="147"/>
      <c r="CS751" s="147"/>
      <c r="CT751" s="249"/>
      <c r="CU751" s="249"/>
      <c r="CV751" s="249"/>
      <c r="CW751" s="249"/>
      <c r="CX751" s="249"/>
      <c r="CY751" s="249"/>
      <c r="CZ751" s="249"/>
      <c r="DA751" s="249"/>
      <c r="DB751" s="249"/>
      <c r="DC751" s="249"/>
      <c r="DD751" s="249"/>
      <c r="DE751" s="249"/>
      <c r="DF751" s="249"/>
      <c r="DG751" s="249"/>
      <c r="DH751" s="249"/>
      <c r="DI751" s="249"/>
      <c r="DJ751" s="249"/>
      <c r="DK751" s="249"/>
      <c r="DL751" s="249"/>
      <c r="DM751" s="249"/>
      <c r="DN751" s="249"/>
      <c r="DO751" s="249"/>
      <c r="DP751" s="249"/>
      <c r="DQ751" s="249"/>
      <c r="DR751" s="249"/>
      <c r="DS751" s="249"/>
      <c r="DT751" s="249"/>
      <c r="DU751" s="249"/>
      <c r="DV751" s="249"/>
      <c r="DW751" s="249"/>
      <c r="DX751" s="249"/>
      <c r="DY751" s="249"/>
      <c r="DZ751" s="249"/>
      <c r="EA751" s="249"/>
      <c r="EB751" s="249"/>
      <c r="EC751" s="249"/>
      <c r="ED751" s="249"/>
      <c r="EE751" s="249"/>
      <c r="EF751" s="249"/>
      <c r="EG751" s="249"/>
      <c r="EH751" s="249"/>
      <c r="EI751" s="249"/>
      <c r="EJ751" s="249"/>
      <c r="EK751" s="249"/>
      <c r="EL751" s="249"/>
      <c r="EM751" s="249"/>
      <c r="EN751" s="249"/>
      <c r="EO751" s="249"/>
      <c r="EP751" s="249"/>
      <c r="EQ751" s="249"/>
      <c r="ER751" s="249"/>
      <c r="ES751" s="249"/>
      <c r="ET751" s="249"/>
      <c r="EU751" s="249"/>
      <c r="EV751" s="249"/>
      <c r="EW751" s="249"/>
      <c r="EX751" s="249"/>
      <c r="EY751" s="249"/>
      <c r="EZ751" s="249"/>
      <c r="FA751" s="249"/>
      <c r="FB751" s="249"/>
      <c r="FC751" s="249"/>
      <c r="FD751" s="249"/>
      <c r="FE751" s="249"/>
      <c r="FF751" s="249"/>
      <c r="FG751" s="249"/>
      <c r="FH751" s="249"/>
      <c r="FI751" s="249"/>
      <c r="FJ751" s="249"/>
      <c r="FK751" s="249"/>
      <c r="FL751" s="249"/>
      <c r="FM751" s="249"/>
      <c r="FN751" s="249"/>
      <c r="FO751" s="249"/>
      <c r="FP751" s="249"/>
      <c r="FQ751" s="249"/>
      <c r="FR751" s="249"/>
      <c r="FS751" s="249"/>
      <c r="FT751" s="249"/>
      <c r="FU751" s="249"/>
      <c r="FV751" s="249"/>
      <c r="FW751" s="249"/>
      <c r="FX751" s="249"/>
    </row>
    <row r="752" customFormat="false" ht="13.8" hidden="false" customHeight="false" outlineLevel="0" collapsed="false">
      <c r="A752" s="249"/>
      <c r="B752" s="249"/>
      <c r="C752" s="249"/>
      <c r="D752" s="249"/>
      <c r="E752" s="249"/>
      <c r="F752" s="249"/>
      <c r="G752" s="249"/>
      <c r="H752" s="249"/>
      <c r="AK752" s="249"/>
      <c r="AL752" s="249"/>
      <c r="AM752" s="249"/>
      <c r="AN752" s="249"/>
      <c r="AO752" s="249"/>
      <c r="AP752" s="249"/>
      <c r="AQ752" s="249"/>
      <c r="AR752" s="249"/>
      <c r="AS752" s="249"/>
      <c r="AT752" s="249"/>
      <c r="AU752" s="249"/>
      <c r="AV752" s="249"/>
      <c r="AW752" s="249"/>
      <c r="AX752" s="249"/>
      <c r="AY752" s="249"/>
      <c r="AZ752" s="249"/>
      <c r="BA752" s="249"/>
      <c r="BB752" s="249"/>
      <c r="BC752" s="249"/>
      <c r="BD752" s="249"/>
      <c r="BE752" s="249"/>
      <c r="BF752" s="249"/>
      <c r="BG752" s="249"/>
      <c r="BH752" s="249"/>
      <c r="BI752" s="249"/>
      <c r="BJ752" s="249"/>
      <c r="BK752" s="249"/>
      <c r="BL752" s="249"/>
      <c r="BM752" s="249"/>
      <c r="BN752" s="249"/>
      <c r="BO752" s="249"/>
      <c r="BP752" s="249"/>
      <c r="BQ752" s="249"/>
      <c r="BR752" s="249"/>
      <c r="BS752" s="249"/>
      <c r="BT752" s="249"/>
      <c r="BU752" s="249"/>
      <c r="BV752" s="249"/>
      <c r="BW752" s="249"/>
      <c r="BX752" s="249"/>
      <c r="BY752" s="249"/>
      <c r="BZ752" s="249"/>
      <c r="CA752" s="249"/>
      <c r="CB752" s="249"/>
      <c r="CC752" s="249"/>
      <c r="CD752" s="249"/>
      <c r="CE752" s="249"/>
      <c r="CF752" s="249"/>
      <c r="CG752" s="249"/>
      <c r="CH752" s="249"/>
      <c r="CI752" s="249"/>
      <c r="CJ752" s="249"/>
      <c r="CK752" s="249"/>
      <c r="CL752" s="249"/>
      <c r="CM752" s="249"/>
      <c r="CN752" s="249"/>
      <c r="CO752" s="249"/>
      <c r="CP752" s="249"/>
      <c r="CQ752" s="249"/>
      <c r="CR752" s="147"/>
      <c r="CS752" s="147"/>
      <c r="CT752" s="249"/>
      <c r="CU752" s="249"/>
      <c r="CV752" s="249"/>
      <c r="CW752" s="249"/>
      <c r="CX752" s="249"/>
      <c r="CY752" s="249"/>
      <c r="CZ752" s="249"/>
      <c r="DA752" s="249"/>
      <c r="DB752" s="249"/>
      <c r="DC752" s="249"/>
      <c r="DD752" s="249"/>
      <c r="DE752" s="249"/>
      <c r="DF752" s="249"/>
      <c r="DG752" s="249"/>
      <c r="DH752" s="249"/>
      <c r="DI752" s="249"/>
      <c r="DJ752" s="249"/>
      <c r="DK752" s="249"/>
      <c r="DL752" s="249"/>
      <c r="DM752" s="249"/>
      <c r="DN752" s="249"/>
      <c r="DO752" s="249"/>
      <c r="DP752" s="249"/>
      <c r="DQ752" s="249"/>
      <c r="DR752" s="249"/>
      <c r="DS752" s="249"/>
      <c r="DT752" s="249"/>
      <c r="DU752" s="249"/>
      <c r="DV752" s="249"/>
      <c r="DW752" s="249"/>
      <c r="DX752" s="249"/>
      <c r="DY752" s="249"/>
      <c r="DZ752" s="249"/>
      <c r="EA752" s="249"/>
      <c r="EB752" s="249"/>
      <c r="EC752" s="249"/>
      <c r="ED752" s="249"/>
      <c r="EE752" s="249"/>
      <c r="EF752" s="249"/>
      <c r="EG752" s="249"/>
      <c r="EH752" s="249"/>
      <c r="EI752" s="249"/>
      <c r="EJ752" s="249"/>
      <c r="EK752" s="249"/>
      <c r="EL752" s="249"/>
      <c r="EM752" s="249"/>
      <c r="EN752" s="249"/>
      <c r="EO752" s="249"/>
      <c r="EP752" s="249"/>
      <c r="EQ752" s="249"/>
      <c r="ER752" s="249"/>
      <c r="ES752" s="249"/>
      <c r="ET752" s="249"/>
      <c r="EU752" s="249"/>
      <c r="EV752" s="249"/>
      <c r="EW752" s="249"/>
      <c r="EX752" s="249"/>
      <c r="EY752" s="249"/>
      <c r="EZ752" s="249"/>
      <c r="FA752" s="249"/>
      <c r="FB752" s="249"/>
      <c r="FC752" s="249"/>
      <c r="FD752" s="249"/>
      <c r="FE752" s="249"/>
      <c r="FF752" s="249"/>
      <c r="FG752" s="249"/>
      <c r="FH752" s="249"/>
      <c r="FI752" s="249"/>
      <c r="FJ752" s="249"/>
      <c r="FK752" s="249"/>
      <c r="FL752" s="249"/>
      <c r="FM752" s="249"/>
      <c r="FN752" s="249"/>
      <c r="FO752" s="249"/>
      <c r="FP752" s="249"/>
      <c r="FQ752" s="249"/>
      <c r="FR752" s="249"/>
      <c r="FS752" s="249"/>
      <c r="FT752" s="249"/>
      <c r="FU752" s="249"/>
      <c r="FV752" s="249"/>
      <c r="FW752" s="249"/>
      <c r="FX752" s="249"/>
    </row>
    <row r="753" customFormat="false" ht="13.8" hidden="false" customHeight="false" outlineLevel="0" collapsed="false">
      <c r="A753" s="249"/>
      <c r="B753" s="249"/>
      <c r="C753" s="249"/>
      <c r="D753" s="249"/>
      <c r="E753" s="249"/>
      <c r="F753" s="249"/>
      <c r="G753" s="249"/>
      <c r="H753" s="249"/>
      <c r="AK753" s="249"/>
      <c r="AL753" s="249"/>
      <c r="AM753" s="249"/>
      <c r="AN753" s="249"/>
      <c r="AO753" s="249"/>
      <c r="AP753" s="249"/>
      <c r="AQ753" s="249"/>
      <c r="AR753" s="249"/>
      <c r="AS753" s="249"/>
      <c r="AT753" s="249"/>
      <c r="AU753" s="249"/>
      <c r="AV753" s="249"/>
      <c r="AW753" s="249"/>
      <c r="AX753" s="249"/>
      <c r="AY753" s="249"/>
      <c r="AZ753" s="249"/>
      <c r="BA753" s="249"/>
      <c r="BB753" s="249"/>
      <c r="BC753" s="249"/>
      <c r="BD753" s="249"/>
      <c r="BE753" s="249"/>
      <c r="BF753" s="249"/>
      <c r="BG753" s="249"/>
      <c r="BH753" s="249"/>
      <c r="BI753" s="249"/>
      <c r="BJ753" s="249"/>
      <c r="BK753" s="249"/>
      <c r="BL753" s="249"/>
      <c r="BM753" s="249"/>
      <c r="BN753" s="249"/>
      <c r="BO753" s="249"/>
      <c r="BP753" s="249"/>
      <c r="BQ753" s="249"/>
      <c r="BR753" s="249"/>
      <c r="BS753" s="249"/>
      <c r="BT753" s="249"/>
      <c r="BU753" s="249"/>
      <c r="BV753" s="249"/>
      <c r="BW753" s="249"/>
      <c r="BX753" s="249"/>
      <c r="BY753" s="249"/>
      <c r="BZ753" s="249"/>
      <c r="CA753" s="249"/>
      <c r="CB753" s="249"/>
      <c r="CC753" s="249"/>
      <c r="CD753" s="249"/>
      <c r="CE753" s="249"/>
      <c r="CF753" s="249"/>
      <c r="CG753" s="249"/>
      <c r="CH753" s="249"/>
      <c r="CI753" s="249"/>
      <c r="CJ753" s="249"/>
      <c r="CK753" s="249"/>
      <c r="CL753" s="249"/>
      <c r="CM753" s="249"/>
      <c r="CN753" s="249"/>
      <c r="CO753" s="249"/>
      <c r="CP753" s="249"/>
      <c r="CQ753" s="249"/>
      <c r="CR753" s="147"/>
      <c r="CS753" s="147"/>
      <c r="CT753" s="249"/>
      <c r="CU753" s="249"/>
      <c r="CV753" s="249"/>
      <c r="CW753" s="249"/>
      <c r="CX753" s="249"/>
      <c r="CY753" s="249"/>
      <c r="CZ753" s="249"/>
      <c r="DA753" s="249"/>
      <c r="DB753" s="249"/>
      <c r="DC753" s="249"/>
      <c r="DD753" s="249"/>
      <c r="DE753" s="249"/>
      <c r="DF753" s="249"/>
      <c r="DG753" s="249"/>
      <c r="DH753" s="249"/>
      <c r="DI753" s="249"/>
      <c r="DJ753" s="249"/>
      <c r="DK753" s="249"/>
      <c r="DL753" s="249"/>
      <c r="DM753" s="249"/>
      <c r="DN753" s="249"/>
      <c r="DO753" s="249"/>
      <c r="DP753" s="249"/>
      <c r="DQ753" s="249"/>
      <c r="DR753" s="249"/>
      <c r="DS753" s="249"/>
      <c r="DT753" s="249"/>
      <c r="DU753" s="249"/>
      <c r="DV753" s="249"/>
      <c r="DW753" s="249"/>
      <c r="DX753" s="249"/>
      <c r="DY753" s="249"/>
      <c r="DZ753" s="249"/>
      <c r="EA753" s="249"/>
      <c r="EB753" s="249"/>
      <c r="EC753" s="249"/>
      <c r="ED753" s="249"/>
      <c r="EE753" s="249"/>
      <c r="EF753" s="249"/>
      <c r="EG753" s="249"/>
      <c r="EH753" s="249"/>
      <c r="EI753" s="249"/>
      <c r="EJ753" s="249"/>
      <c r="EK753" s="249"/>
      <c r="EL753" s="249"/>
      <c r="EM753" s="249"/>
      <c r="EN753" s="249"/>
      <c r="EO753" s="249"/>
      <c r="EP753" s="249"/>
      <c r="EQ753" s="249"/>
      <c r="ER753" s="249"/>
      <c r="ES753" s="249"/>
      <c r="ET753" s="249"/>
      <c r="EU753" s="249"/>
      <c r="EV753" s="249"/>
      <c r="EW753" s="249"/>
      <c r="EX753" s="249"/>
      <c r="EY753" s="249"/>
      <c r="EZ753" s="249"/>
      <c r="FA753" s="249"/>
      <c r="FB753" s="249"/>
      <c r="FC753" s="249"/>
      <c r="FD753" s="249"/>
      <c r="FE753" s="249"/>
      <c r="FF753" s="249"/>
      <c r="FG753" s="249"/>
      <c r="FH753" s="249"/>
      <c r="FI753" s="249"/>
      <c r="FJ753" s="249"/>
      <c r="FK753" s="249"/>
      <c r="FL753" s="249"/>
      <c r="FM753" s="249"/>
      <c r="FN753" s="249"/>
      <c r="FO753" s="249"/>
      <c r="FP753" s="249"/>
      <c r="FQ753" s="249"/>
      <c r="FR753" s="249"/>
      <c r="FS753" s="249"/>
      <c r="FT753" s="249"/>
      <c r="FU753" s="249"/>
      <c r="FV753" s="249"/>
      <c r="FW753" s="249"/>
      <c r="FX753" s="249"/>
    </row>
    <row r="754" customFormat="false" ht="13.8" hidden="false" customHeight="false" outlineLevel="0" collapsed="false">
      <c r="A754" s="249"/>
      <c r="B754" s="249"/>
      <c r="C754" s="249"/>
      <c r="D754" s="249"/>
      <c r="E754" s="249"/>
      <c r="F754" s="249"/>
      <c r="G754" s="249"/>
      <c r="H754" s="249"/>
      <c r="AK754" s="249"/>
      <c r="AL754" s="249"/>
      <c r="AM754" s="249"/>
      <c r="AN754" s="249"/>
      <c r="AO754" s="249"/>
      <c r="AP754" s="249"/>
      <c r="AQ754" s="249"/>
      <c r="AR754" s="249"/>
      <c r="AS754" s="249"/>
      <c r="AT754" s="249"/>
      <c r="AU754" s="249"/>
      <c r="AV754" s="249"/>
      <c r="AW754" s="249"/>
      <c r="AX754" s="249"/>
      <c r="AY754" s="249"/>
      <c r="AZ754" s="249"/>
      <c r="BA754" s="249"/>
      <c r="BB754" s="249"/>
      <c r="BC754" s="249"/>
      <c r="BD754" s="249"/>
      <c r="BE754" s="249"/>
      <c r="BF754" s="249"/>
      <c r="BG754" s="249"/>
      <c r="BH754" s="249"/>
      <c r="BI754" s="249"/>
      <c r="BJ754" s="249"/>
      <c r="BK754" s="249"/>
      <c r="BL754" s="249"/>
      <c r="BM754" s="249"/>
      <c r="BN754" s="249"/>
      <c r="BO754" s="249"/>
      <c r="BP754" s="249"/>
      <c r="BQ754" s="249"/>
      <c r="BR754" s="249"/>
      <c r="BS754" s="249"/>
      <c r="BT754" s="249"/>
      <c r="BU754" s="249"/>
      <c r="BV754" s="249"/>
      <c r="BW754" s="249"/>
      <c r="BX754" s="249"/>
      <c r="BY754" s="249"/>
      <c r="BZ754" s="249"/>
      <c r="CA754" s="249"/>
      <c r="CB754" s="249"/>
      <c r="CC754" s="249"/>
      <c r="CD754" s="249"/>
      <c r="CE754" s="249"/>
      <c r="CF754" s="249"/>
      <c r="CG754" s="249"/>
      <c r="CH754" s="249"/>
      <c r="CI754" s="249"/>
      <c r="CJ754" s="249"/>
      <c r="CK754" s="249"/>
      <c r="CL754" s="249"/>
      <c r="CM754" s="249"/>
      <c r="CN754" s="249"/>
      <c r="CO754" s="249"/>
      <c r="CP754" s="249"/>
      <c r="CQ754" s="249"/>
      <c r="CR754" s="147"/>
      <c r="CS754" s="147"/>
      <c r="CT754" s="249"/>
      <c r="CU754" s="249"/>
      <c r="CV754" s="249"/>
      <c r="CW754" s="249"/>
      <c r="CX754" s="249"/>
      <c r="CY754" s="249"/>
      <c r="CZ754" s="249"/>
      <c r="DA754" s="249"/>
      <c r="DB754" s="249"/>
      <c r="DC754" s="249"/>
      <c r="DD754" s="249"/>
      <c r="DE754" s="249"/>
      <c r="DF754" s="249"/>
      <c r="DG754" s="249"/>
      <c r="DH754" s="249"/>
      <c r="DI754" s="249"/>
      <c r="DJ754" s="249"/>
      <c r="DK754" s="249"/>
      <c r="DL754" s="249"/>
      <c r="DM754" s="249"/>
      <c r="DN754" s="249"/>
      <c r="DO754" s="249"/>
      <c r="DP754" s="249"/>
      <c r="DQ754" s="249"/>
      <c r="DR754" s="249"/>
      <c r="DS754" s="249"/>
      <c r="DT754" s="249"/>
      <c r="DU754" s="249"/>
      <c r="DV754" s="249"/>
      <c r="DW754" s="249"/>
      <c r="DX754" s="249"/>
      <c r="DY754" s="249"/>
      <c r="DZ754" s="249"/>
      <c r="EA754" s="249"/>
      <c r="EB754" s="249"/>
      <c r="EC754" s="249"/>
      <c r="ED754" s="249"/>
      <c r="EE754" s="249"/>
      <c r="EF754" s="249"/>
      <c r="EG754" s="249"/>
      <c r="EH754" s="249"/>
      <c r="EI754" s="249"/>
      <c r="EJ754" s="249"/>
      <c r="EK754" s="249"/>
      <c r="EL754" s="249"/>
      <c r="EM754" s="249"/>
      <c r="EN754" s="249"/>
      <c r="EO754" s="249"/>
      <c r="EP754" s="249"/>
      <c r="EQ754" s="249"/>
      <c r="ER754" s="249"/>
      <c r="ES754" s="249"/>
      <c r="ET754" s="249"/>
      <c r="EU754" s="249"/>
      <c r="EV754" s="249"/>
      <c r="EW754" s="249"/>
      <c r="EX754" s="249"/>
      <c r="EY754" s="249"/>
      <c r="EZ754" s="249"/>
      <c r="FA754" s="249"/>
      <c r="FB754" s="249"/>
      <c r="FC754" s="249"/>
      <c r="FD754" s="249"/>
      <c r="FE754" s="249"/>
      <c r="FF754" s="249"/>
      <c r="FG754" s="249"/>
      <c r="FH754" s="249"/>
      <c r="FI754" s="249"/>
      <c r="FJ754" s="249"/>
      <c r="FK754" s="249"/>
      <c r="FL754" s="249"/>
      <c r="FM754" s="249"/>
      <c r="FN754" s="249"/>
      <c r="FO754" s="249"/>
      <c r="FP754" s="249"/>
      <c r="FQ754" s="249"/>
      <c r="FR754" s="249"/>
      <c r="FS754" s="249"/>
      <c r="FT754" s="249"/>
      <c r="FU754" s="249"/>
      <c r="FV754" s="249"/>
      <c r="FW754" s="249"/>
      <c r="FX754" s="249"/>
    </row>
    <row r="755" customFormat="false" ht="13.8" hidden="false" customHeight="false" outlineLevel="0" collapsed="false">
      <c r="A755" s="249"/>
      <c r="B755" s="249"/>
      <c r="C755" s="249"/>
      <c r="D755" s="249"/>
      <c r="E755" s="249"/>
      <c r="F755" s="249"/>
      <c r="G755" s="249"/>
      <c r="H755" s="249"/>
      <c r="AK755" s="249"/>
      <c r="AL755" s="249"/>
      <c r="AM755" s="249"/>
      <c r="AN755" s="249"/>
      <c r="AO755" s="249"/>
      <c r="AP755" s="249"/>
      <c r="AQ755" s="249"/>
      <c r="AR755" s="249"/>
      <c r="AS755" s="249"/>
      <c r="AT755" s="249"/>
      <c r="AU755" s="249"/>
      <c r="AV755" s="249"/>
      <c r="AW755" s="249"/>
      <c r="AX755" s="249"/>
      <c r="AY755" s="249"/>
      <c r="AZ755" s="249"/>
      <c r="BA755" s="249"/>
      <c r="BB755" s="249"/>
      <c r="BC755" s="249"/>
      <c r="BD755" s="249"/>
      <c r="BE755" s="249"/>
      <c r="BF755" s="249"/>
      <c r="BG755" s="249"/>
      <c r="BH755" s="249"/>
      <c r="BI755" s="249"/>
      <c r="BJ755" s="249"/>
      <c r="BK755" s="249"/>
      <c r="BL755" s="249"/>
      <c r="BM755" s="249"/>
      <c r="BN755" s="249"/>
      <c r="BO755" s="249"/>
      <c r="BP755" s="249"/>
      <c r="BQ755" s="249"/>
      <c r="BR755" s="249"/>
      <c r="BS755" s="249"/>
      <c r="BT755" s="249"/>
      <c r="BU755" s="249"/>
      <c r="BV755" s="249"/>
      <c r="BW755" s="249"/>
      <c r="BX755" s="249"/>
      <c r="BY755" s="249"/>
      <c r="BZ755" s="249"/>
      <c r="CA755" s="249"/>
      <c r="CB755" s="249"/>
      <c r="CC755" s="249"/>
      <c r="CD755" s="249"/>
      <c r="CE755" s="249"/>
      <c r="CF755" s="249"/>
      <c r="CG755" s="249"/>
      <c r="CH755" s="249"/>
      <c r="CI755" s="249"/>
      <c r="CJ755" s="249"/>
      <c r="CK755" s="249"/>
      <c r="CL755" s="249"/>
      <c r="CM755" s="249"/>
      <c r="CN755" s="249"/>
      <c r="CO755" s="249"/>
      <c r="CP755" s="249"/>
      <c r="CQ755" s="249"/>
      <c r="CR755" s="147"/>
      <c r="CS755" s="147"/>
      <c r="CT755" s="249"/>
      <c r="CU755" s="249"/>
      <c r="CV755" s="249"/>
      <c r="CW755" s="249"/>
      <c r="CX755" s="249"/>
      <c r="CY755" s="249"/>
      <c r="CZ755" s="249"/>
      <c r="DA755" s="249"/>
      <c r="DB755" s="249"/>
      <c r="DC755" s="249"/>
      <c r="DD755" s="249"/>
      <c r="DE755" s="249"/>
      <c r="DF755" s="249"/>
      <c r="DG755" s="249"/>
      <c r="DH755" s="249"/>
      <c r="DI755" s="249"/>
      <c r="DJ755" s="249"/>
      <c r="DK755" s="249"/>
      <c r="DL755" s="249"/>
      <c r="DM755" s="249"/>
      <c r="DN755" s="249"/>
      <c r="DO755" s="249"/>
      <c r="DP755" s="249"/>
      <c r="DQ755" s="249"/>
      <c r="DR755" s="249"/>
      <c r="DS755" s="249"/>
      <c r="DT755" s="249"/>
      <c r="DU755" s="249"/>
      <c r="DV755" s="249"/>
      <c r="DW755" s="249"/>
      <c r="DX755" s="249"/>
      <c r="DY755" s="249"/>
      <c r="DZ755" s="249"/>
      <c r="EA755" s="249"/>
      <c r="EB755" s="249"/>
      <c r="EC755" s="249"/>
      <c r="ED755" s="249"/>
      <c r="EE755" s="249"/>
      <c r="EF755" s="249"/>
      <c r="EG755" s="249"/>
      <c r="EH755" s="249"/>
      <c r="EI755" s="249"/>
      <c r="EJ755" s="249"/>
      <c r="EK755" s="249"/>
      <c r="EL755" s="249"/>
      <c r="EM755" s="249"/>
      <c r="EN755" s="249"/>
      <c r="EO755" s="249"/>
      <c r="EP755" s="249"/>
      <c r="EQ755" s="249"/>
      <c r="ER755" s="249"/>
      <c r="ES755" s="249"/>
      <c r="ET755" s="249"/>
      <c r="EU755" s="249"/>
      <c r="EV755" s="249"/>
      <c r="EW755" s="249"/>
      <c r="EX755" s="249"/>
      <c r="EY755" s="249"/>
      <c r="EZ755" s="249"/>
      <c r="FA755" s="249"/>
      <c r="FB755" s="249"/>
      <c r="FC755" s="249"/>
      <c r="FD755" s="249"/>
      <c r="FE755" s="249"/>
      <c r="FF755" s="249"/>
      <c r="FG755" s="249"/>
      <c r="FH755" s="249"/>
      <c r="FI755" s="249"/>
      <c r="FJ755" s="249"/>
      <c r="FK755" s="249"/>
      <c r="FL755" s="249"/>
      <c r="FM755" s="249"/>
      <c r="FN755" s="249"/>
      <c r="FO755" s="249"/>
      <c r="FP755" s="249"/>
      <c r="FQ755" s="249"/>
      <c r="FR755" s="249"/>
      <c r="FS755" s="249"/>
      <c r="FT755" s="249"/>
      <c r="FU755" s="249"/>
      <c r="FV755" s="249"/>
      <c r="FW755" s="249"/>
      <c r="FX755" s="249"/>
    </row>
    <row r="756" customFormat="false" ht="13.8" hidden="false" customHeight="false" outlineLevel="0" collapsed="false">
      <c r="A756" s="249"/>
      <c r="B756" s="249"/>
      <c r="C756" s="249"/>
      <c r="D756" s="249"/>
      <c r="E756" s="249"/>
      <c r="F756" s="249"/>
      <c r="G756" s="249"/>
      <c r="H756" s="249"/>
      <c r="AK756" s="249"/>
      <c r="AL756" s="249"/>
      <c r="AM756" s="249"/>
      <c r="AN756" s="249"/>
      <c r="AO756" s="249"/>
      <c r="AP756" s="249"/>
      <c r="AQ756" s="249"/>
      <c r="AR756" s="249"/>
      <c r="AS756" s="249"/>
      <c r="AT756" s="249"/>
      <c r="AU756" s="249"/>
      <c r="AV756" s="249"/>
      <c r="AW756" s="249"/>
      <c r="AX756" s="249"/>
      <c r="AY756" s="249"/>
      <c r="AZ756" s="249"/>
      <c r="BA756" s="249"/>
      <c r="BB756" s="249"/>
      <c r="BC756" s="249"/>
      <c r="BD756" s="249"/>
      <c r="BE756" s="249"/>
      <c r="BF756" s="249"/>
      <c r="BG756" s="249"/>
      <c r="BH756" s="249"/>
      <c r="BI756" s="249"/>
      <c r="BJ756" s="249"/>
      <c r="BK756" s="249"/>
      <c r="BL756" s="249"/>
      <c r="BM756" s="249"/>
      <c r="BN756" s="249"/>
      <c r="BO756" s="249"/>
      <c r="BP756" s="249"/>
      <c r="BQ756" s="249"/>
      <c r="BR756" s="249"/>
      <c r="BS756" s="249"/>
      <c r="BT756" s="249"/>
      <c r="BU756" s="249"/>
      <c r="BV756" s="249"/>
      <c r="BW756" s="249"/>
      <c r="BX756" s="249"/>
      <c r="BY756" s="249"/>
      <c r="BZ756" s="249"/>
      <c r="CA756" s="249"/>
      <c r="CB756" s="249"/>
      <c r="CC756" s="249"/>
      <c r="CD756" s="249"/>
      <c r="CE756" s="249"/>
      <c r="CF756" s="249"/>
      <c r="CG756" s="249"/>
      <c r="CH756" s="249"/>
      <c r="CI756" s="249"/>
      <c r="CJ756" s="249"/>
      <c r="CK756" s="249"/>
      <c r="CL756" s="249"/>
      <c r="CM756" s="249"/>
      <c r="CN756" s="249"/>
      <c r="CO756" s="249"/>
      <c r="CP756" s="249"/>
      <c r="CQ756" s="249"/>
      <c r="CR756" s="147"/>
      <c r="CS756" s="147"/>
      <c r="CT756" s="249"/>
      <c r="CU756" s="249"/>
      <c r="CV756" s="249"/>
      <c r="CW756" s="249"/>
      <c r="CX756" s="249"/>
      <c r="CY756" s="249"/>
      <c r="CZ756" s="249"/>
      <c r="DA756" s="249"/>
      <c r="DB756" s="249"/>
      <c r="DC756" s="249"/>
      <c r="DD756" s="249"/>
      <c r="DE756" s="249"/>
      <c r="DF756" s="249"/>
      <c r="DG756" s="249"/>
      <c r="DH756" s="249"/>
      <c r="DI756" s="249"/>
      <c r="DJ756" s="249"/>
      <c r="DK756" s="249"/>
      <c r="DL756" s="249"/>
      <c r="DM756" s="249"/>
      <c r="DN756" s="249"/>
      <c r="DO756" s="249"/>
      <c r="DP756" s="249"/>
      <c r="DQ756" s="249"/>
      <c r="DR756" s="249"/>
      <c r="DS756" s="249"/>
      <c r="DT756" s="249"/>
      <c r="DU756" s="249"/>
      <c r="DV756" s="249"/>
      <c r="DW756" s="249"/>
      <c r="DX756" s="249"/>
      <c r="DY756" s="249"/>
      <c r="DZ756" s="249"/>
      <c r="EA756" s="249"/>
      <c r="EB756" s="249"/>
      <c r="EC756" s="249"/>
      <c r="ED756" s="249"/>
      <c r="EE756" s="249"/>
      <c r="EF756" s="249"/>
      <c r="EG756" s="249"/>
      <c r="EH756" s="249"/>
      <c r="EI756" s="249"/>
      <c r="EJ756" s="249"/>
      <c r="EK756" s="249"/>
      <c r="EL756" s="249"/>
      <c r="EM756" s="249"/>
      <c r="EN756" s="249"/>
      <c r="EO756" s="249"/>
      <c r="EP756" s="249"/>
      <c r="EQ756" s="249"/>
      <c r="ER756" s="249"/>
      <c r="ES756" s="249"/>
      <c r="ET756" s="249"/>
      <c r="EU756" s="249"/>
      <c r="EV756" s="249"/>
      <c r="EW756" s="249"/>
      <c r="EX756" s="249"/>
      <c r="EY756" s="249"/>
      <c r="EZ756" s="249"/>
      <c r="FA756" s="249"/>
      <c r="FB756" s="249"/>
      <c r="FC756" s="249"/>
      <c r="FD756" s="249"/>
      <c r="FE756" s="249"/>
      <c r="FF756" s="249"/>
      <c r="FG756" s="249"/>
      <c r="FH756" s="249"/>
      <c r="FI756" s="249"/>
      <c r="FJ756" s="249"/>
      <c r="FK756" s="249"/>
      <c r="FL756" s="249"/>
      <c r="FM756" s="249"/>
      <c r="FN756" s="249"/>
      <c r="FO756" s="249"/>
      <c r="FP756" s="249"/>
      <c r="FQ756" s="249"/>
      <c r="FR756" s="249"/>
      <c r="FS756" s="249"/>
      <c r="FT756" s="249"/>
      <c r="FU756" s="249"/>
      <c r="FV756" s="249"/>
      <c r="FW756" s="249"/>
      <c r="FX756" s="249"/>
    </row>
    <row r="757" customFormat="false" ht="13.8" hidden="false" customHeight="false" outlineLevel="0" collapsed="false">
      <c r="A757" s="249"/>
      <c r="B757" s="249"/>
      <c r="C757" s="249"/>
      <c r="D757" s="249"/>
      <c r="E757" s="249"/>
      <c r="F757" s="249"/>
      <c r="G757" s="249"/>
      <c r="H757" s="249"/>
      <c r="AK757" s="249"/>
      <c r="AL757" s="249"/>
      <c r="AM757" s="249"/>
      <c r="AN757" s="249"/>
      <c r="AO757" s="249"/>
      <c r="AP757" s="249"/>
      <c r="AQ757" s="249"/>
      <c r="AR757" s="249"/>
      <c r="AS757" s="249"/>
      <c r="AT757" s="249"/>
      <c r="AU757" s="249"/>
      <c r="AV757" s="249"/>
      <c r="AW757" s="249"/>
      <c r="AX757" s="249"/>
      <c r="AY757" s="249"/>
      <c r="AZ757" s="249"/>
      <c r="BA757" s="249"/>
      <c r="BB757" s="249"/>
      <c r="BC757" s="249"/>
      <c r="BD757" s="249"/>
      <c r="BE757" s="249"/>
      <c r="BF757" s="249"/>
      <c r="BG757" s="249"/>
      <c r="BH757" s="249"/>
      <c r="BI757" s="249"/>
      <c r="BJ757" s="249"/>
      <c r="BK757" s="249"/>
      <c r="BL757" s="249"/>
      <c r="BM757" s="249"/>
      <c r="BN757" s="249"/>
      <c r="BO757" s="249"/>
      <c r="BP757" s="249"/>
      <c r="BQ757" s="249"/>
      <c r="BR757" s="249"/>
      <c r="BS757" s="249"/>
      <c r="BT757" s="249"/>
      <c r="BU757" s="249"/>
      <c r="BV757" s="249"/>
      <c r="BW757" s="249"/>
      <c r="BX757" s="249"/>
      <c r="BY757" s="249"/>
      <c r="BZ757" s="249"/>
      <c r="CA757" s="249"/>
      <c r="CB757" s="249"/>
      <c r="CC757" s="249"/>
      <c r="CD757" s="249"/>
      <c r="CE757" s="249"/>
      <c r="CF757" s="249"/>
      <c r="CG757" s="249"/>
      <c r="CH757" s="249"/>
      <c r="CI757" s="249"/>
      <c r="CJ757" s="249"/>
      <c r="CK757" s="249"/>
      <c r="CL757" s="249"/>
      <c r="CM757" s="249"/>
      <c r="CN757" s="249"/>
      <c r="CO757" s="249"/>
      <c r="CP757" s="249"/>
      <c r="CQ757" s="249"/>
      <c r="CR757" s="147"/>
      <c r="CS757" s="147"/>
      <c r="CT757" s="249"/>
      <c r="CU757" s="249"/>
      <c r="CV757" s="249"/>
      <c r="CW757" s="249"/>
      <c r="CX757" s="249"/>
      <c r="CY757" s="249"/>
      <c r="CZ757" s="249"/>
      <c r="DA757" s="249"/>
      <c r="DB757" s="249"/>
      <c r="DC757" s="249"/>
      <c r="DD757" s="249"/>
      <c r="DE757" s="249"/>
      <c r="DF757" s="249"/>
      <c r="DG757" s="249"/>
      <c r="DH757" s="249"/>
      <c r="DI757" s="249"/>
      <c r="DJ757" s="249"/>
      <c r="DK757" s="249"/>
      <c r="DL757" s="249"/>
      <c r="DM757" s="249"/>
      <c r="DN757" s="249"/>
      <c r="DO757" s="249"/>
      <c r="DP757" s="249"/>
      <c r="DQ757" s="249"/>
      <c r="DR757" s="249"/>
      <c r="DS757" s="249"/>
      <c r="DT757" s="249"/>
      <c r="DU757" s="249"/>
      <c r="DV757" s="249"/>
      <c r="DW757" s="249"/>
      <c r="DX757" s="249"/>
      <c r="DY757" s="249"/>
      <c r="DZ757" s="249"/>
      <c r="EA757" s="249"/>
      <c r="EB757" s="249"/>
      <c r="EC757" s="249"/>
      <c r="ED757" s="249"/>
      <c r="EE757" s="249"/>
      <c r="EF757" s="249"/>
      <c r="EG757" s="249"/>
      <c r="EH757" s="249"/>
      <c r="EI757" s="249"/>
      <c r="EJ757" s="249"/>
      <c r="EK757" s="249"/>
      <c r="EL757" s="249"/>
      <c r="EM757" s="249"/>
      <c r="EN757" s="249"/>
      <c r="EO757" s="249"/>
      <c r="EP757" s="249"/>
      <c r="EQ757" s="249"/>
      <c r="ER757" s="249"/>
      <c r="ES757" s="249"/>
      <c r="ET757" s="249"/>
      <c r="EU757" s="249"/>
      <c r="EV757" s="249"/>
      <c r="EW757" s="249"/>
      <c r="EX757" s="249"/>
      <c r="EY757" s="249"/>
      <c r="EZ757" s="249"/>
      <c r="FA757" s="249"/>
      <c r="FB757" s="249"/>
      <c r="FC757" s="249"/>
      <c r="FD757" s="249"/>
      <c r="FE757" s="249"/>
      <c r="FF757" s="249"/>
      <c r="FG757" s="249"/>
      <c r="FH757" s="249"/>
      <c r="FI757" s="249"/>
      <c r="FJ757" s="249"/>
      <c r="FK757" s="249"/>
      <c r="FL757" s="249"/>
      <c r="FM757" s="249"/>
      <c r="FN757" s="249"/>
      <c r="FO757" s="249"/>
      <c r="FP757" s="249"/>
      <c r="FQ757" s="249"/>
      <c r="FR757" s="249"/>
      <c r="FS757" s="249"/>
      <c r="FT757" s="249"/>
      <c r="FU757" s="249"/>
      <c r="FV757" s="249"/>
      <c r="FW757" s="249"/>
      <c r="FX757" s="249"/>
    </row>
    <row r="758" customFormat="false" ht="13.8" hidden="false" customHeight="false" outlineLevel="0" collapsed="false">
      <c r="A758" s="249"/>
      <c r="B758" s="249"/>
      <c r="C758" s="249"/>
      <c r="D758" s="249"/>
      <c r="E758" s="249"/>
      <c r="F758" s="249"/>
      <c r="G758" s="249"/>
      <c r="H758" s="249"/>
      <c r="AK758" s="249"/>
      <c r="AL758" s="249"/>
      <c r="AM758" s="249"/>
      <c r="AN758" s="249"/>
      <c r="AO758" s="249"/>
      <c r="AP758" s="249"/>
      <c r="AQ758" s="249"/>
      <c r="AR758" s="249"/>
      <c r="AS758" s="249"/>
      <c r="AT758" s="249"/>
      <c r="AU758" s="249"/>
      <c r="AV758" s="249"/>
      <c r="AW758" s="249"/>
      <c r="AX758" s="249"/>
      <c r="AY758" s="249"/>
      <c r="AZ758" s="249"/>
      <c r="BA758" s="249"/>
      <c r="BB758" s="249"/>
      <c r="BC758" s="249"/>
      <c r="BD758" s="249"/>
      <c r="BE758" s="249"/>
      <c r="BF758" s="249"/>
      <c r="BG758" s="249"/>
      <c r="BH758" s="249"/>
      <c r="BI758" s="249"/>
      <c r="BJ758" s="249"/>
      <c r="BK758" s="249"/>
      <c r="BL758" s="249"/>
      <c r="BM758" s="249"/>
      <c r="BN758" s="249"/>
      <c r="BO758" s="249"/>
      <c r="BP758" s="249"/>
      <c r="BQ758" s="249"/>
      <c r="BR758" s="249"/>
      <c r="BS758" s="249"/>
      <c r="BT758" s="249"/>
      <c r="BU758" s="249"/>
      <c r="BV758" s="249"/>
      <c r="BW758" s="249"/>
      <c r="BX758" s="249"/>
      <c r="BY758" s="249"/>
      <c r="BZ758" s="249"/>
      <c r="CA758" s="249"/>
      <c r="CB758" s="249"/>
      <c r="CC758" s="249"/>
      <c r="CD758" s="249"/>
      <c r="CE758" s="249"/>
      <c r="CF758" s="249"/>
      <c r="CG758" s="249"/>
      <c r="CH758" s="249"/>
      <c r="CI758" s="249"/>
      <c r="CJ758" s="249"/>
      <c r="CK758" s="249"/>
      <c r="CL758" s="249"/>
      <c r="CM758" s="249"/>
      <c r="CN758" s="249"/>
      <c r="CO758" s="249"/>
      <c r="CP758" s="249"/>
      <c r="CQ758" s="249"/>
      <c r="CR758" s="147"/>
      <c r="CS758" s="147"/>
      <c r="CT758" s="249"/>
      <c r="CU758" s="249"/>
      <c r="CV758" s="249"/>
      <c r="CW758" s="249"/>
      <c r="CX758" s="249"/>
      <c r="CY758" s="249"/>
      <c r="CZ758" s="249"/>
      <c r="DA758" s="249"/>
      <c r="DB758" s="249"/>
      <c r="DC758" s="249"/>
      <c r="DD758" s="249"/>
      <c r="DE758" s="249"/>
      <c r="DF758" s="249"/>
      <c r="DG758" s="249"/>
      <c r="DH758" s="249"/>
      <c r="DI758" s="249"/>
      <c r="DJ758" s="249"/>
      <c r="DK758" s="249"/>
      <c r="DL758" s="249"/>
      <c r="DM758" s="249"/>
      <c r="DN758" s="249"/>
      <c r="DO758" s="249"/>
      <c r="DP758" s="249"/>
      <c r="DQ758" s="249"/>
      <c r="DR758" s="249"/>
      <c r="DS758" s="249"/>
      <c r="DT758" s="249"/>
      <c r="DU758" s="249"/>
      <c r="DV758" s="249"/>
      <c r="DW758" s="249"/>
      <c r="DX758" s="249"/>
      <c r="DY758" s="249"/>
      <c r="DZ758" s="249"/>
      <c r="EA758" s="249"/>
      <c r="EB758" s="249"/>
      <c r="EC758" s="249"/>
      <c r="ED758" s="249"/>
      <c r="EE758" s="249"/>
      <c r="EF758" s="249"/>
      <c r="EG758" s="249"/>
      <c r="EH758" s="249"/>
      <c r="EI758" s="249"/>
      <c r="EJ758" s="249"/>
      <c r="EK758" s="249"/>
      <c r="EL758" s="249"/>
      <c r="EM758" s="249"/>
      <c r="EN758" s="249"/>
      <c r="EO758" s="249"/>
      <c r="EP758" s="249"/>
      <c r="EQ758" s="249"/>
      <c r="ER758" s="249"/>
      <c r="ES758" s="249"/>
      <c r="ET758" s="249"/>
      <c r="EU758" s="249"/>
      <c r="EV758" s="249"/>
      <c r="EW758" s="249"/>
      <c r="EX758" s="249"/>
      <c r="EY758" s="249"/>
      <c r="EZ758" s="249"/>
      <c r="FA758" s="249"/>
      <c r="FB758" s="249"/>
      <c r="FC758" s="249"/>
      <c r="FD758" s="249"/>
      <c r="FE758" s="249"/>
      <c r="FF758" s="249"/>
      <c r="FG758" s="249"/>
      <c r="FH758" s="249"/>
      <c r="FI758" s="249"/>
      <c r="FJ758" s="249"/>
      <c r="FK758" s="249"/>
      <c r="FL758" s="249"/>
      <c r="FM758" s="249"/>
      <c r="FN758" s="249"/>
      <c r="FO758" s="249"/>
      <c r="FP758" s="249"/>
      <c r="FQ758" s="249"/>
      <c r="FR758" s="249"/>
      <c r="FS758" s="249"/>
      <c r="FT758" s="249"/>
      <c r="FU758" s="249"/>
      <c r="FV758" s="249"/>
      <c r="FW758" s="249"/>
      <c r="FX758" s="249"/>
    </row>
    <row r="759" customFormat="false" ht="13.8" hidden="false" customHeight="false" outlineLevel="0" collapsed="false">
      <c r="A759" s="249"/>
      <c r="B759" s="249"/>
      <c r="C759" s="249"/>
      <c r="D759" s="249"/>
      <c r="E759" s="249"/>
      <c r="F759" s="249"/>
      <c r="G759" s="249"/>
      <c r="H759" s="249"/>
      <c r="AK759" s="249"/>
      <c r="AL759" s="249"/>
      <c r="AM759" s="249"/>
      <c r="AN759" s="249"/>
      <c r="AO759" s="249"/>
      <c r="AP759" s="249"/>
      <c r="AQ759" s="249"/>
      <c r="AR759" s="249"/>
      <c r="AS759" s="249"/>
      <c r="AT759" s="249"/>
      <c r="AU759" s="249"/>
      <c r="AV759" s="249"/>
      <c r="AW759" s="249"/>
      <c r="AX759" s="249"/>
      <c r="AY759" s="249"/>
      <c r="AZ759" s="249"/>
      <c r="BA759" s="249"/>
      <c r="BB759" s="249"/>
      <c r="BC759" s="249"/>
      <c r="BD759" s="249"/>
      <c r="BE759" s="249"/>
      <c r="BF759" s="249"/>
      <c r="BG759" s="249"/>
      <c r="BH759" s="249"/>
      <c r="BI759" s="249"/>
      <c r="BJ759" s="249"/>
      <c r="BK759" s="249"/>
      <c r="BL759" s="249"/>
      <c r="BM759" s="249"/>
      <c r="BN759" s="249"/>
      <c r="BO759" s="249"/>
      <c r="BP759" s="249"/>
      <c r="BQ759" s="249"/>
      <c r="BR759" s="249"/>
      <c r="BS759" s="249"/>
      <c r="BT759" s="249"/>
      <c r="BU759" s="249"/>
      <c r="BV759" s="249"/>
      <c r="BW759" s="249"/>
      <c r="BX759" s="249"/>
      <c r="BY759" s="249"/>
      <c r="BZ759" s="249"/>
      <c r="CA759" s="249"/>
      <c r="CB759" s="249"/>
      <c r="CC759" s="249"/>
      <c r="CD759" s="249"/>
      <c r="CE759" s="249"/>
      <c r="CF759" s="249"/>
      <c r="CG759" s="249"/>
      <c r="CH759" s="249"/>
      <c r="CI759" s="249"/>
      <c r="CJ759" s="249"/>
      <c r="CK759" s="249"/>
      <c r="CL759" s="249"/>
      <c r="CM759" s="249"/>
      <c r="CN759" s="249"/>
      <c r="CO759" s="249"/>
      <c r="CP759" s="249"/>
      <c r="CQ759" s="249"/>
      <c r="CR759" s="147"/>
      <c r="CS759" s="147"/>
      <c r="CT759" s="249"/>
      <c r="CU759" s="249"/>
      <c r="CV759" s="249"/>
      <c r="CW759" s="249"/>
      <c r="CX759" s="249"/>
      <c r="CY759" s="249"/>
      <c r="CZ759" s="249"/>
      <c r="DA759" s="249"/>
      <c r="DB759" s="249"/>
      <c r="DC759" s="249"/>
      <c r="DD759" s="249"/>
      <c r="DE759" s="249"/>
      <c r="DF759" s="249"/>
      <c r="DG759" s="249"/>
      <c r="DH759" s="249"/>
      <c r="DI759" s="249"/>
      <c r="DJ759" s="249"/>
      <c r="DK759" s="249"/>
      <c r="DL759" s="249"/>
      <c r="DM759" s="249"/>
      <c r="DN759" s="249"/>
      <c r="DO759" s="249"/>
      <c r="DP759" s="249"/>
      <c r="DQ759" s="249"/>
      <c r="DR759" s="249"/>
      <c r="DS759" s="249"/>
      <c r="DT759" s="249"/>
      <c r="DU759" s="249"/>
      <c r="DV759" s="249"/>
      <c r="DW759" s="249"/>
      <c r="DX759" s="249"/>
      <c r="DY759" s="249"/>
      <c r="DZ759" s="249"/>
      <c r="EA759" s="249"/>
      <c r="EB759" s="249"/>
      <c r="EC759" s="249"/>
      <c r="ED759" s="249"/>
      <c r="EE759" s="249"/>
      <c r="EF759" s="249"/>
      <c r="EG759" s="249"/>
      <c r="EH759" s="249"/>
      <c r="EI759" s="249"/>
      <c r="EJ759" s="249"/>
      <c r="EK759" s="249"/>
      <c r="EL759" s="249"/>
      <c r="EM759" s="249"/>
      <c r="EN759" s="249"/>
      <c r="EO759" s="249"/>
      <c r="EP759" s="249"/>
      <c r="EQ759" s="249"/>
      <c r="ER759" s="249"/>
      <c r="ES759" s="249"/>
      <c r="ET759" s="249"/>
      <c r="EU759" s="249"/>
      <c r="EV759" s="249"/>
      <c r="EW759" s="249"/>
      <c r="EX759" s="249"/>
      <c r="EY759" s="249"/>
      <c r="EZ759" s="249"/>
      <c r="FA759" s="249"/>
      <c r="FB759" s="249"/>
      <c r="FC759" s="249"/>
      <c r="FD759" s="249"/>
      <c r="FE759" s="249"/>
      <c r="FF759" s="249"/>
      <c r="FG759" s="249"/>
      <c r="FH759" s="249"/>
      <c r="FI759" s="249"/>
      <c r="FJ759" s="249"/>
      <c r="FK759" s="249"/>
      <c r="FL759" s="249"/>
      <c r="FM759" s="249"/>
      <c r="FN759" s="249"/>
      <c r="FO759" s="249"/>
      <c r="FP759" s="249"/>
      <c r="FQ759" s="249"/>
      <c r="FR759" s="249"/>
      <c r="FS759" s="249"/>
      <c r="FT759" s="249"/>
      <c r="FU759" s="249"/>
      <c r="FV759" s="249"/>
      <c r="FW759" s="249"/>
      <c r="FX759" s="249"/>
    </row>
    <row r="760" customFormat="false" ht="13.8" hidden="false" customHeight="false" outlineLevel="0" collapsed="false">
      <c r="A760" s="249"/>
      <c r="B760" s="249"/>
      <c r="C760" s="249"/>
      <c r="D760" s="249"/>
      <c r="E760" s="249"/>
      <c r="F760" s="249"/>
      <c r="G760" s="249"/>
      <c r="H760" s="249"/>
      <c r="AK760" s="249"/>
      <c r="AL760" s="249"/>
      <c r="AM760" s="249"/>
      <c r="AN760" s="249"/>
      <c r="AO760" s="249"/>
      <c r="AP760" s="249"/>
      <c r="AQ760" s="249"/>
      <c r="AR760" s="249"/>
      <c r="AS760" s="249"/>
      <c r="AT760" s="249"/>
      <c r="AU760" s="249"/>
      <c r="AV760" s="249"/>
      <c r="AW760" s="249"/>
      <c r="AX760" s="249"/>
      <c r="AY760" s="249"/>
      <c r="AZ760" s="249"/>
      <c r="BA760" s="249"/>
      <c r="BB760" s="249"/>
      <c r="BC760" s="249"/>
      <c r="BD760" s="249"/>
      <c r="BE760" s="249"/>
      <c r="BF760" s="249"/>
      <c r="BG760" s="249"/>
      <c r="BH760" s="249"/>
      <c r="BI760" s="249"/>
      <c r="BJ760" s="249"/>
      <c r="BK760" s="249"/>
      <c r="BL760" s="249"/>
      <c r="BM760" s="249"/>
      <c r="BN760" s="249"/>
      <c r="BO760" s="249"/>
      <c r="BP760" s="249"/>
      <c r="BQ760" s="249"/>
      <c r="BR760" s="249"/>
      <c r="BS760" s="249"/>
      <c r="BT760" s="249"/>
      <c r="BU760" s="249"/>
      <c r="BV760" s="249"/>
      <c r="BW760" s="249"/>
      <c r="BX760" s="249"/>
      <c r="BY760" s="249"/>
      <c r="BZ760" s="249"/>
      <c r="CA760" s="249"/>
      <c r="CB760" s="249"/>
      <c r="CC760" s="249"/>
      <c r="CD760" s="249"/>
      <c r="CE760" s="249"/>
      <c r="CF760" s="249"/>
      <c r="CG760" s="249"/>
      <c r="CH760" s="249"/>
      <c r="CI760" s="249"/>
      <c r="CJ760" s="249"/>
      <c r="CK760" s="249"/>
      <c r="CL760" s="249"/>
      <c r="CM760" s="249"/>
      <c r="CN760" s="249"/>
      <c r="CO760" s="249"/>
      <c r="CP760" s="249"/>
      <c r="CQ760" s="249"/>
      <c r="CR760" s="147"/>
      <c r="CS760" s="147"/>
      <c r="CT760" s="249"/>
      <c r="CU760" s="249"/>
      <c r="CV760" s="249"/>
      <c r="CW760" s="249"/>
      <c r="CX760" s="249"/>
      <c r="CY760" s="249"/>
      <c r="CZ760" s="249"/>
      <c r="DA760" s="249"/>
      <c r="DB760" s="249"/>
      <c r="DC760" s="249"/>
      <c r="DD760" s="249"/>
      <c r="DE760" s="249"/>
      <c r="DF760" s="249"/>
      <c r="DG760" s="249"/>
      <c r="DH760" s="249"/>
      <c r="DI760" s="249"/>
      <c r="DJ760" s="249"/>
      <c r="DK760" s="249"/>
      <c r="DL760" s="249"/>
      <c r="DM760" s="249"/>
      <c r="DN760" s="249"/>
      <c r="DO760" s="249"/>
      <c r="DP760" s="249"/>
      <c r="DQ760" s="249"/>
      <c r="DR760" s="249"/>
      <c r="DS760" s="249"/>
      <c r="DT760" s="249"/>
      <c r="DU760" s="249"/>
      <c r="DV760" s="249"/>
      <c r="DW760" s="249"/>
      <c r="DX760" s="249"/>
      <c r="DY760" s="249"/>
      <c r="DZ760" s="249"/>
      <c r="EA760" s="249"/>
      <c r="EB760" s="249"/>
      <c r="EC760" s="249"/>
      <c r="ED760" s="249"/>
      <c r="EE760" s="249"/>
      <c r="EF760" s="249"/>
      <c r="EG760" s="249"/>
      <c r="EH760" s="249"/>
      <c r="EI760" s="249"/>
      <c r="EJ760" s="249"/>
      <c r="EK760" s="249"/>
      <c r="EL760" s="249"/>
      <c r="EM760" s="249"/>
      <c r="EN760" s="249"/>
      <c r="EO760" s="249"/>
      <c r="EP760" s="249"/>
      <c r="EQ760" s="249"/>
      <c r="ER760" s="249"/>
      <c r="ES760" s="249"/>
      <c r="ET760" s="249"/>
      <c r="EU760" s="249"/>
      <c r="EV760" s="249"/>
      <c r="EW760" s="249"/>
      <c r="EX760" s="249"/>
      <c r="EY760" s="249"/>
      <c r="EZ760" s="249"/>
      <c r="FA760" s="249"/>
      <c r="FB760" s="249"/>
      <c r="FC760" s="249"/>
      <c r="FD760" s="249"/>
      <c r="FE760" s="249"/>
      <c r="FF760" s="249"/>
      <c r="FG760" s="249"/>
      <c r="FH760" s="249"/>
      <c r="FI760" s="249"/>
      <c r="FJ760" s="249"/>
      <c r="FK760" s="249"/>
      <c r="FL760" s="249"/>
      <c r="FM760" s="249"/>
      <c r="FN760" s="249"/>
      <c r="FO760" s="249"/>
      <c r="FP760" s="249"/>
      <c r="FQ760" s="249"/>
      <c r="FR760" s="249"/>
      <c r="FS760" s="249"/>
      <c r="FT760" s="249"/>
      <c r="FU760" s="249"/>
      <c r="FV760" s="249"/>
      <c r="FW760" s="249"/>
      <c r="FX760" s="249"/>
    </row>
    <row r="761" customFormat="false" ht="13.8" hidden="false" customHeight="false" outlineLevel="0" collapsed="false">
      <c r="A761" s="249"/>
      <c r="B761" s="249"/>
      <c r="C761" s="249"/>
      <c r="D761" s="249"/>
      <c r="E761" s="249"/>
      <c r="F761" s="249"/>
      <c r="G761" s="249"/>
      <c r="H761" s="249"/>
      <c r="AK761" s="249"/>
      <c r="AL761" s="249"/>
      <c r="AM761" s="249"/>
      <c r="AN761" s="249"/>
      <c r="AO761" s="249"/>
      <c r="AP761" s="249"/>
      <c r="AQ761" s="249"/>
      <c r="AR761" s="249"/>
      <c r="AS761" s="249"/>
      <c r="AT761" s="249"/>
      <c r="AU761" s="249"/>
      <c r="AV761" s="249"/>
      <c r="AW761" s="249"/>
      <c r="AX761" s="249"/>
      <c r="AY761" s="249"/>
      <c r="AZ761" s="249"/>
      <c r="BA761" s="249"/>
      <c r="BB761" s="249"/>
      <c r="BC761" s="249"/>
      <c r="BD761" s="249"/>
      <c r="BE761" s="249"/>
      <c r="BF761" s="249"/>
      <c r="BG761" s="249"/>
      <c r="BH761" s="249"/>
      <c r="BI761" s="249"/>
      <c r="BJ761" s="249"/>
      <c r="BK761" s="249"/>
      <c r="BL761" s="249"/>
      <c r="BM761" s="249"/>
      <c r="BN761" s="249"/>
      <c r="BO761" s="249"/>
      <c r="BP761" s="249"/>
      <c r="BQ761" s="249"/>
      <c r="BR761" s="249"/>
      <c r="BS761" s="249"/>
      <c r="BT761" s="249"/>
      <c r="BU761" s="249"/>
      <c r="BV761" s="249"/>
      <c r="BW761" s="249"/>
      <c r="BX761" s="249"/>
      <c r="BY761" s="249"/>
      <c r="BZ761" s="249"/>
      <c r="CA761" s="249"/>
      <c r="CB761" s="249"/>
      <c r="CC761" s="249"/>
      <c r="CD761" s="249"/>
      <c r="CE761" s="249"/>
      <c r="CF761" s="249"/>
      <c r="CG761" s="249"/>
      <c r="CH761" s="249"/>
      <c r="CI761" s="249"/>
      <c r="CJ761" s="249"/>
      <c r="CK761" s="249"/>
      <c r="CL761" s="249"/>
      <c r="CM761" s="249"/>
      <c r="CN761" s="249"/>
      <c r="CO761" s="249"/>
      <c r="CP761" s="249"/>
      <c r="CQ761" s="249"/>
      <c r="CR761" s="147"/>
      <c r="CS761" s="147"/>
      <c r="CT761" s="249"/>
      <c r="CU761" s="249"/>
      <c r="CV761" s="249"/>
      <c r="CW761" s="249"/>
      <c r="CX761" s="249"/>
      <c r="CY761" s="249"/>
      <c r="CZ761" s="249"/>
      <c r="DA761" s="249"/>
      <c r="DB761" s="249"/>
      <c r="DC761" s="249"/>
      <c r="DD761" s="249"/>
      <c r="DE761" s="249"/>
      <c r="DF761" s="249"/>
      <c r="DG761" s="249"/>
      <c r="DH761" s="249"/>
      <c r="DI761" s="249"/>
      <c r="DJ761" s="249"/>
      <c r="DK761" s="249"/>
      <c r="DL761" s="249"/>
      <c r="DM761" s="249"/>
      <c r="DN761" s="249"/>
      <c r="DO761" s="249"/>
      <c r="DP761" s="249"/>
      <c r="DQ761" s="249"/>
      <c r="DR761" s="249"/>
      <c r="DS761" s="249"/>
      <c r="DT761" s="249"/>
      <c r="DU761" s="249"/>
      <c r="DV761" s="249"/>
      <c r="DW761" s="249"/>
      <c r="DX761" s="249"/>
      <c r="DY761" s="249"/>
      <c r="DZ761" s="249"/>
      <c r="EA761" s="249"/>
      <c r="EB761" s="249"/>
      <c r="EC761" s="249"/>
      <c r="ED761" s="249"/>
      <c r="EE761" s="249"/>
      <c r="EF761" s="249"/>
      <c r="EG761" s="249"/>
      <c r="EH761" s="249"/>
      <c r="EI761" s="249"/>
      <c r="EJ761" s="249"/>
      <c r="EK761" s="249"/>
      <c r="EL761" s="249"/>
      <c r="EM761" s="249"/>
      <c r="EN761" s="249"/>
      <c r="EO761" s="249"/>
      <c r="EP761" s="249"/>
      <c r="EQ761" s="249"/>
      <c r="ER761" s="249"/>
      <c r="ES761" s="249"/>
      <c r="ET761" s="249"/>
      <c r="EU761" s="249"/>
      <c r="EV761" s="249"/>
      <c r="EW761" s="249"/>
      <c r="EX761" s="249"/>
      <c r="EY761" s="249"/>
      <c r="EZ761" s="249"/>
      <c r="FA761" s="249"/>
      <c r="FB761" s="249"/>
      <c r="FC761" s="249"/>
      <c r="FD761" s="249"/>
      <c r="FE761" s="249"/>
      <c r="FF761" s="249"/>
      <c r="FG761" s="249"/>
      <c r="FH761" s="249"/>
      <c r="FI761" s="249"/>
      <c r="FJ761" s="249"/>
      <c r="FK761" s="249"/>
      <c r="FL761" s="249"/>
      <c r="FM761" s="249"/>
      <c r="FN761" s="249"/>
      <c r="FO761" s="249"/>
      <c r="FP761" s="249"/>
      <c r="FQ761" s="249"/>
      <c r="FR761" s="249"/>
      <c r="FS761" s="249"/>
      <c r="FT761" s="249"/>
      <c r="FU761" s="249"/>
      <c r="FV761" s="249"/>
      <c r="FW761" s="249"/>
      <c r="FX761" s="249"/>
    </row>
    <row r="762" customFormat="false" ht="13.8" hidden="false" customHeight="false" outlineLevel="0" collapsed="false">
      <c r="A762" s="249"/>
      <c r="B762" s="249"/>
      <c r="C762" s="249"/>
      <c r="D762" s="249"/>
      <c r="E762" s="249"/>
      <c r="F762" s="249"/>
      <c r="G762" s="249"/>
      <c r="H762" s="249"/>
      <c r="AK762" s="249"/>
      <c r="AL762" s="249"/>
      <c r="AM762" s="249"/>
      <c r="AN762" s="249"/>
      <c r="AO762" s="249"/>
      <c r="AP762" s="249"/>
      <c r="AQ762" s="249"/>
      <c r="AR762" s="249"/>
      <c r="AS762" s="249"/>
      <c r="AT762" s="249"/>
      <c r="AU762" s="249"/>
      <c r="AV762" s="249"/>
      <c r="AW762" s="249"/>
      <c r="AX762" s="249"/>
      <c r="AY762" s="249"/>
      <c r="AZ762" s="249"/>
      <c r="BA762" s="249"/>
      <c r="BB762" s="249"/>
      <c r="BC762" s="249"/>
      <c r="BD762" s="249"/>
      <c r="BE762" s="249"/>
      <c r="BF762" s="249"/>
      <c r="BG762" s="249"/>
      <c r="BH762" s="249"/>
      <c r="BI762" s="249"/>
      <c r="BJ762" s="249"/>
      <c r="BK762" s="249"/>
      <c r="BL762" s="249"/>
      <c r="BM762" s="249"/>
      <c r="BN762" s="249"/>
      <c r="BO762" s="249"/>
      <c r="BP762" s="249"/>
      <c r="BQ762" s="249"/>
      <c r="BR762" s="249"/>
      <c r="BS762" s="249"/>
      <c r="BT762" s="249"/>
      <c r="BU762" s="249"/>
      <c r="BV762" s="249"/>
      <c r="BW762" s="249"/>
      <c r="BX762" s="249"/>
      <c r="BY762" s="249"/>
      <c r="BZ762" s="249"/>
      <c r="CA762" s="249"/>
      <c r="CB762" s="249"/>
      <c r="CC762" s="249"/>
      <c r="CD762" s="249"/>
      <c r="CE762" s="249"/>
      <c r="CF762" s="249"/>
      <c r="CG762" s="249"/>
      <c r="CH762" s="249"/>
      <c r="CI762" s="249"/>
      <c r="CJ762" s="249"/>
      <c r="CK762" s="249"/>
      <c r="CL762" s="249"/>
      <c r="CM762" s="249"/>
      <c r="CN762" s="249"/>
      <c r="CO762" s="249"/>
      <c r="CP762" s="249"/>
      <c r="CQ762" s="249"/>
      <c r="CR762" s="147"/>
      <c r="CS762" s="147"/>
      <c r="CT762" s="249"/>
      <c r="CU762" s="249"/>
      <c r="CV762" s="249"/>
      <c r="CW762" s="249"/>
      <c r="CX762" s="249"/>
      <c r="CY762" s="249"/>
      <c r="CZ762" s="249"/>
      <c r="DA762" s="249"/>
      <c r="DB762" s="249"/>
      <c r="DC762" s="249"/>
      <c r="DD762" s="249"/>
      <c r="DE762" s="249"/>
      <c r="DF762" s="249"/>
      <c r="DG762" s="249"/>
      <c r="DH762" s="249"/>
      <c r="DI762" s="249"/>
      <c r="DJ762" s="249"/>
      <c r="DK762" s="249"/>
      <c r="DL762" s="249"/>
      <c r="DM762" s="249"/>
      <c r="DN762" s="249"/>
      <c r="DO762" s="249"/>
      <c r="DP762" s="249"/>
      <c r="DQ762" s="249"/>
      <c r="DR762" s="249"/>
      <c r="DS762" s="249"/>
      <c r="DT762" s="249"/>
      <c r="DU762" s="249"/>
      <c r="DV762" s="249"/>
      <c r="DW762" s="249"/>
      <c r="DX762" s="249"/>
      <c r="DY762" s="249"/>
      <c r="DZ762" s="249"/>
      <c r="EA762" s="249"/>
      <c r="EB762" s="249"/>
      <c r="EC762" s="249"/>
      <c r="ED762" s="249"/>
      <c r="EE762" s="249"/>
      <c r="EF762" s="249"/>
      <c r="EG762" s="249"/>
      <c r="EH762" s="249"/>
      <c r="EI762" s="249"/>
      <c r="EJ762" s="249"/>
      <c r="EK762" s="249"/>
      <c r="EL762" s="249"/>
      <c r="EM762" s="249"/>
      <c r="EN762" s="249"/>
      <c r="EO762" s="249"/>
      <c r="EP762" s="249"/>
      <c r="EQ762" s="249"/>
      <c r="ER762" s="249"/>
      <c r="ES762" s="249"/>
      <c r="ET762" s="249"/>
      <c r="EU762" s="249"/>
      <c r="EV762" s="249"/>
      <c r="EW762" s="249"/>
      <c r="EX762" s="249"/>
      <c r="EY762" s="249"/>
      <c r="EZ762" s="249"/>
      <c r="FA762" s="249"/>
      <c r="FB762" s="249"/>
      <c r="FC762" s="249"/>
      <c r="FD762" s="249"/>
      <c r="FE762" s="249"/>
      <c r="FF762" s="249"/>
      <c r="FG762" s="249"/>
      <c r="FH762" s="249"/>
      <c r="FI762" s="249"/>
      <c r="FJ762" s="249"/>
      <c r="FK762" s="249"/>
      <c r="FL762" s="249"/>
      <c r="FM762" s="249"/>
      <c r="FN762" s="249"/>
      <c r="FO762" s="249"/>
      <c r="FP762" s="249"/>
      <c r="FQ762" s="249"/>
      <c r="FR762" s="249"/>
      <c r="FS762" s="249"/>
      <c r="FT762" s="249"/>
      <c r="FU762" s="249"/>
      <c r="FV762" s="249"/>
      <c r="FW762" s="249"/>
      <c r="FX762" s="249"/>
    </row>
    <row r="763" customFormat="false" ht="13.8" hidden="false" customHeight="false" outlineLevel="0" collapsed="false">
      <c r="A763" s="249"/>
      <c r="B763" s="249"/>
      <c r="C763" s="249"/>
      <c r="D763" s="249"/>
      <c r="E763" s="249"/>
      <c r="F763" s="249"/>
      <c r="G763" s="249"/>
      <c r="H763" s="249"/>
      <c r="AK763" s="249"/>
      <c r="AL763" s="249"/>
      <c r="AM763" s="249"/>
      <c r="AN763" s="249"/>
      <c r="AO763" s="249"/>
      <c r="AP763" s="249"/>
      <c r="AQ763" s="249"/>
      <c r="AR763" s="249"/>
      <c r="AS763" s="249"/>
      <c r="AT763" s="249"/>
      <c r="AU763" s="249"/>
      <c r="AV763" s="249"/>
      <c r="AW763" s="249"/>
      <c r="AX763" s="249"/>
      <c r="AY763" s="249"/>
      <c r="AZ763" s="249"/>
      <c r="BA763" s="249"/>
      <c r="BB763" s="249"/>
      <c r="BC763" s="249"/>
      <c r="BD763" s="249"/>
      <c r="BE763" s="249"/>
      <c r="BF763" s="249"/>
      <c r="BG763" s="249"/>
      <c r="BH763" s="249"/>
      <c r="BI763" s="249"/>
      <c r="BJ763" s="249"/>
      <c r="BK763" s="249"/>
      <c r="BL763" s="249"/>
      <c r="BM763" s="249"/>
      <c r="BN763" s="249"/>
      <c r="BO763" s="249"/>
      <c r="BP763" s="249"/>
      <c r="BQ763" s="249"/>
      <c r="BR763" s="249"/>
      <c r="BS763" s="249"/>
      <c r="BT763" s="249"/>
      <c r="BU763" s="249"/>
      <c r="BV763" s="249"/>
      <c r="BW763" s="249"/>
      <c r="BX763" s="249"/>
      <c r="BY763" s="249"/>
      <c r="BZ763" s="249"/>
      <c r="CA763" s="249"/>
      <c r="CB763" s="249"/>
      <c r="CC763" s="249"/>
      <c r="CD763" s="249"/>
      <c r="CE763" s="249"/>
      <c r="CF763" s="249"/>
      <c r="CG763" s="249"/>
      <c r="CH763" s="249"/>
      <c r="CI763" s="249"/>
      <c r="CJ763" s="249"/>
      <c r="CK763" s="249"/>
      <c r="CL763" s="249"/>
      <c r="CM763" s="249"/>
      <c r="CN763" s="249"/>
      <c r="CO763" s="249"/>
      <c r="CP763" s="249"/>
      <c r="CQ763" s="249"/>
      <c r="CR763" s="147"/>
      <c r="CS763" s="147"/>
      <c r="CT763" s="249"/>
      <c r="CU763" s="249"/>
      <c r="CV763" s="249"/>
      <c r="CW763" s="249"/>
      <c r="CX763" s="249"/>
      <c r="CY763" s="249"/>
      <c r="CZ763" s="249"/>
      <c r="DA763" s="249"/>
      <c r="DB763" s="249"/>
      <c r="DC763" s="249"/>
      <c r="DD763" s="249"/>
      <c r="DE763" s="249"/>
      <c r="DF763" s="249"/>
      <c r="DG763" s="249"/>
      <c r="DH763" s="249"/>
      <c r="DI763" s="249"/>
      <c r="DJ763" s="249"/>
      <c r="DK763" s="249"/>
      <c r="DL763" s="249"/>
      <c r="DM763" s="249"/>
      <c r="DN763" s="249"/>
      <c r="DO763" s="249"/>
      <c r="DP763" s="249"/>
      <c r="DQ763" s="249"/>
      <c r="DR763" s="249"/>
      <c r="DS763" s="249"/>
      <c r="DT763" s="249"/>
      <c r="DU763" s="249"/>
      <c r="DV763" s="249"/>
      <c r="DW763" s="249"/>
      <c r="DX763" s="249"/>
      <c r="DY763" s="249"/>
      <c r="DZ763" s="249"/>
      <c r="EA763" s="249"/>
      <c r="EB763" s="249"/>
      <c r="EC763" s="249"/>
      <c r="ED763" s="249"/>
      <c r="EE763" s="249"/>
      <c r="EF763" s="249"/>
      <c r="EG763" s="249"/>
      <c r="EH763" s="249"/>
      <c r="EI763" s="249"/>
      <c r="EJ763" s="249"/>
      <c r="EK763" s="249"/>
      <c r="EL763" s="249"/>
      <c r="EM763" s="249"/>
      <c r="EN763" s="249"/>
      <c r="EO763" s="249"/>
      <c r="EP763" s="249"/>
      <c r="EQ763" s="249"/>
      <c r="ER763" s="249"/>
      <c r="ES763" s="249"/>
      <c r="ET763" s="249"/>
      <c r="EU763" s="249"/>
      <c r="EV763" s="249"/>
      <c r="EW763" s="249"/>
      <c r="EX763" s="249"/>
      <c r="EY763" s="249"/>
      <c r="EZ763" s="249"/>
      <c r="FA763" s="249"/>
      <c r="FB763" s="249"/>
      <c r="FC763" s="249"/>
      <c r="FD763" s="249"/>
      <c r="FE763" s="249"/>
      <c r="FF763" s="249"/>
      <c r="FG763" s="249"/>
      <c r="FH763" s="249"/>
      <c r="FI763" s="249"/>
      <c r="FJ763" s="249"/>
      <c r="FK763" s="249"/>
      <c r="FL763" s="249"/>
      <c r="FM763" s="249"/>
      <c r="FN763" s="249"/>
      <c r="FO763" s="249"/>
      <c r="FP763" s="249"/>
      <c r="FQ763" s="249"/>
      <c r="FR763" s="249"/>
      <c r="FS763" s="249"/>
      <c r="FT763" s="249"/>
      <c r="FU763" s="249"/>
      <c r="FV763" s="249"/>
      <c r="FW763" s="249"/>
      <c r="FX763" s="249"/>
    </row>
    <row r="764" customFormat="false" ht="13.8" hidden="false" customHeight="false" outlineLevel="0" collapsed="false">
      <c r="A764" s="249"/>
      <c r="B764" s="249"/>
      <c r="C764" s="249"/>
      <c r="D764" s="249"/>
      <c r="E764" s="249"/>
      <c r="F764" s="249"/>
      <c r="G764" s="249"/>
      <c r="H764" s="249"/>
      <c r="AK764" s="249"/>
      <c r="AL764" s="249"/>
      <c r="AM764" s="249"/>
      <c r="AN764" s="249"/>
      <c r="AO764" s="249"/>
      <c r="AP764" s="249"/>
      <c r="AQ764" s="249"/>
      <c r="AR764" s="249"/>
      <c r="AS764" s="249"/>
      <c r="AT764" s="249"/>
      <c r="AU764" s="249"/>
      <c r="AV764" s="249"/>
      <c r="AW764" s="249"/>
      <c r="AX764" s="249"/>
      <c r="AY764" s="249"/>
      <c r="AZ764" s="249"/>
      <c r="BA764" s="249"/>
      <c r="BB764" s="249"/>
      <c r="BC764" s="249"/>
      <c r="BD764" s="249"/>
      <c r="BE764" s="249"/>
      <c r="BF764" s="249"/>
      <c r="BG764" s="249"/>
      <c r="BH764" s="249"/>
      <c r="BI764" s="249"/>
      <c r="BJ764" s="249"/>
      <c r="BK764" s="249"/>
      <c r="BL764" s="249"/>
      <c r="BM764" s="249"/>
      <c r="BN764" s="249"/>
      <c r="BO764" s="249"/>
      <c r="BP764" s="249"/>
      <c r="BQ764" s="249"/>
      <c r="BR764" s="249"/>
      <c r="BS764" s="249"/>
      <c r="BT764" s="249"/>
      <c r="BU764" s="249"/>
      <c r="BV764" s="249"/>
      <c r="BW764" s="249"/>
      <c r="BX764" s="249"/>
      <c r="BY764" s="249"/>
      <c r="BZ764" s="249"/>
      <c r="CA764" s="249"/>
      <c r="CB764" s="249"/>
      <c r="CC764" s="249"/>
      <c r="CD764" s="249"/>
      <c r="CE764" s="249"/>
      <c r="CF764" s="249"/>
      <c r="CG764" s="249"/>
      <c r="CH764" s="249"/>
      <c r="CI764" s="249"/>
      <c r="CJ764" s="249"/>
      <c r="CK764" s="249"/>
      <c r="CL764" s="249"/>
      <c r="CM764" s="249"/>
      <c r="CN764" s="249"/>
      <c r="CO764" s="249"/>
      <c r="CP764" s="249"/>
      <c r="CQ764" s="249"/>
      <c r="CR764" s="147"/>
      <c r="CS764" s="147"/>
      <c r="CT764" s="249"/>
      <c r="CU764" s="249"/>
      <c r="CV764" s="249"/>
      <c r="CW764" s="249"/>
      <c r="CX764" s="249"/>
      <c r="CY764" s="249"/>
      <c r="CZ764" s="249"/>
      <c r="DA764" s="249"/>
      <c r="DB764" s="249"/>
      <c r="DC764" s="249"/>
      <c r="DD764" s="249"/>
      <c r="DE764" s="249"/>
      <c r="DF764" s="249"/>
      <c r="DG764" s="249"/>
      <c r="DH764" s="249"/>
      <c r="DI764" s="249"/>
      <c r="DJ764" s="249"/>
      <c r="DK764" s="249"/>
      <c r="DL764" s="249"/>
      <c r="DM764" s="249"/>
      <c r="DN764" s="249"/>
      <c r="DO764" s="249"/>
      <c r="DP764" s="249"/>
      <c r="DQ764" s="249"/>
      <c r="DR764" s="249"/>
      <c r="DS764" s="249"/>
      <c r="DT764" s="249"/>
      <c r="DU764" s="249"/>
      <c r="DV764" s="249"/>
      <c r="DW764" s="249"/>
      <c r="DX764" s="249"/>
      <c r="DY764" s="249"/>
      <c r="DZ764" s="249"/>
      <c r="EA764" s="249"/>
      <c r="EB764" s="249"/>
      <c r="EC764" s="249"/>
      <c r="ED764" s="249"/>
      <c r="EE764" s="249"/>
      <c r="EF764" s="249"/>
      <c r="EG764" s="249"/>
      <c r="EH764" s="249"/>
      <c r="EI764" s="249"/>
      <c r="EJ764" s="249"/>
      <c r="EK764" s="249"/>
      <c r="EL764" s="249"/>
      <c r="EM764" s="249"/>
      <c r="EN764" s="249"/>
      <c r="EO764" s="249"/>
      <c r="EP764" s="249"/>
      <c r="EQ764" s="249"/>
      <c r="ER764" s="249"/>
      <c r="ES764" s="249"/>
      <c r="ET764" s="249"/>
      <c r="EU764" s="249"/>
      <c r="EV764" s="249"/>
      <c r="EW764" s="249"/>
      <c r="EX764" s="249"/>
      <c r="EY764" s="249"/>
      <c r="EZ764" s="249"/>
      <c r="FA764" s="249"/>
      <c r="FB764" s="249"/>
      <c r="FC764" s="249"/>
      <c r="FD764" s="249"/>
      <c r="FE764" s="249"/>
      <c r="FF764" s="249"/>
      <c r="FG764" s="249"/>
      <c r="FH764" s="249"/>
      <c r="FI764" s="249"/>
      <c r="FJ764" s="249"/>
      <c r="FK764" s="249"/>
      <c r="FL764" s="249"/>
      <c r="FM764" s="249"/>
      <c r="FN764" s="249"/>
      <c r="FO764" s="249"/>
      <c r="FP764" s="249"/>
      <c r="FQ764" s="249"/>
      <c r="FR764" s="249"/>
      <c r="FS764" s="249"/>
      <c r="FT764" s="249"/>
      <c r="FU764" s="249"/>
      <c r="FV764" s="249"/>
      <c r="FW764" s="249"/>
      <c r="FX764" s="249"/>
    </row>
    <row r="765" customFormat="false" ht="13.8" hidden="false" customHeight="false" outlineLevel="0" collapsed="false">
      <c r="A765" s="249"/>
      <c r="B765" s="249"/>
      <c r="C765" s="249"/>
      <c r="D765" s="249"/>
      <c r="E765" s="249"/>
      <c r="F765" s="249"/>
      <c r="G765" s="249"/>
      <c r="H765" s="249"/>
      <c r="AK765" s="249"/>
      <c r="AL765" s="249"/>
      <c r="AM765" s="249"/>
      <c r="AN765" s="249"/>
      <c r="AO765" s="249"/>
      <c r="AP765" s="249"/>
      <c r="AQ765" s="249"/>
      <c r="AR765" s="249"/>
      <c r="AS765" s="249"/>
      <c r="AT765" s="249"/>
      <c r="AU765" s="249"/>
      <c r="AV765" s="249"/>
      <c r="AW765" s="249"/>
      <c r="AX765" s="249"/>
      <c r="AY765" s="249"/>
      <c r="AZ765" s="249"/>
      <c r="BA765" s="249"/>
      <c r="BB765" s="249"/>
      <c r="BC765" s="249"/>
      <c r="BD765" s="249"/>
      <c r="BE765" s="249"/>
      <c r="BF765" s="249"/>
      <c r="BG765" s="249"/>
      <c r="BH765" s="249"/>
      <c r="BI765" s="249"/>
      <c r="BJ765" s="249"/>
      <c r="BK765" s="249"/>
      <c r="BL765" s="249"/>
      <c r="BM765" s="249"/>
      <c r="BN765" s="249"/>
      <c r="BO765" s="249"/>
      <c r="BP765" s="249"/>
      <c r="BQ765" s="249"/>
      <c r="BR765" s="249"/>
      <c r="BS765" s="249"/>
      <c r="BT765" s="249"/>
      <c r="BU765" s="249"/>
      <c r="BV765" s="249"/>
      <c r="BW765" s="249"/>
      <c r="BX765" s="249"/>
      <c r="BY765" s="249"/>
      <c r="BZ765" s="249"/>
      <c r="CA765" s="249"/>
      <c r="CB765" s="249"/>
      <c r="CC765" s="249"/>
      <c r="CD765" s="249"/>
      <c r="CE765" s="249"/>
      <c r="CF765" s="249"/>
      <c r="CG765" s="249"/>
      <c r="CH765" s="249"/>
      <c r="CI765" s="249"/>
      <c r="CJ765" s="249"/>
      <c r="CK765" s="249"/>
      <c r="CL765" s="249"/>
      <c r="CM765" s="249"/>
      <c r="CN765" s="249"/>
      <c r="CO765" s="249"/>
      <c r="CP765" s="249"/>
      <c r="CQ765" s="249"/>
      <c r="CR765" s="147"/>
      <c r="CS765" s="147"/>
      <c r="CT765" s="249"/>
      <c r="CU765" s="249"/>
      <c r="CV765" s="249"/>
      <c r="CW765" s="249"/>
      <c r="CX765" s="249"/>
      <c r="CY765" s="249"/>
      <c r="CZ765" s="249"/>
      <c r="DA765" s="249"/>
      <c r="DB765" s="249"/>
      <c r="DC765" s="249"/>
      <c r="DD765" s="249"/>
      <c r="DE765" s="249"/>
      <c r="DF765" s="249"/>
      <c r="DG765" s="249"/>
      <c r="DH765" s="249"/>
      <c r="DI765" s="249"/>
      <c r="DJ765" s="249"/>
      <c r="DK765" s="249"/>
      <c r="DL765" s="249"/>
      <c r="DM765" s="249"/>
      <c r="DN765" s="249"/>
      <c r="DO765" s="249"/>
      <c r="DP765" s="249"/>
      <c r="DQ765" s="249"/>
      <c r="DR765" s="249"/>
      <c r="DS765" s="249"/>
      <c r="DT765" s="249"/>
      <c r="DU765" s="249"/>
      <c r="DV765" s="249"/>
      <c r="DW765" s="249"/>
      <c r="DX765" s="249"/>
      <c r="DY765" s="249"/>
      <c r="DZ765" s="249"/>
      <c r="EA765" s="249"/>
      <c r="EB765" s="249"/>
      <c r="EC765" s="249"/>
      <c r="ED765" s="249"/>
      <c r="EE765" s="249"/>
      <c r="EF765" s="249"/>
      <c r="EG765" s="249"/>
      <c r="EH765" s="249"/>
      <c r="EI765" s="249"/>
      <c r="EJ765" s="249"/>
      <c r="EK765" s="249"/>
      <c r="EL765" s="249"/>
      <c r="EM765" s="249"/>
      <c r="EN765" s="249"/>
      <c r="EO765" s="249"/>
      <c r="EP765" s="249"/>
      <c r="EQ765" s="249"/>
      <c r="ER765" s="249"/>
      <c r="ES765" s="249"/>
      <c r="ET765" s="249"/>
      <c r="EU765" s="249"/>
      <c r="EV765" s="249"/>
      <c r="EW765" s="249"/>
      <c r="EX765" s="249"/>
      <c r="EY765" s="249"/>
      <c r="EZ765" s="249"/>
      <c r="FA765" s="249"/>
      <c r="FB765" s="249"/>
      <c r="FC765" s="249"/>
      <c r="FD765" s="249"/>
      <c r="FE765" s="249"/>
      <c r="FF765" s="249"/>
      <c r="FG765" s="249"/>
      <c r="FH765" s="249"/>
      <c r="FI765" s="249"/>
      <c r="FJ765" s="249"/>
      <c r="FK765" s="249"/>
      <c r="FL765" s="249"/>
      <c r="FM765" s="249"/>
      <c r="FN765" s="249"/>
      <c r="FO765" s="249"/>
      <c r="FP765" s="249"/>
      <c r="FQ765" s="249"/>
      <c r="FR765" s="249"/>
      <c r="FS765" s="249"/>
      <c r="FT765" s="249"/>
      <c r="FU765" s="249"/>
      <c r="FV765" s="249"/>
      <c r="FW765" s="249"/>
      <c r="FX765" s="249"/>
    </row>
    <row r="766" customFormat="false" ht="13.8" hidden="false" customHeight="false" outlineLevel="0" collapsed="false">
      <c r="A766" s="249"/>
      <c r="B766" s="249"/>
      <c r="C766" s="249"/>
      <c r="D766" s="249"/>
      <c r="E766" s="249"/>
      <c r="F766" s="249"/>
      <c r="G766" s="249"/>
      <c r="H766" s="249"/>
      <c r="AK766" s="249"/>
      <c r="AL766" s="249"/>
      <c r="AM766" s="249"/>
      <c r="AN766" s="249"/>
      <c r="AO766" s="249"/>
      <c r="AP766" s="249"/>
      <c r="AQ766" s="249"/>
      <c r="AR766" s="249"/>
      <c r="AS766" s="249"/>
      <c r="AT766" s="249"/>
      <c r="AU766" s="249"/>
      <c r="AV766" s="249"/>
      <c r="AW766" s="249"/>
      <c r="AX766" s="249"/>
      <c r="AY766" s="249"/>
      <c r="AZ766" s="249"/>
      <c r="BA766" s="249"/>
      <c r="BB766" s="249"/>
      <c r="BC766" s="249"/>
      <c r="BD766" s="249"/>
      <c r="BE766" s="249"/>
      <c r="BF766" s="249"/>
      <c r="BG766" s="249"/>
      <c r="BH766" s="249"/>
      <c r="BI766" s="249"/>
      <c r="BJ766" s="249"/>
      <c r="BK766" s="249"/>
      <c r="BL766" s="249"/>
      <c r="BM766" s="249"/>
      <c r="BN766" s="249"/>
      <c r="BO766" s="249"/>
      <c r="BP766" s="249"/>
      <c r="BQ766" s="249"/>
      <c r="BR766" s="249"/>
      <c r="BS766" s="249"/>
      <c r="BT766" s="249"/>
      <c r="BU766" s="249"/>
      <c r="BV766" s="249"/>
      <c r="BW766" s="249"/>
      <c r="BX766" s="249"/>
      <c r="BY766" s="249"/>
      <c r="BZ766" s="249"/>
      <c r="CA766" s="249"/>
      <c r="CB766" s="249"/>
      <c r="CC766" s="249"/>
      <c r="CD766" s="249"/>
      <c r="CE766" s="249"/>
      <c r="CF766" s="249"/>
      <c r="CG766" s="249"/>
      <c r="CH766" s="249"/>
      <c r="CI766" s="249"/>
      <c r="CJ766" s="249"/>
      <c r="CK766" s="249"/>
      <c r="CL766" s="249"/>
      <c r="CM766" s="249"/>
      <c r="CN766" s="249"/>
      <c r="CO766" s="249"/>
      <c r="CP766" s="249"/>
      <c r="CQ766" s="249"/>
      <c r="CR766" s="147"/>
      <c r="CS766" s="147"/>
      <c r="CT766" s="249"/>
      <c r="CU766" s="249"/>
      <c r="CV766" s="249"/>
      <c r="CW766" s="249"/>
      <c r="CX766" s="249"/>
      <c r="CY766" s="249"/>
      <c r="CZ766" s="249"/>
      <c r="DA766" s="249"/>
      <c r="DB766" s="249"/>
      <c r="DC766" s="249"/>
      <c r="DD766" s="249"/>
      <c r="DE766" s="249"/>
      <c r="DF766" s="249"/>
      <c r="DG766" s="249"/>
      <c r="DH766" s="249"/>
      <c r="DI766" s="249"/>
      <c r="DJ766" s="249"/>
      <c r="DK766" s="249"/>
      <c r="DL766" s="249"/>
      <c r="DM766" s="249"/>
      <c r="DN766" s="249"/>
      <c r="DO766" s="249"/>
      <c r="DP766" s="249"/>
      <c r="DQ766" s="249"/>
      <c r="DR766" s="249"/>
      <c r="DS766" s="249"/>
      <c r="DT766" s="249"/>
      <c r="DU766" s="249"/>
      <c r="DV766" s="249"/>
      <c r="DW766" s="249"/>
      <c r="DX766" s="249"/>
      <c r="DY766" s="249"/>
      <c r="DZ766" s="249"/>
      <c r="EA766" s="249"/>
      <c r="EB766" s="249"/>
      <c r="EC766" s="249"/>
      <c r="ED766" s="249"/>
      <c r="EE766" s="249"/>
      <c r="EF766" s="249"/>
      <c r="EG766" s="249"/>
      <c r="EH766" s="249"/>
      <c r="EI766" s="249"/>
      <c r="EJ766" s="249"/>
      <c r="EK766" s="249"/>
      <c r="EL766" s="249"/>
      <c r="EM766" s="249"/>
      <c r="EN766" s="249"/>
      <c r="EO766" s="249"/>
      <c r="EP766" s="249"/>
      <c r="EQ766" s="249"/>
      <c r="ER766" s="249"/>
      <c r="ES766" s="249"/>
      <c r="ET766" s="249"/>
      <c r="EU766" s="249"/>
      <c r="EV766" s="249"/>
      <c r="EW766" s="249"/>
      <c r="EX766" s="249"/>
      <c r="EY766" s="249"/>
      <c r="EZ766" s="249"/>
      <c r="FA766" s="249"/>
      <c r="FB766" s="249"/>
      <c r="FC766" s="249"/>
      <c r="FD766" s="249"/>
      <c r="FE766" s="249"/>
      <c r="FF766" s="249"/>
      <c r="FG766" s="249"/>
      <c r="FH766" s="249"/>
      <c r="FI766" s="249"/>
      <c r="FJ766" s="249"/>
      <c r="FK766" s="249"/>
      <c r="FL766" s="249"/>
      <c r="FM766" s="249"/>
      <c r="FN766" s="249"/>
      <c r="FO766" s="249"/>
      <c r="FP766" s="249"/>
      <c r="FQ766" s="249"/>
      <c r="FR766" s="249"/>
      <c r="FS766" s="249"/>
      <c r="FT766" s="249"/>
      <c r="FU766" s="249"/>
      <c r="FV766" s="249"/>
      <c r="FW766" s="249"/>
      <c r="FX766" s="249"/>
    </row>
    <row r="767" customFormat="false" ht="13.8" hidden="false" customHeight="false" outlineLevel="0" collapsed="false">
      <c r="A767" s="249"/>
      <c r="B767" s="249"/>
      <c r="C767" s="249"/>
      <c r="D767" s="249"/>
      <c r="E767" s="249"/>
      <c r="F767" s="249"/>
      <c r="G767" s="249"/>
      <c r="H767" s="249"/>
      <c r="AK767" s="249"/>
      <c r="AL767" s="249"/>
      <c r="AM767" s="249"/>
      <c r="AN767" s="249"/>
      <c r="AO767" s="249"/>
      <c r="AP767" s="249"/>
      <c r="AQ767" s="249"/>
      <c r="AR767" s="249"/>
      <c r="AS767" s="249"/>
      <c r="AT767" s="249"/>
      <c r="AU767" s="249"/>
      <c r="AV767" s="249"/>
      <c r="AW767" s="249"/>
      <c r="AX767" s="249"/>
      <c r="AY767" s="249"/>
      <c r="AZ767" s="249"/>
      <c r="BA767" s="249"/>
      <c r="BB767" s="249"/>
      <c r="BC767" s="249"/>
      <c r="BD767" s="249"/>
      <c r="BE767" s="249"/>
      <c r="BF767" s="249"/>
      <c r="BG767" s="249"/>
      <c r="BH767" s="249"/>
      <c r="BI767" s="249"/>
      <c r="BJ767" s="249"/>
      <c r="BK767" s="249"/>
      <c r="BL767" s="249"/>
      <c r="BM767" s="249"/>
      <c r="BN767" s="249"/>
      <c r="BO767" s="249"/>
      <c r="BP767" s="249"/>
      <c r="BQ767" s="249"/>
      <c r="BR767" s="249"/>
      <c r="BS767" s="249"/>
      <c r="BT767" s="249"/>
      <c r="BU767" s="249"/>
      <c r="BV767" s="249"/>
      <c r="BW767" s="249"/>
      <c r="BX767" s="249"/>
      <c r="BY767" s="249"/>
      <c r="BZ767" s="249"/>
      <c r="CA767" s="249"/>
      <c r="CB767" s="249"/>
      <c r="CC767" s="249"/>
      <c r="CD767" s="249"/>
      <c r="CE767" s="249"/>
      <c r="CF767" s="249"/>
      <c r="CG767" s="249"/>
      <c r="CH767" s="249"/>
      <c r="CI767" s="249"/>
      <c r="CJ767" s="249"/>
      <c r="CK767" s="249"/>
      <c r="CL767" s="249"/>
      <c r="CM767" s="249"/>
      <c r="CN767" s="249"/>
      <c r="CO767" s="249"/>
      <c r="CP767" s="249"/>
      <c r="CQ767" s="249"/>
      <c r="CR767" s="147"/>
      <c r="CS767" s="147"/>
      <c r="CT767" s="249"/>
      <c r="CU767" s="249"/>
      <c r="CV767" s="249"/>
      <c r="CW767" s="249"/>
      <c r="CX767" s="249"/>
      <c r="CY767" s="249"/>
      <c r="CZ767" s="249"/>
      <c r="DA767" s="249"/>
      <c r="DB767" s="249"/>
      <c r="DC767" s="249"/>
      <c r="DD767" s="249"/>
      <c r="DE767" s="249"/>
      <c r="DF767" s="249"/>
      <c r="DG767" s="249"/>
      <c r="DH767" s="249"/>
      <c r="DI767" s="249"/>
      <c r="DJ767" s="249"/>
      <c r="DK767" s="249"/>
      <c r="DL767" s="249"/>
      <c r="DM767" s="249"/>
      <c r="DN767" s="249"/>
      <c r="DO767" s="249"/>
      <c r="DP767" s="249"/>
      <c r="DQ767" s="249"/>
      <c r="DR767" s="249"/>
      <c r="DS767" s="249"/>
      <c r="DT767" s="249"/>
      <c r="DU767" s="249"/>
      <c r="DV767" s="249"/>
      <c r="DW767" s="249"/>
      <c r="DX767" s="249"/>
      <c r="DY767" s="249"/>
      <c r="DZ767" s="249"/>
      <c r="EA767" s="249"/>
      <c r="EB767" s="249"/>
      <c r="EC767" s="249"/>
      <c r="ED767" s="249"/>
      <c r="EE767" s="249"/>
      <c r="EF767" s="249"/>
      <c r="EG767" s="249"/>
      <c r="EH767" s="249"/>
      <c r="EI767" s="249"/>
      <c r="EJ767" s="249"/>
      <c r="EK767" s="249"/>
      <c r="EL767" s="249"/>
      <c r="EM767" s="249"/>
      <c r="EN767" s="249"/>
      <c r="EO767" s="249"/>
      <c r="EP767" s="249"/>
      <c r="EQ767" s="249"/>
      <c r="ER767" s="249"/>
      <c r="ES767" s="249"/>
      <c r="ET767" s="249"/>
      <c r="EU767" s="249"/>
      <c r="EV767" s="249"/>
      <c r="EW767" s="249"/>
      <c r="EX767" s="249"/>
      <c r="EY767" s="249"/>
      <c r="EZ767" s="249"/>
      <c r="FA767" s="249"/>
      <c r="FB767" s="249"/>
      <c r="FC767" s="249"/>
      <c r="FD767" s="249"/>
      <c r="FE767" s="249"/>
      <c r="FF767" s="249"/>
      <c r="FG767" s="249"/>
      <c r="FH767" s="249"/>
      <c r="FI767" s="249"/>
      <c r="FJ767" s="249"/>
      <c r="FK767" s="249"/>
      <c r="FL767" s="249"/>
      <c r="FM767" s="249"/>
      <c r="FN767" s="249"/>
      <c r="FO767" s="249"/>
      <c r="FP767" s="249"/>
      <c r="FQ767" s="249"/>
      <c r="FR767" s="249"/>
      <c r="FS767" s="249"/>
      <c r="FT767" s="249"/>
      <c r="FU767" s="249"/>
      <c r="FV767" s="249"/>
      <c r="FW767" s="249"/>
      <c r="FX767" s="249"/>
    </row>
    <row r="768" customFormat="false" ht="13.8" hidden="false" customHeight="false" outlineLevel="0" collapsed="false">
      <c r="A768" s="249"/>
      <c r="B768" s="249"/>
      <c r="C768" s="249"/>
      <c r="D768" s="249"/>
      <c r="E768" s="249"/>
      <c r="F768" s="249"/>
      <c r="G768" s="249"/>
      <c r="H768" s="249"/>
      <c r="AK768" s="249"/>
      <c r="AL768" s="249"/>
      <c r="AM768" s="249"/>
      <c r="AN768" s="249"/>
      <c r="AO768" s="249"/>
      <c r="AP768" s="249"/>
      <c r="AQ768" s="249"/>
      <c r="AR768" s="249"/>
      <c r="AS768" s="249"/>
      <c r="AT768" s="249"/>
      <c r="AU768" s="249"/>
      <c r="AV768" s="249"/>
      <c r="AW768" s="249"/>
      <c r="AX768" s="249"/>
      <c r="AY768" s="249"/>
      <c r="AZ768" s="249"/>
      <c r="BA768" s="249"/>
      <c r="BB768" s="249"/>
      <c r="BC768" s="249"/>
      <c r="BD768" s="249"/>
      <c r="BE768" s="249"/>
      <c r="BF768" s="249"/>
      <c r="BG768" s="249"/>
      <c r="BH768" s="249"/>
      <c r="BI768" s="249"/>
      <c r="BJ768" s="249"/>
      <c r="BK768" s="249"/>
      <c r="BL768" s="249"/>
      <c r="BM768" s="249"/>
      <c r="BN768" s="249"/>
      <c r="BO768" s="249"/>
      <c r="BP768" s="249"/>
      <c r="BQ768" s="249"/>
      <c r="BR768" s="249"/>
      <c r="BS768" s="249"/>
      <c r="BT768" s="249"/>
      <c r="BU768" s="249"/>
      <c r="BV768" s="249"/>
      <c r="BW768" s="249"/>
      <c r="BX768" s="249"/>
      <c r="BY768" s="249"/>
      <c r="BZ768" s="249"/>
      <c r="CA768" s="249"/>
      <c r="CB768" s="249"/>
      <c r="CC768" s="249"/>
      <c r="CD768" s="249"/>
      <c r="CE768" s="249"/>
      <c r="CF768" s="249"/>
      <c r="CG768" s="249"/>
      <c r="CH768" s="249"/>
      <c r="CI768" s="249"/>
      <c r="CJ768" s="249"/>
      <c r="CK768" s="249"/>
      <c r="CL768" s="249"/>
      <c r="CM768" s="249"/>
      <c r="CN768" s="249"/>
      <c r="CO768" s="249"/>
      <c r="CP768" s="249"/>
      <c r="CQ768" s="249"/>
      <c r="CR768" s="147"/>
      <c r="CS768" s="147"/>
      <c r="CT768" s="249"/>
      <c r="CU768" s="249"/>
      <c r="CV768" s="249"/>
      <c r="CW768" s="249"/>
      <c r="CX768" s="249"/>
      <c r="CY768" s="249"/>
      <c r="CZ768" s="249"/>
      <c r="DA768" s="249"/>
      <c r="DB768" s="249"/>
      <c r="DC768" s="249"/>
      <c r="DD768" s="249"/>
      <c r="DE768" s="249"/>
      <c r="DF768" s="249"/>
      <c r="DG768" s="249"/>
      <c r="DH768" s="249"/>
      <c r="DI768" s="249"/>
      <c r="DJ768" s="249"/>
      <c r="DK768" s="249"/>
      <c r="DL768" s="249"/>
      <c r="DM768" s="249"/>
      <c r="DN768" s="249"/>
      <c r="DO768" s="249"/>
      <c r="DP768" s="249"/>
      <c r="DQ768" s="249"/>
      <c r="DR768" s="249"/>
      <c r="DS768" s="249"/>
      <c r="DT768" s="249"/>
      <c r="DU768" s="249"/>
      <c r="DV768" s="249"/>
      <c r="DW768" s="249"/>
      <c r="DX768" s="249"/>
      <c r="DY768" s="249"/>
      <c r="DZ768" s="249"/>
      <c r="EA768" s="249"/>
      <c r="EB768" s="249"/>
      <c r="EC768" s="249"/>
      <c r="ED768" s="249"/>
      <c r="EE768" s="249"/>
      <c r="EF768" s="249"/>
      <c r="EG768" s="249"/>
      <c r="EH768" s="249"/>
      <c r="EI768" s="249"/>
      <c r="EJ768" s="249"/>
      <c r="EK768" s="249"/>
      <c r="EL768" s="249"/>
      <c r="EM768" s="249"/>
      <c r="EN768" s="249"/>
      <c r="EO768" s="249"/>
      <c r="EP768" s="249"/>
      <c r="EQ768" s="249"/>
      <c r="ER768" s="249"/>
      <c r="ES768" s="249"/>
      <c r="ET768" s="249"/>
      <c r="EU768" s="249"/>
      <c r="EV768" s="249"/>
      <c r="EW768" s="249"/>
      <c r="EX768" s="249"/>
      <c r="EY768" s="249"/>
      <c r="EZ768" s="249"/>
      <c r="FA768" s="249"/>
      <c r="FB768" s="249"/>
      <c r="FC768" s="249"/>
      <c r="FD768" s="249"/>
      <c r="FE768" s="249"/>
      <c r="FF768" s="249"/>
      <c r="FG768" s="249"/>
      <c r="FH768" s="249"/>
      <c r="FI768" s="249"/>
      <c r="FJ768" s="249"/>
      <c r="FK768" s="249"/>
      <c r="FL768" s="249"/>
      <c r="FM768" s="249"/>
      <c r="FN768" s="249"/>
      <c r="FO768" s="249"/>
      <c r="FP768" s="249"/>
      <c r="FQ768" s="249"/>
      <c r="FR768" s="249"/>
      <c r="FS768" s="249"/>
      <c r="FT768" s="249"/>
      <c r="FU768" s="249"/>
      <c r="FV768" s="249"/>
      <c r="FW768" s="249"/>
      <c r="FX768" s="249"/>
    </row>
    <row r="769" customFormat="false" ht="13.8" hidden="false" customHeight="false" outlineLevel="0" collapsed="false">
      <c r="A769" s="249"/>
      <c r="B769" s="249"/>
      <c r="C769" s="249"/>
      <c r="D769" s="249"/>
      <c r="E769" s="249"/>
      <c r="F769" s="249"/>
      <c r="G769" s="249"/>
      <c r="H769" s="249"/>
      <c r="AK769" s="249"/>
      <c r="AL769" s="249"/>
      <c r="AM769" s="249"/>
      <c r="AN769" s="249"/>
      <c r="AO769" s="249"/>
      <c r="AP769" s="249"/>
      <c r="AQ769" s="249"/>
      <c r="AR769" s="249"/>
      <c r="AS769" s="249"/>
      <c r="AT769" s="249"/>
      <c r="AU769" s="249"/>
      <c r="AV769" s="249"/>
      <c r="AW769" s="249"/>
      <c r="AX769" s="249"/>
      <c r="AY769" s="249"/>
      <c r="AZ769" s="249"/>
      <c r="BA769" s="249"/>
      <c r="BB769" s="249"/>
      <c r="BC769" s="249"/>
      <c r="BD769" s="249"/>
      <c r="BE769" s="249"/>
      <c r="BF769" s="249"/>
      <c r="BG769" s="249"/>
      <c r="BH769" s="249"/>
      <c r="BI769" s="249"/>
      <c r="BJ769" s="249"/>
      <c r="BK769" s="249"/>
      <c r="BL769" s="249"/>
      <c r="BM769" s="249"/>
      <c r="BN769" s="249"/>
      <c r="BO769" s="249"/>
      <c r="BP769" s="249"/>
      <c r="BQ769" s="249"/>
      <c r="BR769" s="249"/>
      <c r="BS769" s="249"/>
      <c r="BT769" s="249"/>
      <c r="BU769" s="249"/>
      <c r="BV769" s="249"/>
      <c r="BW769" s="249"/>
      <c r="BX769" s="249"/>
      <c r="BY769" s="249"/>
      <c r="BZ769" s="249"/>
      <c r="CA769" s="249"/>
      <c r="CB769" s="249"/>
      <c r="CC769" s="249"/>
      <c r="CD769" s="249"/>
      <c r="CE769" s="249"/>
      <c r="CF769" s="249"/>
      <c r="CG769" s="249"/>
      <c r="CH769" s="249"/>
      <c r="CI769" s="249"/>
      <c r="CJ769" s="249"/>
      <c r="CK769" s="249"/>
      <c r="CL769" s="249"/>
      <c r="CM769" s="249"/>
      <c r="CN769" s="249"/>
      <c r="CO769" s="249"/>
      <c r="CP769" s="249"/>
      <c r="CQ769" s="249"/>
      <c r="CR769" s="147"/>
      <c r="CS769" s="147"/>
      <c r="CT769" s="249"/>
      <c r="CU769" s="249"/>
      <c r="CV769" s="249"/>
      <c r="CW769" s="249"/>
      <c r="CX769" s="249"/>
      <c r="CY769" s="249"/>
      <c r="CZ769" s="249"/>
      <c r="DA769" s="249"/>
      <c r="DB769" s="249"/>
      <c r="DC769" s="249"/>
      <c r="DD769" s="249"/>
      <c r="DE769" s="249"/>
      <c r="DF769" s="249"/>
      <c r="DG769" s="249"/>
      <c r="DH769" s="249"/>
      <c r="DI769" s="249"/>
      <c r="DJ769" s="249"/>
      <c r="DK769" s="249"/>
      <c r="DL769" s="249"/>
      <c r="DM769" s="249"/>
      <c r="DN769" s="249"/>
      <c r="DO769" s="249"/>
      <c r="DP769" s="249"/>
      <c r="DQ769" s="249"/>
      <c r="DR769" s="249"/>
      <c r="DS769" s="249"/>
      <c r="DT769" s="249"/>
      <c r="DU769" s="249"/>
      <c r="DV769" s="249"/>
      <c r="DW769" s="249"/>
      <c r="DX769" s="249"/>
      <c r="DY769" s="249"/>
      <c r="DZ769" s="249"/>
      <c r="EA769" s="249"/>
      <c r="EB769" s="249"/>
      <c r="EC769" s="249"/>
      <c r="ED769" s="249"/>
      <c r="EE769" s="249"/>
      <c r="EF769" s="249"/>
      <c r="EG769" s="249"/>
      <c r="EH769" s="249"/>
      <c r="EI769" s="249"/>
      <c r="EJ769" s="249"/>
      <c r="EK769" s="249"/>
      <c r="EL769" s="249"/>
      <c r="EM769" s="249"/>
      <c r="EN769" s="249"/>
      <c r="EO769" s="249"/>
      <c r="EP769" s="249"/>
      <c r="EQ769" s="249"/>
      <c r="ER769" s="249"/>
      <c r="ES769" s="249"/>
      <c r="ET769" s="249"/>
      <c r="EU769" s="249"/>
      <c r="EV769" s="249"/>
      <c r="EW769" s="249"/>
      <c r="EX769" s="249"/>
      <c r="EY769" s="249"/>
      <c r="EZ769" s="249"/>
      <c r="FA769" s="249"/>
      <c r="FB769" s="249"/>
      <c r="FC769" s="249"/>
      <c r="FD769" s="249"/>
      <c r="FE769" s="249"/>
      <c r="FF769" s="249"/>
      <c r="FG769" s="249"/>
      <c r="FH769" s="249"/>
      <c r="FI769" s="249"/>
      <c r="FJ769" s="249"/>
      <c r="FK769" s="249"/>
      <c r="FL769" s="249"/>
      <c r="FM769" s="249"/>
      <c r="FN769" s="249"/>
      <c r="FO769" s="249"/>
      <c r="FP769" s="249"/>
      <c r="FQ769" s="249"/>
      <c r="FR769" s="249"/>
      <c r="FS769" s="249"/>
      <c r="FT769" s="249"/>
      <c r="FU769" s="249"/>
      <c r="FV769" s="249"/>
      <c r="FW769" s="249"/>
      <c r="FX769" s="249"/>
    </row>
    <row r="770" customFormat="false" ht="13.8" hidden="false" customHeight="false" outlineLevel="0" collapsed="false">
      <c r="A770" s="249"/>
      <c r="B770" s="249"/>
      <c r="C770" s="249"/>
      <c r="D770" s="249"/>
      <c r="E770" s="249"/>
      <c r="F770" s="249"/>
      <c r="G770" s="249"/>
      <c r="H770" s="249"/>
      <c r="AK770" s="249"/>
      <c r="AL770" s="249"/>
      <c r="AM770" s="249"/>
      <c r="AN770" s="249"/>
      <c r="AO770" s="249"/>
      <c r="AP770" s="249"/>
      <c r="AQ770" s="249"/>
      <c r="AR770" s="249"/>
      <c r="AS770" s="249"/>
      <c r="AT770" s="249"/>
      <c r="AU770" s="249"/>
      <c r="AV770" s="249"/>
      <c r="AW770" s="249"/>
      <c r="AX770" s="249"/>
      <c r="AY770" s="249"/>
      <c r="AZ770" s="249"/>
      <c r="BA770" s="249"/>
      <c r="BB770" s="249"/>
      <c r="BC770" s="249"/>
      <c r="BD770" s="249"/>
      <c r="BE770" s="249"/>
      <c r="BF770" s="249"/>
      <c r="BG770" s="249"/>
      <c r="BH770" s="249"/>
      <c r="BI770" s="249"/>
      <c r="BJ770" s="249"/>
      <c r="BK770" s="249"/>
      <c r="BL770" s="249"/>
      <c r="BM770" s="249"/>
      <c r="BN770" s="249"/>
      <c r="BO770" s="249"/>
      <c r="BP770" s="249"/>
      <c r="BQ770" s="249"/>
      <c r="BR770" s="249"/>
      <c r="BS770" s="249"/>
      <c r="BT770" s="249"/>
      <c r="BU770" s="249"/>
      <c r="BV770" s="249"/>
      <c r="BW770" s="249"/>
      <c r="BX770" s="249"/>
      <c r="BY770" s="249"/>
      <c r="BZ770" s="249"/>
      <c r="CA770" s="249"/>
      <c r="CB770" s="249"/>
      <c r="CC770" s="249"/>
      <c r="CD770" s="249"/>
      <c r="CE770" s="249"/>
      <c r="CF770" s="249"/>
      <c r="CG770" s="249"/>
      <c r="CH770" s="249"/>
      <c r="CI770" s="249"/>
      <c r="CJ770" s="249"/>
      <c r="CK770" s="249"/>
      <c r="CL770" s="249"/>
      <c r="CM770" s="249"/>
      <c r="CN770" s="249"/>
      <c r="CO770" s="249"/>
      <c r="CP770" s="249"/>
      <c r="CQ770" s="249"/>
      <c r="CR770" s="147"/>
      <c r="CS770" s="147"/>
      <c r="CT770" s="249"/>
      <c r="CU770" s="249"/>
      <c r="CV770" s="249"/>
      <c r="CW770" s="249"/>
      <c r="CX770" s="249"/>
      <c r="CY770" s="249"/>
      <c r="CZ770" s="249"/>
      <c r="DA770" s="249"/>
      <c r="DB770" s="249"/>
      <c r="DC770" s="249"/>
      <c r="DD770" s="249"/>
      <c r="DE770" s="249"/>
      <c r="DF770" s="249"/>
      <c r="DG770" s="249"/>
      <c r="DH770" s="249"/>
      <c r="DI770" s="249"/>
      <c r="DJ770" s="249"/>
      <c r="DK770" s="249"/>
      <c r="DL770" s="249"/>
      <c r="DM770" s="249"/>
      <c r="DN770" s="249"/>
      <c r="DO770" s="249"/>
      <c r="DP770" s="249"/>
      <c r="DQ770" s="249"/>
      <c r="DR770" s="249"/>
      <c r="DS770" s="249"/>
      <c r="DT770" s="249"/>
      <c r="DU770" s="249"/>
      <c r="DV770" s="249"/>
      <c r="DW770" s="249"/>
      <c r="DX770" s="249"/>
      <c r="DY770" s="249"/>
      <c r="DZ770" s="249"/>
      <c r="EA770" s="249"/>
      <c r="EB770" s="249"/>
      <c r="EC770" s="249"/>
      <c r="ED770" s="249"/>
      <c r="EE770" s="249"/>
      <c r="EF770" s="249"/>
      <c r="EG770" s="249"/>
      <c r="EH770" s="249"/>
      <c r="EI770" s="249"/>
      <c r="EJ770" s="249"/>
      <c r="EK770" s="249"/>
      <c r="EL770" s="249"/>
      <c r="EM770" s="249"/>
      <c r="EN770" s="249"/>
      <c r="EO770" s="249"/>
      <c r="EP770" s="249"/>
      <c r="EQ770" s="249"/>
      <c r="ER770" s="249"/>
      <c r="ES770" s="249"/>
      <c r="ET770" s="249"/>
      <c r="EU770" s="249"/>
      <c r="EV770" s="249"/>
      <c r="EW770" s="249"/>
      <c r="EX770" s="249"/>
      <c r="EY770" s="249"/>
      <c r="EZ770" s="249"/>
      <c r="FA770" s="249"/>
      <c r="FB770" s="249"/>
      <c r="FC770" s="249"/>
      <c r="FD770" s="249"/>
      <c r="FE770" s="249"/>
      <c r="FF770" s="249"/>
      <c r="FG770" s="249"/>
      <c r="FH770" s="249"/>
      <c r="FI770" s="249"/>
      <c r="FJ770" s="249"/>
      <c r="FK770" s="249"/>
      <c r="FL770" s="249"/>
      <c r="FM770" s="249"/>
      <c r="FN770" s="249"/>
      <c r="FO770" s="249"/>
      <c r="FP770" s="249"/>
      <c r="FQ770" s="249"/>
      <c r="FR770" s="249"/>
      <c r="FS770" s="249"/>
      <c r="FT770" s="249"/>
      <c r="FU770" s="249"/>
      <c r="FV770" s="249"/>
      <c r="FW770" s="249"/>
      <c r="FX770" s="249"/>
    </row>
    <row r="771" customFormat="false" ht="13.8" hidden="false" customHeight="false" outlineLevel="0" collapsed="false">
      <c r="A771" s="249"/>
      <c r="B771" s="249"/>
      <c r="C771" s="249"/>
      <c r="D771" s="249"/>
      <c r="E771" s="249"/>
      <c r="F771" s="249"/>
      <c r="G771" s="249"/>
      <c r="H771" s="249"/>
      <c r="AK771" s="249"/>
      <c r="AL771" s="249"/>
      <c r="AM771" s="249"/>
      <c r="AN771" s="249"/>
      <c r="AO771" s="249"/>
      <c r="AP771" s="249"/>
      <c r="AQ771" s="249"/>
      <c r="AR771" s="249"/>
      <c r="AS771" s="249"/>
      <c r="AT771" s="249"/>
      <c r="AU771" s="249"/>
      <c r="AV771" s="249"/>
      <c r="AW771" s="249"/>
      <c r="AX771" s="249"/>
      <c r="AY771" s="249"/>
      <c r="AZ771" s="249"/>
      <c r="BA771" s="249"/>
      <c r="BB771" s="249"/>
      <c r="BC771" s="249"/>
      <c r="BD771" s="249"/>
      <c r="BE771" s="249"/>
      <c r="BF771" s="249"/>
      <c r="BG771" s="249"/>
      <c r="BH771" s="249"/>
      <c r="BI771" s="249"/>
      <c r="BJ771" s="249"/>
      <c r="BK771" s="249"/>
      <c r="BL771" s="249"/>
      <c r="BM771" s="249"/>
      <c r="BN771" s="249"/>
      <c r="BO771" s="249"/>
      <c r="BP771" s="249"/>
      <c r="BQ771" s="249"/>
      <c r="BR771" s="249"/>
      <c r="BS771" s="249"/>
      <c r="BT771" s="249"/>
      <c r="BU771" s="249"/>
      <c r="BV771" s="249"/>
      <c r="BW771" s="249"/>
      <c r="BX771" s="249"/>
      <c r="BY771" s="249"/>
      <c r="BZ771" s="249"/>
      <c r="CA771" s="249"/>
      <c r="CB771" s="249"/>
      <c r="CC771" s="249"/>
      <c r="CD771" s="249"/>
      <c r="CE771" s="249"/>
      <c r="CF771" s="249"/>
      <c r="CG771" s="249"/>
      <c r="CH771" s="249"/>
      <c r="CI771" s="249"/>
      <c r="CJ771" s="249"/>
      <c r="CK771" s="249"/>
      <c r="CL771" s="249"/>
      <c r="CM771" s="249"/>
      <c r="CN771" s="249"/>
      <c r="CO771" s="249"/>
      <c r="CP771" s="249"/>
      <c r="CQ771" s="249"/>
      <c r="CR771" s="147"/>
      <c r="CS771" s="147"/>
      <c r="CT771" s="249"/>
      <c r="CU771" s="249"/>
      <c r="CV771" s="249"/>
      <c r="CW771" s="249"/>
      <c r="CX771" s="249"/>
      <c r="CY771" s="249"/>
      <c r="CZ771" s="249"/>
      <c r="DA771" s="249"/>
      <c r="DB771" s="249"/>
      <c r="DC771" s="249"/>
      <c r="DD771" s="249"/>
      <c r="DE771" s="249"/>
      <c r="DF771" s="249"/>
      <c r="DG771" s="249"/>
      <c r="DH771" s="249"/>
      <c r="DI771" s="249"/>
      <c r="DJ771" s="249"/>
      <c r="DK771" s="249"/>
      <c r="DL771" s="249"/>
      <c r="DM771" s="249"/>
      <c r="DN771" s="249"/>
      <c r="DO771" s="249"/>
      <c r="DP771" s="249"/>
      <c r="DQ771" s="249"/>
      <c r="DR771" s="249"/>
      <c r="DS771" s="249"/>
      <c r="DT771" s="249"/>
      <c r="DU771" s="249"/>
      <c r="DV771" s="249"/>
      <c r="DW771" s="249"/>
      <c r="DX771" s="249"/>
      <c r="DY771" s="249"/>
      <c r="DZ771" s="249"/>
      <c r="EA771" s="249"/>
      <c r="EB771" s="249"/>
      <c r="EC771" s="249"/>
      <c r="ED771" s="249"/>
      <c r="EE771" s="249"/>
      <c r="EF771" s="249"/>
      <c r="EG771" s="249"/>
      <c r="EH771" s="249"/>
      <c r="EI771" s="249"/>
      <c r="EJ771" s="249"/>
      <c r="EK771" s="249"/>
      <c r="EL771" s="249"/>
      <c r="EM771" s="249"/>
      <c r="EN771" s="249"/>
      <c r="EO771" s="249"/>
      <c r="EP771" s="249"/>
      <c r="EQ771" s="249"/>
      <c r="ER771" s="249"/>
      <c r="ES771" s="249"/>
      <c r="ET771" s="249"/>
      <c r="EU771" s="249"/>
      <c r="EV771" s="249"/>
      <c r="EW771" s="249"/>
      <c r="EX771" s="249"/>
      <c r="EY771" s="249"/>
      <c r="EZ771" s="249"/>
      <c r="FA771" s="249"/>
      <c r="FB771" s="249"/>
      <c r="FC771" s="249"/>
      <c r="FD771" s="249"/>
      <c r="FE771" s="249"/>
      <c r="FF771" s="249"/>
      <c r="FG771" s="249"/>
      <c r="FH771" s="249"/>
      <c r="FI771" s="249"/>
      <c r="FJ771" s="249"/>
      <c r="FK771" s="249"/>
      <c r="FL771" s="249"/>
      <c r="FM771" s="249"/>
      <c r="FN771" s="249"/>
      <c r="FO771" s="249"/>
      <c r="FP771" s="249"/>
      <c r="FQ771" s="249"/>
      <c r="FR771" s="249"/>
      <c r="FS771" s="249"/>
      <c r="FT771" s="249"/>
      <c r="FU771" s="249"/>
      <c r="FV771" s="249"/>
      <c r="FW771" s="249"/>
      <c r="FX771" s="249"/>
    </row>
    <row r="772" customFormat="false" ht="13.8" hidden="false" customHeight="false" outlineLevel="0" collapsed="false">
      <c r="A772" s="249"/>
      <c r="B772" s="249"/>
      <c r="C772" s="249"/>
      <c r="D772" s="249"/>
      <c r="E772" s="249"/>
      <c r="F772" s="249"/>
      <c r="G772" s="249"/>
      <c r="H772" s="249"/>
      <c r="AK772" s="249"/>
      <c r="AL772" s="249"/>
      <c r="AM772" s="249"/>
      <c r="AN772" s="249"/>
      <c r="AO772" s="249"/>
      <c r="AP772" s="249"/>
      <c r="AQ772" s="249"/>
      <c r="AR772" s="249"/>
      <c r="AS772" s="249"/>
      <c r="AT772" s="249"/>
      <c r="AU772" s="249"/>
      <c r="AV772" s="249"/>
      <c r="AW772" s="249"/>
      <c r="AX772" s="249"/>
      <c r="AY772" s="249"/>
      <c r="AZ772" s="249"/>
      <c r="BA772" s="249"/>
      <c r="BB772" s="249"/>
      <c r="BC772" s="249"/>
      <c r="BD772" s="249"/>
      <c r="BE772" s="249"/>
      <c r="BF772" s="249"/>
      <c r="BG772" s="249"/>
      <c r="BH772" s="249"/>
      <c r="BI772" s="249"/>
      <c r="BJ772" s="249"/>
      <c r="BK772" s="249"/>
      <c r="BL772" s="249"/>
      <c r="BM772" s="249"/>
      <c r="BN772" s="249"/>
      <c r="BO772" s="249"/>
      <c r="BP772" s="249"/>
      <c r="BQ772" s="249"/>
      <c r="BR772" s="249"/>
      <c r="BS772" s="249"/>
      <c r="BT772" s="249"/>
      <c r="BU772" s="249"/>
      <c r="BV772" s="249"/>
      <c r="BW772" s="249"/>
      <c r="BX772" s="249"/>
      <c r="BY772" s="249"/>
      <c r="BZ772" s="249"/>
      <c r="CA772" s="249"/>
      <c r="CB772" s="249"/>
      <c r="CC772" s="249"/>
      <c r="CD772" s="249"/>
      <c r="CE772" s="249"/>
      <c r="CF772" s="249"/>
      <c r="CG772" s="249"/>
      <c r="CH772" s="249"/>
      <c r="CI772" s="249"/>
      <c r="CJ772" s="249"/>
      <c r="CK772" s="249"/>
      <c r="CL772" s="249"/>
      <c r="CM772" s="249"/>
      <c r="CN772" s="249"/>
      <c r="CO772" s="249"/>
      <c r="CP772" s="249"/>
      <c r="CQ772" s="249"/>
      <c r="CR772" s="147"/>
      <c r="CS772" s="147"/>
      <c r="CT772" s="249"/>
      <c r="CU772" s="249"/>
      <c r="CV772" s="249"/>
      <c r="CW772" s="249"/>
      <c r="CX772" s="249"/>
      <c r="CY772" s="249"/>
      <c r="CZ772" s="249"/>
      <c r="DA772" s="249"/>
      <c r="DB772" s="249"/>
      <c r="DC772" s="249"/>
      <c r="DD772" s="249"/>
      <c r="DE772" s="249"/>
      <c r="DF772" s="249"/>
      <c r="DG772" s="249"/>
      <c r="DH772" s="249"/>
      <c r="DI772" s="249"/>
      <c r="DJ772" s="249"/>
      <c r="DK772" s="249"/>
      <c r="DL772" s="249"/>
      <c r="DM772" s="249"/>
      <c r="DN772" s="249"/>
      <c r="DO772" s="249"/>
      <c r="DP772" s="249"/>
      <c r="DQ772" s="249"/>
      <c r="DR772" s="249"/>
      <c r="DS772" s="249"/>
      <c r="DT772" s="249"/>
      <c r="DU772" s="249"/>
      <c r="DV772" s="249"/>
      <c r="DW772" s="249"/>
      <c r="DX772" s="249"/>
      <c r="DY772" s="249"/>
      <c r="DZ772" s="249"/>
      <c r="EA772" s="249"/>
      <c r="EB772" s="249"/>
      <c r="EC772" s="249"/>
      <c r="ED772" s="249"/>
      <c r="EE772" s="249"/>
      <c r="EF772" s="249"/>
      <c r="EG772" s="249"/>
      <c r="EH772" s="249"/>
      <c r="EI772" s="249"/>
      <c r="EJ772" s="249"/>
      <c r="EK772" s="249"/>
      <c r="EL772" s="249"/>
      <c r="EM772" s="249"/>
      <c r="EN772" s="249"/>
      <c r="EO772" s="249"/>
      <c r="EP772" s="249"/>
      <c r="EQ772" s="249"/>
      <c r="ER772" s="249"/>
      <c r="ES772" s="249"/>
      <c r="ET772" s="249"/>
      <c r="EU772" s="249"/>
      <c r="EV772" s="249"/>
      <c r="EW772" s="249"/>
      <c r="EX772" s="249"/>
      <c r="EY772" s="249"/>
      <c r="EZ772" s="249"/>
      <c r="FA772" s="249"/>
      <c r="FB772" s="249"/>
      <c r="FC772" s="249"/>
      <c r="FD772" s="249"/>
      <c r="FE772" s="249"/>
      <c r="FF772" s="249"/>
      <c r="FG772" s="249"/>
      <c r="FH772" s="249"/>
      <c r="FI772" s="249"/>
      <c r="FJ772" s="249"/>
      <c r="FK772" s="249"/>
      <c r="FL772" s="249"/>
      <c r="FM772" s="249"/>
      <c r="FN772" s="249"/>
      <c r="FO772" s="249"/>
      <c r="FP772" s="249"/>
      <c r="FQ772" s="249"/>
      <c r="FR772" s="249"/>
      <c r="FS772" s="249"/>
      <c r="FT772" s="249"/>
      <c r="FU772" s="249"/>
      <c r="FV772" s="249"/>
      <c r="FW772" s="249"/>
      <c r="FX772" s="249"/>
    </row>
    <row r="773" customFormat="false" ht="13.8" hidden="false" customHeight="false" outlineLevel="0" collapsed="false">
      <c r="A773" s="249"/>
      <c r="B773" s="249"/>
      <c r="C773" s="249"/>
      <c r="D773" s="249"/>
      <c r="E773" s="249"/>
      <c r="F773" s="249"/>
      <c r="G773" s="249"/>
      <c r="H773" s="249"/>
      <c r="AK773" s="249"/>
      <c r="AL773" s="249"/>
      <c r="AM773" s="249"/>
      <c r="AN773" s="249"/>
      <c r="AO773" s="249"/>
      <c r="AP773" s="249"/>
      <c r="AQ773" s="249"/>
      <c r="AR773" s="249"/>
      <c r="AS773" s="249"/>
      <c r="AT773" s="249"/>
      <c r="AU773" s="249"/>
      <c r="AV773" s="249"/>
      <c r="AW773" s="249"/>
      <c r="AX773" s="249"/>
      <c r="AY773" s="249"/>
      <c r="AZ773" s="249"/>
      <c r="BA773" s="249"/>
      <c r="BB773" s="249"/>
      <c r="BC773" s="249"/>
      <c r="BD773" s="249"/>
      <c r="BE773" s="249"/>
      <c r="BF773" s="249"/>
      <c r="BG773" s="249"/>
      <c r="BH773" s="249"/>
      <c r="BI773" s="249"/>
      <c r="BJ773" s="249"/>
      <c r="BK773" s="249"/>
      <c r="BL773" s="249"/>
      <c r="BM773" s="249"/>
      <c r="BN773" s="249"/>
      <c r="BO773" s="249"/>
      <c r="BP773" s="249"/>
      <c r="BQ773" s="249"/>
      <c r="BR773" s="249"/>
      <c r="BS773" s="249"/>
      <c r="BT773" s="249"/>
      <c r="BU773" s="249"/>
      <c r="BV773" s="249"/>
      <c r="BW773" s="249"/>
      <c r="BX773" s="249"/>
      <c r="BY773" s="249"/>
      <c r="BZ773" s="249"/>
      <c r="CA773" s="249"/>
      <c r="CB773" s="249"/>
      <c r="CC773" s="249"/>
      <c r="CD773" s="249"/>
      <c r="CE773" s="249"/>
      <c r="CF773" s="249"/>
      <c r="CG773" s="249"/>
      <c r="CH773" s="249"/>
      <c r="CI773" s="249"/>
      <c r="CJ773" s="249"/>
      <c r="CK773" s="249"/>
      <c r="CL773" s="249"/>
      <c r="CM773" s="249"/>
      <c r="CN773" s="249"/>
      <c r="CO773" s="249"/>
      <c r="CP773" s="249"/>
      <c r="CQ773" s="249"/>
      <c r="CR773" s="147"/>
      <c r="CS773" s="147"/>
      <c r="CT773" s="249"/>
      <c r="CU773" s="249"/>
      <c r="CV773" s="249"/>
      <c r="CW773" s="249"/>
      <c r="CX773" s="249"/>
      <c r="CY773" s="249"/>
      <c r="CZ773" s="249"/>
      <c r="DA773" s="249"/>
      <c r="DB773" s="249"/>
      <c r="DC773" s="249"/>
      <c r="DD773" s="249"/>
      <c r="DE773" s="249"/>
      <c r="DF773" s="249"/>
      <c r="DG773" s="249"/>
      <c r="DH773" s="249"/>
      <c r="DI773" s="249"/>
      <c r="DJ773" s="249"/>
      <c r="DK773" s="249"/>
      <c r="DL773" s="249"/>
      <c r="DM773" s="249"/>
      <c r="DN773" s="249"/>
      <c r="DO773" s="249"/>
      <c r="DP773" s="249"/>
      <c r="DQ773" s="249"/>
      <c r="DR773" s="249"/>
      <c r="DS773" s="249"/>
      <c r="DT773" s="249"/>
      <c r="DU773" s="249"/>
      <c r="DV773" s="249"/>
      <c r="DW773" s="249"/>
      <c r="DX773" s="249"/>
      <c r="DY773" s="249"/>
      <c r="DZ773" s="249"/>
      <c r="EA773" s="249"/>
      <c r="EB773" s="249"/>
      <c r="EC773" s="249"/>
      <c r="ED773" s="249"/>
      <c r="EE773" s="249"/>
      <c r="EF773" s="249"/>
      <c r="EG773" s="249"/>
      <c r="EH773" s="249"/>
      <c r="EI773" s="249"/>
      <c r="EJ773" s="249"/>
      <c r="EK773" s="249"/>
      <c r="EL773" s="249"/>
      <c r="EM773" s="249"/>
      <c r="EN773" s="249"/>
      <c r="EO773" s="249"/>
      <c r="EP773" s="249"/>
      <c r="EQ773" s="249"/>
      <c r="ER773" s="249"/>
      <c r="ES773" s="249"/>
      <c r="ET773" s="249"/>
      <c r="EU773" s="249"/>
      <c r="EV773" s="249"/>
      <c r="EW773" s="249"/>
      <c r="EX773" s="249"/>
      <c r="EY773" s="249"/>
      <c r="EZ773" s="249"/>
      <c r="FA773" s="249"/>
      <c r="FB773" s="249"/>
      <c r="FC773" s="249"/>
      <c r="FD773" s="249"/>
      <c r="FE773" s="249"/>
      <c r="FF773" s="249"/>
      <c r="FG773" s="249"/>
      <c r="FH773" s="249"/>
      <c r="FI773" s="249"/>
      <c r="FJ773" s="249"/>
      <c r="FK773" s="249"/>
      <c r="FL773" s="249"/>
      <c r="FM773" s="249"/>
      <c r="FN773" s="249"/>
      <c r="FO773" s="249"/>
      <c r="FP773" s="249"/>
      <c r="FQ773" s="249"/>
      <c r="FR773" s="249"/>
      <c r="FS773" s="249"/>
      <c r="FT773" s="249"/>
      <c r="FU773" s="249"/>
      <c r="FV773" s="249"/>
      <c r="FW773" s="249"/>
      <c r="FX773" s="249"/>
    </row>
    <row r="774" customFormat="false" ht="13.8" hidden="false" customHeight="false" outlineLevel="0" collapsed="false">
      <c r="A774" s="249"/>
      <c r="B774" s="249"/>
      <c r="C774" s="249"/>
      <c r="D774" s="249"/>
      <c r="E774" s="249"/>
      <c r="F774" s="249"/>
      <c r="G774" s="249"/>
      <c r="H774" s="249"/>
      <c r="AK774" s="249"/>
      <c r="AL774" s="249"/>
      <c r="AM774" s="249"/>
      <c r="AN774" s="249"/>
      <c r="AO774" s="249"/>
      <c r="AP774" s="249"/>
      <c r="AQ774" s="249"/>
      <c r="AR774" s="249"/>
      <c r="AS774" s="249"/>
      <c r="AT774" s="249"/>
      <c r="AU774" s="249"/>
      <c r="AV774" s="249"/>
      <c r="AW774" s="249"/>
      <c r="AX774" s="249"/>
      <c r="AY774" s="249"/>
      <c r="AZ774" s="249"/>
      <c r="BA774" s="249"/>
      <c r="BB774" s="249"/>
      <c r="BC774" s="249"/>
      <c r="BD774" s="249"/>
      <c r="BE774" s="249"/>
      <c r="BF774" s="249"/>
      <c r="BG774" s="249"/>
      <c r="BH774" s="249"/>
      <c r="BI774" s="249"/>
      <c r="BJ774" s="249"/>
      <c r="BK774" s="249"/>
      <c r="BL774" s="249"/>
      <c r="BM774" s="249"/>
      <c r="BN774" s="249"/>
      <c r="BO774" s="249"/>
      <c r="BP774" s="249"/>
      <c r="BQ774" s="249"/>
      <c r="BR774" s="249"/>
      <c r="BS774" s="249"/>
      <c r="BT774" s="249"/>
      <c r="BU774" s="249"/>
      <c r="BV774" s="249"/>
      <c r="BW774" s="249"/>
      <c r="BX774" s="249"/>
      <c r="BY774" s="249"/>
      <c r="BZ774" s="249"/>
      <c r="CA774" s="249"/>
      <c r="CB774" s="249"/>
      <c r="CC774" s="249"/>
      <c r="CD774" s="249"/>
      <c r="CE774" s="249"/>
      <c r="CF774" s="249"/>
      <c r="CG774" s="249"/>
      <c r="CH774" s="249"/>
      <c r="CI774" s="249"/>
      <c r="CJ774" s="249"/>
      <c r="CK774" s="249"/>
      <c r="CL774" s="249"/>
      <c r="CM774" s="249"/>
      <c r="CN774" s="249"/>
      <c r="CO774" s="249"/>
      <c r="CP774" s="249"/>
      <c r="CQ774" s="249"/>
      <c r="CR774" s="147"/>
      <c r="CS774" s="147"/>
      <c r="CT774" s="249"/>
      <c r="CU774" s="249"/>
      <c r="CV774" s="249"/>
      <c r="CW774" s="249"/>
      <c r="CX774" s="249"/>
      <c r="CY774" s="249"/>
      <c r="CZ774" s="249"/>
      <c r="DA774" s="249"/>
      <c r="DB774" s="249"/>
      <c r="DC774" s="249"/>
      <c r="DD774" s="249"/>
      <c r="DE774" s="249"/>
      <c r="DF774" s="249"/>
      <c r="DG774" s="249"/>
      <c r="DH774" s="249"/>
      <c r="DI774" s="249"/>
      <c r="DJ774" s="249"/>
      <c r="DK774" s="249"/>
      <c r="DL774" s="249"/>
      <c r="DM774" s="249"/>
      <c r="DN774" s="249"/>
      <c r="DO774" s="249"/>
      <c r="DP774" s="249"/>
      <c r="DQ774" s="249"/>
      <c r="DR774" s="249"/>
      <c r="DS774" s="249"/>
      <c r="DT774" s="249"/>
      <c r="DU774" s="249"/>
      <c r="DV774" s="249"/>
      <c r="DW774" s="249"/>
      <c r="DX774" s="249"/>
      <c r="DY774" s="249"/>
      <c r="DZ774" s="249"/>
      <c r="EA774" s="249"/>
      <c r="EB774" s="249"/>
      <c r="EC774" s="249"/>
      <c r="ED774" s="249"/>
      <c r="EE774" s="249"/>
      <c r="EF774" s="249"/>
      <c r="EG774" s="249"/>
      <c r="EH774" s="249"/>
      <c r="EI774" s="249"/>
      <c r="EJ774" s="249"/>
      <c r="EK774" s="249"/>
      <c r="EL774" s="249"/>
      <c r="EM774" s="249"/>
      <c r="EN774" s="249"/>
      <c r="EO774" s="249"/>
      <c r="EP774" s="249"/>
      <c r="EQ774" s="249"/>
      <c r="ER774" s="249"/>
      <c r="ES774" s="249"/>
      <c r="ET774" s="249"/>
      <c r="EU774" s="249"/>
      <c r="EV774" s="249"/>
      <c r="EW774" s="249"/>
      <c r="EX774" s="249"/>
      <c r="EY774" s="249"/>
      <c r="EZ774" s="249"/>
      <c r="FA774" s="249"/>
      <c r="FB774" s="249"/>
      <c r="FC774" s="249"/>
      <c r="FD774" s="249"/>
      <c r="FE774" s="249"/>
      <c r="FF774" s="249"/>
      <c r="FG774" s="249"/>
      <c r="FH774" s="249"/>
      <c r="FI774" s="249"/>
      <c r="FJ774" s="249"/>
      <c r="FK774" s="249"/>
      <c r="FL774" s="249"/>
      <c r="FM774" s="249"/>
      <c r="FN774" s="249"/>
      <c r="FO774" s="249"/>
      <c r="FP774" s="249"/>
      <c r="FQ774" s="249"/>
      <c r="FR774" s="249"/>
      <c r="FS774" s="249"/>
      <c r="FT774" s="249"/>
      <c r="FU774" s="249"/>
      <c r="FV774" s="249"/>
      <c r="FW774" s="249"/>
      <c r="FX774" s="249"/>
    </row>
    <row r="775" customFormat="false" ht="13.8" hidden="false" customHeight="false" outlineLevel="0" collapsed="false">
      <c r="A775" s="249"/>
      <c r="B775" s="249"/>
      <c r="C775" s="249"/>
      <c r="D775" s="249"/>
      <c r="E775" s="249"/>
      <c r="F775" s="249"/>
      <c r="G775" s="249"/>
      <c r="H775" s="249"/>
      <c r="AK775" s="249"/>
      <c r="AL775" s="249"/>
      <c r="AM775" s="249"/>
      <c r="AN775" s="249"/>
      <c r="AO775" s="249"/>
      <c r="AP775" s="249"/>
      <c r="AQ775" s="249"/>
      <c r="AR775" s="249"/>
      <c r="AS775" s="249"/>
      <c r="AT775" s="249"/>
      <c r="AU775" s="249"/>
      <c r="AV775" s="249"/>
      <c r="AW775" s="249"/>
      <c r="AX775" s="249"/>
      <c r="AY775" s="249"/>
      <c r="AZ775" s="249"/>
      <c r="BA775" s="249"/>
      <c r="BB775" s="249"/>
      <c r="BC775" s="249"/>
      <c r="BD775" s="249"/>
      <c r="BE775" s="249"/>
      <c r="BF775" s="249"/>
      <c r="BG775" s="249"/>
      <c r="BH775" s="249"/>
      <c r="BI775" s="249"/>
      <c r="BJ775" s="249"/>
      <c r="BK775" s="249"/>
      <c r="BL775" s="249"/>
      <c r="BM775" s="249"/>
      <c r="BN775" s="249"/>
      <c r="BO775" s="249"/>
      <c r="BP775" s="249"/>
      <c r="BQ775" s="249"/>
      <c r="BR775" s="249"/>
      <c r="BS775" s="249"/>
      <c r="BT775" s="249"/>
      <c r="BU775" s="249"/>
      <c r="BV775" s="249"/>
      <c r="BW775" s="249"/>
      <c r="BX775" s="249"/>
      <c r="BY775" s="249"/>
      <c r="BZ775" s="249"/>
      <c r="CA775" s="249"/>
      <c r="CB775" s="249"/>
      <c r="CC775" s="249"/>
      <c r="CD775" s="249"/>
      <c r="CE775" s="249"/>
      <c r="CF775" s="249"/>
      <c r="CG775" s="249"/>
      <c r="CH775" s="249"/>
      <c r="CI775" s="249"/>
      <c r="CJ775" s="249"/>
      <c r="CK775" s="249"/>
      <c r="CL775" s="249"/>
      <c r="CM775" s="249"/>
      <c r="CN775" s="249"/>
      <c r="CO775" s="249"/>
      <c r="CP775" s="249"/>
      <c r="CQ775" s="249"/>
      <c r="CR775" s="147"/>
      <c r="CS775" s="147"/>
      <c r="CT775" s="249"/>
      <c r="CU775" s="249"/>
      <c r="CV775" s="249"/>
      <c r="CW775" s="249"/>
      <c r="CX775" s="249"/>
      <c r="CY775" s="249"/>
      <c r="CZ775" s="249"/>
      <c r="DA775" s="249"/>
      <c r="DB775" s="249"/>
      <c r="DC775" s="249"/>
      <c r="DD775" s="249"/>
      <c r="DE775" s="249"/>
      <c r="DF775" s="249"/>
      <c r="DG775" s="249"/>
      <c r="DH775" s="249"/>
      <c r="DI775" s="249"/>
      <c r="DJ775" s="249"/>
      <c r="DK775" s="249"/>
      <c r="DL775" s="249"/>
      <c r="DM775" s="249"/>
      <c r="DN775" s="249"/>
      <c r="DO775" s="249"/>
      <c r="DP775" s="249"/>
      <c r="DQ775" s="249"/>
      <c r="DR775" s="249"/>
      <c r="DS775" s="249"/>
      <c r="DT775" s="249"/>
      <c r="DU775" s="249"/>
      <c r="DV775" s="249"/>
      <c r="DW775" s="249"/>
      <c r="DX775" s="249"/>
      <c r="DY775" s="249"/>
      <c r="DZ775" s="249"/>
      <c r="EA775" s="249"/>
      <c r="EB775" s="249"/>
      <c r="EC775" s="249"/>
      <c r="ED775" s="249"/>
      <c r="EE775" s="249"/>
      <c r="EF775" s="249"/>
      <c r="EG775" s="249"/>
      <c r="EH775" s="249"/>
      <c r="EI775" s="249"/>
      <c r="EJ775" s="249"/>
      <c r="EK775" s="249"/>
      <c r="EL775" s="249"/>
      <c r="EM775" s="249"/>
      <c r="EN775" s="249"/>
      <c r="EO775" s="249"/>
      <c r="EP775" s="249"/>
      <c r="EQ775" s="249"/>
      <c r="ER775" s="249"/>
      <c r="ES775" s="249"/>
      <c r="ET775" s="249"/>
      <c r="EU775" s="249"/>
      <c r="EV775" s="249"/>
      <c r="EW775" s="249"/>
      <c r="EX775" s="249"/>
      <c r="EY775" s="249"/>
      <c r="EZ775" s="249"/>
      <c r="FA775" s="249"/>
      <c r="FB775" s="249"/>
      <c r="FC775" s="249"/>
      <c r="FD775" s="249"/>
      <c r="FE775" s="249"/>
      <c r="FF775" s="249"/>
      <c r="FG775" s="249"/>
      <c r="FH775" s="249"/>
      <c r="FI775" s="249"/>
      <c r="FJ775" s="249"/>
      <c r="FK775" s="249"/>
      <c r="FL775" s="249"/>
      <c r="FM775" s="249"/>
      <c r="FN775" s="249"/>
      <c r="FO775" s="249"/>
      <c r="FP775" s="249"/>
      <c r="FQ775" s="249"/>
      <c r="FR775" s="249"/>
      <c r="FS775" s="249"/>
      <c r="FT775" s="249"/>
      <c r="FU775" s="249"/>
      <c r="FV775" s="249"/>
      <c r="FW775" s="249"/>
      <c r="FX775" s="249"/>
    </row>
    <row r="776" customFormat="false" ht="13.8" hidden="false" customHeight="false" outlineLevel="0" collapsed="false">
      <c r="A776" s="249"/>
      <c r="B776" s="249"/>
      <c r="C776" s="249"/>
      <c r="D776" s="249"/>
      <c r="E776" s="249"/>
      <c r="F776" s="249"/>
      <c r="G776" s="249"/>
      <c r="H776" s="249"/>
      <c r="AK776" s="249"/>
      <c r="AL776" s="249"/>
      <c r="AM776" s="249"/>
      <c r="AN776" s="249"/>
      <c r="AO776" s="249"/>
      <c r="AP776" s="249"/>
      <c r="AQ776" s="249"/>
      <c r="AR776" s="249"/>
      <c r="AS776" s="249"/>
      <c r="AT776" s="249"/>
      <c r="AU776" s="249"/>
      <c r="AV776" s="249"/>
      <c r="AW776" s="249"/>
      <c r="AX776" s="249"/>
      <c r="AY776" s="249"/>
      <c r="AZ776" s="249"/>
      <c r="BA776" s="249"/>
      <c r="BB776" s="249"/>
      <c r="BC776" s="249"/>
      <c r="BD776" s="249"/>
      <c r="BE776" s="249"/>
      <c r="BF776" s="249"/>
      <c r="BG776" s="249"/>
      <c r="BH776" s="249"/>
      <c r="BI776" s="249"/>
      <c r="BJ776" s="249"/>
      <c r="BK776" s="249"/>
      <c r="BL776" s="249"/>
      <c r="BM776" s="249"/>
      <c r="BN776" s="249"/>
      <c r="BO776" s="249"/>
      <c r="BP776" s="249"/>
      <c r="BQ776" s="249"/>
      <c r="BR776" s="249"/>
      <c r="BS776" s="249"/>
      <c r="BT776" s="249"/>
      <c r="BU776" s="249"/>
      <c r="BV776" s="249"/>
      <c r="BW776" s="249"/>
      <c r="BX776" s="249"/>
      <c r="BY776" s="249"/>
      <c r="BZ776" s="249"/>
      <c r="CA776" s="249"/>
      <c r="CB776" s="249"/>
      <c r="CC776" s="249"/>
      <c r="CD776" s="249"/>
      <c r="CE776" s="249"/>
      <c r="CF776" s="249"/>
      <c r="CG776" s="249"/>
      <c r="CH776" s="249"/>
      <c r="CI776" s="249"/>
      <c r="CJ776" s="249"/>
      <c r="CK776" s="249"/>
      <c r="CL776" s="249"/>
      <c r="CM776" s="249"/>
      <c r="CN776" s="249"/>
      <c r="CO776" s="249"/>
      <c r="CP776" s="249"/>
      <c r="CQ776" s="249"/>
      <c r="CR776" s="147"/>
      <c r="CS776" s="147"/>
      <c r="CT776" s="249"/>
      <c r="CU776" s="249"/>
      <c r="CV776" s="249"/>
      <c r="CW776" s="249"/>
      <c r="CX776" s="249"/>
      <c r="CY776" s="249"/>
      <c r="CZ776" s="249"/>
      <c r="DA776" s="249"/>
      <c r="DB776" s="249"/>
      <c r="DC776" s="249"/>
      <c r="DD776" s="249"/>
      <c r="DE776" s="249"/>
      <c r="DF776" s="249"/>
      <c r="DG776" s="249"/>
      <c r="DH776" s="249"/>
      <c r="DI776" s="249"/>
      <c r="DJ776" s="249"/>
      <c r="DK776" s="249"/>
      <c r="DL776" s="249"/>
      <c r="DM776" s="249"/>
      <c r="DN776" s="249"/>
      <c r="DO776" s="249"/>
      <c r="DP776" s="249"/>
      <c r="DQ776" s="249"/>
      <c r="DR776" s="249"/>
      <c r="DS776" s="249"/>
      <c r="DT776" s="249"/>
      <c r="DU776" s="249"/>
      <c r="DV776" s="249"/>
      <c r="DW776" s="249"/>
      <c r="DX776" s="249"/>
      <c r="DY776" s="249"/>
      <c r="DZ776" s="249"/>
      <c r="EA776" s="249"/>
      <c r="EB776" s="249"/>
      <c r="EC776" s="249"/>
      <c r="ED776" s="249"/>
      <c r="EE776" s="249"/>
      <c r="EF776" s="249"/>
      <c r="EG776" s="249"/>
      <c r="EH776" s="249"/>
      <c r="EI776" s="249"/>
      <c r="EJ776" s="249"/>
      <c r="EK776" s="249"/>
      <c r="EL776" s="249"/>
      <c r="EM776" s="249"/>
      <c r="EN776" s="249"/>
      <c r="EO776" s="249"/>
      <c r="EP776" s="249"/>
      <c r="EQ776" s="249"/>
      <c r="ER776" s="249"/>
      <c r="ES776" s="249"/>
      <c r="ET776" s="249"/>
      <c r="EU776" s="249"/>
      <c r="EV776" s="249"/>
      <c r="EW776" s="249"/>
      <c r="EX776" s="249"/>
      <c r="EY776" s="249"/>
      <c r="EZ776" s="249"/>
      <c r="FA776" s="249"/>
      <c r="FB776" s="249"/>
      <c r="FC776" s="249"/>
      <c r="FD776" s="249"/>
      <c r="FE776" s="249"/>
      <c r="FF776" s="249"/>
      <c r="FG776" s="249"/>
      <c r="FH776" s="249"/>
      <c r="FI776" s="249"/>
      <c r="FJ776" s="249"/>
      <c r="FK776" s="249"/>
      <c r="FL776" s="249"/>
      <c r="FM776" s="249"/>
      <c r="FN776" s="249"/>
      <c r="FO776" s="249"/>
      <c r="FP776" s="249"/>
      <c r="FQ776" s="249"/>
      <c r="FR776" s="249"/>
      <c r="FS776" s="249"/>
      <c r="FT776" s="249"/>
      <c r="FU776" s="249"/>
      <c r="FV776" s="249"/>
      <c r="FW776" s="249"/>
      <c r="FX776" s="249"/>
    </row>
    <row r="777" customFormat="false" ht="13.8" hidden="false" customHeight="false" outlineLevel="0" collapsed="false">
      <c r="A777" s="249"/>
      <c r="B777" s="249"/>
      <c r="C777" s="249"/>
      <c r="D777" s="249"/>
      <c r="E777" s="249"/>
      <c r="F777" s="249"/>
      <c r="G777" s="249"/>
      <c r="H777" s="249"/>
      <c r="AK777" s="249"/>
      <c r="AL777" s="249"/>
      <c r="AM777" s="249"/>
      <c r="AN777" s="249"/>
      <c r="AO777" s="249"/>
      <c r="AP777" s="249"/>
      <c r="AQ777" s="249"/>
      <c r="AR777" s="249"/>
      <c r="AS777" s="249"/>
      <c r="AT777" s="249"/>
      <c r="AU777" s="249"/>
      <c r="AV777" s="249"/>
      <c r="AW777" s="249"/>
      <c r="AX777" s="249"/>
      <c r="AY777" s="249"/>
      <c r="AZ777" s="249"/>
      <c r="BA777" s="249"/>
      <c r="BB777" s="249"/>
      <c r="BC777" s="249"/>
      <c r="BD777" s="249"/>
      <c r="BE777" s="249"/>
      <c r="BF777" s="249"/>
      <c r="BG777" s="249"/>
      <c r="BH777" s="249"/>
      <c r="BI777" s="249"/>
      <c r="BJ777" s="249"/>
      <c r="BK777" s="249"/>
      <c r="BL777" s="249"/>
      <c r="BM777" s="249"/>
      <c r="BN777" s="249"/>
      <c r="BO777" s="249"/>
      <c r="BP777" s="249"/>
      <c r="BQ777" s="249"/>
      <c r="BR777" s="249"/>
      <c r="BS777" s="249"/>
      <c r="BT777" s="249"/>
      <c r="BU777" s="249"/>
      <c r="BV777" s="249"/>
      <c r="BW777" s="249"/>
      <c r="BX777" s="249"/>
      <c r="BY777" s="249"/>
      <c r="BZ777" s="249"/>
      <c r="CA777" s="249"/>
      <c r="CB777" s="249"/>
      <c r="CC777" s="249"/>
      <c r="CD777" s="249"/>
      <c r="CE777" s="249"/>
      <c r="CF777" s="249"/>
      <c r="CG777" s="249"/>
      <c r="CH777" s="249"/>
      <c r="CI777" s="249"/>
      <c r="CJ777" s="249"/>
      <c r="CK777" s="249"/>
      <c r="CL777" s="249"/>
      <c r="CM777" s="249"/>
      <c r="CN777" s="249"/>
      <c r="CO777" s="249"/>
      <c r="CP777" s="249"/>
      <c r="CQ777" s="249"/>
      <c r="CR777" s="147"/>
      <c r="CS777" s="147"/>
      <c r="CT777" s="249"/>
      <c r="CU777" s="249"/>
      <c r="CV777" s="249"/>
      <c r="CW777" s="249"/>
      <c r="CX777" s="249"/>
      <c r="CY777" s="249"/>
      <c r="CZ777" s="249"/>
      <c r="DA777" s="249"/>
      <c r="DB777" s="249"/>
      <c r="DC777" s="249"/>
      <c r="DD777" s="249"/>
      <c r="DE777" s="249"/>
      <c r="DF777" s="249"/>
      <c r="DG777" s="249"/>
      <c r="DH777" s="249"/>
      <c r="DI777" s="249"/>
      <c r="DJ777" s="249"/>
      <c r="DK777" s="249"/>
      <c r="DL777" s="249"/>
      <c r="DM777" s="249"/>
      <c r="DN777" s="249"/>
      <c r="DO777" s="249"/>
      <c r="DP777" s="249"/>
      <c r="DQ777" s="249"/>
      <c r="DR777" s="249"/>
      <c r="DS777" s="249"/>
      <c r="DT777" s="249"/>
      <c r="DU777" s="249"/>
      <c r="DV777" s="249"/>
      <c r="DW777" s="249"/>
      <c r="DX777" s="249"/>
      <c r="DY777" s="249"/>
      <c r="DZ777" s="249"/>
      <c r="EA777" s="249"/>
      <c r="EB777" s="249"/>
      <c r="EC777" s="249"/>
      <c r="ED777" s="249"/>
      <c r="EE777" s="249"/>
      <c r="EF777" s="249"/>
      <c r="EG777" s="249"/>
      <c r="EH777" s="249"/>
      <c r="EI777" s="249"/>
      <c r="EJ777" s="249"/>
      <c r="EK777" s="249"/>
      <c r="EL777" s="249"/>
      <c r="EM777" s="249"/>
      <c r="EN777" s="249"/>
      <c r="EO777" s="249"/>
      <c r="EP777" s="249"/>
      <c r="EQ777" s="249"/>
      <c r="ER777" s="249"/>
      <c r="ES777" s="249"/>
      <c r="ET777" s="249"/>
      <c r="EU777" s="249"/>
      <c r="EV777" s="249"/>
      <c r="EW777" s="249"/>
      <c r="EX777" s="249"/>
      <c r="EY777" s="249"/>
      <c r="EZ777" s="249"/>
      <c r="FA777" s="249"/>
      <c r="FB777" s="249"/>
      <c r="FC777" s="249"/>
      <c r="FD777" s="249"/>
      <c r="FE777" s="249"/>
      <c r="FF777" s="249"/>
      <c r="FG777" s="249"/>
      <c r="FH777" s="249"/>
      <c r="FI777" s="249"/>
      <c r="FJ777" s="249"/>
      <c r="FK777" s="249"/>
      <c r="FL777" s="249"/>
      <c r="FM777" s="249"/>
      <c r="FN777" s="249"/>
      <c r="FO777" s="249"/>
      <c r="FP777" s="249"/>
      <c r="FQ777" s="249"/>
      <c r="FR777" s="249"/>
      <c r="FS777" s="249"/>
      <c r="FT777" s="249"/>
      <c r="FU777" s="249"/>
      <c r="FV777" s="249"/>
      <c r="FW777" s="249"/>
      <c r="FX777" s="249"/>
    </row>
    <row r="778" customFormat="false" ht="13.8" hidden="false" customHeight="false" outlineLevel="0" collapsed="false">
      <c r="A778" s="249"/>
      <c r="B778" s="249"/>
      <c r="C778" s="249"/>
      <c r="D778" s="249"/>
      <c r="E778" s="249"/>
      <c r="F778" s="249"/>
      <c r="G778" s="249"/>
      <c r="H778" s="249"/>
      <c r="AK778" s="249"/>
      <c r="AL778" s="249"/>
      <c r="AM778" s="249"/>
      <c r="AN778" s="249"/>
      <c r="AO778" s="249"/>
      <c r="AP778" s="249"/>
      <c r="AQ778" s="249"/>
      <c r="AR778" s="249"/>
      <c r="AS778" s="249"/>
      <c r="AT778" s="249"/>
      <c r="AU778" s="249"/>
      <c r="AV778" s="249"/>
      <c r="AW778" s="249"/>
      <c r="AX778" s="249"/>
      <c r="AY778" s="249"/>
      <c r="AZ778" s="249"/>
      <c r="BA778" s="249"/>
      <c r="BB778" s="249"/>
      <c r="BC778" s="249"/>
      <c r="BD778" s="249"/>
      <c r="BE778" s="249"/>
      <c r="BF778" s="249"/>
      <c r="BG778" s="249"/>
      <c r="BH778" s="249"/>
      <c r="BI778" s="249"/>
      <c r="BJ778" s="249"/>
      <c r="BK778" s="249"/>
      <c r="BL778" s="249"/>
      <c r="BM778" s="249"/>
      <c r="BN778" s="249"/>
      <c r="BO778" s="249"/>
      <c r="BP778" s="249"/>
      <c r="BQ778" s="249"/>
      <c r="BR778" s="249"/>
      <c r="BS778" s="249"/>
      <c r="BT778" s="249"/>
      <c r="BU778" s="249"/>
      <c r="BV778" s="249"/>
      <c r="BW778" s="249"/>
      <c r="BX778" s="249"/>
      <c r="BY778" s="249"/>
      <c r="BZ778" s="249"/>
      <c r="CA778" s="249"/>
      <c r="CB778" s="249"/>
      <c r="CC778" s="249"/>
      <c r="CD778" s="249"/>
      <c r="CE778" s="249"/>
      <c r="CF778" s="249"/>
      <c r="CG778" s="249"/>
      <c r="CH778" s="249"/>
      <c r="CI778" s="249"/>
      <c r="CJ778" s="249"/>
      <c r="CK778" s="249"/>
      <c r="CL778" s="249"/>
      <c r="CM778" s="249"/>
      <c r="CN778" s="249"/>
      <c r="CO778" s="249"/>
      <c r="CP778" s="249"/>
      <c r="CQ778" s="249"/>
      <c r="CR778" s="147"/>
      <c r="CS778" s="147"/>
      <c r="CT778" s="249"/>
      <c r="CU778" s="249"/>
      <c r="CV778" s="249"/>
      <c r="CW778" s="249"/>
      <c r="CX778" s="249"/>
      <c r="CY778" s="249"/>
      <c r="CZ778" s="249"/>
      <c r="DA778" s="249"/>
      <c r="DB778" s="249"/>
      <c r="DC778" s="249"/>
      <c r="DD778" s="249"/>
      <c r="DE778" s="249"/>
      <c r="DF778" s="249"/>
      <c r="DG778" s="249"/>
      <c r="DH778" s="249"/>
      <c r="DI778" s="249"/>
      <c r="DJ778" s="249"/>
      <c r="DK778" s="249"/>
      <c r="DL778" s="249"/>
      <c r="DM778" s="249"/>
      <c r="DN778" s="249"/>
      <c r="DO778" s="249"/>
      <c r="DP778" s="249"/>
      <c r="DQ778" s="249"/>
      <c r="DR778" s="249"/>
      <c r="DS778" s="249"/>
      <c r="DT778" s="249"/>
      <c r="DU778" s="249"/>
      <c r="DV778" s="249"/>
      <c r="DW778" s="249"/>
      <c r="DX778" s="249"/>
      <c r="DY778" s="249"/>
      <c r="DZ778" s="249"/>
      <c r="EA778" s="249"/>
      <c r="EB778" s="249"/>
      <c r="EC778" s="249"/>
      <c r="ED778" s="249"/>
      <c r="EE778" s="249"/>
      <c r="EF778" s="249"/>
      <c r="EG778" s="249"/>
      <c r="EH778" s="249"/>
      <c r="EI778" s="249"/>
      <c r="EJ778" s="249"/>
      <c r="EK778" s="249"/>
      <c r="EL778" s="249"/>
      <c r="EM778" s="249"/>
      <c r="EN778" s="249"/>
      <c r="EO778" s="249"/>
      <c r="EP778" s="249"/>
      <c r="EQ778" s="249"/>
      <c r="ER778" s="249"/>
      <c r="ES778" s="249"/>
      <c r="ET778" s="249"/>
      <c r="EU778" s="249"/>
      <c r="EV778" s="249"/>
      <c r="EW778" s="249"/>
      <c r="EX778" s="249"/>
      <c r="EY778" s="249"/>
      <c r="EZ778" s="249"/>
      <c r="FA778" s="249"/>
      <c r="FB778" s="249"/>
      <c r="FC778" s="249"/>
      <c r="FD778" s="249"/>
      <c r="FE778" s="249"/>
      <c r="FF778" s="249"/>
      <c r="FG778" s="249"/>
      <c r="FH778" s="249"/>
      <c r="FI778" s="249"/>
      <c r="FJ778" s="249"/>
      <c r="FK778" s="249"/>
      <c r="FL778" s="249"/>
      <c r="FM778" s="249"/>
      <c r="FN778" s="249"/>
      <c r="FO778" s="249"/>
      <c r="FP778" s="249"/>
      <c r="FQ778" s="249"/>
      <c r="FR778" s="249"/>
      <c r="FS778" s="249"/>
      <c r="FT778" s="249"/>
      <c r="FU778" s="249"/>
      <c r="FV778" s="249"/>
      <c r="FW778" s="249"/>
      <c r="FX778" s="249"/>
    </row>
    <row r="779" customFormat="false" ht="13.8" hidden="false" customHeight="false" outlineLevel="0" collapsed="false">
      <c r="A779" s="249"/>
      <c r="B779" s="249"/>
      <c r="C779" s="249"/>
      <c r="D779" s="249"/>
      <c r="E779" s="249"/>
      <c r="F779" s="249"/>
      <c r="G779" s="249"/>
      <c r="H779" s="249"/>
      <c r="AK779" s="249"/>
      <c r="AL779" s="249"/>
      <c r="AM779" s="249"/>
      <c r="AN779" s="249"/>
      <c r="AO779" s="249"/>
      <c r="AP779" s="249"/>
      <c r="AQ779" s="249"/>
      <c r="AR779" s="249"/>
      <c r="AS779" s="249"/>
      <c r="AT779" s="249"/>
      <c r="AU779" s="249"/>
      <c r="AV779" s="249"/>
      <c r="AW779" s="249"/>
      <c r="AX779" s="249"/>
      <c r="AY779" s="249"/>
      <c r="AZ779" s="249"/>
      <c r="BA779" s="249"/>
      <c r="BB779" s="249"/>
      <c r="BC779" s="249"/>
      <c r="BD779" s="249"/>
      <c r="BE779" s="249"/>
      <c r="BF779" s="249"/>
      <c r="BG779" s="249"/>
      <c r="BH779" s="249"/>
      <c r="BI779" s="249"/>
      <c r="BJ779" s="249"/>
      <c r="BK779" s="249"/>
      <c r="BL779" s="249"/>
      <c r="BM779" s="249"/>
      <c r="BN779" s="249"/>
      <c r="BO779" s="249"/>
      <c r="BP779" s="249"/>
      <c r="BQ779" s="249"/>
      <c r="BR779" s="249"/>
      <c r="BS779" s="249"/>
      <c r="BT779" s="249"/>
      <c r="BU779" s="249"/>
      <c r="BV779" s="249"/>
      <c r="BW779" s="249"/>
      <c r="BX779" s="249"/>
      <c r="BY779" s="249"/>
      <c r="BZ779" s="249"/>
      <c r="CA779" s="249"/>
      <c r="CB779" s="249"/>
      <c r="CC779" s="249"/>
      <c r="CD779" s="249"/>
      <c r="CE779" s="249"/>
      <c r="CF779" s="249"/>
      <c r="CG779" s="249"/>
      <c r="CH779" s="249"/>
      <c r="CI779" s="249"/>
      <c r="CJ779" s="249"/>
      <c r="CK779" s="249"/>
      <c r="CL779" s="249"/>
      <c r="CM779" s="249"/>
      <c r="CN779" s="249"/>
      <c r="CO779" s="249"/>
      <c r="CP779" s="249"/>
      <c r="CQ779" s="249"/>
      <c r="CR779" s="147"/>
      <c r="CS779" s="147"/>
      <c r="CT779" s="249"/>
      <c r="CU779" s="249"/>
      <c r="CV779" s="249"/>
      <c r="CW779" s="249"/>
      <c r="CX779" s="249"/>
      <c r="CY779" s="249"/>
      <c r="CZ779" s="249"/>
      <c r="DA779" s="249"/>
      <c r="DB779" s="249"/>
      <c r="DC779" s="249"/>
      <c r="DD779" s="249"/>
      <c r="DE779" s="249"/>
      <c r="DF779" s="249"/>
      <c r="DG779" s="249"/>
      <c r="DH779" s="249"/>
      <c r="DI779" s="249"/>
      <c r="DJ779" s="249"/>
      <c r="DK779" s="249"/>
      <c r="DL779" s="249"/>
      <c r="DM779" s="249"/>
      <c r="DN779" s="249"/>
      <c r="DO779" s="249"/>
      <c r="DP779" s="249"/>
      <c r="DQ779" s="249"/>
      <c r="DR779" s="249"/>
      <c r="DS779" s="249"/>
      <c r="DT779" s="249"/>
      <c r="DU779" s="249"/>
      <c r="DV779" s="249"/>
      <c r="DW779" s="249"/>
      <c r="DX779" s="249"/>
      <c r="DY779" s="249"/>
      <c r="DZ779" s="249"/>
      <c r="EA779" s="249"/>
      <c r="EB779" s="249"/>
      <c r="EC779" s="249"/>
      <c r="ED779" s="249"/>
      <c r="EE779" s="249"/>
      <c r="EF779" s="249"/>
      <c r="EG779" s="249"/>
      <c r="EH779" s="249"/>
      <c r="EI779" s="249"/>
      <c r="EJ779" s="249"/>
      <c r="EK779" s="249"/>
      <c r="EL779" s="249"/>
      <c r="EM779" s="249"/>
      <c r="EN779" s="249"/>
      <c r="EO779" s="249"/>
      <c r="EP779" s="249"/>
      <c r="EQ779" s="249"/>
      <c r="ER779" s="249"/>
      <c r="ES779" s="249"/>
      <c r="ET779" s="249"/>
      <c r="EU779" s="249"/>
      <c r="EV779" s="249"/>
      <c r="EW779" s="249"/>
      <c r="EX779" s="249"/>
      <c r="EY779" s="249"/>
      <c r="EZ779" s="249"/>
      <c r="FA779" s="249"/>
      <c r="FB779" s="249"/>
      <c r="FC779" s="249"/>
      <c r="FD779" s="249"/>
      <c r="FE779" s="249"/>
      <c r="FF779" s="249"/>
      <c r="FG779" s="249"/>
      <c r="FH779" s="249"/>
      <c r="FI779" s="249"/>
      <c r="FJ779" s="249"/>
      <c r="FK779" s="249"/>
      <c r="FL779" s="249"/>
      <c r="FM779" s="249"/>
      <c r="FN779" s="249"/>
      <c r="FO779" s="249"/>
      <c r="FP779" s="249"/>
      <c r="FQ779" s="249"/>
      <c r="FR779" s="249"/>
      <c r="FS779" s="249"/>
      <c r="FT779" s="249"/>
      <c r="FU779" s="249"/>
      <c r="FV779" s="249"/>
      <c r="FW779" s="249"/>
      <c r="FX779" s="249"/>
    </row>
    <row r="780" customFormat="false" ht="13.8" hidden="false" customHeight="false" outlineLevel="0" collapsed="false">
      <c r="A780" s="249"/>
      <c r="B780" s="249"/>
      <c r="C780" s="249"/>
      <c r="D780" s="249"/>
      <c r="E780" s="249"/>
      <c r="F780" s="249"/>
      <c r="G780" s="249"/>
      <c r="H780" s="249"/>
      <c r="AK780" s="249"/>
      <c r="AL780" s="249"/>
      <c r="AM780" s="249"/>
      <c r="AN780" s="249"/>
      <c r="AO780" s="249"/>
      <c r="AP780" s="249"/>
      <c r="AQ780" s="249"/>
      <c r="AR780" s="249"/>
      <c r="AS780" s="249"/>
      <c r="AT780" s="249"/>
      <c r="AU780" s="249"/>
      <c r="AV780" s="249"/>
      <c r="AW780" s="249"/>
      <c r="AX780" s="249"/>
      <c r="AY780" s="249"/>
      <c r="AZ780" s="249"/>
      <c r="BA780" s="249"/>
      <c r="BB780" s="249"/>
      <c r="BC780" s="249"/>
      <c r="BD780" s="249"/>
      <c r="BE780" s="249"/>
      <c r="BF780" s="249"/>
      <c r="BG780" s="249"/>
      <c r="BH780" s="249"/>
      <c r="BI780" s="249"/>
      <c r="BJ780" s="249"/>
      <c r="BK780" s="249"/>
      <c r="BL780" s="249"/>
      <c r="BM780" s="249"/>
      <c r="BN780" s="249"/>
      <c r="BO780" s="249"/>
      <c r="BP780" s="249"/>
      <c r="BQ780" s="249"/>
      <c r="BR780" s="249"/>
      <c r="BS780" s="249"/>
      <c r="BT780" s="249"/>
      <c r="BU780" s="249"/>
      <c r="BV780" s="249"/>
      <c r="BW780" s="249"/>
      <c r="BX780" s="249"/>
      <c r="BY780" s="249"/>
      <c r="BZ780" s="249"/>
      <c r="CA780" s="249"/>
      <c r="CB780" s="249"/>
      <c r="CC780" s="249"/>
      <c r="CD780" s="249"/>
      <c r="CE780" s="249"/>
      <c r="CF780" s="249"/>
      <c r="CG780" s="249"/>
      <c r="CH780" s="249"/>
      <c r="CI780" s="249"/>
      <c r="CJ780" s="249"/>
      <c r="CK780" s="249"/>
      <c r="CL780" s="249"/>
      <c r="CM780" s="249"/>
      <c r="CN780" s="249"/>
      <c r="CO780" s="249"/>
      <c r="CP780" s="249"/>
      <c r="CQ780" s="249"/>
      <c r="CR780" s="147"/>
      <c r="CS780" s="147"/>
      <c r="CT780" s="249"/>
      <c r="CU780" s="249"/>
      <c r="CV780" s="249"/>
      <c r="CW780" s="249"/>
      <c r="CX780" s="249"/>
      <c r="CY780" s="249"/>
      <c r="CZ780" s="249"/>
      <c r="DA780" s="249"/>
      <c r="DB780" s="249"/>
      <c r="DC780" s="249"/>
      <c r="DD780" s="249"/>
      <c r="DE780" s="249"/>
      <c r="DF780" s="249"/>
      <c r="DG780" s="249"/>
      <c r="DH780" s="249"/>
      <c r="DI780" s="249"/>
      <c r="DJ780" s="249"/>
      <c r="DK780" s="249"/>
      <c r="DL780" s="249"/>
      <c r="DM780" s="249"/>
      <c r="DN780" s="249"/>
      <c r="DO780" s="249"/>
      <c r="DP780" s="249"/>
      <c r="DQ780" s="249"/>
      <c r="DR780" s="249"/>
      <c r="DS780" s="249"/>
      <c r="DT780" s="249"/>
      <c r="DU780" s="249"/>
      <c r="DV780" s="249"/>
      <c r="DW780" s="249"/>
      <c r="DX780" s="249"/>
      <c r="DY780" s="249"/>
      <c r="DZ780" s="249"/>
      <c r="EA780" s="249"/>
      <c r="EB780" s="249"/>
      <c r="EC780" s="249"/>
      <c r="ED780" s="249"/>
      <c r="EE780" s="249"/>
      <c r="EF780" s="249"/>
      <c r="EG780" s="249"/>
      <c r="EH780" s="249"/>
      <c r="EI780" s="249"/>
      <c r="EJ780" s="249"/>
      <c r="EK780" s="249"/>
      <c r="EL780" s="249"/>
      <c r="EM780" s="249"/>
      <c r="EN780" s="249"/>
      <c r="EO780" s="249"/>
      <c r="EP780" s="249"/>
      <c r="EQ780" s="249"/>
      <c r="ER780" s="249"/>
      <c r="ES780" s="249"/>
      <c r="ET780" s="249"/>
      <c r="EU780" s="249"/>
      <c r="EV780" s="249"/>
      <c r="EW780" s="249"/>
      <c r="EX780" s="249"/>
      <c r="EY780" s="249"/>
      <c r="EZ780" s="249"/>
      <c r="FA780" s="249"/>
      <c r="FB780" s="249"/>
      <c r="FC780" s="249"/>
      <c r="FD780" s="249"/>
      <c r="FE780" s="249"/>
      <c r="FF780" s="249"/>
      <c r="FG780" s="249"/>
      <c r="FH780" s="249"/>
      <c r="FI780" s="249"/>
      <c r="FJ780" s="249"/>
      <c r="FK780" s="249"/>
      <c r="FL780" s="249"/>
      <c r="FM780" s="249"/>
      <c r="FN780" s="249"/>
      <c r="FO780" s="249"/>
      <c r="FP780" s="249"/>
      <c r="FQ780" s="249"/>
      <c r="FR780" s="249"/>
      <c r="FS780" s="249"/>
      <c r="FT780" s="249"/>
      <c r="FU780" s="249"/>
      <c r="FV780" s="249"/>
      <c r="FW780" s="249"/>
      <c r="FX780" s="249"/>
    </row>
    <row r="781" customFormat="false" ht="13.8" hidden="false" customHeight="false" outlineLevel="0" collapsed="false">
      <c r="A781" s="249"/>
      <c r="B781" s="249"/>
      <c r="C781" s="249"/>
      <c r="D781" s="249"/>
      <c r="E781" s="249"/>
      <c r="F781" s="249"/>
      <c r="G781" s="249"/>
      <c r="H781" s="249"/>
      <c r="AK781" s="249"/>
      <c r="AL781" s="249"/>
      <c r="AM781" s="249"/>
      <c r="AN781" s="249"/>
      <c r="AO781" s="249"/>
      <c r="AP781" s="249"/>
      <c r="AQ781" s="249"/>
      <c r="AR781" s="249"/>
      <c r="AS781" s="249"/>
      <c r="AT781" s="249"/>
      <c r="AU781" s="249"/>
      <c r="AV781" s="249"/>
      <c r="AW781" s="249"/>
      <c r="AX781" s="249"/>
      <c r="AY781" s="249"/>
      <c r="AZ781" s="249"/>
      <c r="BA781" s="249"/>
      <c r="BB781" s="249"/>
      <c r="BC781" s="249"/>
      <c r="BD781" s="249"/>
      <c r="BE781" s="249"/>
      <c r="BF781" s="249"/>
      <c r="BG781" s="249"/>
      <c r="BH781" s="249"/>
      <c r="BI781" s="249"/>
      <c r="BJ781" s="249"/>
      <c r="BK781" s="249"/>
      <c r="BL781" s="249"/>
      <c r="BM781" s="249"/>
      <c r="BN781" s="249"/>
      <c r="BO781" s="249"/>
      <c r="BP781" s="249"/>
      <c r="BQ781" s="249"/>
      <c r="BR781" s="249"/>
      <c r="BS781" s="249"/>
      <c r="BT781" s="249"/>
      <c r="BU781" s="249"/>
      <c r="BV781" s="249"/>
      <c r="BW781" s="249"/>
      <c r="BX781" s="249"/>
      <c r="BY781" s="249"/>
      <c r="BZ781" s="249"/>
      <c r="CA781" s="249"/>
      <c r="CB781" s="249"/>
      <c r="CC781" s="249"/>
      <c r="CD781" s="249"/>
      <c r="CE781" s="249"/>
      <c r="CF781" s="249"/>
      <c r="CG781" s="249"/>
      <c r="CH781" s="249"/>
      <c r="CI781" s="249"/>
      <c r="CJ781" s="249"/>
      <c r="CK781" s="249"/>
      <c r="CL781" s="249"/>
      <c r="CM781" s="249"/>
      <c r="CN781" s="249"/>
      <c r="CO781" s="249"/>
      <c r="CP781" s="249"/>
      <c r="CQ781" s="249"/>
      <c r="CR781" s="147"/>
      <c r="CS781" s="147"/>
      <c r="CT781" s="249"/>
      <c r="CU781" s="249"/>
      <c r="CV781" s="249"/>
      <c r="CW781" s="249"/>
      <c r="CX781" s="249"/>
      <c r="CY781" s="249"/>
      <c r="CZ781" s="249"/>
      <c r="DA781" s="249"/>
      <c r="DB781" s="249"/>
      <c r="DC781" s="249"/>
      <c r="DD781" s="249"/>
      <c r="DE781" s="249"/>
      <c r="DF781" s="249"/>
      <c r="DG781" s="249"/>
      <c r="DH781" s="249"/>
      <c r="DI781" s="249"/>
      <c r="DJ781" s="249"/>
      <c r="DK781" s="249"/>
      <c r="DL781" s="249"/>
      <c r="DM781" s="249"/>
      <c r="DN781" s="249"/>
      <c r="DO781" s="249"/>
      <c r="DP781" s="249"/>
      <c r="DQ781" s="249"/>
      <c r="DR781" s="249"/>
      <c r="DS781" s="249"/>
      <c r="DT781" s="249"/>
      <c r="DU781" s="249"/>
      <c r="DV781" s="249"/>
      <c r="DW781" s="249"/>
      <c r="DX781" s="249"/>
      <c r="DY781" s="249"/>
      <c r="DZ781" s="249"/>
      <c r="EA781" s="249"/>
      <c r="EB781" s="249"/>
      <c r="EC781" s="249"/>
      <c r="ED781" s="249"/>
      <c r="EE781" s="249"/>
      <c r="EF781" s="249"/>
      <c r="EG781" s="249"/>
      <c r="EH781" s="249"/>
      <c r="EI781" s="249"/>
      <c r="EJ781" s="249"/>
      <c r="EK781" s="249"/>
      <c r="EL781" s="249"/>
      <c r="EM781" s="249"/>
      <c r="EN781" s="249"/>
      <c r="EO781" s="249"/>
      <c r="EP781" s="249"/>
      <c r="EQ781" s="249"/>
      <c r="ER781" s="249"/>
      <c r="ES781" s="249"/>
      <c r="ET781" s="249"/>
      <c r="EU781" s="249"/>
      <c r="EV781" s="249"/>
      <c r="EW781" s="249"/>
      <c r="EX781" s="249"/>
      <c r="EY781" s="249"/>
      <c r="EZ781" s="249"/>
      <c r="FA781" s="249"/>
      <c r="FB781" s="249"/>
      <c r="FC781" s="249"/>
      <c r="FD781" s="249"/>
      <c r="FE781" s="249"/>
      <c r="FF781" s="249"/>
      <c r="FG781" s="249"/>
      <c r="FH781" s="249"/>
      <c r="FI781" s="249"/>
      <c r="FJ781" s="249"/>
      <c r="FK781" s="249"/>
      <c r="FL781" s="249"/>
      <c r="FM781" s="249"/>
      <c r="FN781" s="249"/>
      <c r="FO781" s="249"/>
      <c r="FP781" s="249"/>
      <c r="FQ781" s="249"/>
      <c r="FR781" s="249"/>
      <c r="FS781" s="249"/>
      <c r="FT781" s="249"/>
      <c r="FU781" s="249"/>
      <c r="FV781" s="249"/>
      <c r="FW781" s="249"/>
      <c r="FX781" s="249"/>
    </row>
    <row r="782" customFormat="false" ht="13.8" hidden="false" customHeight="false" outlineLevel="0" collapsed="false">
      <c r="A782" s="249"/>
      <c r="B782" s="249"/>
      <c r="C782" s="249"/>
      <c r="D782" s="249"/>
      <c r="E782" s="249"/>
      <c r="F782" s="249"/>
      <c r="G782" s="249"/>
      <c r="H782" s="249"/>
      <c r="AK782" s="249"/>
      <c r="AL782" s="249"/>
      <c r="AM782" s="249"/>
      <c r="AN782" s="249"/>
      <c r="AO782" s="249"/>
      <c r="AP782" s="249"/>
      <c r="AQ782" s="249"/>
      <c r="AR782" s="249"/>
      <c r="AS782" s="249"/>
      <c r="AT782" s="249"/>
      <c r="AU782" s="249"/>
      <c r="AV782" s="249"/>
      <c r="AW782" s="249"/>
      <c r="AX782" s="249"/>
      <c r="AY782" s="249"/>
      <c r="AZ782" s="249"/>
      <c r="BA782" s="249"/>
      <c r="BB782" s="249"/>
      <c r="BC782" s="249"/>
      <c r="BD782" s="249"/>
      <c r="BE782" s="249"/>
      <c r="BF782" s="249"/>
      <c r="BG782" s="249"/>
      <c r="BH782" s="249"/>
      <c r="BI782" s="249"/>
      <c r="BJ782" s="249"/>
      <c r="BK782" s="249"/>
      <c r="BL782" s="249"/>
      <c r="BM782" s="249"/>
      <c r="BN782" s="249"/>
      <c r="BO782" s="249"/>
      <c r="BP782" s="249"/>
      <c r="BQ782" s="249"/>
      <c r="BR782" s="249"/>
      <c r="BS782" s="249"/>
      <c r="BT782" s="249"/>
      <c r="BU782" s="249"/>
      <c r="BV782" s="249"/>
      <c r="BW782" s="249"/>
      <c r="BX782" s="249"/>
      <c r="BY782" s="249"/>
      <c r="BZ782" s="249"/>
      <c r="CA782" s="249"/>
      <c r="CB782" s="249"/>
      <c r="CC782" s="249"/>
      <c r="CD782" s="249"/>
      <c r="CE782" s="249"/>
      <c r="CF782" s="249"/>
      <c r="CG782" s="249"/>
      <c r="CH782" s="249"/>
      <c r="CI782" s="249"/>
      <c r="CJ782" s="249"/>
      <c r="CK782" s="249"/>
      <c r="CL782" s="249"/>
      <c r="CM782" s="249"/>
      <c r="CN782" s="249"/>
      <c r="CO782" s="249"/>
      <c r="CP782" s="249"/>
      <c r="CQ782" s="249"/>
      <c r="CR782" s="147"/>
      <c r="CS782" s="147"/>
      <c r="CT782" s="249"/>
      <c r="CU782" s="249"/>
      <c r="CV782" s="249"/>
      <c r="CW782" s="249"/>
      <c r="CX782" s="249"/>
      <c r="CY782" s="249"/>
      <c r="CZ782" s="249"/>
      <c r="DA782" s="249"/>
      <c r="DB782" s="249"/>
      <c r="DC782" s="249"/>
      <c r="DD782" s="249"/>
      <c r="DE782" s="249"/>
      <c r="DF782" s="249"/>
      <c r="DG782" s="249"/>
      <c r="DH782" s="249"/>
      <c r="DI782" s="249"/>
      <c r="DJ782" s="249"/>
      <c r="DK782" s="249"/>
      <c r="DL782" s="249"/>
      <c r="DM782" s="249"/>
      <c r="DN782" s="249"/>
      <c r="DO782" s="249"/>
      <c r="DP782" s="249"/>
      <c r="DQ782" s="249"/>
      <c r="DR782" s="249"/>
      <c r="DS782" s="249"/>
      <c r="DT782" s="249"/>
      <c r="DU782" s="249"/>
      <c r="DV782" s="249"/>
      <c r="DW782" s="249"/>
      <c r="DX782" s="249"/>
      <c r="DY782" s="249"/>
      <c r="DZ782" s="249"/>
      <c r="EA782" s="249"/>
      <c r="EB782" s="249"/>
      <c r="EC782" s="249"/>
      <c r="ED782" s="249"/>
      <c r="EE782" s="249"/>
      <c r="EF782" s="249"/>
      <c r="EG782" s="249"/>
      <c r="EH782" s="249"/>
      <c r="EI782" s="249"/>
      <c r="EJ782" s="249"/>
      <c r="EK782" s="249"/>
      <c r="EL782" s="249"/>
      <c r="EM782" s="249"/>
      <c r="EN782" s="249"/>
      <c r="EO782" s="249"/>
      <c r="EP782" s="249"/>
      <c r="EQ782" s="249"/>
      <c r="ER782" s="249"/>
      <c r="ES782" s="249"/>
      <c r="ET782" s="249"/>
      <c r="EU782" s="249"/>
      <c r="EV782" s="249"/>
      <c r="EW782" s="249"/>
      <c r="EX782" s="249"/>
      <c r="EY782" s="249"/>
      <c r="EZ782" s="249"/>
      <c r="FA782" s="249"/>
      <c r="FB782" s="249"/>
      <c r="FC782" s="249"/>
      <c r="FD782" s="249"/>
      <c r="FE782" s="249"/>
      <c r="FF782" s="249"/>
      <c r="FG782" s="249"/>
      <c r="FH782" s="249"/>
      <c r="FI782" s="249"/>
      <c r="FJ782" s="249"/>
      <c r="FK782" s="249"/>
      <c r="FL782" s="249"/>
      <c r="FM782" s="249"/>
      <c r="FN782" s="249"/>
      <c r="FO782" s="249"/>
      <c r="FP782" s="249"/>
      <c r="FQ782" s="249"/>
      <c r="FR782" s="249"/>
      <c r="FS782" s="249"/>
      <c r="FT782" s="249"/>
      <c r="FU782" s="249"/>
      <c r="FV782" s="249"/>
      <c r="FW782" s="249"/>
      <c r="FX782" s="249"/>
    </row>
    <row r="783" customFormat="false" ht="13.8" hidden="false" customHeight="false" outlineLevel="0" collapsed="false">
      <c r="A783" s="249"/>
      <c r="B783" s="249"/>
      <c r="C783" s="249"/>
      <c r="D783" s="249"/>
      <c r="E783" s="249"/>
      <c r="F783" s="249"/>
      <c r="G783" s="249"/>
      <c r="H783" s="249"/>
      <c r="AK783" s="249"/>
      <c r="AL783" s="249"/>
      <c r="AM783" s="249"/>
      <c r="AN783" s="249"/>
      <c r="AO783" s="249"/>
      <c r="AP783" s="249"/>
      <c r="AQ783" s="249"/>
      <c r="AR783" s="249"/>
      <c r="AS783" s="249"/>
      <c r="AT783" s="249"/>
      <c r="AU783" s="249"/>
      <c r="AV783" s="249"/>
      <c r="AW783" s="249"/>
      <c r="AX783" s="249"/>
      <c r="AY783" s="249"/>
      <c r="AZ783" s="249"/>
      <c r="BA783" s="249"/>
      <c r="BB783" s="249"/>
      <c r="BC783" s="249"/>
      <c r="BD783" s="249"/>
      <c r="BE783" s="249"/>
      <c r="BF783" s="249"/>
      <c r="BG783" s="249"/>
      <c r="BH783" s="249"/>
      <c r="BI783" s="249"/>
      <c r="BJ783" s="249"/>
      <c r="BK783" s="249"/>
      <c r="BL783" s="249"/>
      <c r="BM783" s="249"/>
      <c r="BN783" s="249"/>
      <c r="BO783" s="249"/>
      <c r="BP783" s="249"/>
      <c r="BQ783" s="249"/>
      <c r="BR783" s="249"/>
      <c r="BS783" s="249"/>
      <c r="BT783" s="249"/>
      <c r="BU783" s="249"/>
      <c r="BV783" s="249"/>
      <c r="BW783" s="249"/>
      <c r="BX783" s="249"/>
      <c r="BY783" s="249"/>
      <c r="BZ783" s="249"/>
      <c r="CA783" s="249"/>
      <c r="CB783" s="249"/>
      <c r="CC783" s="249"/>
      <c r="CD783" s="249"/>
      <c r="CE783" s="249"/>
      <c r="CF783" s="249"/>
      <c r="CG783" s="249"/>
      <c r="CH783" s="249"/>
      <c r="CI783" s="249"/>
      <c r="CJ783" s="249"/>
      <c r="CK783" s="249"/>
      <c r="CL783" s="249"/>
      <c r="CM783" s="249"/>
      <c r="CN783" s="249"/>
      <c r="CO783" s="249"/>
      <c r="CP783" s="249"/>
      <c r="CQ783" s="249"/>
      <c r="CR783" s="147"/>
      <c r="CS783" s="147"/>
      <c r="CT783" s="249"/>
      <c r="CU783" s="249"/>
      <c r="CV783" s="249"/>
      <c r="CW783" s="249"/>
      <c r="CX783" s="249"/>
      <c r="CY783" s="249"/>
      <c r="CZ783" s="249"/>
      <c r="DA783" s="249"/>
      <c r="DB783" s="249"/>
      <c r="DC783" s="249"/>
      <c r="DD783" s="249"/>
      <c r="DE783" s="249"/>
      <c r="DF783" s="249"/>
      <c r="DG783" s="249"/>
      <c r="DH783" s="249"/>
      <c r="DI783" s="249"/>
      <c r="DJ783" s="249"/>
      <c r="DK783" s="249"/>
      <c r="DL783" s="249"/>
      <c r="DM783" s="249"/>
      <c r="DN783" s="249"/>
      <c r="DO783" s="249"/>
      <c r="DP783" s="249"/>
      <c r="DQ783" s="249"/>
      <c r="DR783" s="249"/>
      <c r="DS783" s="249"/>
      <c r="DT783" s="249"/>
      <c r="DU783" s="249"/>
      <c r="DV783" s="249"/>
      <c r="DW783" s="249"/>
      <c r="DX783" s="249"/>
      <c r="DY783" s="249"/>
      <c r="DZ783" s="249"/>
      <c r="EA783" s="249"/>
      <c r="EB783" s="249"/>
      <c r="EC783" s="249"/>
      <c r="ED783" s="249"/>
      <c r="EE783" s="249"/>
      <c r="EF783" s="249"/>
      <c r="EG783" s="249"/>
      <c r="EH783" s="249"/>
      <c r="EI783" s="249"/>
      <c r="EJ783" s="249"/>
      <c r="EK783" s="249"/>
      <c r="EL783" s="249"/>
      <c r="EM783" s="249"/>
      <c r="EN783" s="249"/>
      <c r="EO783" s="249"/>
      <c r="EP783" s="249"/>
      <c r="EQ783" s="249"/>
      <c r="ER783" s="249"/>
      <c r="ES783" s="249"/>
      <c r="ET783" s="249"/>
      <c r="EU783" s="249"/>
      <c r="EV783" s="249"/>
      <c r="EW783" s="249"/>
      <c r="EX783" s="249"/>
      <c r="EY783" s="249"/>
      <c r="EZ783" s="249"/>
      <c r="FA783" s="249"/>
      <c r="FB783" s="249"/>
      <c r="FC783" s="249"/>
      <c r="FD783" s="249"/>
      <c r="FE783" s="249"/>
      <c r="FF783" s="249"/>
      <c r="FG783" s="249"/>
      <c r="FH783" s="249"/>
      <c r="FI783" s="249"/>
      <c r="FJ783" s="249"/>
      <c r="FK783" s="249"/>
      <c r="FL783" s="249"/>
      <c r="FM783" s="249"/>
      <c r="FN783" s="249"/>
      <c r="FO783" s="249"/>
      <c r="FP783" s="249"/>
      <c r="FQ783" s="249"/>
      <c r="FR783" s="249"/>
      <c r="FS783" s="249"/>
      <c r="FT783" s="249"/>
      <c r="FU783" s="249"/>
      <c r="FV783" s="249"/>
      <c r="FW783" s="249"/>
      <c r="FX783" s="249"/>
    </row>
    <row r="784" customFormat="false" ht="13.8" hidden="false" customHeight="false" outlineLevel="0" collapsed="false">
      <c r="A784" s="249"/>
      <c r="B784" s="249"/>
      <c r="C784" s="249"/>
      <c r="D784" s="249"/>
      <c r="E784" s="249"/>
      <c r="F784" s="249"/>
      <c r="G784" s="249"/>
      <c r="H784" s="249"/>
      <c r="AK784" s="249"/>
      <c r="AL784" s="249"/>
      <c r="AM784" s="249"/>
      <c r="AN784" s="249"/>
      <c r="AO784" s="249"/>
      <c r="AP784" s="249"/>
      <c r="AQ784" s="249"/>
      <c r="AR784" s="249"/>
      <c r="AS784" s="249"/>
      <c r="AT784" s="249"/>
      <c r="AU784" s="249"/>
      <c r="AV784" s="249"/>
      <c r="AW784" s="249"/>
      <c r="AX784" s="249"/>
      <c r="AY784" s="249"/>
      <c r="AZ784" s="249"/>
      <c r="BA784" s="249"/>
      <c r="BB784" s="249"/>
      <c r="BC784" s="249"/>
      <c r="BD784" s="249"/>
      <c r="BE784" s="249"/>
      <c r="BF784" s="249"/>
      <c r="BG784" s="249"/>
      <c r="BH784" s="249"/>
      <c r="BI784" s="249"/>
      <c r="BJ784" s="249"/>
      <c r="BK784" s="249"/>
      <c r="BL784" s="249"/>
      <c r="BM784" s="249"/>
      <c r="BN784" s="249"/>
      <c r="BO784" s="249"/>
      <c r="BP784" s="249"/>
      <c r="BQ784" s="249"/>
      <c r="BR784" s="249"/>
      <c r="BS784" s="249"/>
      <c r="BT784" s="249"/>
      <c r="BU784" s="249"/>
      <c r="BV784" s="249"/>
      <c r="BW784" s="249"/>
      <c r="BX784" s="249"/>
      <c r="BY784" s="249"/>
      <c r="BZ784" s="249"/>
      <c r="CA784" s="249"/>
      <c r="CB784" s="249"/>
      <c r="CC784" s="249"/>
      <c r="CD784" s="249"/>
      <c r="CE784" s="249"/>
      <c r="CF784" s="249"/>
      <c r="CG784" s="249"/>
      <c r="CH784" s="249"/>
      <c r="CI784" s="249"/>
      <c r="CJ784" s="249"/>
      <c r="CK784" s="249"/>
      <c r="CL784" s="249"/>
      <c r="CM784" s="249"/>
      <c r="CN784" s="249"/>
      <c r="CO784" s="249"/>
      <c r="CP784" s="249"/>
      <c r="CQ784" s="249"/>
      <c r="CR784" s="147"/>
      <c r="CS784" s="147"/>
      <c r="CT784" s="249"/>
      <c r="CU784" s="249"/>
      <c r="CV784" s="249"/>
      <c r="CW784" s="249"/>
      <c r="CX784" s="249"/>
      <c r="CY784" s="249"/>
      <c r="CZ784" s="249"/>
      <c r="DA784" s="249"/>
      <c r="DB784" s="249"/>
      <c r="DC784" s="249"/>
      <c r="DD784" s="249"/>
      <c r="DE784" s="249"/>
      <c r="DF784" s="249"/>
      <c r="DG784" s="249"/>
      <c r="DH784" s="249"/>
      <c r="DI784" s="249"/>
      <c r="DJ784" s="249"/>
      <c r="DK784" s="249"/>
      <c r="DL784" s="249"/>
      <c r="DM784" s="249"/>
      <c r="DN784" s="249"/>
      <c r="DO784" s="249"/>
      <c r="DP784" s="249"/>
      <c r="DQ784" s="249"/>
      <c r="DR784" s="249"/>
      <c r="DS784" s="249"/>
      <c r="DT784" s="249"/>
      <c r="DU784" s="249"/>
      <c r="DV784" s="249"/>
      <c r="DW784" s="249"/>
      <c r="DX784" s="249"/>
      <c r="DY784" s="249"/>
      <c r="DZ784" s="249"/>
      <c r="EA784" s="249"/>
      <c r="EB784" s="249"/>
      <c r="EC784" s="249"/>
      <c r="ED784" s="249"/>
      <c r="EE784" s="249"/>
      <c r="EF784" s="249"/>
      <c r="EG784" s="249"/>
      <c r="EH784" s="249"/>
      <c r="EI784" s="249"/>
      <c r="EJ784" s="249"/>
      <c r="EK784" s="249"/>
      <c r="EL784" s="249"/>
      <c r="EM784" s="249"/>
      <c r="EN784" s="249"/>
      <c r="EO784" s="249"/>
      <c r="EP784" s="249"/>
      <c r="EQ784" s="249"/>
      <c r="ER784" s="249"/>
      <c r="ES784" s="249"/>
      <c r="ET784" s="249"/>
      <c r="EU784" s="249"/>
      <c r="EV784" s="249"/>
      <c r="EW784" s="249"/>
      <c r="EX784" s="249"/>
      <c r="EY784" s="249"/>
      <c r="EZ784" s="249"/>
      <c r="FA784" s="249"/>
      <c r="FB784" s="249"/>
      <c r="FC784" s="249"/>
      <c r="FD784" s="249"/>
      <c r="FE784" s="249"/>
      <c r="FF784" s="249"/>
      <c r="FG784" s="249"/>
      <c r="FH784" s="249"/>
      <c r="FI784" s="249"/>
      <c r="FJ784" s="249"/>
      <c r="FK784" s="249"/>
      <c r="FL784" s="249"/>
      <c r="FM784" s="249"/>
      <c r="FN784" s="249"/>
      <c r="FO784" s="249"/>
      <c r="FP784" s="249"/>
      <c r="FQ784" s="249"/>
      <c r="FR784" s="249"/>
      <c r="FS784" s="249"/>
      <c r="FT784" s="249"/>
      <c r="FU784" s="249"/>
      <c r="FV784" s="249"/>
      <c r="FW784" s="249"/>
      <c r="FX784" s="249"/>
    </row>
    <row r="785" customFormat="false" ht="13.8" hidden="false" customHeight="false" outlineLevel="0" collapsed="false">
      <c r="A785" s="249"/>
      <c r="B785" s="249"/>
      <c r="C785" s="249"/>
      <c r="D785" s="249"/>
      <c r="E785" s="249"/>
      <c r="F785" s="249"/>
      <c r="G785" s="249"/>
      <c r="H785" s="249"/>
      <c r="AK785" s="249"/>
      <c r="AL785" s="249"/>
      <c r="AM785" s="249"/>
      <c r="AN785" s="249"/>
      <c r="AO785" s="249"/>
      <c r="AP785" s="249"/>
      <c r="AQ785" s="249"/>
      <c r="AR785" s="249"/>
      <c r="AS785" s="249"/>
      <c r="AT785" s="249"/>
      <c r="AU785" s="249"/>
      <c r="AV785" s="249"/>
      <c r="AW785" s="249"/>
      <c r="AX785" s="249"/>
      <c r="AY785" s="249"/>
      <c r="AZ785" s="249"/>
      <c r="BA785" s="249"/>
      <c r="BB785" s="249"/>
      <c r="BC785" s="249"/>
      <c r="BD785" s="249"/>
      <c r="BE785" s="249"/>
      <c r="BF785" s="249"/>
      <c r="BG785" s="249"/>
      <c r="BH785" s="249"/>
      <c r="BI785" s="249"/>
      <c r="BJ785" s="249"/>
      <c r="BK785" s="249"/>
      <c r="BL785" s="249"/>
      <c r="BM785" s="249"/>
      <c r="BN785" s="249"/>
      <c r="BO785" s="249"/>
      <c r="BP785" s="249"/>
      <c r="BQ785" s="249"/>
      <c r="BR785" s="249"/>
      <c r="BS785" s="249"/>
      <c r="BT785" s="249"/>
      <c r="BU785" s="249"/>
      <c r="BV785" s="249"/>
      <c r="BW785" s="249"/>
      <c r="BX785" s="249"/>
      <c r="BY785" s="249"/>
      <c r="BZ785" s="249"/>
      <c r="CA785" s="249"/>
      <c r="CB785" s="249"/>
      <c r="CC785" s="249"/>
      <c r="CD785" s="249"/>
      <c r="CE785" s="249"/>
      <c r="CF785" s="249"/>
      <c r="CG785" s="249"/>
      <c r="CH785" s="249"/>
      <c r="CI785" s="249"/>
      <c r="CJ785" s="249"/>
      <c r="CK785" s="249"/>
      <c r="CL785" s="249"/>
      <c r="CM785" s="249"/>
      <c r="CN785" s="249"/>
      <c r="CO785" s="249"/>
      <c r="CP785" s="249"/>
      <c r="CQ785" s="249"/>
      <c r="CR785" s="147"/>
      <c r="CS785" s="147"/>
      <c r="CT785" s="249"/>
      <c r="CU785" s="249"/>
      <c r="CV785" s="249"/>
      <c r="CW785" s="249"/>
      <c r="CX785" s="249"/>
      <c r="CY785" s="249"/>
      <c r="CZ785" s="249"/>
      <c r="DA785" s="249"/>
      <c r="DB785" s="249"/>
      <c r="DC785" s="249"/>
      <c r="DD785" s="249"/>
      <c r="DE785" s="249"/>
      <c r="DF785" s="249"/>
      <c r="DG785" s="249"/>
      <c r="DH785" s="249"/>
      <c r="DI785" s="249"/>
      <c r="DJ785" s="249"/>
      <c r="DK785" s="249"/>
      <c r="DL785" s="249"/>
      <c r="DM785" s="249"/>
      <c r="DN785" s="249"/>
      <c r="DO785" s="249"/>
      <c r="DP785" s="249"/>
      <c r="DQ785" s="249"/>
      <c r="DR785" s="249"/>
      <c r="DS785" s="249"/>
      <c r="DT785" s="249"/>
      <c r="DU785" s="249"/>
      <c r="DV785" s="249"/>
      <c r="DW785" s="249"/>
      <c r="DX785" s="249"/>
      <c r="DY785" s="249"/>
      <c r="DZ785" s="249"/>
      <c r="EA785" s="249"/>
      <c r="EB785" s="249"/>
      <c r="EC785" s="249"/>
      <c r="ED785" s="249"/>
      <c r="EE785" s="249"/>
      <c r="EF785" s="249"/>
      <c r="EG785" s="249"/>
      <c r="EH785" s="249"/>
      <c r="EI785" s="249"/>
      <c r="EJ785" s="249"/>
      <c r="EK785" s="249"/>
      <c r="EL785" s="249"/>
      <c r="EM785" s="249"/>
      <c r="EN785" s="249"/>
      <c r="EO785" s="249"/>
      <c r="EP785" s="249"/>
      <c r="EQ785" s="249"/>
      <c r="ER785" s="249"/>
      <c r="ES785" s="249"/>
      <c r="ET785" s="249"/>
      <c r="EU785" s="249"/>
      <c r="EV785" s="249"/>
      <c r="EW785" s="249"/>
      <c r="EX785" s="249"/>
      <c r="EY785" s="249"/>
      <c r="EZ785" s="249"/>
      <c r="FA785" s="249"/>
      <c r="FB785" s="249"/>
      <c r="FC785" s="249"/>
      <c r="FD785" s="249"/>
      <c r="FE785" s="249"/>
      <c r="FF785" s="249"/>
      <c r="FG785" s="249"/>
      <c r="FH785" s="249"/>
      <c r="FI785" s="249"/>
      <c r="FJ785" s="249"/>
      <c r="FK785" s="249"/>
      <c r="FL785" s="249"/>
      <c r="FM785" s="249"/>
      <c r="FN785" s="249"/>
      <c r="FO785" s="249"/>
      <c r="FP785" s="249"/>
      <c r="FQ785" s="249"/>
      <c r="FR785" s="249"/>
      <c r="FS785" s="249"/>
      <c r="FT785" s="249"/>
      <c r="FU785" s="249"/>
      <c r="FV785" s="249"/>
      <c r="FW785" s="249"/>
      <c r="FX785" s="249"/>
    </row>
    <row r="786" customFormat="false" ht="13.8" hidden="false" customHeight="false" outlineLevel="0" collapsed="false">
      <c r="A786" s="249"/>
      <c r="B786" s="249"/>
      <c r="C786" s="249"/>
      <c r="D786" s="249"/>
      <c r="E786" s="249"/>
      <c r="F786" s="249"/>
      <c r="G786" s="249"/>
      <c r="H786" s="249"/>
      <c r="AK786" s="249"/>
      <c r="AL786" s="249"/>
      <c r="AM786" s="249"/>
      <c r="AN786" s="249"/>
      <c r="AO786" s="249"/>
      <c r="AP786" s="249"/>
      <c r="AQ786" s="249"/>
      <c r="AR786" s="249"/>
      <c r="AS786" s="249"/>
      <c r="AT786" s="249"/>
      <c r="AU786" s="249"/>
      <c r="AV786" s="249"/>
      <c r="AW786" s="249"/>
      <c r="AX786" s="249"/>
      <c r="AY786" s="249"/>
      <c r="AZ786" s="249"/>
      <c r="BA786" s="249"/>
      <c r="BB786" s="249"/>
      <c r="BC786" s="249"/>
      <c r="BD786" s="249"/>
      <c r="BE786" s="249"/>
      <c r="BF786" s="249"/>
      <c r="BG786" s="249"/>
      <c r="BH786" s="249"/>
      <c r="BI786" s="249"/>
      <c r="BJ786" s="249"/>
      <c r="BK786" s="249"/>
      <c r="BL786" s="249"/>
      <c r="BM786" s="249"/>
      <c r="BN786" s="249"/>
      <c r="BO786" s="249"/>
      <c r="BP786" s="249"/>
      <c r="BQ786" s="249"/>
      <c r="BR786" s="249"/>
      <c r="BS786" s="249"/>
      <c r="BT786" s="249"/>
      <c r="BU786" s="249"/>
      <c r="BV786" s="249"/>
      <c r="BW786" s="249"/>
      <c r="BX786" s="249"/>
      <c r="BY786" s="249"/>
      <c r="BZ786" s="249"/>
      <c r="CA786" s="249"/>
      <c r="CB786" s="249"/>
      <c r="CC786" s="249"/>
      <c r="CD786" s="249"/>
      <c r="CE786" s="249"/>
      <c r="CF786" s="249"/>
      <c r="CG786" s="249"/>
      <c r="CH786" s="249"/>
      <c r="CI786" s="249"/>
      <c r="CJ786" s="249"/>
      <c r="CK786" s="249"/>
      <c r="CL786" s="249"/>
      <c r="CM786" s="249"/>
      <c r="CN786" s="249"/>
      <c r="CO786" s="249"/>
      <c r="CP786" s="249"/>
      <c r="CQ786" s="249"/>
      <c r="CR786" s="147"/>
      <c r="CS786" s="147"/>
      <c r="CT786" s="249"/>
      <c r="CU786" s="249"/>
      <c r="CV786" s="249"/>
      <c r="CW786" s="249"/>
      <c r="CX786" s="249"/>
      <c r="CY786" s="249"/>
      <c r="CZ786" s="249"/>
      <c r="DA786" s="249"/>
      <c r="DB786" s="249"/>
      <c r="DC786" s="249"/>
      <c r="DD786" s="249"/>
      <c r="DE786" s="249"/>
      <c r="DF786" s="249"/>
      <c r="DG786" s="249"/>
      <c r="DH786" s="249"/>
      <c r="DI786" s="249"/>
      <c r="DJ786" s="249"/>
      <c r="DK786" s="249"/>
      <c r="DL786" s="249"/>
      <c r="DM786" s="249"/>
      <c r="DN786" s="249"/>
      <c r="DO786" s="249"/>
      <c r="DP786" s="249"/>
      <c r="DQ786" s="249"/>
      <c r="DR786" s="249"/>
      <c r="DS786" s="249"/>
      <c r="DT786" s="249"/>
      <c r="DU786" s="249"/>
      <c r="DV786" s="249"/>
      <c r="DW786" s="249"/>
      <c r="DX786" s="249"/>
      <c r="DY786" s="249"/>
      <c r="DZ786" s="249"/>
      <c r="EA786" s="249"/>
      <c r="EB786" s="249"/>
      <c r="EC786" s="249"/>
      <c r="ED786" s="249"/>
      <c r="EE786" s="249"/>
      <c r="EF786" s="249"/>
      <c r="EG786" s="249"/>
      <c r="EH786" s="249"/>
      <c r="EI786" s="249"/>
      <c r="EJ786" s="249"/>
      <c r="EK786" s="249"/>
      <c r="EL786" s="249"/>
      <c r="EM786" s="249"/>
      <c r="EN786" s="249"/>
      <c r="EO786" s="249"/>
      <c r="EP786" s="249"/>
      <c r="EQ786" s="249"/>
      <c r="ER786" s="249"/>
      <c r="ES786" s="249"/>
      <c r="ET786" s="249"/>
      <c r="EU786" s="249"/>
      <c r="EV786" s="249"/>
      <c r="EW786" s="249"/>
      <c r="EX786" s="249"/>
      <c r="EY786" s="249"/>
      <c r="EZ786" s="249"/>
      <c r="FA786" s="249"/>
      <c r="FB786" s="249"/>
      <c r="FC786" s="249"/>
      <c r="FD786" s="249"/>
      <c r="FE786" s="249"/>
      <c r="FF786" s="249"/>
      <c r="FG786" s="249"/>
      <c r="FH786" s="249"/>
      <c r="FI786" s="249"/>
      <c r="FJ786" s="249"/>
      <c r="FK786" s="249"/>
      <c r="FL786" s="249"/>
      <c r="FM786" s="249"/>
      <c r="FN786" s="249"/>
      <c r="FO786" s="249"/>
      <c r="FP786" s="249"/>
      <c r="FQ786" s="249"/>
      <c r="FR786" s="249"/>
      <c r="FS786" s="249"/>
      <c r="FT786" s="249"/>
      <c r="FU786" s="249"/>
      <c r="FV786" s="249"/>
      <c r="FW786" s="249"/>
      <c r="FX786" s="249"/>
    </row>
    <row r="787" customFormat="false" ht="13.8" hidden="false" customHeight="false" outlineLevel="0" collapsed="false">
      <c r="A787" s="249"/>
      <c r="B787" s="249"/>
      <c r="C787" s="249"/>
      <c r="D787" s="249"/>
      <c r="E787" s="249"/>
      <c r="F787" s="249"/>
      <c r="G787" s="249"/>
      <c r="H787" s="249"/>
      <c r="AK787" s="249"/>
      <c r="AL787" s="249"/>
      <c r="AM787" s="249"/>
      <c r="AN787" s="249"/>
      <c r="AO787" s="249"/>
      <c r="AP787" s="249"/>
      <c r="AQ787" s="249"/>
      <c r="AR787" s="249"/>
      <c r="AS787" s="249"/>
      <c r="AT787" s="249"/>
      <c r="AU787" s="249"/>
      <c r="AV787" s="249"/>
      <c r="AW787" s="249"/>
      <c r="AX787" s="249"/>
      <c r="AY787" s="249"/>
      <c r="AZ787" s="249"/>
      <c r="BA787" s="249"/>
      <c r="BB787" s="249"/>
      <c r="BC787" s="249"/>
      <c r="BD787" s="249"/>
      <c r="BE787" s="249"/>
      <c r="BF787" s="249"/>
      <c r="BG787" s="249"/>
      <c r="BH787" s="249"/>
      <c r="BI787" s="249"/>
      <c r="BJ787" s="249"/>
      <c r="BK787" s="249"/>
      <c r="BL787" s="249"/>
      <c r="BM787" s="249"/>
      <c r="BN787" s="249"/>
      <c r="BO787" s="249"/>
      <c r="BP787" s="249"/>
      <c r="BQ787" s="249"/>
      <c r="BR787" s="249"/>
      <c r="BS787" s="249"/>
      <c r="BT787" s="249"/>
      <c r="BU787" s="249"/>
      <c r="BV787" s="249"/>
      <c r="BW787" s="249"/>
      <c r="BX787" s="249"/>
      <c r="BY787" s="249"/>
      <c r="BZ787" s="249"/>
      <c r="CA787" s="249"/>
      <c r="CB787" s="249"/>
      <c r="CC787" s="249"/>
      <c r="CD787" s="249"/>
      <c r="CE787" s="249"/>
      <c r="CF787" s="249"/>
      <c r="CG787" s="249"/>
      <c r="CH787" s="249"/>
      <c r="CI787" s="249"/>
      <c r="CJ787" s="249"/>
      <c r="CK787" s="249"/>
      <c r="CL787" s="249"/>
      <c r="CM787" s="249"/>
      <c r="CN787" s="249"/>
      <c r="CO787" s="249"/>
      <c r="CP787" s="249"/>
      <c r="CQ787" s="249"/>
      <c r="CR787" s="147"/>
      <c r="CS787" s="147"/>
      <c r="CT787" s="249"/>
      <c r="CU787" s="249"/>
      <c r="CV787" s="249"/>
      <c r="CW787" s="249"/>
      <c r="CX787" s="249"/>
      <c r="CY787" s="249"/>
      <c r="CZ787" s="249"/>
      <c r="DA787" s="249"/>
      <c r="DB787" s="249"/>
      <c r="DC787" s="249"/>
      <c r="DD787" s="249"/>
      <c r="DE787" s="249"/>
      <c r="DF787" s="249"/>
      <c r="DG787" s="249"/>
      <c r="DH787" s="249"/>
      <c r="DI787" s="249"/>
      <c r="DJ787" s="249"/>
      <c r="DK787" s="249"/>
      <c r="DL787" s="249"/>
      <c r="DM787" s="249"/>
      <c r="DN787" s="249"/>
      <c r="DO787" s="249"/>
      <c r="DP787" s="249"/>
      <c r="DQ787" s="249"/>
      <c r="DR787" s="249"/>
      <c r="DS787" s="249"/>
      <c r="DT787" s="249"/>
      <c r="DU787" s="249"/>
      <c r="DV787" s="249"/>
      <c r="DW787" s="249"/>
      <c r="DX787" s="249"/>
      <c r="DY787" s="249"/>
      <c r="DZ787" s="249"/>
      <c r="EA787" s="249"/>
      <c r="EB787" s="249"/>
      <c r="EC787" s="249"/>
      <c r="ED787" s="249"/>
      <c r="EE787" s="249"/>
      <c r="EF787" s="249"/>
      <c r="EG787" s="249"/>
      <c r="EH787" s="249"/>
      <c r="EI787" s="249"/>
      <c r="EJ787" s="249"/>
      <c r="EK787" s="249"/>
      <c r="EL787" s="249"/>
      <c r="EM787" s="249"/>
      <c r="EN787" s="249"/>
      <c r="EO787" s="249"/>
      <c r="EP787" s="249"/>
      <c r="EQ787" s="249"/>
      <c r="ER787" s="249"/>
      <c r="ES787" s="249"/>
      <c r="ET787" s="249"/>
      <c r="EU787" s="249"/>
      <c r="EV787" s="249"/>
      <c r="EW787" s="249"/>
      <c r="EX787" s="249"/>
      <c r="EY787" s="249"/>
      <c r="EZ787" s="249"/>
      <c r="FA787" s="249"/>
      <c r="FB787" s="249"/>
      <c r="FC787" s="249"/>
      <c r="FD787" s="249"/>
      <c r="FE787" s="249"/>
      <c r="FF787" s="249"/>
      <c r="FG787" s="249"/>
      <c r="FH787" s="249"/>
      <c r="FI787" s="249"/>
      <c r="FJ787" s="249"/>
      <c r="FK787" s="249"/>
      <c r="FL787" s="249"/>
      <c r="FM787" s="249"/>
      <c r="FN787" s="249"/>
      <c r="FO787" s="249"/>
      <c r="FP787" s="249"/>
      <c r="FQ787" s="249"/>
      <c r="FR787" s="249"/>
      <c r="FS787" s="249"/>
      <c r="FT787" s="249"/>
      <c r="FU787" s="249"/>
      <c r="FV787" s="249"/>
      <c r="FW787" s="249"/>
      <c r="FX787" s="249"/>
    </row>
    <row r="788" customFormat="false" ht="13.8" hidden="false" customHeight="false" outlineLevel="0" collapsed="false">
      <c r="A788" s="249"/>
      <c r="B788" s="249"/>
      <c r="C788" s="249"/>
      <c r="D788" s="249"/>
      <c r="E788" s="249"/>
      <c r="F788" s="249"/>
      <c r="G788" s="249"/>
      <c r="H788" s="249"/>
      <c r="AK788" s="249"/>
      <c r="AL788" s="249"/>
      <c r="AM788" s="249"/>
      <c r="AN788" s="249"/>
      <c r="AO788" s="249"/>
      <c r="AP788" s="249"/>
      <c r="AQ788" s="249"/>
      <c r="AR788" s="249"/>
      <c r="AS788" s="249"/>
      <c r="AT788" s="249"/>
      <c r="AU788" s="249"/>
      <c r="AV788" s="249"/>
      <c r="AW788" s="249"/>
      <c r="AX788" s="249"/>
      <c r="AY788" s="249"/>
      <c r="AZ788" s="249"/>
      <c r="BA788" s="249"/>
      <c r="BB788" s="249"/>
      <c r="BC788" s="249"/>
      <c r="BD788" s="249"/>
      <c r="BE788" s="249"/>
      <c r="BF788" s="249"/>
      <c r="BG788" s="249"/>
      <c r="BH788" s="249"/>
      <c r="BI788" s="249"/>
      <c r="BJ788" s="249"/>
      <c r="BK788" s="249"/>
      <c r="BL788" s="249"/>
      <c r="BM788" s="249"/>
      <c r="BN788" s="249"/>
      <c r="BO788" s="249"/>
      <c r="BP788" s="249"/>
      <c r="BQ788" s="249"/>
      <c r="BR788" s="249"/>
      <c r="BS788" s="249"/>
      <c r="BT788" s="249"/>
      <c r="BU788" s="249"/>
      <c r="BV788" s="249"/>
      <c r="BW788" s="249"/>
      <c r="BX788" s="249"/>
      <c r="BY788" s="249"/>
      <c r="BZ788" s="249"/>
      <c r="CA788" s="249"/>
      <c r="CB788" s="249"/>
      <c r="CC788" s="249"/>
      <c r="CD788" s="249"/>
      <c r="CE788" s="249"/>
      <c r="CF788" s="249"/>
      <c r="CG788" s="249"/>
      <c r="CH788" s="249"/>
      <c r="CI788" s="249"/>
      <c r="CJ788" s="249"/>
      <c r="CK788" s="249"/>
      <c r="CL788" s="249"/>
      <c r="CM788" s="249"/>
      <c r="CN788" s="249"/>
      <c r="CO788" s="249"/>
      <c r="CP788" s="249"/>
      <c r="CQ788" s="249"/>
      <c r="CR788" s="147"/>
      <c r="CS788" s="147"/>
      <c r="CT788" s="249"/>
      <c r="CU788" s="249"/>
      <c r="CV788" s="249"/>
      <c r="CW788" s="249"/>
      <c r="CX788" s="249"/>
      <c r="CY788" s="249"/>
      <c r="CZ788" s="249"/>
      <c r="DA788" s="249"/>
      <c r="DB788" s="249"/>
      <c r="DC788" s="249"/>
      <c r="DD788" s="249"/>
      <c r="DE788" s="249"/>
      <c r="DF788" s="249"/>
      <c r="DG788" s="249"/>
      <c r="DH788" s="249"/>
      <c r="DI788" s="249"/>
      <c r="DJ788" s="249"/>
      <c r="DK788" s="249"/>
      <c r="DL788" s="249"/>
      <c r="DM788" s="249"/>
      <c r="DN788" s="249"/>
      <c r="DO788" s="249"/>
      <c r="DP788" s="249"/>
      <c r="DQ788" s="249"/>
      <c r="DR788" s="249"/>
      <c r="DS788" s="249"/>
      <c r="DT788" s="249"/>
      <c r="DU788" s="249"/>
      <c r="DV788" s="249"/>
      <c r="DW788" s="249"/>
      <c r="DX788" s="249"/>
      <c r="DY788" s="249"/>
      <c r="DZ788" s="249"/>
      <c r="EA788" s="249"/>
      <c r="EB788" s="249"/>
      <c r="EC788" s="249"/>
      <c r="ED788" s="249"/>
      <c r="EE788" s="249"/>
      <c r="EF788" s="249"/>
      <c r="EG788" s="249"/>
      <c r="EH788" s="249"/>
      <c r="EI788" s="249"/>
      <c r="EJ788" s="249"/>
      <c r="EK788" s="249"/>
      <c r="EL788" s="249"/>
      <c r="EM788" s="249"/>
      <c r="EN788" s="249"/>
      <c r="EO788" s="249"/>
      <c r="EP788" s="249"/>
      <c r="EQ788" s="249"/>
      <c r="ER788" s="249"/>
      <c r="ES788" s="249"/>
      <c r="ET788" s="249"/>
      <c r="EU788" s="249"/>
      <c r="EV788" s="249"/>
      <c r="EW788" s="249"/>
      <c r="EX788" s="249"/>
      <c r="EY788" s="249"/>
      <c r="EZ788" s="249"/>
      <c r="FA788" s="249"/>
      <c r="FB788" s="249"/>
      <c r="FC788" s="249"/>
      <c r="FD788" s="249"/>
      <c r="FE788" s="249"/>
      <c r="FF788" s="249"/>
      <c r="FG788" s="249"/>
      <c r="FH788" s="249"/>
      <c r="FI788" s="249"/>
      <c r="FJ788" s="249"/>
      <c r="FK788" s="249"/>
      <c r="FL788" s="249"/>
      <c r="FM788" s="249"/>
      <c r="FN788" s="249"/>
      <c r="FO788" s="249"/>
      <c r="FP788" s="249"/>
      <c r="FQ788" s="249"/>
      <c r="FR788" s="249"/>
      <c r="FS788" s="249"/>
      <c r="FT788" s="249"/>
      <c r="FU788" s="249"/>
      <c r="FV788" s="249"/>
      <c r="FW788" s="249"/>
      <c r="FX788" s="249"/>
    </row>
    <row r="789" customFormat="false" ht="13.8" hidden="false" customHeight="false" outlineLevel="0" collapsed="false">
      <c r="A789" s="249"/>
      <c r="B789" s="249"/>
      <c r="C789" s="249"/>
      <c r="D789" s="249"/>
      <c r="E789" s="249"/>
      <c r="F789" s="249"/>
      <c r="G789" s="249"/>
      <c r="H789" s="249"/>
      <c r="AK789" s="249"/>
      <c r="AL789" s="249"/>
      <c r="AM789" s="249"/>
      <c r="AN789" s="249"/>
      <c r="AO789" s="249"/>
      <c r="AP789" s="249"/>
      <c r="AQ789" s="249"/>
      <c r="AR789" s="249"/>
      <c r="AS789" s="249"/>
      <c r="AT789" s="249"/>
      <c r="AU789" s="249"/>
      <c r="AV789" s="249"/>
      <c r="AW789" s="249"/>
      <c r="AX789" s="249"/>
      <c r="AY789" s="249"/>
      <c r="AZ789" s="249"/>
      <c r="BA789" s="249"/>
      <c r="BB789" s="249"/>
      <c r="BC789" s="249"/>
      <c r="BD789" s="249"/>
      <c r="BE789" s="249"/>
      <c r="BF789" s="249"/>
      <c r="BG789" s="249"/>
      <c r="BH789" s="249"/>
      <c r="BI789" s="249"/>
      <c r="BJ789" s="249"/>
      <c r="BK789" s="249"/>
      <c r="BL789" s="249"/>
      <c r="BM789" s="249"/>
      <c r="BN789" s="249"/>
      <c r="BO789" s="249"/>
      <c r="BP789" s="249"/>
      <c r="BQ789" s="249"/>
      <c r="BR789" s="249"/>
      <c r="BS789" s="249"/>
      <c r="BT789" s="249"/>
      <c r="BU789" s="249"/>
      <c r="BV789" s="249"/>
      <c r="BW789" s="249"/>
      <c r="BX789" s="249"/>
      <c r="BY789" s="249"/>
      <c r="BZ789" s="249"/>
      <c r="CA789" s="249"/>
      <c r="CB789" s="249"/>
      <c r="CC789" s="249"/>
      <c r="CD789" s="249"/>
      <c r="CE789" s="249"/>
      <c r="CF789" s="249"/>
      <c r="CG789" s="249"/>
      <c r="CH789" s="249"/>
      <c r="CI789" s="249"/>
      <c r="CJ789" s="249"/>
      <c r="CK789" s="249"/>
      <c r="CL789" s="249"/>
      <c r="CM789" s="249"/>
      <c r="CN789" s="249"/>
      <c r="CO789" s="249"/>
      <c r="CP789" s="249"/>
      <c r="CQ789" s="249"/>
      <c r="CR789" s="147"/>
      <c r="CS789" s="147"/>
      <c r="CT789" s="249"/>
      <c r="CU789" s="249"/>
      <c r="CV789" s="249"/>
      <c r="CW789" s="249"/>
      <c r="CX789" s="249"/>
      <c r="CY789" s="249"/>
      <c r="CZ789" s="249"/>
      <c r="DA789" s="249"/>
      <c r="DB789" s="249"/>
      <c r="DC789" s="249"/>
      <c r="DD789" s="249"/>
      <c r="DE789" s="249"/>
      <c r="DF789" s="249"/>
      <c r="DG789" s="249"/>
      <c r="DH789" s="249"/>
      <c r="DI789" s="249"/>
      <c r="DJ789" s="249"/>
      <c r="DK789" s="249"/>
      <c r="DL789" s="249"/>
      <c r="DM789" s="249"/>
      <c r="DN789" s="249"/>
      <c r="DO789" s="249"/>
      <c r="DP789" s="249"/>
      <c r="DQ789" s="249"/>
      <c r="DR789" s="249"/>
      <c r="DS789" s="249"/>
      <c r="DT789" s="249"/>
      <c r="DU789" s="249"/>
      <c r="DV789" s="249"/>
      <c r="DW789" s="249"/>
      <c r="DX789" s="249"/>
      <c r="DY789" s="249"/>
      <c r="DZ789" s="249"/>
      <c r="EA789" s="249"/>
      <c r="EB789" s="249"/>
      <c r="EC789" s="249"/>
      <c r="ED789" s="249"/>
      <c r="EE789" s="249"/>
      <c r="EF789" s="249"/>
      <c r="EG789" s="249"/>
      <c r="EH789" s="249"/>
      <c r="EI789" s="249"/>
      <c r="EJ789" s="249"/>
      <c r="EK789" s="249"/>
      <c r="EL789" s="249"/>
      <c r="EM789" s="249"/>
      <c r="EN789" s="249"/>
      <c r="EO789" s="249"/>
      <c r="EP789" s="249"/>
      <c r="EQ789" s="249"/>
      <c r="ER789" s="249"/>
      <c r="ES789" s="249"/>
      <c r="ET789" s="249"/>
      <c r="EU789" s="249"/>
      <c r="EV789" s="249"/>
      <c r="EW789" s="249"/>
      <c r="EX789" s="249"/>
      <c r="EY789" s="249"/>
      <c r="EZ789" s="249"/>
      <c r="FA789" s="249"/>
      <c r="FB789" s="249"/>
      <c r="FC789" s="249"/>
      <c r="FD789" s="249"/>
      <c r="FE789" s="249"/>
      <c r="FF789" s="249"/>
      <c r="FG789" s="249"/>
      <c r="FH789" s="249"/>
      <c r="FI789" s="249"/>
      <c r="FJ789" s="249"/>
      <c r="FK789" s="249"/>
      <c r="FL789" s="249"/>
      <c r="FM789" s="249"/>
      <c r="FN789" s="249"/>
      <c r="FO789" s="249"/>
      <c r="FP789" s="249"/>
      <c r="FQ789" s="249"/>
      <c r="FR789" s="249"/>
      <c r="FS789" s="249"/>
      <c r="FT789" s="249"/>
      <c r="FU789" s="249"/>
      <c r="FV789" s="249"/>
      <c r="FW789" s="249"/>
      <c r="FX789" s="249"/>
    </row>
    <row r="790" customFormat="false" ht="13.8" hidden="false" customHeight="false" outlineLevel="0" collapsed="false">
      <c r="A790" s="249"/>
      <c r="B790" s="249"/>
      <c r="C790" s="249"/>
      <c r="D790" s="249"/>
      <c r="E790" s="249"/>
      <c r="F790" s="249"/>
      <c r="G790" s="249"/>
      <c r="H790" s="249"/>
      <c r="AK790" s="249"/>
      <c r="AL790" s="249"/>
      <c r="AM790" s="249"/>
      <c r="AN790" s="249"/>
      <c r="AO790" s="249"/>
      <c r="AP790" s="249"/>
      <c r="AQ790" s="249"/>
      <c r="AR790" s="249"/>
      <c r="AS790" s="249"/>
      <c r="AT790" s="249"/>
      <c r="AU790" s="249"/>
      <c r="AV790" s="249"/>
      <c r="AW790" s="249"/>
      <c r="AX790" s="249"/>
      <c r="AY790" s="249"/>
      <c r="AZ790" s="249"/>
      <c r="BA790" s="249"/>
      <c r="BB790" s="249"/>
      <c r="BC790" s="249"/>
      <c r="BD790" s="249"/>
      <c r="BE790" s="249"/>
      <c r="BF790" s="249"/>
      <c r="BG790" s="249"/>
      <c r="BH790" s="249"/>
      <c r="BI790" s="249"/>
      <c r="BJ790" s="249"/>
      <c r="BK790" s="249"/>
      <c r="BL790" s="249"/>
      <c r="BM790" s="249"/>
      <c r="BN790" s="249"/>
      <c r="BO790" s="249"/>
      <c r="BP790" s="249"/>
      <c r="BQ790" s="249"/>
      <c r="BR790" s="249"/>
      <c r="BS790" s="249"/>
      <c r="BT790" s="249"/>
      <c r="BU790" s="249"/>
      <c r="BV790" s="249"/>
      <c r="BW790" s="249"/>
      <c r="BX790" s="249"/>
      <c r="BY790" s="249"/>
      <c r="BZ790" s="249"/>
      <c r="CA790" s="249"/>
      <c r="CB790" s="249"/>
      <c r="CC790" s="249"/>
      <c r="CD790" s="249"/>
      <c r="CE790" s="249"/>
      <c r="CF790" s="249"/>
      <c r="CG790" s="249"/>
      <c r="CH790" s="249"/>
      <c r="CI790" s="249"/>
      <c r="CJ790" s="249"/>
      <c r="CK790" s="249"/>
      <c r="CL790" s="249"/>
      <c r="CM790" s="249"/>
      <c r="CN790" s="249"/>
      <c r="CO790" s="249"/>
      <c r="CP790" s="249"/>
      <c r="CQ790" s="249"/>
      <c r="CR790" s="147"/>
      <c r="CS790" s="147"/>
      <c r="CT790" s="249"/>
      <c r="CU790" s="249"/>
      <c r="CV790" s="249"/>
      <c r="CW790" s="249"/>
      <c r="CX790" s="249"/>
      <c r="CY790" s="249"/>
      <c r="CZ790" s="249"/>
      <c r="DA790" s="249"/>
      <c r="DB790" s="249"/>
      <c r="DC790" s="249"/>
      <c r="DD790" s="249"/>
      <c r="DE790" s="249"/>
      <c r="DF790" s="249"/>
      <c r="DG790" s="249"/>
      <c r="DH790" s="249"/>
      <c r="DI790" s="249"/>
      <c r="DJ790" s="249"/>
      <c r="DK790" s="249"/>
      <c r="DL790" s="249"/>
      <c r="DM790" s="249"/>
      <c r="DN790" s="249"/>
      <c r="DO790" s="249"/>
      <c r="DP790" s="249"/>
      <c r="DQ790" s="249"/>
      <c r="DR790" s="249"/>
      <c r="DS790" s="249"/>
      <c r="DT790" s="249"/>
      <c r="DU790" s="249"/>
      <c r="DV790" s="249"/>
      <c r="DW790" s="249"/>
      <c r="DX790" s="249"/>
      <c r="DY790" s="249"/>
      <c r="DZ790" s="249"/>
      <c r="EA790" s="249"/>
      <c r="EB790" s="249"/>
      <c r="EC790" s="249"/>
      <c r="ED790" s="249"/>
      <c r="EE790" s="249"/>
      <c r="EF790" s="249"/>
      <c r="EG790" s="249"/>
      <c r="EH790" s="249"/>
      <c r="EI790" s="249"/>
      <c r="EJ790" s="249"/>
      <c r="EK790" s="249"/>
      <c r="EL790" s="249"/>
      <c r="EM790" s="249"/>
      <c r="EN790" s="249"/>
      <c r="EO790" s="249"/>
      <c r="EP790" s="249"/>
      <c r="EQ790" s="249"/>
      <c r="ER790" s="249"/>
      <c r="ES790" s="249"/>
      <c r="ET790" s="249"/>
      <c r="EU790" s="249"/>
      <c r="EV790" s="249"/>
      <c r="EW790" s="249"/>
      <c r="EX790" s="249"/>
      <c r="EY790" s="249"/>
      <c r="EZ790" s="249"/>
      <c r="FA790" s="249"/>
      <c r="FB790" s="249"/>
      <c r="FC790" s="249"/>
      <c r="FD790" s="249"/>
      <c r="FE790" s="249"/>
      <c r="FF790" s="249"/>
      <c r="FG790" s="249"/>
      <c r="FH790" s="249"/>
      <c r="FI790" s="249"/>
      <c r="FJ790" s="249"/>
      <c r="FK790" s="249"/>
      <c r="FL790" s="249"/>
      <c r="FM790" s="249"/>
      <c r="FN790" s="249"/>
      <c r="FO790" s="249"/>
      <c r="FP790" s="249"/>
      <c r="FQ790" s="249"/>
      <c r="FR790" s="249"/>
      <c r="FS790" s="249"/>
      <c r="FT790" s="249"/>
      <c r="FU790" s="249"/>
      <c r="FV790" s="249"/>
      <c r="FW790" s="249"/>
      <c r="FX790" s="249"/>
    </row>
    <row r="791" customFormat="false" ht="13.8" hidden="false" customHeight="false" outlineLevel="0" collapsed="false">
      <c r="A791" s="249"/>
      <c r="B791" s="249"/>
      <c r="C791" s="249"/>
      <c r="D791" s="249"/>
      <c r="E791" s="249"/>
      <c r="F791" s="249"/>
      <c r="G791" s="249"/>
      <c r="H791" s="249"/>
      <c r="AK791" s="249"/>
      <c r="AL791" s="249"/>
      <c r="AM791" s="249"/>
      <c r="AN791" s="249"/>
      <c r="AO791" s="249"/>
      <c r="AP791" s="249"/>
      <c r="AQ791" s="249"/>
      <c r="AR791" s="249"/>
      <c r="AS791" s="249"/>
      <c r="AT791" s="249"/>
      <c r="AU791" s="249"/>
      <c r="AV791" s="249"/>
      <c r="AW791" s="249"/>
      <c r="AX791" s="249"/>
      <c r="AY791" s="249"/>
      <c r="AZ791" s="249"/>
      <c r="BA791" s="249"/>
      <c r="BB791" s="249"/>
      <c r="BC791" s="249"/>
      <c r="BD791" s="249"/>
      <c r="BE791" s="249"/>
      <c r="BF791" s="249"/>
      <c r="BG791" s="249"/>
      <c r="BH791" s="249"/>
      <c r="BI791" s="249"/>
      <c r="BJ791" s="249"/>
      <c r="BK791" s="249"/>
      <c r="BL791" s="249"/>
      <c r="BM791" s="249"/>
      <c r="BN791" s="249"/>
      <c r="BO791" s="249"/>
      <c r="BP791" s="249"/>
      <c r="BQ791" s="249"/>
      <c r="BR791" s="249"/>
      <c r="BS791" s="249"/>
      <c r="BT791" s="249"/>
      <c r="BU791" s="249"/>
      <c r="BV791" s="249"/>
      <c r="BW791" s="249"/>
      <c r="BX791" s="249"/>
      <c r="BY791" s="249"/>
      <c r="BZ791" s="249"/>
      <c r="CA791" s="249"/>
      <c r="CB791" s="249"/>
      <c r="CC791" s="249"/>
      <c r="CD791" s="249"/>
      <c r="CE791" s="249"/>
      <c r="CF791" s="249"/>
      <c r="CG791" s="249"/>
      <c r="CH791" s="249"/>
      <c r="CI791" s="249"/>
      <c r="CJ791" s="249"/>
      <c r="CK791" s="249"/>
      <c r="CL791" s="249"/>
      <c r="CM791" s="249"/>
      <c r="CN791" s="249"/>
      <c r="CO791" s="249"/>
      <c r="CP791" s="249"/>
      <c r="CQ791" s="249"/>
      <c r="CR791" s="147"/>
      <c r="CS791" s="147"/>
      <c r="CT791" s="249"/>
      <c r="CU791" s="249"/>
      <c r="CV791" s="249"/>
      <c r="CW791" s="249"/>
      <c r="CX791" s="249"/>
      <c r="CY791" s="249"/>
      <c r="CZ791" s="249"/>
      <c r="DA791" s="249"/>
      <c r="DB791" s="249"/>
      <c r="DC791" s="249"/>
      <c r="DD791" s="249"/>
      <c r="DE791" s="249"/>
      <c r="DF791" s="249"/>
      <c r="DG791" s="249"/>
      <c r="DH791" s="249"/>
      <c r="DI791" s="249"/>
      <c r="DJ791" s="249"/>
      <c r="DK791" s="249"/>
      <c r="DL791" s="249"/>
      <c r="DM791" s="249"/>
      <c r="DN791" s="249"/>
      <c r="DO791" s="249"/>
      <c r="DP791" s="249"/>
      <c r="DQ791" s="249"/>
      <c r="DR791" s="249"/>
      <c r="DS791" s="249"/>
      <c r="DT791" s="249"/>
      <c r="DU791" s="249"/>
      <c r="DV791" s="249"/>
      <c r="DW791" s="249"/>
      <c r="DX791" s="249"/>
      <c r="DY791" s="249"/>
      <c r="DZ791" s="249"/>
      <c r="EA791" s="249"/>
      <c r="EB791" s="249"/>
      <c r="EC791" s="249"/>
      <c r="ED791" s="249"/>
      <c r="EE791" s="249"/>
      <c r="EF791" s="249"/>
      <c r="EG791" s="249"/>
      <c r="EH791" s="249"/>
      <c r="EI791" s="249"/>
      <c r="EJ791" s="249"/>
      <c r="EK791" s="249"/>
      <c r="EL791" s="249"/>
      <c r="EM791" s="249"/>
      <c r="EN791" s="249"/>
      <c r="EO791" s="249"/>
      <c r="EP791" s="249"/>
      <c r="EQ791" s="249"/>
      <c r="ER791" s="249"/>
      <c r="ES791" s="249"/>
      <c r="ET791" s="249"/>
      <c r="EU791" s="249"/>
      <c r="EV791" s="249"/>
      <c r="EW791" s="249"/>
      <c r="EX791" s="249"/>
      <c r="EY791" s="249"/>
      <c r="EZ791" s="249"/>
      <c r="FA791" s="249"/>
      <c r="FB791" s="249"/>
      <c r="FC791" s="249"/>
      <c r="FD791" s="249"/>
      <c r="FE791" s="249"/>
      <c r="FF791" s="249"/>
      <c r="FG791" s="249"/>
      <c r="FH791" s="249"/>
      <c r="FI791" s="249"/>
      <c r="FJ791" s="249"/>
      <c r="FK791" s="249"/>
      <c r="FL791" s="249"/>
      <c r="FM791" s="249"/>
      <c r="FN791" s="249"/>
      <c r="FO791" s="249"/>
      <c r="FP791" s="249"/>
      <c r="FQ791" s="249"/>
      <c r="FR791" s="249"/>
      <c r="FS791" s="249"/>
      <c r="FT791" s="249"/>
      <c r="FU791" s="249"/>
      <c r="FV791" s="249"/>
      <c r="FW791" s="249"/>
      <c r="FX791" s="249"/>
    </row>
    <row r="792" customFormat="false" ht="13.8" hidden="false" customHeight="false" outlineLevel="0" collapsed="false">
      <c r="A792" s="249"/>
      <c r="B792" s="249"/>
      <c r="C792" s="249"/>
      <c r="D792" s="249"/>
      <c r="E792" s="249"/>
      <c r="F792" s="249"/>
      <c r="G792" s="249"/>
      <c r="H792" s="249"/>
      <c r="AK792" s="249"/>
      <c r="AL792" s="249"/>
      <c r="AM792" s="249"/>
      <c r="AN792" s="249"/>
      <c r="AO792" s="249"/>
      <c r="AP792" s="249"/>
      <c r="AQ792" s="249"/>
      <c r="AR792" s="249"/>
      <c r="AS792" s="249"/>
      <c r="AT792" s="249"/>
      <c r="AU792" s="249"/>
      <c r="AV792" s="249"/>
      <c r="AW792" s="249"/>
      <c r="AX792" s="249"/>
      <c r="AY792" s="249"/>
      <c r="AZ792" s="249"/>
      <c r="BA792" s="249"/>
      <c r="BB792" s="249"/>
      <c r="BC792" s="249"/>
      <c r="BD792" s="249"/>
      <c r="BE792" s="249"/>
      <c r="BF792" s="249"/>
      <c r="BG792" s="249"/>
      <c r="BH792" s="249"/>
      <c r="BI792" s="249"/>
      <c r="BJ792" s="249"/>
      <c r="BK792" s="249"/>
      <c r="BL792" s="249"/>
      <c r="BM792" s="249"/>
      <c r="BN792" s="249"/>
      <c r="BO792" s="249"/>
      <c r="BP792" s="249"/>
      <c r="BQ792" s="249"/>
      <c r="BR792" s="249"/>
      <c r="BS792" s="249"/>
      <c r="BT792" s="249"/>
      <c r="BU792" s="249"/>
      <c r="BV792" s="249"/>
      <c r="BW792" s="249"/>
      <c r="BX792" s="249"/>
      <c r="BY792" s="249"/>
      <c r="BZ792" s="249"/>
      <c r="CA792" s="249"/>
      <c r="CB792" s="249"/>
      <c r="CC792" s="249"/>
      <c r="CD792" s="249"/>
      <c r="CE792" s="249"/>
      <c r="CF792" s="249"/>
      <c r="CG792" s="249"/>
      <c r="CH792" s="249"/>
      <c r="CI792" s="249"/>
      <c r="CJ792" s="249"/>
      <c r="CK792" s="249"/>
      <c r="CL792" s="249"/>
      <c r="CM792" s="249"/>
      <c r="CN792" s="249"/>
      <c r="CO792" s="249"/>
      <c r="CP792" s="249"/>
      <c r="CQ792" s="249"/>
      <c r="CR792" s="147"/>
      <c r="CS792" s="147"/>
      <c r="CT792" s="249"/>
      <c r="CU792" s="249"/>
      <c r="CV792" s="249"/>
      <c r="CW792" s="249"/>
      <c r="CX792" s="249"/>
      <c r="CY792" s="249"/>
      <c r="CZ792" s="249"/>
      <c r="DA792" s="249"/>
      <c r="DB792" s="249"/>
      <c r="DC792" s="249"/>
      <c r="DD792" s="249"/>
      <c r="DE792" s="249"/>
      <c r="DF792" s="249"/>
      <c r="DG792" s="249"/>
      <c r="DH792" s="249"/>
      <c r="DI792" s="249"/>
      <c r="DJ792" s="249"/>
      <c r="DK792" s="249"/>
      <c r="DL792" s="249"/>
      <c r="DM792" s="249"/>
      <c r="DN792" s="249"/>
      <c r="DO792" s="249"/>
      <c r="DP792" s="249"/>
      <c r="DQ792" s="249"/>
      <c r="DR792" s="249"/>
      <c r="DS792" s="249"/>
      <c r="DT792" s="249"/>
      <c r="DU792" s="249"/>
      <c r="DV792" s="249"/>
      <c r="DW792" s="249"/>
      <c r="DX792" s="249"/>
      <c r="DY792" s="249"/>
      <c r="DZ792" s="249"/>
      <c r="EA792" s="249"/>
      <c r="EB792" s="249"/>
      <c r="EC792" s="249"/>
      <c r="ED792" s="249"/>
      <c r="EE792" s="249"/>
      <c r="EF792" s="249"/>
      <c r="EG792" s="249"/>
      <c r="EH792" s="249"/>
      <c r="EI792" s="249"/>
      <c r="EJ792" s="249"/>
      <c r="EK792" s="249"/>
      <c r="EL792" s="249"/>
      <c r="EM792" s="249"/>
      <c r="EN792" s="249"/>
      <c r="EO792" s="249"/>
      <c r="EP792" s="249"/>
      <c r="EQ792" s="249"/>
      <c r="ER792" s="249"/>
      <c r="ES792" s="249"/>
      <c r="ET792" s="249"/>
      <c r="EU792" s="249"/>
      <c r="EV792" s="249"/>
      <c r="EW792" s="249"/>
      <c r="EX792" s="249"/>
      <c r="EY792" s="249"/>
      <c r="EZ792" s="249"/>
      <c r="FA792" s="249"/>
      <c r="FB792" s="249"/>
      <c r="FC792" s="249"/>
      <c r="FD792" s="249"/>
      <c r="FE792" s="249"/>
      <c r="FF792" s="249"/>
      <c r="FG792" s="249"/>
      <c r="FH792" s="249"/>
      <c r="FI792" s="249"/>
      <c r="FJ792" s="249"/>
      <c r="FK792" s="249"/>
      <c r="FL792" s="249"/>
      <c r="FM792" s="249"/>
      <c r="FN792" s="249"/>
      <c r="FO792" s="249"/>
      <c r="FP792" s="249"/>
      <c r="FQ792" s="249"/>
      <c r="FR792" s="249"/>
      <c r="FS792" s="249"/>
      <c r="FT792" s="249"/>
      <c r="FU792" s="249"/>
      <c r="FV792" s="249"/>
      <c r="FW792" s="249"/>
      <c r="FX792" s="249"/>
    </row>
    <row r="793" customFormat="false" ht="13.8" hidden="false" customHeight="false" outlineLevel="0" collapsed="false">
      <c r="A793" s="249"/>
      <c r="B793" s="249"/>
      <c r="C793" s="249"/>
      <c r="D793" s="249"/>
      <c r="E793" s="249"/>
      <c r="F793" s="249"/>
      <c r="G793" s="249"/>
      <c r="H793" s="249"/>
      <c r="AK793" s="249"/>
      <c r="AL793" s="249"/>
      <c r="AM793" s="249"/>
      <c r="AN793" s="249"/>
      <c r="AO793" s="249"/>
      <c r="AP793" s="249"/>
      <c r="AQ793" s="249"/>
      <c r="AR793" s="249"/>
      <c r="AS793" s="249"/>
      <c r="AT793" s="249"/>
      <c r="AU793" s="249"/>
      <c r="AV793" s="249"/>
      <c r="AW793" s="249"/>
      <c r="AX793" s="249"/>
      <c r="AY793" s="249"/>
      <c r="AZ793" s="249"/>
      <c r="BA793" s="249"/>
      <c r="BB793" s="249"/>
      <c r="BC793" s="249"/>
      <c r="BD793" s="249"/>
      <c r="BE793" s="249"/>
      <c r="BF793" s="249"/>
      <c r="BG793" s="249"/>
      <c r="BH793" s="249"/>
      <c r="BI793" s="249"/>
      <c r="BJ793" s="249"/>
      <c r="BK793" s="249"/>
      <c r="BL793" s="249"/>
      <c r="BM793" s="249"/>
      <c r="BN793" s="249"/>
      <c r="BO793" s="249"/>
      <c r="BP793" s="249"/>
      <c r="BQ793" s="249"/>
      <c r="BR793" s="249"/>
      <c r="BS793" s="249"/>
      <c r="BT793" s="249"/>
      <c r="BU793" s="249"/>
      <c r="BV793" s="249"/>
      <c r="BW793" s="249"/>
      <c r="BX793" s="249"/>
      <c r="BY793" s="249"/>
      <c r="BZ793" s="249"/>
      <c r="CA793" s="249"/>
      <c r="CB793" s="249"/>
      <c r="CC793" s="249"/>
      <c r="CD793" s="249"/>
      <c r="CE793" s="249"/>
      <c r="CF793" s="249"/>
      <c r="CG793" s="249"/>
      <c r="CH793" s="249"/>
      <c r="CI793" s="249"/>
      <c r="CJ793" s="249"/>
      <c r="CK793" s="249"/>
      <c r="CL793" s="249"/>
      <c r="CM793" s="249"/>
      <c r="CN793" s="249"/>
      <c r="CO793" s="249"/>
      <c r="CP793" s="249"/>
      <c r="CQ793" s="249"/>
      <c r="CR793" s="147"/>
      <c r="CS793" s="147"/>
      <c r="CT793" s="249"/>
      <c r="CU793" s="249"/>
      <c r="CV793" s="249"/>
      <c r="CW793" s="249"/>
      <c r="CX793" s="249"/>
      <c r="CY793" s="249"/>
      <c r="CZ793" s="249"/>
      <c r="DA793" s="249"/>
      <c r="DB793" s="249"/>
      <c r="DC793" s="249"/>
      <c r="DD793" s="249"/>
      <c r="DE793" s="249"/>
      <c r="DF793" s="249"/>
      <c r="DG793" s="249"/>
      <c r="DH793" s="249"/>
      <c r="DI793" s="249"/>
      <c r="DJ793" s="249"/>
      <c r="DK793" s="249"/>
      <c r="DL793" s="249"/>
      <c r="DM793" s="249"/>
      <c r="DN793" s="249"/>
      <c r="DO793" s="249"/>
      <c r="DP793" s="249"/>
      <c r="DQ793" s="249"/>
      <c r="DR793" s="249"/>
      <c r="DS793" s="249"/>
      <c r="DT793" s="249"/>
      <c r="DU793" s="249"/>
      <c r="DV793" s="249"/>
      <c r="DW793" s="249"/>
      <c r="DX793" s="249"/>
      <c r="DY793" s="249"/>
      <c r="DZ793" s="249"/>
      <c r="EA793" s="249"/>
      <c r="EB793" s="249"/>
      <c r="EC793" s="249"/>
      <c r="ED793" s="249"/>
      <c r="EE793" s="249"/>
      <c r="EF793" s="249"/>
      <c r="EG793" s="249"/>
      <c r="EH793" s="249"/>
      <c r="EI793" s="249"/>
      <c r="EJ793" s="249"/>
      <c r="EK793" s="249"/>
      <c r="EL793" s="249"/>
      <c r="EM793" s="249"/>
      <c r="EN793" s="249"/>
      <c r="EO793" s="249"/>
      <c r="EP793" s="249"/>
      <c r="EQ793" s="249"/>
      <c r="ER793" s="249"/>
      <c r="ES793" s="249"/>
      <c r="ET793" s="249"/>
      <c r="EU793" s="249"/>
      <c r="EV793" s="249"/>
      <c r="EW793" s="249"/>
      <c r="EX793" s="249"/>
      <c r="EY793" s="249"/>
      <c r="EZ793" s="249"/>
      <c r="FA793" s="249"/>
      <c r="FB793" s="249"/>
      <c r="FC793" s="249"/>
      <c r="FD793" s="249"/>
      <c r="FE793" s="249"/>
      <c r="FF793" s="249"/>
      <c r="FG793" s="249"/>
      <c r="FH793" s="249"/>
      <c r="FI793" s="249"/>
      <c r="FJ793" s="249"/>
      <c r="FK793" s="249"/>
      <c r="FL793" s="249"/>
      <c r="FM793" s="249"/>
      <c r="FN793" s="249"/>
      <c r="FO793" s="249"/>
      <c r="FP793" s="249"/>
      <c r="FQ793" s="249"/>
      <c r="FR793" s="249"/>
      <c r="FS793" s="249"/>
      <c r="FT793" s="249"/>
      <c r="FU793" s="249"/>
      <c r="FV793" s="249"/>
      <c r="FW793" s="249"/>
      <c r="FX793" s="249"/>
    </row>
    <row r="794" customFormat="false" ht="13.8" hidden="false" customHeight="false" outlineLevel="0" collapsed="false">
      <c r="A794" s="249"/>
      <c r="B794" s="249"/>
      <c r="C794" s="249"/>
      <c r="D794" s="249"/>
      <c r="E794" s="249"/>
      <c r="F794" s="249"/>
      <c r="G794" s="249"/>
      <c r="H794" s="249"/>
      <c r="AK794" s="249"/>
      <c r="AL794" s="249"/>
      <c r="AM794" s="249"/>
      <c r="AN794" s="249"/>
      <c r="AO794" s="249"/>
      <c r="AP794" s="249"/>
      <c r="AQ794" s="249"/>
      <c r="AR794" s="249"/>
      <c r="AS794" s="249"/>
      <c r="AT794" s="249"/>
      <c r="AU794" s="249"/>
      <c r="AV794" s="249"/>
      <c r="AW794" s="249"/>
      <c r="AX794" s="249"/>
      <c r="AY794" s="249"/>
      <c r="AZ794" s="249"/>
      <c r="BA794" s="249"/>
      <c r="BB794" s="249"/>
      <c r="BC794" s="249"/>
      <c r="BD794" s="249"/>
      <c r="BE794" s="249"/>
      <c r="BF794" s="249"/>
      <c r="BG794" s="249"/>
      <c r="BH794" s="249"/>
      <c r="BI794" s="249"/>
      <c r="BJ794" s="249"/>
      <c r="BK794" s="249"/>
      <c r="BL794" s="249"/>
      <c r="BM794" s="249"/>
      <c r="BN794" s="249"/>
      <c r="BO794" s="249"/>
      <c r="BP794" s="249"/>
      <c r="BQ794" s="249"/>
      <c r="BR794" s="249"/>
      <c r="BS794" s="249"/>
      <c r="BT794" s="249"/>
      <c r="BU794" s="249"/>
      <c r="BV794" s="249"/>
      <c r="BW794" s="249"/>
      <c r="BX794" s="249"/>
      <c r="BY794" s="249"/>
      <c r="BZ794" s="249"/>
      <c r="CA794" s="249"/>
      <c r="CB794" s="249"/>
      <c r="CC794" s="249"/>
      <c r="CD794" s="249"/>
      <c r="CE794" s="249"/>
      <c r="CF794" s="249"/>
      <c r="CG794" s="249"/>
      <c r="CH794" s="249"/>
      <c r="CI794" s="249"/>
      <c r="CJ794" s="249"/>
      <c r="CK794" s="249"/>
      <c r="CL794" s="249"/>
      <c r="CM794" s="249"/>
      <c r="CN794" s="249"/>
      <c r="CO794" s="249"/>
      <c r="CP794" s="249"/>
      <c r="CQ794" s="249"/>
      <c r="CR794" s="147"/>
      <c r="CS794" s="147"/>
      <c r="CT794" s="249"/>
      <c r="CU794" s="249"/>
      <c r="CV794" s="249"/>
      <c r="CW794" s="249"/>
      <c r="CX794" s="249"/>
      <c r="CY794" s="249"/>
      <c r="CZ794" s="249"/>
      <c r="DA794" s="249"/>
      <c r="DB794" s="249"/>
      <c r="DC794" s="249"/>
      <c r="DD794" s="249"/>
      <c r="DE794" s="249"/>
      <c r="DF794" s="249"/>
      <c r="DG794" s="249"/>
      <c r="DH794" s="249"/>
      <c r="DI794" s="249"/>
      <c r="DJ794" s="249"/>
      <c r="DK794" s="249"/>
      <c r="DL794" s="249"/>
      <c r="DM794" s="249"/>
      <c r="DN794" s="249"/>
      <c r="DO794" s="249"/>
      <c r="DP794" s="249"/>
      <c r="DQ794" s="249"/>
      <c r="DR794" s="249"/>
      <c r="DS794" s="249"/>
      <c r="DT794" s="249"/>
      <c r="DU794" s="249"/>
      <c r="DV794" s="249"/>
      <c r="DW794" s="249"/>
      <c r="DX794" s="249"/>
      <c r="DY794" s="249"/>
      <c r="DZ794" s="249"/>
      <c r="EA794" s="249"/>
      <c r="EB794" s="249"/>
      <c r="EC794" s="249"/>
      <c r="ED794" s="249"/>
      <c r="EE794" s="249"/>
      <c r="EF794" s="249"/>
      <c r="EG794" s="249"/>
      <c r="EH794" s="249"/>
      <c r="EI794" s="249"/>
      <c r="EJ794" s="249"/>
      <c r="EK794" s="249"/>
      <c r="EL794" s="249"/>
      <c r="EM794" s="249"/>
      <c r="EN794" s="249"/>
      <c r="EO794" s="249"/>
      <c r="EP794" s="249"/>
      <c r="EQ794" s="249"/>
      <c r="ER794" s="249"/>
      <c r="ES794" s="249"/>
      <c r="ET794" s="249"/>
      <c r="EU794" s="249"/>
      <c r="EV794" s="249"/>
      <c r="EW794" s="249"/>
      <c r="EX794" s="249"/>
      <c r="EY794" s="249"/>
      <c r="EZ794" s="249"/>
      <c r="FA794" s="249"/>
      <c r="FB794" s="249"/>
      <c r="FC794" s="249"/>
      <c r="FD794" s="249"/>
      <c r="FE794" s="249"/>
      <c r="FF794" s="249"/>
      <c r="FG794" s="249"/>
      <c r="FH794" s="249"/>
      <c r="FI794" s="249"/>
      <c r="FJ794" s="249"/>
      <c r="FK794" s="249"/>
      <c r="FL794" s="249"/>
      <c r="FM794" s="249"/>
      <c r="FN794" s="249"/>
      <c r="FO794" s="249"/>
      <c r="FP794" s="249"/>
      <c r="FQ794" s="249"/>
      <c r="FR794" s="249"/>
      <c r="FS794" s="249"/>
      <c r="FT794" s="249"/>
      <c r="FU794" s="249"/>
      <c r="FV794" s="249"/>
      <c r="FW794" s="249"/>
      <c r="FX794" s="249"/>
    </row>
    <row r="795" customFormat="false" ht="13.8" hidden="false" customHeight="false" outlineLevel="0" collapsed="false">
      <c r="A795" s="249"/>
      <c r="B795" s="249"/>
      <c r="C795" s="249"/>
      <c r="D795" s="249"/>
      <c r="E795" s="249"/>
      <c r="F795" s="249"/>
      <c r="G795" s="249"/>
      <c r="H795" s="249"/>
      <c r="AK795" s="249"/>
      <c r="AL795" s="249"/>
      <c r="AM795" s="249"/>
      <c r="AN795" s="249"/>
      <c r="AO795" s="249"/>
      <c r="AP795" s="249"/>
      <c r="AQ795" s="249"/>
      <c r="AR795" s="249"/>
      <c r="AS795" s="249"/>
      <c r="AT795" s="249"/>
      <c r="AU795" s="249"/>
      <c r="AV795" s="249"/>
      <c r="AW795" s="249"/>
      <c r="AX795" s="249"/>
      <c r="AY795" s="249"/>
      <c r="AZ795" s="249"/>
      <c r="BA795" s="249"/>
      <c r="BB795" s="249"/>
      <c r="BC795" s="249"/>
      <c r="BD795" s="249"/>
      <c r="BE795" s="249"/>
      <c r="BF795" s="249"/>
      <c r="BG795" s="249"/>
      <c r="BH795" s="249"/>
      <c r="BI795" s="249"/>
      <c r="BJ795" s="249"/>
      <c r="BK795" s="249"/>
      <c r="BL795" s="249"/>
      <c r="BM795" s="249"/>
      <c r="BN795" s="249"/>
      <c r="BO795" s="249"/>
      <c r="BP795" s="249"/>
      <c r="BQ795" s="249"/>
      <c r="BR795" s="249"/>
      <c r="BS795" s="249"/>
      <c r="BT795" s="249"/>
      <c r="BU795" s="249"/>
      <c r="BV795" s="249"/>
      <c r="BW795" s="249"/>
      <c r="BX795" s="249"/>
      <c r="BY795" s="249"/>
      <c r="BZ795" s="249"/>
      <c r="CA795" s="249"/>
      <c r="CB795" s="249"/>
      <c r="CC795" s="249"/>
      <c r="CD795" s="249"/>
      <c r="CE795" s="249"/>
      <c r="CF795" s="249"/>
      <c r="CG795" s="249"/>
      <c r="CH795" s="249"/>
      <c r="CI795" s="249"/>
      <c r="CJ795" s="249"/>
      <c r="CK795" s="249"/>
      <c r="CL795" s="249"/>
      <c r="CM795" s="249"/>
      <c r="CN795" s="249"/>
      <c r="CO795" s="249"/>
      <c r="CP795" s="249"/>
      <c r="CQ795" s="249"/>
      <c r="CR795" s="147"/>
      <c r="CS795" s="147"/>
      <c r="CT795" s="249"/>
      <c r="CU795" s="249"/>
      <c r="CV795" s="249"/>
      <c r="CW795" s="249"/>
      <c r="CX795" s="249"/>
      <c r="CY795" s="249"/>
      <c r="CZ795" s="249"/>
      <c r="DA795" s="249"/>
      <c r="DB795" s="249"/>
      <c r="DC795" s="249"/>
      <c r="DD795" s="249"/>
      <c r="DE795" s="249"/>
      <c r="DF795" s="249"/>
      <c r="DG795" s="249"/>
      <c r="DH795" s="249"/>
      <c r="DI795" s="249"/>
      <c r="DJ795" s="249"/>
      <c r="DK795" s="249"/>
      <c r="DL795" s="249"/>
      <c r="DM795" s="249"/>
      <c r="DN795" s="249"/>
      <c r="DO795" s="249"/>
      <c r="DP795" s="249"/>
      <c r="DQ795" s="249"/>
      <c r="DR795" s="249"/>
      <c r="DS795" s="249"/>
      <c r="DT795" s="249"/>
      <c r="DU795" s="249"/>
      <c r="DV795" s="249"/>
      <c r="DW795" s="249"/>
      <c r="DX795" s="249"/>
      <c r="DY795" s="249"/>
      <c r="DZ795" s="249"/>
      <c r="EA795" s="249"/>
      <c r="EB795" s="249"/>
      <c r="EC795" s="249"/>
      <c r="ED795" s="249"/>
      <c r="EE795" s="249"/>
      <c r="EF795" s="249"/>
      <c r="EG795" s="249"/>
      <c r="EH795" s="249"/>
      <c r="EI795" s="249"/>
      <c r="EJ795" s="249"/>
      <c r="EK795" s="249"/>
      <c r="EL795" s="249"/>
      <c r="EM795" s="249"/>
      <c r="EN795" s="249"/>
      <c r="EO795" s="249"/>
      <c r="EP795" s="249"/>
      <c r="EQ795" s="249"/>
      <c r="ER795" s="249"/>
      <c r="ES795" s="249"/>
      <c r="ET795" s="249"/>
      <c r="EU795" s="249"/>
      <c r="EV795" s="249"/>
      <c r="EW795" s="249"/>
      <c r="EX795" s="249"/>
      <c r="EY795" s="249"/>
      <c r="EZ795" s="249"/>
      <c r="FA795" s="249"/>
      <c r="FB795" s="249"/>
      <c r="FC795" s="249"/>
      <c r="FD795" s="249"/>
      <c r="FE795" s="249"/>
      <c r="FF795" s="249"/>
      <c r="FG795" s="249"/>
      <c r="FH795" s="249"/>
      <c r="FI795" s="249"/>
      <c r="FJ795" s="249"/>
      <c r="FK795" s="249"/>
      <c r="FL795" s="249"/>
      <c r="FM795" s="249"/>
      <c r="FN795" s="249"/>
      <c r="FO795" s="249"/>
      <c r="FP795" s="249"/>
      <c r="FQ795" s="249"/>
      <c r="FR795" s="249"/>
      <c r="FS795" s="249"/>
      <c r="FT795" s="249"/>
      <c r="FU795" s="249"/>
      <c r="FV795" s="249"/>
      <c r="FW795" s="249"/>
      <c r="FX795" s="249"/>
    </row>
    <row r="796" customFormat="false" ht="13.8" hidden="false" customHeight="false" outlineLevel="0" collapsed="false">
      <c r="A796" s="249"/>
      <c r="B796" s="249"/>
      <c r="C796" s="249"/>
      <c r="D796" s="249"/>
      <c r="E796" s="249"/>
      <c r="F796" s="249"/>
      <c r="G796" s="249"/>
      <c r="H796" s="249"/>
      <c r="AK796" s="249"/>
      <c r="AL796" s="249"/>
      <c r="AM796" s="249"/>
      <c r="AN796" s="249"/>
      <c r="AO796" s="249"/>
      <c r="AP796" s="249"/>
      <c r="AQ796" s="249"/>
      <c r="AR796" s="249"/>
      <c r="AS796" s="249"/>
      <c r="AT796" s="249"/>
      <c r="AU796" s="249"/>
      <c r="AV796" s="249"/>
      <c r="AW796" s="249"/>
      <c r="AX796" s="249"/>
      <c r="AY796" s="249"/>
      <c r="AZ796" s="249"/>
      <c r="BA796" s="249"/>
      <c r="BB796" s="249"/>
      <c r="BC796" s="249"/>
      <c r="BD796" s="249"/>
      <c r="BE796" s="249"/>
      <c r="BF796" s="249"/>
      <c r="BG796" s="249"/>
      <c r="BH796" s="249"/>
      <c r="BI796" s="249"/>
      <c r="BJ796" s="249"/>
      <c r="BK796" s="249"/>
      <c r="BL796" s="249"/>
      <c r="BM796" s="249"/>
      <c r="BN796" s="249"/>
      <c r="BO796" s="249"/>
      <c r="BP796" s="249"/>
      <c r="BQ796" s="249"/>
      <c r="BR796" s="249"/>
      <c r="BS796" s="249"/>
      <c r="BT796" s="249"/>
      <c r="BU796" s="249"/>
      <c r="BV796" s="249"/>
      <c r="BW796" s="249"/>
      <c r="BX796" s="249"/>
      <c r="BY796" s="249"/>
      <c r="BZ796" s="249"/>
      <c r="CA796" s="249"/>
      <c r="CB796" s="249"/>
      <c r="CC796" s="249"/>
      <c r="CD796" s="249"/>
      <c r="CE796" s="249"/>
      <c r="CF796" s="249"/>
      <c r="CG796" s="249"/>
      <c r="CH796" s="249"/>
      <c r="CI796" s="249"/>
      <c r="CJ796" s="249"/>
      <c r="CK796" s="249"/>
      <c r="CL796" s="249"/>
      <c r="CM796" s="249"/>
      <c r="CN796" s="249"/>
      <c r="CO796" s="249"/>
      <c r="CP796" s="249"/>
      <c r="CQ796" s="249"/>
      <c r="CR796" s="147"/>
      <c r="CS796" s="147"/>
      <c r="CT796" s="249"/>
      <c r="CU796" s="249"/>
      <c r="CV796" s="249"/>
      <c r="CW796" s="249"/>
      <c r="CX796" s="249"/>
      <c r="CY796" s="249"/>
      <c r="CZ796" s="249"/>
      <c r="DA796" s="249"/>
      <c r="DB796" s="249"/>
      <c r="DC796" s="249"/>
      <c r="DD796" s="249"/>
      <c r="DE796" s="249"/>
      <c r="DF796" s="249"/>
      <c r="DG796" s="249"/>
      <c r="DH796" s="249"/>
      <c r="DI796" s="249"/>
      <c r="DJ796" s="249"/>
      <c r="DK796" s="249"/>
      <c r="DL796" s="249"/>
      <c r="DM796" s="249"/>
      <c r="DN796" s="249"/>
      <c r="DO796" s="249"/>
      <c r="DP796" s="249"/>
      <c r="DQ796" s="249"/>
      <c r="DR796" s="249"/>
      <c r="DS796" s="249"/>
      <c r="DT796" s="249"/>
      <c r="DU796" s="249"/>
      <c r="DV796" s="249"/>
      <c r="DW796" s="249"/>
      <c r="DX796" s="249"/>
      <c r="DY796" s="249"/>
      <c r="DZ796" s="249"/>
      <c r="EA796" s="249"/>
      <c r="EB796" s="249"/>
      <c r="EC796" s="249"/>
      <c r="ED796" s="249"/>
      <c r="EE796" s="249"/>
      <c r="EF796" s="249"/>
      <c r="EG796" s="249"/>
      <c r="EH796" s="249"/>
      <c r="EI796" s="249"/>
      <c r="EJ796" s="249"/>
      <c r="EK796" s="249"/>
      <c r="EL796" s="249"/>
      <c r="EM796" s="249"/>
      <c r="EN796" s="249"/>
      <c r="EO796" s="249"/>
      <c r="EP796" s="249"/>
      <c r="EQ796" s="249"/>
      <c r="ER796" s="249"/>
      <c r="ES796" s="249"/>
      <c r="ET796" s="249"/>
      <c r="EU796" s="249"/>
      <c r="EV796" s="249"/>
      <c r="EW796" s="249"/>
      <c r="EX796" s="249"/>
      <c r="EY796" s="249"/>
      <c r="EZ796" s="249"/>
      <c r="FA796" s="249"/>
      <c r="FB796" s="249"/>
      <c r="FC796" s="249"/>
      <c r="FD796" s="249"/>
      <c r="FE796" s="249"/>
      <c r="FF796" s="249"/>
      <c r="FG796" s="249"/>
      <c r="FH796" s="249"/>
      <c r="FI796" s="249"/>
      <c r="FJ796" s="249"/>
      <c r="FK796" s="249"/>
      <c r="FL796" s="249"/>
      <c r="FM796" s="249"/>
      <c r="FN796" s="249"/>
      <c r="FO796" s="249"/>
      <c r="FP796" s="249"/>
      <c r="FQ796" s="249"/>
      <c r="FR796" s="249"/>
      <c r="FS796" s="249"/>
      <c r="FT796" s="249"/>
      <c r="FU796" s="249"/>
      <c r="FV796" s="249"/>
      <c r="FW796" s="249"/>
      <c r="FX796" s="249"/>
    </row>
    <row r="797" customFormat="false" ht="13.8" hidden="false" customHeight="false" outlineLevel="0" collapsed="false">
      <c r="A797" s="249"/>
      <c r="B797" s="249"/>
      <c r="C797" s="249"/>
      <c r="D797" s="249"/>
      <c r="E797" s="249"/>
      <c r="F797" s="249"/>
      <c r="G797" s="249"/>
      <c r="H797" s="249"/>
      <c r="AK797" s="249"/>
      <c r="AL797" s="249"/>
      <c r="AM797" s="249"/>
      <c r="AN797" s="249"/>
      <c r="AO797" s="249"/>
      <c r="AP797" s="249"/>
      <c r="AQ797" s="249"/>
      <c r="AR797" s="249"/>
      <c r="AS797" s="249"/>
      <c r="AT797" s="249"/>
      <c r="AU797" s="249"/>
      <c r="AV797" s="249"/>
      <c r="AW797" s="249"/>
      <c r="AX797" s="249"/>
      <c r="AY797" s="249"/>
      <c r="AZ797" s="249"/>
      <c r="BA797" s="249"/>
      <c r="BB797" s="249"/>
      <c r="BC797" s="249"/>
      <c r="BD797" s="249"/>
      <c r="BE797" s="249"/>
      <c r="BF797" s="249"/>
      <c r="BG797" s="249"/>
      <c r="BH797" s="249"/>
      <c r="BI797" s="249"/>
      <c r="BJ797" s="249"/>
      <c r="BK797" s="249"/>
      <c r="BL797" s="249"/>
      <c r="BM797" s="249"/>
      <c r="BN797" s="249"/>
      <c r="BO797" s="249"/>
      <c r="BP797" s="249"/>
      <c r="BQ797" s="249"/>
      <c r="BR797" s="249"/>
      <c r="BS797" s="249"/>
      <c r="BT797" s="249"/>
      <c r="BU797" s="249"/>
      <c r="BV797" s="249"/>
      <c r="BW797" s="249"/>
      <c r="BX797" s="249"/>
      <c r="BY797" s="249"/>
      <c r="BZ797" s="249"/>
      <c r="CA797" s="249"/>
      <c r="CB797" s="249"/>
      <c r="CC797" s="249"/>
      <c r="CD797" s="249"/>
      <c r="CE797" s="249"/>
      <c r="CF797" s="249"/>
      <c r="CG797" s="249"/>
      <c r="CH797" s="249"/>
      <c r="CI797" s="249"/>
      <c r="CJ797" s="249"/>
      <c r="CK797" s="249"/>
      <c r="CL797" s="249"/>
      <c r="CM797" s="249"/>
      <c r="CN797" s="249"/>
      <c r="CO797" s="249"/>
      <c r="CP797" s="249"/>
      <c r="CQ797" s="249"/>
      <c r="CR797" s="147"/>
      <c r="CS797" s="147"/>
      <c r="CT797" s="249"/>
      <c r="CU797" s="249"/>
      <c r="CV797" s="249"/>
      <c r="CW797" s="249"/>
      <c r="CX797" s="249"/>
      <c r="CY797" s="249"/>
      <c r="CZ797" s="249"/>
      <c r="DA797" s="249"/>
      <c r="DB797" s="249"/>
      <c r="DC797" s="249"/>
      <c r="DD797" s="249"/>
      <c r="DE797" s="249"/>
      <c r="DF797" s="249"/>
      <c r="DG797" s="249"/>
      <c r="DH797" s="249"/>
      <c r="DI797" s="249"/>
      <c r="DJ797" s="249"/>
      <c r="DK797" s="249"/>
      <c r="DL797" s="249"/>
      <c r="DM797" s="249"/>
      <c r="DN797" s="249"/>
      <c r="DO797" s="249"/>
      <c r="DP797" s="249"/>
      <c r="DQ797" s="249"/>
      <c r="DR797" s="249"/>
      <c r="DS797" s="249"/>
      <c r="DT797" s="249"/>
      <c r="DU797" s="249"/>
      <c r="DV797" s="249"/>
      <c r="DW797" s="249"/>
      <c r="DX797" s="249"/>
      <c r="DY797" s="249"/>
      <c r="DZ797" s="249"/>
      <c r="EA797" s="249"/>
      <c r="EB797" s="249"/>
      <c r="EC797" s="249"/>
      <c r="ED797" s="249"/>
      <c r="EE797" s="249"/>
      <c r="EF797" s="249"/>
      <c r="EG797" s="249"/>
      <c r="EH797" s="249"/>
      <c r="EI797" s="249"/>
      <c r="EJ797" s="249"/>
      <c r="EK797" s="249"/>
      <c r="EL797" s="249"/>
      <c r="EM797" s="249"/>
      <c r="EN797" s="249"/>
      <c r="EO797" s="249"/>
      <c r="EP797" s="249"/>
      <c r="EQ797" s="249"/>
      <c r="ER797" s="249"/>
      <c r="ES797" s="249"/>
      <c r="ET797" s="249"/>
      <c r="EU797" s="249"/>
      <c r="EV797" s="249"/>
      <c r="EW797" s="249"/>
      <c r="EX797" s="249"/>
      <c r="EY797" s="249"/>
      <c r="EZ797" s="249"/>
      <c r="FA797" s="249"/>
      <c r="FB797" s="249"/>
      <c r="FC797" s="249"/>
      <c r="FD797" s="249"/>
      <c r="FE797" s="249"/>
      <c r="FF797" s="249"/>
      <c r="FG797" s="249"/>
      <c r="FH797" s="249"/>
      <c r="FI797" s="249"/>
      <c r="FJ797" s="249"/>
      <c r="FK797" s="249"/>
      <c r="FL797" s="249"/>
      <c r="FM797" s="249"/>
      <c r="FN797" s="249"/>
      <c r="FO797" s="249"/>
      <c r="FP797" s="249"/>
      <c r="FQ797" s="249"/>
      <c r="FR797" s="249"/>
      <c r="FS797" s="249"/>
      <c r="FT797" s="249"/>
      <c r="FU797" s="249"/>
      <c r="FV797" s="249"/>
      <c r="FW797" s="249"/>
      <c r="FX797" s="249"/>
    </row>
    <row r="798" customFormat="false" ht="13.8" hidden="false" customHeight="false" outlineLevel="0" collapsed="false">
      <c r="A798" s="249"/>
      <c r="B798" s="249"/>
      <c r="C798" s="249"/>
      <c r="D798" s="249"/>
      <c r="E798" s="249"/>
      <c r="F798" s="249"/>
      <c r="G798" s="249"/>
      <c r="H798" s="249"/>
      <c r="AK798" s="249"/>
      <c r="AL798" s="249"/>
      <c r="AM798" s="249"/>
      <c r="AN798" s="249"/>
      <c r="AO798" s="249"/>
      <c r="AP798" s="249"/>
      <c r="AQ798" s="249"/>
      <c r="AR798" s="249"/>
      <c r="AS798" s="249"/>
      <c r="AT798" s="249"/>
      <c r="AU798" s="249"/>
      <c r="AV798" s="249"/>
      <c r="AW798" s="249"/>
      <c r="AX798" s="249"/>
      <c r="AY798" s="249"/>
      <c r="AZ798" s="249"/>
      <c r="BA798" s="249"/>
      <c r="BB798" s="249"/>
      <c r="BC798" s="249"/>
      <c r="BD798" s="249"/>
      <c r="BE798" s="249"/>
      <c r="BF798" s="249"/>
      <c r="BG798" s="249"/>
      <c r="BH798" s="249"/>
      <c r="BI798" s="249"/>
      <c r="BJ798" s="249"/>
      <c r="BK798" s="249"/>
      <c r="BL798" s="249"/>
      <c r="BM798" s="249"/>
      <c r="BN798" s="249"/>
      <c r="BO798" s="249"/>
      <c r="BP798" s="249"/>
      <c r="BQ798" s="249"/>
      <c r="BR798" s="249"/>
      <c r="BS798" s="249"/>
      <c r="BT798" s="249"/>
      <c r="BU798" s="249"/>
      <c r="BV798" s="249"/>
      <c r="BW798" s="249"/>
      <c r="BX798" s="249"/>
      <c r="BY798" s="249"/>
      <c r="BZ798" s="249"/>
      <c r="CA798" s="249"/>
      <c r="CB798" s="249"/>
      <c r="CC798" s="249"/>
      <c r="CD798" s="249"/>
      <c r="CE798" s="249"/>
      <c r="CF798" s="249"/>
      <c r="CG798" s="249"/>
      <c r="CH798" s="249"/>
      <c r="CI798" s="249"/>
      <c r="CJ798" s="249"/>
      <c r="CK798" s="249"/>
      <c r="CL798" s="249"/>
      <c r="CM798" s="249"/>
      <c r="CN798" s="249"/>
      <c r="CO798" s="249"/>
      <c r="CP798" s="249"/>
      <c r="CQ798" s="249"/>
      <c r="CR798" s="147"/>
      <c r="CS798" s="147"/>
      <c r="CT798" s="249"/>
      <c r="CU798" s="249"/>
      <c r="CV798" s="249"/>
      <c r="CW798" s="249"/>
      <c r="CX798" s="249"/>
      <c r="CY798" s="249"/>
      <c r="CZ798" s="249"/>
      <c r="DA798" s="249"/>
      <c r="DB798" s="249"/>
      <c r="DC798" s="249"/>
      <c r="DD798" s="249"/>
      <c r="DE798" s="249"/>
      <c r="DF798" s="249"/>
      <c r="DG798" s="249"/>
      <c r="DH798" s="249"/>
      <c r="DI798" s="249"/>
      <c r="DJ798" s="249"/>
      <c r="DK798" s="249"/>
      <c r="DL798" s="249"/>
      <c r="DM798" s="249"/>
      <c r="DN798" s="249"/>
      <c r="DO798" s="249"/>
      <c r="DP798" s="249"/>
      <c r="DQ798" s="249"/>
      <c r="DR798" s="249"/>
      <c r="DS798" s="249"/>
      <c r="DT798" s="249"/>
      <c r="DU798" s="249"/>
      <c r="DV798" s="249"/>
      <c r="DW798" s="249"/>
      <c r="DX798" s="249"/>
      <c r="DY798" s="249"/>
      <c r="DZ798" s="249"/>
      <c r="EA798" s="249"/>
      <c r="EB798" s="249"/>
      <c r="EC798" s="249"/>
      <c r="ED798" s="249"/>
      <c r="EE798" s="249"/>
      <c r="EF798" s="249"/>
      <c r="EG798" s="249"/>
      <c r="EH798" s="249"/>
      <c r="EI798" s="249"/>
      <c r="EJ798" s="249"/>
      <c r="EK798" s="249"/>
      <c r="EL798" s="249"/>
      <c r="EM798" s="249"/>
      <c r="EN798" s="249"/>
      <c r="EO798" s="249"/>
      <c r="EP798" s="249"/>
      <c r="EQ798" s="249"/>
      <c r="ER798" s="249"/>
      <c r="ES798" s="249"/>
      <c r="ET798" s="249"/>
      <c r="EU798" s="249"/>
      <c r="EV798" s="249"/>
      <c r="EW798" s="249"/>
      <c r="EX798" s="249"/>
      <c r="EY798" s="249"/>
      <c r="EZ798" s="249"/>
      <c r="FA798" s="249"/>
      <c r="FB798" s="249"/>
      <c r="FC798" s="249"/>
      <c r="FD798" s="249"/>
      <c r="FE798" s="249"/>
      <c r="FF798" s="249"/>
      <c r="FG798" s="249"/>
      <c r="FH798" s="249"/>
      <c r="FI798" s="249"/>
      <c r="FJ798" s="249"/>
      <c r="FK798" s="249"/>
      <c r="FL798" s="249"/>
      <c r="FM798" s="249"/>
      <c r="FN798" s="249"/>
      <c r="FO798" s="249"/>
      <c r="FP798" s="249"/>
      <c r="FQ798" s="249"/>
      <c r="FR798" s="249"/>
      <c r="FS798" s="249"/>
      <c r="FT798" s="249"/>
      <c r="FU798" s="249"/>
      <c r="FV798" s="249"/>
      <c r="FW798" s="249"/>
      <c r="FX798" s="249"/>
    </row>
    <row r="799" customFormat="false" ht="13.8" hidden="false" customHeight="false" outlineLevel="0" collapsed="false">
      <c r="A799" s="249"/>
      <c r="B799" s="249"/>
      <c r="C799" s="249"/>
      <c r="D799" s="249"/>
      <c r="E799" s="249"/>
      <c r="F799" s="249"/>
      <c r="G799" s="249"/>
      <c r="H799" s="249"/>
      <c r="AK799" s="249"/>
      <c r="AL799" s="249"/>
      <c r="AM799" s="249"/>
      <c r="AN799" s="249"/>
      <c r="AO799" s="249"/>
      <c r="AP799" s="249"/>
      <c r="AQ799" s="249"/>
      <c r="AR799" s="249"/>
      <c r="AS799" s="249"/>
      <c r="AT799" s="249"/>
      <c r="AU799" s="249"/>
      <c r="AV799" s="249"/>
      <c r="AW799" s="249"/>
      <c r="AX799" s="249"/>
      <c r="AY799" s="249"/>
      <c r="AZ799" s="249"/>
      <c r="BA799" s="249"/>
      <c r="BB799" s="249"/>
      <c r="BC799" s="249"/>
      <c r="BD799" s="249"/>
      <c r="BE799" s="249"/>
      <c r="BF799" s="249"/>
      <c r="BG799" s="249"/>
      <c r="BH799" s="249"/>
      <c r="BI799" s="249"/>
      <c r="BJ799" s="249"/>
      <c r="BK799" s="249"/>
      <c r="BL799" s="249"/>
      <c r="BM799" s="249"/>
      <c r="BN799" s="249"/>
      <c r="BO799" s="249"/>
      <c r="BP799" s="249"/>
      <c r="BQ799" s="249"/>
      <c r="BR799" s="249"/>
      <c r="BS799" s="249"/>
      <c r="BT799" s="249"/>
      <c r="BU799" s="249"/>
      <c r="BV799" s="249"/>
      <c r="BW799" s="249"/>
      <c r="BX799" s="249"/>
      <c r="BY799" s="249"/>
      <c r="BZ799" s="249"/>
      <c r="CA799" s="249"/>
      <c r="CB799" s="249"/>
      <c r="CC799" s="249"/>
      <c r="CD799" s="249"/>
      <c r="CE799" s="249"/>
      <c r="CF799" s="249"/>
      <c r="CG799" s="249"/>
      <c r="CH799" s="249"/>
      <c r="CI799" s="249"/>
      <c r="CJ799" s="249"/>
      <c r="CK799" s="249"/>
      <c r="CL799" s="249"/>
      <c r="CM799" s="249"/>
      <c r="CN799" s="249"/>
      <c r="CO799" s="249"/>
      <c r="CP799" s="249"/>
      <c r="CQ799" s="249"/>
      <c r="CR799" s="147"/>
      <c r="CS799" s="147"/>
      <c r="CT799" s="249"/>
      <c r="CU799" s="249"/>
      <c r="CV799" s="249"/>
      <c r="CW799" s="249"/>
      <c r="CX799" s="249"/>
      <c r="CY799" s="249"/>
      <c r="CZ799" s="249"/>
      <c r="DA799" s="249"/>
      <c r="DB799" s="249"/>
      <c r="DC799" s="249"/>
      <c r="DD799" s="249"/>
      <c r="DE799" s="249"/>
      <c r="DF799" s="249"/>
      <c r="DG799" s="249"/>
      <c r="DH799" s="249"/>
      <c r="DI799" s="249"/>
      <c r="DJ799" s="249"/>
      <c r="DK799" s="249"/>
      <c r="DL799" s="249"/>
      <c r="DM799" s="249"/>
      <c r="DN799" s="249"/>
      <c r="DO799" s="249"/>
      <c r="DP799" s="249"/>
      <c r="DQ799" s="249"/>
      <c r="DR799" s="249"/>
      <c r="DS799" s="249"/>
      <c r="DT799" s="249"/>
      <c r="DU799" s="249"/>
      <c r="DV799" s="249"/>
      <c r="DW799" s="249"/>
      <c r="DX799" s="249"/>
      <c r="DY799" s="249"/>
      <c r="DZ799" s="249"/>
      <c r="EA799" s="249"/>
      <c r="EB799" s="249"/>
      <c r="EC799" s="249"/>
      <c r="ED799" s="249"/>
      <c r="EE799" s="249"/>
      <c r="EF799" s="249"/>
      <c r="EG799" s="249"/>
      <c r="EH799" s="249"/>
      <c r="EI799" s="249"/>
      <c r="EJ799" s="249"/>
      <c r="EK799" s="249"/>
      <c r="EL799" s="249"/>
      <c r="EM799" s="249"/>
      <c r="EN799" s="249"/>
      <c r="EO799" s="249"/>
      <c r="EP799" s="249"/>
      <c r="EQ799" s="249"/>
      <c r="ER799" s="249"/>
      <c r="ES799" s="249"/>
      <c r="ET799" s="249"/>
      <c r="EU799" s="249"/>
      <c r="EV799" s="249"/>
      <c r="EW799" s="249"/>
      <c r="EX799" s="249"/>
      <c r="EY799" s="249"/>
      <c r="EZ799" s="249"/>
      <c r="FA799" s="249"/>
      <c r="FB799" s="249"/>
      <c r="FC799" s="249"/>
      <c r="FD799" s="249"/>
      <c r="FE799" s="249"/>
      <c r="FF799" s="249"/>
      <c r="FG799" s="249"/>
      <c r="FH799" s="249"/>
      <c r="FI799" s="249"/>
      <c r="FJ799" s="249"/>
      <c r="FK799" s="249"/>
      <c r="FL799" s="249"/>
      <c r="FM799" s="249"/>
      <c r="FN799" s="249"/>
      <c r="FO799" s="249"/>
      <c r="FP799" s="249"/>
      <c r="FQ799" s="249"/>
      <c r="FR799" s="249"/>
      <c r="FS799" s="249"/>
      <c r="FT799" s="249"/>
      <c r="FU799" s="249"/>
      <c r="FV799" s="249"/>
      <c r="FW799" s="249"/>
      <c r="FX799" s="249"/>
    </row>
    <row r="800" customFormat="false" ht="13.8" hidden="false" customHeight="false" outlineLevel="0" collapsed="false">
      <c r="A800" s="249"/>
      <c r="B800" s="249"/>
      <c r="C800" s="249"/>
      <c r="D800" s="249"/>
      <c r="E800" s="249"/>
      <c r="F800" s="249"/>
      <c r="G800" s="249"/>
      <c r="H800" s="249"/>
      <c r="AK800" s="249"/>
      <c r="AL800" s="249"/>
      <c r="AM800" s="249"/>
      <c r="AN800" s="249"/>
      <c r="AO800" s="249"/>
      <c r="AP800" s="249"/>
      <c r="AQ800" s="249"/>
      <c r="AR800" s="249"/>
      <c r="AS800" s="249"/>
      <c r="AT800" s="249"/>
      <c r="AU800" s="249"/>
      <c r="AV800" s="249"/>
      <c r="AW800" s="249"/>
      <c r="AX800" s="249"/>
      <c r="AY800" s="249"/>
      <c r="AZ800" s="249"/>
      <c r="BA800" s="249"/>
      <c r="BB800" s="249"/>
      <c r="BC800" s="249"/>
      <c r="BD800" s="249"/>
      <c r="BE800" s="249"/>
      <c r="BF800" s="249"/>
      <c r="BG800" s="249"/>
      <c r="BH800" s="249"/>
      <c r="BI800" s="249"/>
      <c r="BJ800" s="249"/>
      <c r="BK800" s="249"/>
      <c r="BL800" s="249"/>
      <c r="BM800" s="249"/>
      <c r="BN800" s="249"/>
      <c r="BO800" s="249"/>
      <c r="BP800" s="249"/>
      <c r="BQ800" s="249"/>
      <c r="BR800" s="249"/>
      <c r="BS800" s="249"/>
      <c r="BT800" s="249"/>
      <c r="BU800" s="249"/>
      <c r="BV800" s="249"/>
      <c r="BW800" s="249"/>
      <c r="BX800" s="249"/>
      <c r="BY800" s="249"/>
      <c r="BZ800" s="249"/>
      <c r="CA800" s="249"/>
      <c r="CB800" s="249"/>
      <c r="CC800" s="249"/>
      <c r="CD800" s="249"/>
      <c r="CE800" s="249"/>
      <c r="CF800" s="249"/>
      <c r="CG800" s="249"/>
      <c r="CH800" s="249"/>
      <c r="CI800" s="249"/>
      <c r="CJ800" s="249"/>
      <c r="CK800" s="249"/>
      <c r="CL800" s="249"/>
      <c r="CM800" s="249"/>
      <c r="CN800" s="249"/>
      <c r="CO800" s="249"/>
      <c r="CP800" s="249"/>
      <c r="CQ800" s="249"/>
      <c r="CR800" s="147"/>
      <c r="CS800" s="147"/>
      <c r="CT800" s="249"/>
      <c r="CU800" s="249"/>
      <c r="CV800" s="249"/>
      <c r="CW800" s="249"/>
      <c r="CX800" s="249"/>
      <c r="CY800" s="249"/>
      <c r="CZ800" s="249"/>
      <c r="DA800" s="249"/>
      <c r="DB800" s="249"/>
      <c r="DC800" s="249"/>
      <c r="DD800" s="249"/>
      <c r="DE800" s="249"/>
      <c r="DF800" s="249"/>
      <c r="DG800" s="249"/>
      <c r="DH800" s="249"/>
      <c r="DI800" s="249"/>
      <c r="DJ800" s="249"/>
      <c r="DK800" s="249"/>
      <c r="DL800" s="249"/>
      <c r="DM800" s="249"/>
      <c r="DN800" s="249"/>
      <c r="DO800" s="249"/>
      <c r="DP800" s="249"/>
      <c r="DQ800" s="249"/>
      <c r="DR800" s="249"/>
      <c r="DS800" s="249"/>
      <c r="DT800" s="249"/>
      <c r="DU800" s="249"/>
      <c r="DV800" s="249"/>
      <c r="DW800" s="249"/>
      <c r="DX800" s="249"/>
      <c r="DY800" s="249"/>
      <c r="DZ800" s="249"/>
      <c r="EA800" s="249"/>
      <c r="EB800" s="249"/>
      <c r="EC800" s="249"/>
      <c r="ED800" s="249"/>
      <c r="EE800" s="249"/>
      <c r="EF800" s="249"/>
      <c r="EG800" s="249"/>
      <c r="EH800" s="249"/>
      <c r="EI800" s="249"/>
      <c r="EJ800" s="249"/>
      <c r="EK800" s="249"/>
      <c r="EL800" s="249"/>
      <c r="EM800" s="249"/>
      <c r="EN800" s="249"/>
      <c r="EO800" s="249"/>
      <c r="EP800" s="249"/>
      <c r="EQ800" s="249"/>
      <c r="ER800" s="249"/>
      <c r="ES800" s="249"/>
      <c r="ET800" s="249"/>
      <c r="EU800" s="249"/>
      <c r="EV800" s="249"/>
      <c r="EW800" s="249"/>
      <c r="EX800" s="249"/>
      <c r="EY800" s="249"/>
      <c r="EZ800" s="249"/>
      <c r="FA800" s="249"/>
      <c r="FB800" s="249"/>
      <c r="FC800" s="249"/>
      <c r="FD800" s="249"/>
      <c r="FE800" s="249"/>
      <c r="FF800" s="249"/>
      <c r="FG800" s="249"/>
      <c r="FH800" s="249"/>
      <c r="FI800" s="249"/>
      <c r="FJ800" s="249"/>
      <c r="FK800" s="249"/>
      <c r="FL800" s="249"/>
      <c r="FM800" s="249"/>
      <c r="FN800" s="249"/>
      <c r="FO800" s="249"/>
      <c r="FP800" s="249"/>
      <c r="FQ800" s="249"/>
      <c r="FR800" s="249"/>
      <c r="FS800" s="249"/>
      <c r="FT800" s="249"/>
      <c r="FU800" s="249"/>
      <c r="FV800" s="249"/>
      <c r="FW800" s="249"/>
      <c r="FX800" s="249"/>
    </row>
    <row r="801" customFormat="false" ht="13.8" hidden="false" customHeight="false" outlineLevel="0" collapsed="false">
      <c r="A801" s="249"/>
      <c r="B801" s="249"/>
      <c r="C801" s="249"/>
      <c r="D801" s="249"/>
      <c r="E801" s="249"/>
      <c r="F801" s="249"/>
      <c r="G801" s="249"/>
      <c r="H801" s="249"/>
      <c r="AK801" s="249"/>
      <c r="AL801" s="249"/>
      <c r="AM801" s="249"/>
      <c r="AN801" s="249"/>
      <c r="AO801" s="249"/>
      <c r="AP801" s="249"/>
      <c r="AQ801" s="249"/>
      <c r="AR801" s="249"/>
      <c r="AS801" s="249"/>
      <c r="AT801" s="249"/>
      <c r="AU801" s="249"/>
      <c r="AV801" s="249"/>
      <c r="AW801" s="249"/>
      <c r="AX801" s="249"/>
      <c r="AY801" s="249"/>
      <c r="AZ801" s="249"/>
      <c r="BA801" s="249"/>
      <c r="BB801" s="249"/>
      <c r="BC801" s="249"/>
      <c r="BD801" s="249"/>
      <c r="BE801" s="249"/>
      <c r="BF801" s="249"/>
      <c r="BG801" s="249"/>
      <c r="BH801" s="249"/>
      <c r="BI801" s="249"/>
      <c r="BJ801" s="249"/>
      <c r="BK801" s="249"/>
      <c r="BL801" s="249"/>
      <c r="BM801" s="249"/>
      <c r="BN801" s="249"/>
      <c r="BO801" s="249"/>
      <c r="BP801" s="249"/>
      <c r="BQ801" s="249"/>
      <c r="BR801" s="249"/>
      <c r="BS801" s="249"/>
      <c r="BT801" s="249"/>
      <c r="BU801" s="249"/>
      <c r="BV801" s="249"/>
      <c r="BW801" s="249"/>
      <c r="BX801" s="249"/>
      <c r="BY801" s="249"/>
      <c r="BZ801" s="249"/>
      <c r="CA801" s="249"/>
      <c r="CB801" s="249"/>
      <c r="CC801" s="249"/>
      <c r="CD801" s="249"/>
      <c r="CE801" s="249"/>
      <c r="CF801" s="249"/>
      <c r="CG801" s="249"/>
      <c r="CH801" s="249"/>
      <c r="CI801" s="249"/>
      <c r="CJ801" s="249"/>
      <c r="CK801" s="249"/>
      <c r="CL801" s="249"/>
      <c r="CM801" s="249"/>
      <c r="CN801" s="249"/>
      <c r="CO801" s="249"/>
      <c r="CP801" s="249"/>
      <c r="CQ801" s="249"/>
      <c r="CR801" s="147"/>
      <c r="CS801" s="147"/>
      <c r="CT801" s="249"/>
      <c r="CU801" s="249"/>
      <c r="CV801" s="249"/>
      <c r="CW801" s="249"/>
      <c r="CX801" s="249"/>
      <c r="CY801" s="249"/>
      <c r="CZ801" s="249"/>
      <c r="DA801" s="249"/>
      <c r="DB801" s="249"/>
      <c r="DC801" s="249"/>
      <c r="DD801" s="249"/>
      <c r="DE801" s="249"/>
      <c r="DF801" s="249"/>
      <c r="DG801" s="249"/>
      <c r="DH801" s="249"/>
      <c r="DI801" s="249"/>
      <c r="DJ801" s="249"/>
      <c r="DK801" s="249"/>
      <c r="DL801" s="249"/>
      <c r="DM801" s="249"/>
      <c r="DN801" s="249"/>
      <c r="DO801" s="249"/>
      <c r="DP801" s="249"/>
      <c r="DQ801" s="249"/>
      <c r="DR801" s="249"/>
      <c r="DS801" s="249"/>
      <c r="DT801" s="249"/>
      <c r="DU801" s="249"/>
      <c r="DV801" s="249"/>
      <c r="DW801" s="249"/>
      <c r="DX801" s="249"/>
      <c r="DY801" s="249"/>
      <c r="DZ801" s="249"/>
      <c r="EA801" s="249"/>
      <c r="EB801" s="249"/>
      <c r="EC801" s="249"/>
      <c r="ED801" s="249"/>
      <c r="EE801" s="249"/>
      <c r="EF801" s="249"/>
      <c r="EG801" s="249"/>
      <c r="EH801" s="249"/>
      <c r="EI801" s="249"/>
      <c r="EJ801" s="249"/>
      <c r="EK801" s="249"/>
      <c r="EL801" s="249"/>
      <c r="EM801" s="249"/>
      <c r="EN801" s="249"/>
      <c r="EO801" s="249"/>
      <c r="EP801" s="249"/>
      <c r="EQ801" s="249"/>
      <c r="ER801" s="249"/>
      <c r="ES801" s="249"/>
      <c r="ET801" s="249"/>
      <c r="EU801" s="249"/>
      <c r="EV801" s="249"/>
      <c r="EW801" s="249"/>
      <c r="EX801" s="249"/>
      <c r="EY801" s="249"/>
      <c r="EZ801" s="249"/>
      <c r="FA801" s="249"/>
      <c r="FB801" s="249"/>
      <c r="FC801" s="249"/>
      <c r="FD801" s="249"/>
      <c r="FE801" s="249"/>
      <c r="FF801" s="249"/>
      <c r="FG801" s="249"/>
      <c r="FH801" s="249"/>
      <c r="FI801" s="249"/>
      <c r="FJ801" s="249"/>
      <c r="FK801" s="249"/>
      <c r="FL801" s="249"/>
      <c r="FM801" s="249"/>
      <c r="FN801" s="249"/>
      <c r="FO801" s="249"/>
      <c r="FP801" s="249"/>
      <c r="FQ801" s="249"/>
      <c r="FR801" s="249"/>
      <c r="FS801" s="249"/>
      <c r="FT801" s="249"/>
      <c r="FU801" s="249"/>
      <c r="FV801" s="249"/>
      <c r="FW801" s="249"/>
      <c r="FX801" s="249"/>
    </row>
    <row r="802" customFormat="false" ht="13.8" hidden="false" customHeight="false" outlineLevel="0" collapsed="false">
      <c r="A802" s="249"/>
      <c r="B802" s="249"/>
      <c r="C802" s="249"/>
      <c r="D802" s="249"/>
      <c r="E802" s="249"/>
      <c r="F802" s="249"/>
      <c r="G802" s="249"/>
      <c r="H802" s="249"/>
      <c r="AK802" s="249"/>
      <c r="AL802" s="249"/>
      <c r="AM802" s="249"/>
      <c r="AN802" s="249"/>
      <c r="AO802" s="249"/>
      <c r="AP802" s="249"/>
      <c r="AQ802" s="249"/>
      <c r="AR802" s="249"/>
      <c r="AS802" s="249"/>
      <c r="AT802" s="249"/>
      <c r="AU802" s="249"/>
      <c r="AV802" s="249"/>
      <c r="AW802" s="249"/>
      <c r="AX802" s="249"/>
      <c r="AY802" s="249"/>
      <c r="AZ802" s="249"/>
      <c r="BA802" s="249"/>
      <c r="BB802" s="249"/>
      <c r="BC802" s="249"/>
      <c r="BD802" s="249"/>
      <c r="BE802" s="249"/>
      <c r="BF802" s="249"/>
      <c r="BG802" s="249"/>
      <c r="BH802" s="249"/>
      <c r="BI802" s="249"/>
      <c r="BJ802" s="249"/>
      <c r="BK802" s="249"/>
      <c r="BL802" s="249"/>
      <c r="BM802" s="249"/>
      <c r="BN802" s="249"/>
      <c r="BO802" s="249"/>
      <c r="BP802" s="249"/>
      <c r="BQ802" s="249"/>
      <c r="BR802" s="249"/>
      <c r="BS802" s="249"/>
      <c r="BT802" s="249"/>
      <c r="BU802" s="249"/>
      <c r="BV802" s="249"/>
      <c r="BW802" s="249"/>
      <c r="BX802" s="249"/>
      <c r="BY802" s="249"/>
      <c r="BZ802" s="249"/>
      <c r="CA802" s="249"/>
      <c r="CB802" s="249"/>
      <c r="CC802" s="249"/>
      <c r="CD802" s="249"/>
      <c r="CE802" s="249"/>
      <c r="CF802" s="249"/>
      <c r="CG802" s="249"/>
      <c r="CH802" s="249"/>
      <c r="CI802" s="249"/>
      <c r="CJ802" s="249"/>
      <c r="CK802" s="249"/>
      <c r="CL802" s="249"/>
      <c r="CM802" s="249"/>
      <c r="CN802" s="249"/>
      <c r="CO802" s="249"/>
      <c r="CP802" s="249"/>
      <c r="CQ802" s="249"/>
      <c r="CR802" s="147"/>
      <c r="CS802" s="147"/>
      <c r="CT802" s="249"/>
      <c r="CU802" s="249"/>
      <c r="CV802" s="249"/>
      <c r="CW802" s="249"/>
      <c r="CX802" s="249"/>
      <c r="CY802" s="249"/>
      <c r="CZ802" s="249"/>
      <c r="DA802" s="249"/>
      <c r="DB802" s="249"/>
      <c r="DC802" s="249"/>
      <c r="DD802" s="249"/>
      <c r="DE802" s="249"/>
      <c r="DF802" s="249"/>
      <c r="DG802" s="249"/>
      <c r="DH802" s="249"/>
      <c r="DI802" s="249"/>
      <c r="DJ802" s="249"/>
      <c r="DK802" s="249"/>
      <c r="DL802" s="249"/>
      <c r="DM802" s="249"/>
      <c r="DN802" s="249"/>
      <c r="DO802" s="249"/>
      <c r="DP802" s="249"/>
      <c r="DQ802" s="249"/>
      <c r="DR802" s="249"/>
      <c r="DS802" s="249"/>
      <c r="DT802" s="249"/>
      <c r="DU802" s="249"/>
      <c r="DV802" s="249"/>
      <c r="DW802" s="249"/>
      <c r="DX802" s="249"/>
      <c r="DY802" s="249"/>
      <c r="DZ802" s="249"/>
      <c r="EA802" s="249"/>
      <c r="EB802" s="249"/>
      <c r="EC802" s="249"/>
      <c r="ED802" s="249"/>
      <c r="EE802" s="249"/>
      <c r="EF802" s="249"/>
      <c r="EG802" s="249"/>
      <c r="EH802" s="249"/>
      <c r="EI802" s="249"/>
      <c r="EJ802" s="249"/>
      <c r="EK802" s="249"/>
      <c r="EL802" s="249"/>
      <c r="EM802" s="249"/>
      <c r="EN802" s="249"/>
      <c r="EO802" s="249"/>
      <c r="EP802" s="249"/>
      <c r="EQ802" s="249"/>
      <c r="ER802" s="249"/>
      <c r="ES802" s="249"/>
      <c r="ET802" s="249"/>
      <c r="EU802" s="249"/>
      <c r="EV802" s="249"/>
      <c r="EW802" s="249"/>
      <c r="EX802" s="249"/>
      <c r="EY802" s="249"/>
      <c r="EZ802" s="249"/>
      <c r="FA802" s="249"/>
      <c r="FB802" s="249"/>
      <c r="FC802" s="249"/>
      <c r="FD802" s="249"/>
      <c r="FE802" s="249"/>
      <c r="FF802" s="249"/>
      <c r="FG802" s="249"/>
      <c r="FH802" s="249"/>
      <c r="FI802" s="249"/>
      <c r="FJ802" s="249"/>
      <c r="FK802" s="249"/>
      <c r="FL802" s="249"/>
      <c r="FM802" s="249"/>
      <c r="FN802" s="249"/>
      <c r="FO802" s="249"/>
      <c r="FP802" s="249"/>
      <c r="FQ802" s="249"/>
      <c r="FR802" s="249"/>
      <c r="FS802" s="249"/>
      <c r="FT802" s="249"/>
      <c r="FU802" s="249"/>
      <c r="FV802" s="249"/>
      <c r="FW802" s="249"/>
      <c r="FX802" s="249"/>
    </row>
    <row r="803" customFormat="false" ht="13.8" hidden="false" customHeight="false" outlineLevel="0" collapsed="false">
      <c r="A803" s="249"/>
      <c r="B803" s="249"/>
      <c r="C803" s="249"/>
      <c r="D803" s="249"/>
      <c r="E803" s="249"/>
      <c r="F803" s="249"/>
      <c r="G803" s="249"/>
      <c r="H803" s="249"/>
      <c r="AK803" s="249"/>
      <c r="AL803" s="249"/>
      <c r="AM803" s="249"/>
      <c r="AN803" s="249"/>
      <c r="AO803" s="249"/>
      <c r="AP803" s="249"/>
      <c r="AQ803" s="249"/>
      <c r="AR803" s="249"/>
      <c r="AS803" s="249"/>
      <c r="AT803" s="249"/>
      <c r="AU803" s="249"/>
      <c r="AV803" s="249"/>
      <c r="AW803" s="249"/>
      <c r="AX803" s="249"/>
      <c r="AY803" s="249"/>
      <c r="AZ803" s="249"/>
      <c r="BA803" s="249"/>
      <c r="BB803" s="249"/>
      <c r="BC803" s="249"/>
      <c r="BD803" s="249"/>
      <c r="BE803" s="249"/>
      <c r="BF803" s="249"/>
      <c r="BG803" s="249"/>
      <c r="BH803" s="249"/>
      <c r="BI803" s="249"/>
      <c r="BJ803" s="249"/>
      <c r="BK803" s="249"/>
      <c r="BL803" s="249"/>
      <c r="BM803" s="249"/>
      <c r="BN803" s="249"/>
      <c r="BO803" s="249"/>
      <c r="BP803" s="249"/>
      <c r="BQ803" s="249"/>
      <c r="BR803" s="249"/>
      <c r="BS803" s="249"/>
      <c r="BT803" s="249"/>
      <c r="BU803" s="249"/>
      <c r="BV803" s="249"/>
      <c r="BW803" s="249"/>
      <c r="BX803" s="249"/>
      <c r="BY803" s="249"/>
      <c r="BZ803" s="249"/>
      <c r="CA803" s="249"/>
      <c r="CB803" s="249"/>
      <c r="CC803" s="249"/>
      <c r="CD803" s="249"/>
      <c r="CE803" s="249"/>
      <c r="CF803" s="249"/>
      <c r="CG803" s="249"/>
      <c r="CH803" s="249"/>
      <c r="CI803" s="249"/>
      <c r="CJ803" s="249"/>
      <c r="CK803" s="249"/>
      <c r="CL803" s="249"/>
      <c r="CM803" s="249"/>
      <c r="CN803" s="249"/>
      <c r="CO803" s="249"/>
      <c r="CP803" s="249"/>
      <c r="CQ803" s="249"/>
      <c r="CR803" s="147"/>
      <c r="CS803" s="147"/>
      <c r="CT803" s="249"/>
      <c r="CU803" s="249"/>
      <c r="CV803" s="249"/>
      <c r="CW803" s="249"/>
      <c r="CX803" s="249"/>
      <c r="CY803" s="249"/>
      <c r="CZ803" s="249"/>
      <c r="DA803" s="249"/>
      <c r="DB803" s="249"/>
      <c r="DC803" s="249"/>
      <c r="DD803" s="249"/>
      <c r="DE803" s="249"/>
      <c r="DF803" s="249"/>
      <c r="DG803" s="249"/>
      <c r="DH803" s="249"/>
      <c r="DI803" s="249"/>
      <c r="DJ803" s="249"/>
      <c r="DK803" s="249"/>
      <c r="DL803" s="249"/>
      <c r="DM803" s="249"/>
      <c r="DN803" s="249"/>
      <c r="DO803" s="249"/>
      <c r="DP803" s="249"/>
      <c r="DQ803" s="249"/>
      <c r="DR803" s="249"/>
      <c r="DS803" s="249"/>
      <c r="DT803" s="249"/>
      <c r="DU803" s="249"/>
      <c r="DV803" s="249"/>
      <c r="DW803" s="249"/>
      <c r="DX803" s="249"/>
      <c r="DY803" s="249"/>
      <c r="DZ803" s="249"/>
      <c r="EA803" s="249"/>
      <c r="EB803" s="249"/>
      <c r="EC803" s="249"/>
      <c r="ED803" s="249"/>
      <c r="EE803" s="249"/>
      <c r="EF803" s="249"/>
      <c r="EG803" s="249"/>
      <c r="EH803" s="249"/>
      <c r="EI803" s="249"/>
      <c r="EJ803" s="249"/>
      <c r="EK803" s="249"/>
      <c r="EL803" s="249"/>
      <c r="EM803" s="249"/>
      <c r="EN803" s="249"/>
      <c r="EO803" s="249"/>
      <c r="EP803" s="249"/>
      <c r="EQ803" s="249"/>
      <c r="ER803" s="249"/>
      <c r="ES803" s="249"/>
      <c r="ET803" s="249"/>
      <c r="EU803" s="249"/>
      <c r="EV803" s="249"/>
      <c r="EW803" s="249"/>
      <c r="EX803" s="249"/>
      <c r="EY803" s="249"/>
      <c r="EZ803" s="249"/>
      <c r="FA803" s="249"/>
      <c r="FB803" s="249"/>
      <c r="FC803" s="249"/>
      <c r="FD803" s="249"/>
      <c r="FE803" s="249"/>
      <c r="FF803" s="249"/>
      <c r="FG803" s="249"/>
      <c r="FH803" s="249"/>
      <c r="FI803" s="249"/>
      <c r="FJ803" s="249"/>
      <c r="FK803" s="249"/>
      <c r="FL803" s="249"/>
      <c r="FM803" s="249"/>
      <c r="FN803" s="249"/>
      <c r="FO803" s="249"/>
      <c r="FP803" s="249"/>
      <c r="FQ803" s="249"/>
      <c r="FR803" s="249"/>
      <c r="FS803" s="249"/>
      <c r="FT803" s="249"/>
      <c r="FU803" s="249"/>
      <c r="FV803" s="249"/>
      <c r="FW803" s="249"/>
      <c r="FX803" s="249"/>
    </row>
    <row r="804" customFormat="false" ht="13.8" hidden="false" customHeight="false" outlineLevel="0" collapsed="false">
      <c r="A804" s="249"/>
      <c r="B804" s="249"/>
      <c r="C804" s="249"/>
      <c r="D804" s="249"/>
      <c r="E804" s="249"/>
      <c r="F804" s="249"/>
      <c r="G804" s="249"/>
      <c r="H804" s="249"/>
      <c r="AK804" s="249"/>
      <c r="AL804" s="249"/>
      <c r="AM804" s="249"/>
      <c r="AN804" s="249"/>
      <c r="AO804" s="249"/>
      <c r="AP804" s="249"/>
      <c r="AQ804" s="249"/>
      <c r="AR804" s="249"/>
      <c r="AS804" s="249"/>
      <c r="AT804" s="249"/>
      <c r="AU804" s="249"/>
      <c r="AV804" s="249"/>
      <c r="AW804" s="249"/>
      <c r="AX804" s="249"/>
      <c r="AY804" s="249"/>
      <c r="AZ804" s="249"/>
      <c r="BA804" s="249"/>
      <c r="BB804" s="249"/>
      <c r="BC804" s="249"/>
      <c r="BD804" s="249"/>
      <c r="BE804" s="249"/>
      <c r="BF804" s="249"/>
      <c r="BG804" s="249"/>
      <c r="BH804" s="249"/>
      <c r="BI804" s="249"/>
      <c r="BJ804" s="249"/>
      <c r="BK804" s="249"/>
      <c r="BL804" s="249"/>
      <c r="BM804" s="249"/>
      <c r="BN804" s="249"/>
      <c r="BO804" s="249"/>
      <c r="BP804" s="249"/>
      <c r="BQ804" s="249"/>
      <c r="BR804" s="249"/>
      <c r="BS804" s="249"/>
      <c r="BT804" s="249"/>
      <c r="BU804" s="249"/>
      <c r="BV804" s="249"/>
      <c r="BW804" s="249"/>
      <c r="BX804" s="249"/>
      <c r="BY804" s="249"/>
      <c r="BZ804" s="249"/>
      <c r="CA804" s="249"/>
      <c r="CB804" s="249"/>
      <c r="CC804" s="249"/>
      <c r="CD804" s="249"/>
      <c r="CE804" s="249"/>
      <c r="CF804" s="249"/>
      <c r="CG804" s="249"/>
      <c r="CH804" s="249"/>
      <c r="CI804" s="249"/>
      <c r="CJ804" s="249"/>
      <c r="CK804" s="249"/>
      <c r="CL804" s="249"/>
      <c r="CM804" s="249"/>
      <c r="CN804" s="249"/>
      <c r="CO804" s="249"/>
      <c r="CP804" s="249"/>
      <c r="CQ804" s="249"/>
      <c r="CR804" s="147"/>
      <c r="CS804" s="147"/>
      <c r="CT804" s="249"/>
      <c r="CU804" s="249"/>
      <c r="CV804" s="249"/>
      <c r="CW804" s="249"/>
      <c r="CX804" s="249"/>
      <c r="CY804" s="249"/>
      <c r="CZ804" s="249"/>
      <c r="DA804" s="249"/>
      <c r="DB804" s="249"/>
      <c r="DC804" s="249"/>
      <c r="DD804" s="249"/>
      <c r="DE804" s="249"/>
      <c r="DF804" s="249"/>
      <c r="DG804" s="249"/>
      <c r="DH804" s="249"/>
      <c r="DI804" s="249"/>
      <c r="DJ804" s="249"/>
      <c r="DK804" s="249"/>
      <c r="DL804" s="249"/>
      <c r="DM804" s="249"/>
      <c r="DN804" s="249"/>
      <c r="DO804" s="249"/>
      <c r="DP804" s="249"/>
      <c r="DQ804" s="249"/>
      <c r="DR804" s="249"/>
      <c r="DS804" s="249"/>
      <c r="DT804" s="249"/>
      <c r="DU804" s="249"/>
      <c r="DV804" s="249"/>
      <c r="DW804" s="249"/>
      <c r="DX804" s="249"/>
      <c r="DY804" s="249"/>
      <c r="DZ804" s="249"/>
      <c r="EA804" s="249"/>
      <c r="EB804" s="249"/>
      <c r="EC804" s="249"/>
      <c r="ED804" s="249"/>
      <c r="EE804" s="249"/>
      <c r="EF804" s="249"/>
      <c r="EG804" s="249"/>
      <c r="EH804" s="249"/>
      <c r="EI804" s="249"/>
      <c r="EJ804" s="249"/>
      <c r="EK804" s="249"/>
      <c r="EL804" s="249"/>
      <c r="EM804" s="249"/>
      <c r="EN804" s="249"/>
      <c r="EO804" s="249"/>
      <c r="EP804" s="249"/>
      <c r="EQ804" s="249"/>
      <c r="ER804" s="249"/>
      <c r="ES804" s="249"/>
      <c r="ET804" s="249"/>
      <c r="EU804" s="249"/>
      <c r="EV804" s="249"/>
      <c r="EW804" s="249"/>
      <c r="EX804" s="249"/>
      <c r="EY804" s="249"/>
      <c r="EZ804" s="249"/>
      <c r="FA804" s="249"/>
      <c r="FB804" s="249"/>
      <c r="FC804" s="249"/>
      <c r="FD804" s="249"/>
      <c r="FE804" s="249"/>
      <c r="FF804" s="249"/>
      <c r="FG804" s="249"/>
      <c r="FH804" s="249"/>
      <c r="FI804" s="249"/>
      <c r="FJ804" s="249"/>
      <c r="FK804" s="249"/>
      <c r="FL804" s="249"/>
      <c r="FM804" s="249"/>
      <c r="FN804" s="249"/>
      <c r="FO804" s="249"/>
      <c r="FP804" s="249"/>
      <c r="FQ804" s="249"/>
      <c r="FR804" s="249"/>
      <c r="FS804" s="249"/>
      <c r="FT804" s="249"/>
      <c r="FU804" s="249"/>
      <c r="FV804" s="249"/>
      <c r="FW804" s="249"/>
      <c r="FX804" s="249"/>
    </row>
    <row r="805" customFormat="false" ht="13.8" hidden="false" customHeight="false" outlineLevel="0" collapsed="false">
      <c r="A805" s="249"/>
      <c r="B805" s="249"/>
      <c r="C805" s="249"/>
      <c r="D805" s="249"/>
      <c r="E805" s="249"/>
      <c r="F805" s="249"/>
      <c r="G805" s="249"/>
      <c r="H805" s="249"/>
      <c r="AK805" s="249"/>
      <c r="AL805" s="249"/>
      <c r="AM805" s="249"/>
      <c r="AN805" s="249"/>
      <c r="AO805" s="249"/>
      <c r="AP805" s="249"/>
      <c r="AQ805" s="249"/>
      <c r="AR805" s="249"/>
      <c r="AS805" s="249"/>
      <c r="AT805" s="249"/>
      <c r="AU805" s="249"/>
      <c r="AV805" s="249"/>
      <c r="AW805" s="249"/>
      <c r="AX805" s="249"/>
      <c r="AY805" s="249"/>
      <c r="AZ805" s="249"/>
      <c r="BA805" s="249"/>
      <c r="BB805" s="249"/>
      <c r="BC805" s="249"/>
      <c r="BD805" s="249"/>
      <c r="BE805" s="249"/>
      <c r="BF805" s="249"/>
      <c r="BG805" s="249"/>
      <c r="BH805" s="249"/>
      <c r="BI805" s="249"/>
      <c r="BJ805" s="249"/>
      <c r="BK805" s="249"/>
      <c r="BL805" s="249"/>
      <c r="BM805" s="249"/>
      <c r="BN805" s="249"/>
      <c r="BO805" s="249"/>
      <c r="BP805" s="249"/>
      <c r="BQ805" s="249"/>
      <c r="BR805" s="249"/>
      <c r="BS805" s="249"/>
      <c r="BT805" s="249"/>
      <c r="BU805" s="249"/>
      <c r="BV805" s="249"/>
      <c r="BW805" s="249"/>
      <c r="BX805" s="249"/>
      <c r="BY805" s="249"/>
      <c r="BZ805" s="249"/>
      <c r="CA805" s="249"/>
      <c r="CB805" s="249"/>
      <c r="CC805" s="249"/>
      <c r="CD805" s="249"/>
      <c r="CE805" s="249"/>
      <c r="CF805" s="249"/>
      <c r="CG805" s="249"/>
      <c r="CH805" s="249"/>
      <c r="CI805" s="249"/>
      <c r="CJ805" s="249"/>
      <c r="CK805" s="249"/>
      <c r="CL805" s="249"/>
      <c r="CM805" s="249"/>
      <c r="CN805" s="249"/>
      <c r="CO805" s="249"/>
      <c r="CP805" s="249"/>
      <c r="CQ805" s="249"/>
      <c r="CR805" s="147"/>
      <c r="CS805" s="147"/>
      <c r="CT805" s="249"/>
      <c r="CU805" s="249"/>
      <c r="CV805" s="249"/>
      <c r="CW805" s="249"/>
      <c r="CX805" s="249"/>
      <c r="CY805" s="249"/>
      <c r="CZ805" s="249"/>
      <c r="DA805" s="249"/>
      <c r="DB805" s="249"/>
      <c r="DC805" s="249"/>
      <c r="DD805" s="249"/>
      <c r="DE805" s="249"/>
      <c r="DF805" s="249"/>
      <c r="DG805" s="249"/>
      <c r="DH805" s="249"/>
      <c r="DI805" s="249"/>
      <c r="DJ805" s="249"/>
      <c r="DK805" s="249"/>
      <c r="DL805" s="249"/>
      <c r="DM805" s="249"/>
      <c r="DN805" s="249"/>
      <c r="DO805" s="249"/>
      <c r="DP805" s="249"/>
      <c r="DQ805" s="249"/>
      <c r="DR805" s="249"/>
      <c r="DS805" s="249"/>
      <c r="DT805" s="249"/>
      <c r="DU805" s="249"/>
      <c r="DV805" s="249"/>
      <c r="DW805" s="249"/>
      <c r="DX805" s="249"/>
      <c r="DY805" s="249"/>
      <c r="DZ805" s="249"/>
      <c r="EA805" s="249"/>
      <c r="EB805" s="249"/>
      <c r="EC805" s="249"/>
      <c r="ED805" s="249"/>
      <c r="EE805" s="249"/>
      <c r="EF805" s="249"/>
      <c r="EG805" s="249"/>
      <c r="EH805" s="249"/>
      <c r="EI805" s="249"/>
      <c r="EJ805" s="249"/>
      <c r="EK805" s="249"/>
      <c r="EL805" s="249"/>
      <c r="EM805" s="249"/>
      <c r="EN805" s="249"/>
      <c r="EO805" s="249"/>
      <c r="EP805" s="249"/>
      <c r="EQ805" s="249"/>
      <c r="ER805" s="249"/>
      <c r="ES805" s="249"/>
      <c r="ET805" s="249"/>
      <c r="EU805" s="249"/>
      <c r="EV805" s="249"/>
      <c r="EW805" s="249"/>
      <c r="EX805" s="249"/>
      <c r="EY805" s="249"/>
      <c r="EZ805" s="249"/>
      <c r="FA805" s="249"/>
      <c r="FB805" s="249"/>
      <c r="FC805" s="249"/>
      <c r="FD805" s="249"/>
      <c r="FE805" s="249"/>
      <c r="FF805" s="249"/>
      <c r="FG805" s="249"/>
      <c r="FH805" s="249"/>
      <c r="FI805" s="249"/>
      <c r="FJ805" s="249"/>
      <c r="FK805" s="249"/>
      <c r="FL805" s="249"/>
      <c r="FM805" s="249"/>
      <c r="FN805" s="249"/>
      <c r="FO805" s="249"/>
      <c r="FP805" s="249"/>
      <c r="FQ805" s="249"/>
      <c r="FR805" s="249"/>
      <c r="FS805" s="249"/>
      <c r="FT805" s="249"/>
      <c r="FU805" s="249"/>
      <c r="FV805" s="249"/>
      <c r="FW805" s="249"/>
      <c r="FX805" s="249"/>
    </row>
    <row r="806" customFormat="false" ht="13.8" hidden="false" customHeight="false" outlineLevel="0" collapsed="false">
      <c r="A806" s="249"/>
      <c r="B806" s="249"/>
      <c r="C806" s="249"/>
      <c r="D806" s="249"/>
      <c r="E806" s="249"/>
      <c r="F806" s="249"/>
      <c r="G806" s="249"/>
      <c r="H806" s="249"/>
      <c r="AK806" s="249"/>
      <c r="AL806" s="249"/>
      <c r="AM806" s="249"/>
      <c r="AN806" s="249"/>
      <c r="AO806" s="249"/>
      <c r="AP806" s="249"/>
      <c r="AQ806" s="249"/>
      <c r="AR806" s="249"/>
      <c r="AS806" s="249"/>
      <c r="AT806" s="249"/>
      <c r="AU806" s="249"/>
      <c r="AV806" s="249"/>
      <c r="AW806" s="249"/>
      <c r="AX806" s="249"/>
      <c r="AY806" s="249"/>
      <c r="AZ806" s="249"/>
      <c r="BA806" s="249"/>
      <c r="BB806" s="249"/>
      <c r="BC806" s="249"/>
      <c r="BD806" s="249"/>
      <c r="BE806" s="249"/>
      <c r="BF806" s="249"/>
      <c r="BG806" s="249"/>
      <c r="BH806" s="249"/>
      <c r="BI806" s="249"/>
      <c r="BJ806" s="249"/>
      <c r="BK806" s="249"/>
      <c r="BL806" s="249"/>
      <c r="BM806" s="249"/>
      <c r="BN806" s="249"/>
      <c r="BO806" s="249"/>
      <c r="BP806" s="249"/>
      <c r="BQ806" s="249"/>
      <c r="BR806" s="249"/>
      <c r="BS806" s="249"/>
      <c r="BT806" s="249"/>
      <c r="BU806" s="249"/>
      <c r="BV806" s="249"/>
      <c r="BW806" s="249"/>
      <c r="BX806" s="249"/>
      <c r="BY806" s="249"/>
      <c r="BZ806" s="249"/>
      <c r="CA806" s="249"/>
      <c r="CB806" s="249"/>
      <c r="CC806" s="249"/>
      <c r="CD806" s="249"/>
      <c r="CE806" s="249"/>
      <c r="CF806" s="249"/>
      <c r="CG806" s="249"/>
      <c r="CH806" s="249"/>
      <c r="CI806" s="249"/>
      <c r="CJ806" s="249"/>
      <c r="CK806" s="249"/>
      <c r="CL806" s="249"/>
      <c r="CM806" s="249"/>
      <c r="CN806" s="249"/>
      <c r="CO806" s="249"/>
      <c r="CP806" s="249"/>
      <c r="CQ806" s="249"/>
      <c r="CR806" s="147"/>
      <c r="CS806" s="147"/>
      <c r="CT806" s="249"/>
      <c r="CU806" s="249"/>
      <c r="CV806" s="249"/>
      <c r="CW806" s="249"/>
      <c r="CX806" s="249"/>
      <c r="CY806" s="249"/>
      <c r="CZ806" s="249"/>
      <c r="DA806" s="249"/>
      <c r="DB806" s="249"/>
      <c r="DC806" s="249"/>
      <c r="DD806" s="249"/>
      <c r="DE806" s="249"/>
      <c r="DF806" s="249"/>
      <c r="DG806" s="249"/>
      <c r="DH806" s="249"/>
      <c r="DI806" s="249"/>
      <c r="DJ806" s="249"/>
      <c r="DK806" s="249"/>
      <c r="DL806" s="249"/>
      <c r="DM806" s="249"/>
      <c r="DN806" s="249"/>
      <c r="DO806" s="249"/>
      <c r="DP806" s="249"/>
      <c r="DQ806" s="249"/>
      <c r="DR806" s="249"/>
      <c r="DS806" s="249"/>
      <c r="DT806" s="249"/>
      <c r="DU806" s="249"/>
      <c r="DV806" s="249"/>
      <c r="DW806" s="249"/>
      <c r="DX806" s="249"/>
      <c r="DY806" s="249"/>
      <c r="DZ806" s="249"/>
      <c r="EA806" s="249"/>
      <c r="EB806" s="249"/>
      <c r="EC806" s="249"/>
      <c r="ED806" s="249"/>
      <c r="EE806" s="249"/>
      <c r="EF806" s="249"/>
      <c r="EG806" s="249"/>
      <c r="EH806" s="249"/>
      <c r="EI806" s="249"/>
      <c r="EJ806" s="249"/>
      <c r="EK806" s="249"/>
      <c r="EL806" s="249"/>
      <c r="EM806" s="249"/>
      <c r="EN806" s="249"/>
      <c r="EO806" s="249"/>
      <c r="EP806" s="249"/>
      <c r="EQ806" s="249"/>
      <c r="ER806" s="249"/>
      <c r="ES806" s="249"/>
      <c r="ET806" s="249"/>
      <c r="EU806" s="249"/>
      <c r="EV806" s="249"/>
      <c r="EW806" s="249"/>
      <c r="EX806" s="249"/>
      <c r="EY806" s="249"/>
      <c r="EZ806" s="249"/>
      <c r="FA806" s="249"/>
      <c r="FB806" s="249"/>
      <c r="FC806" s="249"/>
      <c r="FD806" s="249"/>
      <c r="FE806" s="249"/>
      <c r="FF806" s="249"/>
      <c r="FG806" s="249"/>
      <c r="FH806" s="249"/>
      <c r="FI806" s="249"/>
      <c r="FJ806" s="249"/>
      <c r="FK806" s="249"/>
      <c r="FL806" s="249"/>
      <c r="FM806" s="249"/>
      <c r="FN806" s="249"/>
      <c r="FO806" s="249"/>
      <c r="FP806" s="249"/>
      <c r="FQ806" s="249"/>
      <c r="FR806" s="249"/>
      <c r="FS806" s="249"/>
      <c r="FT806" s="249"/>
      <c r="FU806" s="249"/>
      <c r="FV806" s="249"/>
      <c r="FW806" s="249"/>
      <c r="FX806" s="249"/>
    </row>
    <row r="807" customFormat="false" ht="13.8" hidden="false" customHeight="false" outlineLevel="0" collapsed="false">
      <c r="A807" s="249"/>
      <c r="B807" s="249"/>
      <c r="C807" s="249"/>
      <c r="D807" s="249"/>
      <c r="E807" s="249"/>
      <c r="F807" s="249"/>
      <c r="G807" s="249"/>
      <c r="H807" s="249"/>
      <c r="AK807" s="249"/>
      <c r="AL807" s="249"/>
      <c r="AM807" s="249"/>
      <c r="AN807" s="249"/>
      <c r="AO807" s="249"/>
      <c r="AP807" s="249"/>
      <c r="AQ807" s="249"/>
      <c r="AR807" s="249"/>
      <c r="AS807" s="249"/>
      <c r="AT807" s="249"/>
      <c r="AU807" s="249"/>
      <c r="AV807" s="249"/>
      <c r="AW807" s="249"/>
      <c r="AX807" s="249"/>
      <c r="AY807" s="249"/>
      <c r="AZ807" s="249"/>
      <c r="BA807" s="249"/>
      <c r="BB807" s="249"/>
      <c r="BC807" s="249"/>
      <c r="BD807" s="249"/>
      <c r="BE807" s="249"/>
      <c r="BF807" s="249"/>
      <c r="BG807" s="249"/>
      <c r="BH807" s="249"/>
      <c r="BI807" s="249"/>
      <c r="BJ807" s="249"/>
      <c r="BK807" s="249"/>
      <c r="BL807" s="249"/>
      <c r="BM807" s="249"/>
      <c r="BN807" s="249"/>
      <c r="BO807" s="249"/>
      <c r="BP807" s="249"/>
      <c r="BQ807" s="249"/>
      <c r="BR807" s="249"/>
      <c r="BS807" s="249"/>
      <c r="BT807" s="249"/>
      <c r="BU807" s="249"/>
      <c r="BV807" s="249"/>
      <c r="BW807" s="249"/>
      <c r="BX807" s="249"/>
      <c r="BY807" s="249"/>
      <c r="BZ807" s="249"/>
      <c r="CA807" s="249"/>
      <c r="CB807" s="249"/>
      <c r="CC807" s="249"/>
      <c r="CD807" s="249"/>
      <c r="CE807" s="249"/>
      <c r="CF807" s="249"/>
      <c r="CG807" s="249"/>
      <c r="CH807" s="249"/>
      <c r="CI807" s="249"/>
      <c r="CJ807" s="249"/>
      <c r="CK807" s="249"/>
      <c r="CL807" s="249"/>
      <c r="CM807" s="249"/>
      <c r="CN807" s="249"/>
      <c r="CO807" s="249"/>
      <c r="CP807" s="249"/>
      <c r="CQ807" s="249"/>
      <c r="CR807" s="147"/>
      <c r="CS807" s="147"/>
      <c r="CT807" s="249"/>
      <c r="CU807" s="249"/>
      <c r="CV807" s="249"/>
      <c r="CW807" s="249"/>
      <c r="CX807" s="249"/>
      <c r="CY807" s="249"/>
      <c r="CZ807" s="249"/>
      <c r="DA807" s="249"/>
      <c r="DB807" s="249"/>
      <c r="DC807" s="249"/>
      <c r="DD807" s="249"/>
      <c r="DE807" s="249"/>
      <c r="DF807" s="249"/>
      <c r="DG807" s="249"/>
      <c r="DH807" s="249"/>
      <c r="DI807" s="249"/>
      <c r="DJ807" s="249"/>
      <c r="DK807" s="249"/>
      <c r="DL807" s="249"/>
      <c r="DM807" s="249"/>
      <c r="DN807" s="249"/>
      <c r="DO807" s="249"/>
      <c r="DP807" s="249"/>
      <c r="DQ807" s="249"/>
      <c r="DR807" s="249"/>
      <c r="DS807" s="249"/>
      <c r="DT807" s="249"/>
      <c r="DU807" s="249"/>
      <c r="DV807" s="249"/>
      <c r="DW807" s="249"/>
      <c r="DX807" s="249"/>
      <c r="DY807" s="249"/>
      <c r="DZ807" s="249"/>
      <c r="EA807" s="249"/>
      <c r="EB807" s="249"/>
      <c r="EC807" s="249"/>
      <c r="ED807" s="249"/>
      <c r="EE807" s="249"/>
      <c r="EF807" s="249"/>
      <c r="EG807" s="249"/>
      <c r="EH807" s="249"/>
      <c r="EI807" s="249"/>
      <c r="EJ807" s="249"/>
      <c r="EK807" s="249"/>
      <c r="EL807" s="249"/>
      <c r="EM807" s="249"/>
      <c r="EN807" s="249"/>
      <c r="EO807" s="249"/>
      <c r="EP807" s="249"/>
      <c r="EQ807" s="249"/>
      <c r="ER807" s="249"/>
      <c r="ES807" s="249"/>
      <c r="ET807" s="249"/>
      <c r="EU807" s="249"/>
      <c r="EV807" s="249"/>
      <c r="EW807" s="249"/>
      <c r="EX807" s="249"/>
      <c r="EY807" s="249"/>
      <c r="EZ807" s="249"/>
      <c r="FA807" s="249"/>
      <c r="FB807" s="249"/>
      <c r="FC807" s="249"/>
      <c r="FD807" s="249"/>
      <c r="FE807" s="249"/>
      <c r="FF807" s="249"/>
      <c r="FG807" s="249"/>
      <c r="FH807" s="249"/>
      <c r="FI807" s="249"/>
      <c r="FJ807" s="249"/>
      <c r="FK807" s="249"/>
      <c r="FL807" s="249"/>
      <c r="FM807" s="249"/>
      <c r="FN807" s="249"/>
      <c r="FO807" s="249"/>
      <c r="FP807" s="249"/>
      <c r="FQ807" s="249"/>
      <c r="FR807" s="249"/>
      <c r="FS807" s="249"/>
      <c r="FT807" s="249"/>
      <c r="FU807" s="249"/>
      <c r="FV807" s="249"/>
      <c r="FW807" s="249"/>
      <c r="FX807" s="249"/>
    </row>
    <row r="808" customFormat="false" ht="13.8" hidden="false" customHeight="false" outlineLevel="0" collapsed="false">
      <c r="A808" s="249"/>
      <c r="B808" s="249"/>
      <c r="C808" s="249"/>
      <c r="D808" s="249"/>
      <c r="E808" s="249"/>
      <c r="F808" s="249"/>
      <c r="G808" s="249"/>
      <c r="H808" s="249"/>
      <c r="AK808" s="249"/>
      <c r="AL808" s="249"/>
      <c r="AM808" s="249"/>
      <c r="AN808" s="249"/>
      <c r="AO808" s="249"/>
      <c r="AP808" s="249"/>
      <c r="AQ808" s="249"/>
      <c r="AR808" s="249"/>
      <c r="AS808" s="249"/>
      <c r="AT808" s="249"/>
      <c r="AU808" s="249"/>
      <c r="AV808" s="249"/>
      <c r="AW808" s="249"/>
      <c r="AX808" s="249"/>
      <c r="AY808" s="249"/>
      <c r="AZ808" s="249"/>
      <c r="BA808" s="249"/>
      <c r="BB808" s="249"/>
      <c r="BC808" s="249"/>
      <c r="BD808" s="249"/>
      <c r="BE808" s="249"/>
      <c r="BF808" s="249"/>
      <c r="BG808" s="249"/>
      <c r="BH808" s="249"/>
      <c r="BI808" s="249"/>
      <c r="BJ808" s="249"/>
      <c r="BK808" s="249"/>
      <c r="BL808" s="249"/>
      <c r="BM808" s="249"/>
      <c r="BN808" s="249"/>
      <c r="BO808" s="249"/>
      <c r="BP808" s="249"/>
      <c r="BQ808" s="249"/>
      <c r="BR808" s="249"/>
      <c r="BS808" s="249"/>
      <c r="BT808" s="249"/>
      <c r="BU808" s="249"/>
      <c r="BV808" s="249"/>
      <c r="BW808" s="249"/>
      <c r="BX808" s="249"/>
      <c r="BY808" s="249"/>
      <c r="BZ808" s="249"/>
      <c r="CA808" s="249"/>
      <c r="CB808" s="249"/>
      <c r="CC808" s="249"/>
      <c r="CD808" s="249"/>
      <c r="CE808" s="249"/>
      <c r="CF808" s="249"/>
      <c r="CG808" s="249"/>
      <c r="CH808" s="249"/>
      <c r="CI808" s="249"/>
      <c r="CJ808" s="249"/>
      <c r="CK808" s="249"/>
      <c r="CL808" s="249"/>
      <c r="CM808" s="249"/>
      <c r="CN808" s="249"/>
      <c r="CO808" s="249"/>
      <c r="CP808" s="249"/>
      <c r="CQ808" s="249"/>
      <c r="CR808" s="147"/>
      <c r="CS808" s="147"/>
      <c r="CT808" s="249"/>
      <c r="CU808" s="249"/>
      <c r="CV808" s="249"/>
      <c r="CW808" s="249"/>
      <c r="CX808" s="249"/>
      <c r="CY808" s="249"/>
      <c r="CZ808" s="249"/>
      <c r="DA808" s="249"/>
      <c r="DB808" s="249"/>
      <c r="DC808" s="249"/>
      <c r="DD808" s="249"/>
      <c r="DE808" s="249"/>
      <c r="DF808" s="249"/>
      <c r="DG808" s="249"/>
      <c r="DH808" s="249"/>
      <c r="DI808" s="249"/>
      <c r="DJ808" s="249"/>
      <c r="DK808" s="249"/>
      <c r="DL808" s="249"/>
      <c r="DM808" s="249"/>
      <c r="DN808" s="249"/>
      <c r="DO808" s="249"/>
      <c r="DP808" s="249"/>
      <c r="DQ808" s="249"/>
      <c r="DR808" s="249"/>
      <c r="DS808" s="249"/>
      <c r="DT808" s="249"/>
      <c r="DU808" s="249"/>
      <c r="DV808" s="249"/>
      <c r="DW808" s="249"/>
      <c r="DX808" s="249"/>
      <c r="DY808" s="249"/>
      <c r="DZ808" s="249"/>
      <c r="EA808" s="249"/>
      <c r="EB808" s="249"/>
      <c r="EC808" s="249"/>
      <c r="ED808" s="249"/>
      <c r="EE808" s="249"/>
      <c r="EF808" s="249"/>
      <c r="EG808" s="249"/>
      <c r="EH808" s="249"/>
      <c r="EI808" s="249"/>
      <c r="EJ808" s="249"/>
      <c r="EK808" s="249"/>
      <c r="EL808" s="249"/>
      <c r="EM808" s="249"/>
      <c r="EN808" s="249"/>
      <c r="EO808" s="249"/>
      <c r="EP808" s="249"/>
      <c r="EQ808" s="249"/>
      <c r="ER808" s="249"/>
      <c r="ES808" s="249"/>
      <c r="ET808" s="249"/>
      <c r="EU808" s="249"/>
      <c r="EV808" s="249"/>
      <c r="EW808" s="249"/>
      <c r="EX808" s="249"/>
      <c r="EY808" s="249"/>
      <c r="EZ808" s="249"/>
      <c r="FA808" s="249"/>
      <c r="FB808" s="249"/>
      <c r="FC808" s="249"/>
      <c r="FD808" s="249"/>
      <c r="FE808" s="249"/>
      <c r="FF808" s="249"/>
      <c r="FG808" s="249"/>
      <c r="FH808" s="249"/>
      <c r="FI808" s="249"/>
      <c r="FJ808" s="249"/>
      <c r="FK808" s="249"/>
      <c r="FL808" s="249"/>
      <c r="FM808" s="249"/>
      <c r="FN808" s="249"/>
      <c r="FO808" s="249"/>
      <c r="FP808" s="249"/>
      <c r="FQ808" s="249"/>
      <c r="FR808" s="249"/>
      <c r="FS808" s="249"/>
      <c r="FT808" s="249"/>
      <c r="FU808" s="249"/>
      <c r="FV808" s="249"/>
      <c r="FW808" s="249"/>
      <c r="FX808" s="249"/>
    </row>
    <row r="809" customFormat="false" ht="13.8" hidden="false" customHeight="false" outlineLevel="0" collapsed="false">
      <c r="A809" s="249"/>
      <c r="B809" s="249"/>
      <c r="C809" s="249"/>
      <c r="D809" s="249"/>
      <c r="E809" s="249"/>
      <c r="F809" s="249"/>
      <c r="G809" s="249"/>
      <c r="H809" s="249"/>
      <c r="AK809" s="249"/>
      <c r="AL809" s="249"/>
      <c r="AM809" s="249"/>
      <c r="AN809" s="249"/>
      <c r="AO809" s="249"/>
      <c r="AP809" s="249"/>
      <c r="AQ809" s="249"/>
      <c r="AR809" s="249"/>
      <c r="AS809" s="249"/>
      <c r="AT809" s="249"/>
      <c r="AU809" s="249"/>
      <c r="AV809" s="249"/>
      <c r="AW809" s="249"/>
      <c r="AX809" s="249"/>
      <c r="AY809" s="249"/>
      <c r="AZ809" s="249"/>
      <c r="BA809" s="249"/>
      <c r="BB809" s="249"/>
      <c r="BC809" s="249"/>
      <c r="BD809" s="249"/>
      <c r="BE809" s="249"/>
      <c r="BF809" s="249"/>
      <c r="BG809" s="249"/>
      <c r="BH809" s="249"/>
      <c r="BI809" s="249"/>
      <c r="BJ809" s="249"/>
      <c r="BK809" s="249"/>
      <c r="BL809" s="249"/>
      <c r="BM809" s="249"/>
      <c r="BN809" s="249"/>
      <c r="BO809" s="249"/>
      <c r="BP809" s="249"/>
      <c r="BQ809" s="249"/>
      <c r="BR809" s="249"/>
      <c r="BS809" s="249"/>
      <c r="BT809" s="249"/>
      <c r="BU809" s="249"/>
      <c r="BV809" s="249"/>
      <c r="BW809" s="249"/>
      <c r="BX809" s="249"/>
      <c r="BY809" s="249"/>
      <c r="BZ809" s="249"/>
      <c r="CA809" s="249"/>
      <c r="CB809" s="249"/>
      <c r="CC809" s="249"/>
      <c r="CD809" s="249"/>
      <c r="CE809" s="249"/>
      <c r="CF809" s="249"/>
      <c r="CG809" s="249"/>
      <c r="CH809" s="249"/>
      <c r="CI809" s="249"/>
      <c r="CJ809" s="249"/>
      <c r="CK809" s="249"/>
      <c r="CL809" s="249"/>
      <c r="CM809" s="249"/>
      <c r="CN809" s="249"/>
      <c r="CO809" s="249"/>
      <c r="CP809" s="249"/>
      <c r="CQ809" s="249"/>
      <c r="CR809" s="147"/>
      <c r="CS809" s="147"/>
      <c r="CT809" s="249"/>
      <c r="CU809" s="249"/>
      <c r="CV809" s="249"/>
      <c r="CW809" s="249"/>
      <c r="CX809" s="249"/>
      <c r="CY809" s="249"/>
      <c r="CZ809" s="249"/>
      <c r="DA809" s="249"/>
      <c r="DB809" s="249"/>
      <c r="DC809" s="249"/>
      <c r="DD809" s="249"/>
      <c r="DE809" s="249"/>
      <c r="DF809" s="249"/>
      <c r="DG809" s="249"/>
      <c r="DH809" s="249"/>
      <c r="DI809" s="249"/>
      <c r="DJ809" s="249"/>
      <c r="DK809" s="249"/>
      <c r="DL809" s="249"/>
      <c r="DM809" s="249"/>
      <c r="DN809" s="249"/>
      <c r="DO809" s="249"/>
      <c r="DP809" s="249"/>
      <c r="DQ809" s="249"/>
      <c r="DR809" s="249"/>
      <c r="DS809" s="249"/>
      <c r="DT809" s="249"/>
      <c r="DU809" s="249"/>
      <c r="DV809" s="249"/>
      <c r="DW809" s="249"/>
      <c r="DX809" s="249"/>
      <c r="DY809" s="249"/>
      <c r="DZ809" s="249"/>
      <c r="EA809" s="249"/>
      <c r="EB809" s="249"/>
      <c r="EC809" s="249"/>
      <c r="ED809" s="249"/>
      <c r="EE809" s="249"/>
      <c r="EF809" s="249"/>
      <c r="EG809" s="249"/>
      <c r="EH809" s="249"/>
      <c r="EI809" s="249"/>
      <c r="EJ809" s="249"/>
      <c r="EK809" s="249"/>
      <c r="EL809" s="249"/>
      <c r="EM809" s="249"/>
      <c r="EN809" s="249"/>
      <c r="EO809" s="249"/>
      <c r="EP809" s="249"/>
      <c r="EQ809" s="249"/>
      <c r="ER809" s="249"/>
      <c r="ES809" s="249"/>
      <c r="ET809" s="249"/>
      <c r="EU809" s="249"/>
      <c r="EV809" s="249"/>
      <c r="EW809" s="249"/>
      <c r="EX809" s="249"/>
      <c r="EY809" s="249"/>
      <c r="EZ809" s="249"/>
      <c r="FA809" s="249"/>
      <c r="FB809" s="249"/>
      <c r="FC809" s="249"/>
      <c r="FD809" s="249"/>
      <c r="FE809" s="249"/>
      <c r="FF809" s="249"/>
      <c r="FG809" s="249"/>
      <c r="FH809" s="249"/>
      <c r="FI809" s="249"/>
      <c r="FJ809" s="249"/>
      <c r="FK809" s="249"/>
      <c r="FL809" s="249"/>
      <c r="FM809" s="249"/>
      <c r="FN809" s="249"/>
      <c r="FO809" s="249"/>
      <c r="FP809" s="249"/>
      <c r="FQ809" s="249"/>
      <c r="FR809" s="249"/>
      <c r="FS809" s="249"/>
      <c r="FT809" s="249"/>
      <c r="FU809" s="249"/>
      <c r="FV809" s="249"/>
      <c r="FW809" s="249"/>
      <c r="FX809" s="249"/>
    </row>
    <row r="810" customFormat="false" ht="13.8" hidden="false" customHeight="false" outlineLevel="0" collapsed="false">
      <c r="A810" s="249"/>
      <c r="B810" s="249"/>
      <c r="C810" s="249"/>
      <c r="D810" s="249"/>
      <c r="E810" s="249"/>
      <c r="F810" s="249"/>
      <c r="G810" s="249"/>
      <c r="H810" s="249"/>
      <c r="AK810" s="249"/>
      <c r="AL810" s="249"/>
      <c r="AM810" s="249"/>
      <c r="AN810" s="249"/>
      <c r="AO810" s="249"/>
      <c r="AP810" s="249"/>
      <c r="AQ810" s="249"/>
      <c r="AR810" s="249"/>
      <c r="AS810" s="249"/>
      <c r="AT810" s="249"/>
      <c r="AU810" s="249"/>
      <c r="AV810" s="249"/>
      <c r="AW810" s="249"/>
      <c r="AX810" s="249"/>
      <c r="AY810" s="249"/>
      <c r="AZ810" s="249"/>
      <c r="BA810" s="249"/>
      <c r="BB810" s="249"/>
      <c r="BC810" s="249"/>
      <c r="BD810" s="249"/>
      <c r="BE810" s="249"/>
      <c r="BF810" s="249"/>
      <c r="BG810" s="249"/>
      <c r="BH810" s="249"/>
      <c r="BI810" s="249"/>
      <c r="BJ810" s="249"/>
      <c r="BK810" s="249"/>
      <c r="BL810" s="249"/>
      <c r="BM810" s="249"/>
      <c r="BN810" s="249"/>
      <c r="BO810" s="249"/>
      <c r="BP810" s="249"/>
      <c r="BQ810" s="249"/>
      <c r="BR810" s="249"/>
      <c r="BS810" s="249"/>
      <c r="BT810" s="249"/>
      <c r="BU810" s="249"/>
      <c r="BV810" s="249"/>
      <c r="BW810" s="249"/>
      <c r="BX810" s="249"/>
      <c r="BY810" s="249"/>
      <c r="BZ810" s="249"/>
      <c r="CA810" s="249"/>
      <c r="CB810" s="249"/>
      <c r="CC810" s="249"/>
      <c r="CD810" s="249"/>
      <c r="CE810" s="249"/>
      <c r="CF810" s="249"/>
      <c r="CG810" s="249"/>
      <c r="CH810" s="249"/>
      <c r="CI810" s="249"/>
      <c r="CJ810" s="249"/>
      <c r="CK810" s="249"/>
      <c r="CL810" s="249"/>
      <c r="CM810" s="249"/>
      <c r="CN810" s="249"/>
      <c r="CO810" s="249"/>
      <c r="CP810" s="249"/>
      <c r="CQ810" s="249"/>
      <c r="CR810" s="147"/>
      <c r="CS810" s="147"/>
      <c r="CT810" s="249"/>
      <c r="CU810" s="249"/>
      <c r="CV810" s="249"/>
      <c r="CW810" s="249"/>
      <c r="CX810" s="249"/>
      <c r="CY810" s="249"/>
      <c r="CZ810" s="249"/>
      <c r="DA810" s="249"/>
      <c r="DB810" s="249"/>
      <c r="DC810" s="249"/>
      <c r="DD810" s="249"/>
      <c r="DE810" s="249"/>
      <c r="DF810" s="249"/>
      <c r="DG810" s="249"/>
      <c r="DH810" s="249"/>
      <c r="DI810" s="249"/>
      <c r="DJ810" s="249"/>
      <c r="DK810" s="249"/>
      <c r="DL810" s="249"/>
      <c r="DM810" s="249"/>
      <c r="DN810" s="249"/>
      <c r="DO810" s="249"/>
      <c r="DP810" s="249"/>
      <c r="DQ810" s="249"/>
      <c r="DR810" s="249"/>
      <c r="DS810" s="249"/>
      <c r="DT810" s="249"/>
      <c r="DU810" s="249"/>
      <c r="DV810" s="249"/>
      <c r="DW810" s="249"/>
      <c r="DX810" s="249"/>
      <c r="DY810" s="249"/>
      <c r="DZ810" s="249"/>
      <c r="EA810" s="249"/>
      <c r="EB810" s="249"/>
      <c r="EC810" s="249"/>
      <c r="ED810" s="249"/>
      <c r="EE810" s="249"/>
      <c r="EF810" s="249"/>
      <c r="EG810" s="249"/>
      <c r="EH810" s="249"/>
      <c r="EI810" s="249"/>
      <c r="EJ810" s="249"/>
      <c r="EK810" s="249"/>
      <c r="EL810" s="249"/>
      <c r="EM810" s="249"/>
      <c r="EN810" s="249"/>
      <c r="EO810" s="249"/>
      <c r="EP810" s="249"/>
      <c r="EQ810" s="249"/>
      <c r="ER810" s="249"/>
      <c r="ES810" s="249"/>
      <c r="ET810" s="249"/>
      <c r="EU810" s="249"/>
      <c r="EV810" s="249"/>
      <c r="EW810" s="249"/>
      <c r="EX810" s="249"/>
      <c r="EY810" s="249"/>
      <c r="EZ810" s="249"/>
      <c r="FA810" s="249"/>
      <c r="FB810" s="249"/>
      <c r="FC810" s="249"/>
      <c r="FD810" s="249"/>
      <c r="FE810" s="249"/>
      <c r="FF810" s="249"/>
      <c r="FG810" s="249"/>
      <c r="FH810" s="249"/>
      <c r="FI810" s="249"/>
      <c r="FJ810" s="249"/>
      <c r="FK810" s="249"/>
      <c r="FL810" s="249"/>
      <c r="FM810" s="249"/>
      <c r="FN810" s="249"/>
      <c r="FO810" s="249"/>
      <c r="FP810" s="249"/>
      <c r="FQ810" s="249"/>
      <c r="FR810" s="249"/>
      <c r="FS810" s="249"/>
      <c r="FT810" s="249"/>
      <c r="FU810" s="249"/>
      <c r="FV810" s="249"/>
      <c r="FW810" s="249"/>
      <c r="FX810" s="249"/>
    </row>
    <row r="811" customFormat="false" ht="13.8" hidden="false" customHeight="false" outlineLevel="0" collapsed="false">
      <c r="A811" s="249"/>
      <c r="B811" s="249"/>
      <c r="C811" s="249"/>
      <c r="D811" s="249"/>
      <c r="E811" s="249"/>
      <c r="F811" s="249"/>
      <c r="G811" s="249"/>
      <c r="H811" s="249"/>
      <c r="AK811" s="249"/>
      <c r="AL811" s="249"/>
      <c r="AM811" s="249"/>
      <c r="AN811" s="249"/>
      <c r="AO811" s="249"/>
      <c r="AP811" s="249"/>
      <c r="AQ811" s="249"/>
      <c r="AR811" s="249"/>
      <c r="AS811" s="249"/>
      <c r="AT811" s="249"/>
      <c r="AU811" s="249"/>
      <c r="AV811" s="249"/>
      <c r="AW811" s="249"/>
      <c r="AX811" s="249"/>
      <c r="AY811" s="249"/>
      <c r="AZ811" s="249"/>
      <c r="BA811" s="249"/>
      <c r="BB811" s="249"/>
      <c r="BC811" s="249"/>
      <c r="BD811" s="249"/>
      <c r="BE811" s="249"/>
      <c r="BF811" s="249"/>
      <c r="BG811" s="249"/>
      <c r="BH811" s="249"/>
      <c r="BI811" s="249"/>
      <c r="BJ811" s="249"/>
      <c r="BK811" s="249"/>
      <c r="BL811" s="249"/>
      <c r="BM811" s="249"/>
      <c r="BN811" s="249"/>
      <c r="BO811" s="249"/>
      <c r="BP811" s="249"/>
      <c r="BQ811" s="249"/>
      <c r="BR811" s="249"/>
      <c r="BS811" s="249"/>
      <c r="BT811" s="249"/>
      <c r="BU811" s="249"/>
      <c r="BV811" s="249"/>
      <c r="BW811" s="249"/>
      <c r="BX811" s="249"/>
      <c r="BY811" s="249"/>
      <c r="BZ811" s="249"/>
      <c r="CA811" s="249"/>
      <c r="CB811" s="249"/>
      <c r="CC811" s="249"/>
      <c r="CD811" s="249"/>
      <c r="CE811" s="249"/>
      <c r="CF811" s="249"/>
      <c r="CG811" s="249"/>
      <c r="CH811" s="249"/>
      <c r="CI811" s="249"/>
      <c r="CJ811" s="249"/>
      <c r="CK811" s="249"/>
      <c r="CL811" s="249"/>
      <c r="CM811" s="249"/>
      <c r="CN811" s="249"/>
      <c r="CO811" s="249"/>
      <c r="CP811" s="249"/>
      <c r="CQ811" s="249"/>
      <c r="CR811" s="147"/>
      <c r="CS811" s="147"/>
      <c r="CT811" s="249"/>
      <c r="CU811" s="249"/>
      <c r="CV811" s="249"/>
      <c r="CW811" s="249"/>
      <c r="CX811" s="249"/>
      <c r="CY811" s="249"/>
      <c r="CZ811" s="249"/>
      <c r="DA811" s="249"/>
      <c r="DB811" s="249"/>
      <c r="DC811" s="249"/>
      <c r="DD811" s="249"/>
      <c r="DE811" s="249"/>
      <c r="DF811" s="249"/>
      <c r="DG811" s="249"/>
      <c r="DH811" s="249"/>
      <c r="DI811" s="249"/>
      <c r="DJ811" s="249"/>
      <c r="DK811" s="249"/>
      <c r="DL811" s="249"/>
      <c r="DM811" s="249"/>
      <c r="DN811" s="249"/>
      <c r="DO811" s="249"/>
      <c r="DP811" s="249"/>
      <c r="DQ811" s="249"/>
      <c r="DR811" s="249"/>
      <c r="DS811" s="249"/>
      <c r="DT811" s="249"/>
      <c r="DU811" s="249"/>
      <c r="DV811" s="249"/>
      <c r="DW811" s="249"/>
      <c r="DX811" s="249"/>
      <c r="DY811" s="249"/>
      <c r="DZ811" s="249"/>
      <c r="EA811" s="249"/>
      <c r="EB811" s="249"/>
      <c r="EC811" s="249"/>
      <c r="ED811" s="249"/>
      <c r="EE811" s="249"/>
      <c r="EF811" s="249"/>
      <c r="EG811" s="249"/>
      <c r="EH811" s="249"/>
      <c r="EI811" s="249"/>
      <c r="EJ811" s="249"/>
      <c r="EK811" s="249"/>
      <c r="EL811" s="249"/>
      <c r="EM811" s="249"/>
      <c r="EN811" s="249"/>
      <c r="EO811" s="249"/>
      <c r="EP811" s="249"/>
      <c r="EQ811" s="249"/>
      <c r="ER811" s="249"/>
      <c r="ES811" s="249"/>
      <c r="ET811" s="249"/>
      <c r="EU811" s="249"/>
      <c r="EV811" s="249"/>
      <c r="EW811" s="249"/>
      <c r="EX811" s="249"/>
      <c r="EY811" s="249"/>
      <c r="EZ811" s="249"/>
      <c r="FA811" s="249"/>
      <c r="FB811" s="249"/>
      <c r="FC811" s="249"/>
      <c r="FD811" s="249"/>
      <c r="FE811" s="249"/>
      <c r="FF811" s="249"/>
      <c r="FG811" s="249"/>
      <c r="FH811" s="249"/>
      <c r="FI811" s="249"/>
      <c r="FJ811" s="249"/>
      <c r="FK811" s="249"/>
      <c r="FL811" s="249"/>
      <c r="FM811" s="249"/>
      <c r="FN811" s="249"/>
      <c r="FO811" s="249"/>
      <c r="FP811" s="249"/>
      <c r="FQ811" s="249"/>
      <c r="FR811" s="249"/>
      <c r="FS811" s="249"/>
      <c r="FT811" s="249"/>
      <c r="FU811" s="249"/>
      <c r="FV811" s="249"/>
      <c r="FW811" s="249"/>
      <c r="FX811" s="249"/>
    </row>
    <row r="812" customFormat="false" ht="13.8" hidden="false" customHeight="false" outlineLevel="0" collapsed="false">
      <c r="A812" s="249"/>
      <c r="B812" s="249"/>
      <c r="C812" s="249"/>
      <c r="D812" s="249"/>
      <c r="E812" s="249"/>
      <c r="F812" s="249"/>
      <c r="G812" s="249"/>
      <c r="H812" s="249"/>
      <c r="AK812" s="249"/>
      <c r="AL812" s="249"/>
      <c r="AM812" s="249"/>
      <c r="AN812" s="249"/>
      <c r="AO812" s="249"/>
      <c r="AP812" s="249"/>
      <c r="AQ812" s="249"/>
      <c r="AR812" s="249"/>
      <c r="AS812" s="249"/>
      <c r="AT812" s="249"/>
      <c r="AU812" s="249"/>
      <c r="AV812" s="249"/>
      <c r="AW812" s="249"/>
      <c r="AX812" s="249"/>
      <c r="AY812" s="249"/>
      <c r="AZ812" s="249"/>
      <c r="BA812" s="249"/>
      <c r="BB812" s="249"/>
      <c r="BC812" s="249"/>
      <c r="BD812" s="249"/>
      <c r="BE812" s="249"/>
      <c r="BF812" s="249"/>
      <c r="BG812" s="249"/>
      <c r="BH812" s="249"/>
      <c r="BI812" s="249"/>
      <c r="BJ812" s="249"/>
      <c r="BK812" s="249"/>
      <c r="BL812" s="249"/>
      <c r="BM812" s="249"/>
      <c r="BN812" s="249"/>
      <c r="BO812" s="249"/>
      <c r="BP812" s="249"/>
      <c r="BQ812" s="249"/>
      <c r="BR812" s="249"/>
      <c r="BS812" s="249"/>
      <c r="BT812" s="249"/>
      <c r="BU812" s="249"/>
      <c r="BV812" s="249"/>
      <c r="BW812" s="249"/>
      <c r="BX812" s="249"/>
      <c r="BY812" s="249"/>
      <c r="BZ812" s="249"/>
      <c r="CA812" s="249"/>
      <c r="CB812" s="249"/>
      <c r="CC812" s="249"/>
      <c r="CD812" s="249"/>
      <c r="CE812" s="249"/>
      <c r="CF812" s="249"/>
      <c r="CG812" s="249"/>
      <c r="CH812" s="249"/>
      <c r="CI812" s="249"/>
      <c r="CJ812" s="249"/>
      <c r="CK812" s="249"/>
      <c r="CL812" s="249"/>
      <c r="CM812" s="249"/>
      <c r="CN812" s="249"/>
      <c r="CO812" s="249"/>
      <c r="CP812" s="249"/>
      <c r="CQ812" s="249"/>
      <c r="CR812" s="147"/>
      <c r="CS812" s="147"/>
      <c r="CT812" s="249"/>
      <c r="CU812" s="249"/>
      <c r="CV812" s="249"/>
      <c r="CW812" s="249"/>
      <c r="CX812" s="249"/>
      <c r="CY812" s="249"/>
      <c r="CZ812" s="249"/>
      <c r="DA812" s="249"/>
      <c r="DB812" s="249"/>
      <c r="DC812" s="249"/>
      <c r="DD812" s="249"/>
      <c r="DE812" s="249"/>
      <c r="DF812" s="249"/>
      <c r="DG812" s="249"/>
      <c r="DH812" s="249"/>
      <c r="DI812" s="249"/>
      <c r="DJ812" s="249"/>
      <c r="DK812" s="249"/>
      <c r="DL812" s="249"/>
      <c r="DM812" s="249"/>
      <c r="DN812" s="249"/>
      <c r="DO812" s="249"/>
      <c r="DP812" s="249"/>
      <c r="DQ812" s="249"/>
      <c r="DR812" s="249"/>
      <c r="DS812" s="249"/>
      <c r="DT812" s="249"/>
      <c r="DU812" s="249"/>
      <c r="DV812" s="249"/>
      <c r="DW812" s="249"/>
      <c r="DX812" s="249"/>
      <c r="DY812" s="249"/>
      <c r="DZ812" s="249"/>
      <c r="EA812" s="249"/>
      <c r="EB812" s="249"/>
      <c r="EC812" s="249"/>
      <c r="ED812" s="249"/>
      <c r="EE812" s="249"/>
      <c r="EF812" s="249"/>
      <c r="EG812" s="249"/>
      <c r="EH812" s="249"/>
      <c r="EI812" s="249"/>
      <c r="EJ812" s="249"/>
      <c r="EK812" s="249"/>
      <c r="EL812" s="249"/>
      <c r="EM812" s="249"/>
      <c r="EN812" s="249"/>
      <c r="EO812" s="249"/>
      <c r="EP812" s="249"/>
      <c r="EQ812" s="249"/>
      <c r="ER812" s="249"/>
      <c r="ES812" s="249"/>
      <c r="ET812" s="249"/>
      <c r="EU812" s="249"/>
      <c r="EV812" s="249"/>
      <c r="EW812" s="249"/>
      <c r="EX812" s="249"/>
      <c r="EY812" s="249"/>
      <c r="EZ812" s="249"/>
      <c r="FA812" s="249"/>
      <c r="FB812" s="249"/>
      <c r="FC812" s="249"/>
      <c r="FD812" s="249"/>
      <c r="FE812" s="249"/>
      <c r="FF812" s="249"/>
      <c r="FG812" s="249"/>
      <c r="FH812" s="249"/>
      <c r="FI812" s="249"/>
      <c r="FJ812" s="249"/>
      <c r="FK812" s="249"/>
      <c r="FL812" s="249"/>
      <c r="FM812" s="249"/>
      <c r="FN812" s="249"/>
      <c r="FO812" s="249"/>
      <c r="FP812" s="249"/>
      <c r="FQ812" s="249"/>
      <c r="FR812" s="249"/>
      <c r="FS812" s="249"/>
      <c r="FT812" s="249"/>
      <c r="FU812" s="249"/>
      <c r="FV812" s="249"/>
      <c r="FW812" s="249"/>
      <c r="FX812" s="249"/>
    </row>
    <row r="813" customFormat="false" ht="13.8" hidden="false" customHeight="false" outlineLevel="0" collapsed="false">
      <c r="A813" s="249"/>
      <c r="B813" s="249"/>
      <c r="C813" s="249"/>
      <c r="D813" s="249"/>
      <c r="E813" s="249"/>
      <c r="F813" s="249"/>
      <c r="G813" s="249"/>
      <c r="H813" s="249"/>
      <c r="AK813" s="249"/>
      <c r="AL813" s="249"/>
      <c r="AM813" s="249"/>
      <c r="AN813" s="249"/>
      <c r="AO813" s="249"/>
      <c r="AP813" s="249"/>
      <c r="AQ813" s="249"/>
      <c r="AR813" s="249"/>
      <c r="AS813" s="249"/>
      <c r="AT813" s="249"/>
      <c r="AU813" s="249"/>
      <c r="AV813" s="249"/>
      <c r="AW813" s="249"/>
      <c r="AX813" s="249"/>
      <c r="AY813" s="249"/>
      <c r="AZ813" s="249"/>
      <c r="BA813" s="249"/>
      <c r="BB813" s="249"/>
      <c r="BC813" s="249"/>
      <c r="BD813" s="249"/>
      <c r="BE813" s="249"/>
      <c r="BF813" s="249"/>
      <c r="BG813" s="249"/>
      <c r="BH813" s="249"/>
      <c r="BI813" s="249"/>
      <c r="BJ813" s="249"/>
      <c r="BK813" s="249"/>
      <c r="BL813" s="249"/>
      <c r="BM813" s="249"/>
      <c r="BN813" s="249"/>
      <c r="BO813" s="249"/>
      <c r="BP813" s="249"/>
      <c r="BQ813" s="249"/>
      <c r="BR813" s="249"/>
      <c r="BS813" s="249"/>
      <c r="BT813" s="249"/>
      <c r="BU813" s="249"/>
      <c r="BV813" s="249"/>
      <c r="BW813" s="249"/>
      <c r="BX813" s="249"/>
      <c r="BY813" s="249"/>
      <c r="BZ813" s="249"/>
      <c r="CA813" s="249"/>
      <c r="CB813" s="249"/>
      <c r="CC813" s="249"/>
      <c r="CD813" s="249"/>
      <c r="CE813" s="249"/>
      <c r="CF813" s="249"/>
      <c r="CG813" s="249"/>
      <c r="CH813" s="249"/>
      <c r="CI813" s="249"/>
      <c r="CJ813" s="249"/>
      <c r="CK813" s="249"/>
      <c r="CL813" s="249"/>
      <c r="CM813" s="249"/>
      <c r="CN813" s="249"/>
      <c r="CO813" s="249"/>
      <c r="CP813" s="249"/>
      <c r="CQ813" s="249"/>
      <c r="CR813" s="147"/>
      <c r="CS813" s="147"/>
      <c r="CT813" s="249"/>
      <c r="CU813" s="249"/>
      <c r="CV813" s="249"/>
      <c r="CW813" s="249"/>
      <c r="CX813" s="249"/>
      <c r="CY813" s="249"/>
      <c r="CZ813" s="249"/>
      <c r="DA813" s="249"/>
      <c r="DB813" s="249"/>
      <c r="DC813" s="249"/>
      <c r="DD813" s="249"/>
      <c r="DE813" s="249"/>
      <c r="DF813" s="249"/>
      <c r="DG813" s="249"/>
      <c r="DH813" s="249"/>
      <c r="DI813" s="249"/>
      <c r="DJ813" s="249"/>
      <c r="DK813" s="249"/>
      <c r="DL813" s="249"/>
      <c r="DM813" s="249"/>
      <c r="DN813" s="249"/>
      <c r="DO813" s="249"/>
      <c r="DP813" s="249"/>
      <c r="DQ813" s="249"/>
      <c r="DR813" s="249"/>
      <c r="DS813" s="249"/>
      <c r="DT813" s="249"/>
      <c r="DU813" s="249"/>
      <c r="DV813" s="249"/>
      <c r="DW813" s="249"/>
      <c r="DX813" s="249"/>
      <c r="DY813" s="249"/>
      <c r="DZ813" s="249"/>
      <c r="EA813" s="249"/>
      <c r="EB813" s="249"/>
      <c r="EC813" s="249"/>
      <c r="ED813" s="249"/>
      <c r="EE813" s="249"/>
      <c r="EF813" s="249"/>
      <c r="EG813" s="249"/>
      <c r="EH813" s="249"/>
      <c r="EI813" s="249"/>
      <c r="EJ813" s="249"/>
      <c r="EK813" s="249"/>
      <c r="EL813" s="249"/>
      <c r="EM813" s="249"/>
      <c r="EN813" s="249"/>
      <c r="EO813" s="249"/>
      <c r="EP813" s="249"/>
      <c r="EQ813" s="249"/>
      <c r="ER813" s="249"/>
      <c r="ES813" s="249"/>
      <c r="ET813" s="249"/>
      <c r="EU813" s="249"/>
      <c r="EV813" s="249"/>
      <c r="EW813" s="249"/>
      <c r="EX813" s="249"/>
      <c r="EY813" s="249"/>
      <c r="EZ813" s="249"/>
      <c r="FA813" s="249"/>
      <c r="FB813" s="249"/>
      <c r="FC813" s="249"/>
      <c r="FD813" s="249"/>
      <c r="FE813" s="249"/>
      <c r="FF813" s="249"/>
      <c r="FG813" s="249"/>
      <c r="FH813" s="249"/>
      <c r="FI813" s="249"/>
      <c r="FJ813" s="249"/>
      <c r="FK813" s="249"/>
      <c r="FL813" s="249"/>
      <c r="FM813" s="249"/>
      <c r="FN813" s="249"/>
      <c r="FO813" s="249"/>
      <c r="FP813" s="249"/>
      <c r="FQ813" s="249"/>
      <c r="FR813" s="249"/>
      <c r="FS813" s="249"/>
      <c r="FT813" s="249"/>
      <c r="FU813" s="249"/>
      <c r="FV813" s="249"/>
      <c r="FW813" s="249"/>
      <c r="FX813" s="249"/>
    </row>
    <row r="814" customFormat="false" ht="13.8" hidden="false" customHeight="false" outlineLevel="0" collapsed="false">
      <c r="A814" s="249"/>
      <c r="B814" s="249"/>
      <c r="C814" s="249"/>
      <c r="D814" s="249"/>
      <c r="E814" s="249"/>
      <c r="F814" s="249"/>
      <c r="G814" s="249"/>
      <c r="H814" s="249"/>
      <c r="AK814" s="249"/>
      <c r="AL814" s="249"/>
      <c r="AM814" s="249"/>
      <c r="AN814" s="249"/>
      <c r="AO814" s="249"/>
      <c r="AP814" s="249"/>
      <c r="AQ814" s="249"/>
      <c r="AR814" s="249"/>
      <c r="AS814" s="249"/>
      <c r="AT814" s="249"/>
      <c r="AU814" s="249"/>
      <c r="AV814" s="249"/>
      <c r="AW814" s="249"/>
      <c r="AX814" s="249"/>
      <c r="AY814" s="249"/>
      <c r="AZ814" s="249"/>
      <c r="BA814" s="249"/>
      <c r="BB814" s="249"/>
      <c r="BC814" s="249"/>
      <c r="BD814" s="249"/>
      <c r="BE814" s="249"/>
      <c r="BF814" s="249"/>
      <c r="BG814" s="249"/>
      <c r="BH814" s="249"/>
      <c r="BI814" s="249"/>
      <c r="BJ814" s="249"/>
      <c r="BK814" s="249"/>
      <c r="BL814" s="249"/>
      <c r="BM814" s="249"/>
      <c r="BN814" s="249"/>
      <c r="BO814" s="249"/>
      <c r="BP814" s="249"/>
      <c r="BQ814" s="249"/>
      <c r="BR814" s="249"/>
      <c r="BS814" s="249"/>
      <c r="BT814" s="249"/>
      <c r="BU814" s="249"/>
      <c r="BV814" s="249"/>
      <c r="BW814" s="249"/>
      <c r="BX814" s="249"/>
      <c r="BY814" s="249"/>
      <c r="BZ814" s="249"/>
      <c r="CA814" s="249"/>
      <c r="CB814" s="249"/>
      <c r="CC814" s="249"/>
      <c r="CD814" s="249"/>
      <c r="CE814" s="249"/>
      <c r="CF814" s="249"/>
      <c r="CG814" s="249"/>
      <c r="CH814" s="249"/>
      <c r="CI814" s="249"/>
      <c r="CJ814" s="249"/>
      <c r="CK814" s="249"/>
      <c r="CL814" s="249"/>
      <c r="CM814" s="249"/>
      <c r="CN814" s="249"/>
      <c r="CO814" s="249"/>
      <c r="CP814" s="249"/>
      <c r="CQ814" s="249"/>
      <c r="CR814" s="147"/>
      <c r="CS814" s="147"/>
      <c r="CT814" s="249"/>
      <c r="CU814" s="249"/>
      <c r="CV814" s="249"/>
      <c r="CW814" s="249"/>
      <c r="CX814" s="249"/>
      <c r="CY814" s="249"/>
      <c r="CZ814" s="249"/>
      <c r="DA814" s="249"/>
      <c r="DB814" s="249"/>
      <c r="DC814" s="249"/>
      <c r="DD814" s="249"/>
      <c r="DE814" s="249"/>
      <c r="DF814" s="249"/>
      <c r="DG814" s="249"/>
      <c r="DH814" s="249"/>
      <c r="DI814" s="249"/>
      <c r="DJ814" s="249"/>
      <c r="DK814" s="249"/>
      <c r="DL814" s="249"/>
      <c r="DM814" s="249"/>
      <c r="DN814" s="249"/>
      <c r="DO814" s="249"/>
      <c r="DP814" s="249"/>
      <c r="DQ814" s="249"/>
      <c r="DR814" s="249"/>
      <c r="DS814" s="249"/>
      <c r="DT814" s="249"/>
      <c r="DU814" s="249"/>
      <c r="DV814" s="249"/>
      <c r="DW814" s="249"/>
      <c r="DX814" s="249"/>
      <c r="DY814" s="249"/>
      <c r="DZ814" s="249"/>
      <c r="EA814" s="249"/>
      <c r="EB814" s="249"/>
      <c r="EC814" s="249"/>
      <c r="ED814" s="249"/>
      <c r="EE814" s="249"/>
      <c r="EF814" s="249"/>
      <c r="EG814" s="249"/>
      <c r="EH814" s="249"/>
      <c r="EI814" s="249"/>
      <c r="EJ814" s="249"/>
      <c r="EK814" s="249"/>
      <c r="EL814" s="249"/>
      <c r="EM814" s="249"/>
      <c r="EN814" s="249"/>
      <c r="EO814" s="249"/>
      <c r="EP814" s="249"/>
      <c r="EQ814" s="249"/>
      <c r="ER814" s="249"/>
      <c r="ES814" s="249"/>
      <c r="ET814" s="249"/>
      <c r="EU814" s="249"/>
      <c r="EV814" s="249"/>
      <c r="EW814" s="249"/>
      <c r="EX814" s="249"/>
      <c r="EY814" s="249"/>
      <c r="EZ814" s="249"/>
      <c r="FA814" s="249"/>
      <c r="FB814" s="249"/>
      <c r="FC814" s="249"/>
      <c r="FD814" s="249"/>
      <c r="FE814" s="249"/>
      <c r="FF814" s="249"/>
      <c r="FG814" s="249"/>
      <c r="FH814" s="249"/>
      <c r="FI814" s="249"/>
      <c r="FJ814" s="249"/>
      <c r="FK814" s="249"/>
      <c r="FL814" s="249"/>
      <c r="FM814" s="249"/>
      <c r="FN814" s="249"/>
      <c r="FO814" s="249"/>
      <c r="FP814" s="249"/>
      <c r="FQ814" s="249"/>
      <c r="FR814" s="249"/>
      <c r="FS814" s="249"/>
      <c r="FT814" s="249"/>
      <c r="FU814" s="249"/>
      <c r="FV814" s="249"/>
      <c r="FW814" s="249"/>
      <c r="FX814" s="249"/>
    </row>
    <row r="815" customFormat="false" ht="13.8" hidden="false" customHeight="false" outlineLevel="0" collapsed="false">
      <c r="A815" s="249"/>
      <c r="B815" s="249"/>
      <c r="C815" s="249"/>
      <c r="D815" s="249"/>
      <c r="E815" s="249"/>
      <c r="F815" s="249"/>
      <c r="G815" s="249"/>
      <c r="H815" s="249"/>
      <c r="AK815" s="249"/>
      <c r="AL815" s="249"/>
      <c r="AM815" s="249"/>
      <c r="AN815" s="249"/>
      <c r="AO815" s="249"/>
      <c r="AP815" s="249"/>
      <c r="AQ815" s="249"/>
      <c r="AR815" s="249"/>
      <c r="AS815" s="249"/>
      <c r="AT815" s="249"/>
      <c r="AU815" s="249"/>
      <c r="AV815" s="249"/>
      <c r="AW815" s="249"/>
      <c r="AX815" s="249"/>
      <c r="AY815" s="249"/>
      <c r="AZ815" s="249"/>
      <c r="BA815" s="249"/>
      <c r="BB815" s="249"/>
      <c r="BC815" s="249"/>
      <c r="BD815" s="249"/>
      <c r="BE815" s="249"/>
      <c r="BF815" s="249"/>
      <c r="BG815" s="249"/>
      <c r="BH815" s="249"/>
      <c r="BI815" s="249"/>
      <c r="BJ815" s="249"/>
      <c r="BK815" s="249"/>
      <c r="BL815" s="249"/>
      <c r="BM815" s="249"/>
      <c r="BN815" s="249"/>
      <c r="BO815" s="249"/>
      <c r="BP815" s="249"/>
      <c r="BQ815" s="249"/>
      <c r="BR815" s="249"/>
      <c r="BS815" s="249"/>
      <c r="BT815" s="249"/>
      <c r="BU815" s="249"/>
      <c r="BV815" s="249"/>
      <c r="BW815" s="249"/>
      <c r="BX815" s="249"/>
      <c r="BY815" s="249"/>
      <c r="BZ815" s="249"/>
      <c r="CA815" s="249"/>
      <c r="CB815" s="249"/>
      <c r="CC815" s="249"/>
      <c r="CD815" s="249"/>
      <c r="CE815" s="249"/>
      <c r="CF815" s="249"/>
      <c r="CG815" s="249"/>
      <c r="CH815" s="249"/>
      <c r="CI815" s="249"/>
      <c r="CJ815" s="249"/>
      <c r="CK815" s="249"/>
      <c r="CL815" s="249"/>
      <c r="CM815" s="249"/>
      <c r="CN815" s="249"/>
      <c r="CO815" s="249"/>
      <c r="CP815" s="249"/>
      <c r="CQ815" s="249"/>
      <c r="CR815" s="147"/>
      <c r="CS815" s="147"/>
      <c r="CT815" s="249"/>
      <c r="CU815" s="249"/>
      <c r="CV815" s="249"/>
      <c r="CW815" s="249"/>
      <c r="CX815" s="249"/>
      <c r="CY815" s="249"/>
      <c r="CZ815" s="249"/>
      <c r="DA815" s="249"/>
      <c r="DB815" s="249"/>
      <c r="DC815" s="249"/>
      <c r="DD815" s="249"/>
      <c r="DE815" s="249"/>
      <c r="DF815" s="249"/>
      <c r="DG815" s="249"/>
      <c r="DH815" s="249"/>
      <c r="DI815" s="249"/>
      <c r="DJ815" s="249"/>
      <c r="DK815" s="249"/>
      <c r="DL815" s="249"/>
      <c r="DM815" s="249"/>
      <c r="DN815" s="249"/>
      <c r="DO815" s="249"/>
      <c r="DP815" s="249"/>
      <c r="DQ815" s="249"/>
      <c r="DR815" s="249"/>
      <c r="DS815" s="249"/>
      <c r="DT815" s="249"/>
      <c r="DU815" s="249"/>
      <c r="DV815" s="249"/>
      <c r="DW815" s="249"/>
      <c r="DX815" s="249"/>
      <c r="DY815" s="249"/>
      <c r="DZ815" s="249"/>
      <c r="EA815" s="249"/>
      <c r="EB815" s="249"/>
      <c r="EC815" s="249"/>
      <c r="ED815" s="249"/>
      <c r="EE815" s="249"/>
      <c r="EF815" s="249"/>
      <c r="EG815" s="249"/>
      <c r="EH815" s="249"/>
      <c r="EI815" s="249"/>
      <c r="EJ815" s="249"/>
      <c r="EK815" s="249"/>
      <c r="EL815" s="249"/>
      <c r="EM815" s="249"/>
      <c r="EN815" s="249"/>
      <c r="EO815" s="249"/>
      <c r="EP815" s="249"/>
      <c r="EQ815" s="249"/>
      <c r="ER815" s="249"/>
      <c r="ES815" s="249"/>
      <c r="ET815" s="249"/>
      <c r="EU815" s="249"/>
      <c r="EV815" s="249"/>
      <c r="EW815" s="249"/>
      <c r="EX815" s="249"/>
      <c r="EY815" s="249"/>
      <c r="EZ815" s="249"/>
      <c r="FA815" s="249"/>
      <c r="FB815" s="249"/>
      <c r="FC815" s="249"/>
      <c r="FD815" s="249"/>
      <c r="FE815" s="249"/>
      <c r="FF815" s="249"/>
      <c r="FG815" s="249"/>
      <c r="FH815" s="249"/>
      <c r="FI815" s="249"/>
      <c r="FJ815" s="249"/>
      <c r="FK815" s="249"/>
      <c r="FL815" s="249"/>
      <c r="FM815" s="249"/>
      <c r="FN815" s="249"/>
      <c r="FO815" s="249"/>
      <c r="FP815" s="249"/>
      <c r="FQ815" s="249"/>
      <c r="FR815" s="249"/>
      <c r="FS815" s="249"/>
      <c r="FT815" s="249"/>
      <c r="FU815" s="249"/>
      <c r="FV815" s="249"/>
      <c r="FW815" s="249"/>
      <c r="FX815" s="249"/>
    </row>
    <row r="816" customFormat="false" ht="13.8" hidden="false" customHeight="false" outlineLevel="0" collapsed="false">
      <c r="A816" s="249"/>
      <c r="B816" s="249"/>
      <c r="C816" s="249"/>
      <c r="D816" s="249"/>
      <c r="E816" s="249"/>
      <c r="F816" s="249"/>
      <c r="G816" s="249"/>
      <c r="H816" s="249"/>
      <c r="AK816" s="249"/>
      <c r="AL816" s="249"/>
      <c r="AM816" s="249"/>
      <c r="AN816" s="249"/>
      <c r="AO816" s="249"/>
      <c r="AP816" s="249"/>
      <c r="AQ816" s="249"/>
      <c r="AR816" s="249"/>
      <c r="AS816" s="249"/>
      <c r="AT816" s="249"/>
      <c r="AU816" s="249"/>
      <c r="AV816" s="249"/>
      <c r="AW816" s="249"/>
      <c r="AX816" s="249"/>
      <c r="AY816" s="249"/>
      <c r="AZ816" s="249"/>
      <c r="BA816" s="249"/>
      <c r="BB816" s="249"/>
      <c r="BC816" s="249"/>
      <c r="BD816" s="249"/>
      <c r="BE816" s="249"/>
      <c r="BF816" s="249"/>
      <c r="BG816" s="249"/>
      <c r="BH816" s="249"/>
      <c r="BI816" s="249"/>
      <c r="BJ816" s="249"/>
      <c r="BK816" s="249"/>
      <c r="BL816" s="249"/>
      <c r="BM816" s="249"/>
      <c r="BN816" s="249"/>
      <c r="BO816" s="249"/>
      <c r="BP816" s="249"/>
      <c r="BQ816" s="249"/>
      <c r="BR816" s="249"/>
      <c r="BS816" s="249"/>
      <c r="BT816" s="249"/>
      <c r="BU816" s="249"/>
      <c r="BV816" s="249"/>
      <c r="BW816" s="249"/>
      <c r="BX816" s="249"/>
      <c r="BY816" s="249"/>
      <c r="BZ816" s="249"/>
      <c r="CA816" s="249"/>
      <c r="CB816" s="249"/>
      <c r="CC816" s="249"/>
      <c r="CD816" s="249"/>
      <c r="CE816" s="249"/>
      <c r="CF816" s="249"/>
      <c r="CG816" s="249"/>
      <c r="CH816" s="249"/>
      <c r="CI816" s="249"/>
      <c r="CJ816" s="249"/>
      <c r="CK816" s="249"/>
      <c r="CL816" s="249"/>
      <c r="CM816" s="249"/>
      <c r="CN816" s="249"/>
      <c r="CO816" s="249"/>
      <c r="CP816" s="249"/>
      <c r="CQ816" s="249"/>
      <c r="CR816" s="147"/>
      <c r="CS816" s="147"/>
      <c r="CT816" s="249"/>
      <c r="CU816" s="249"/>
      <c r="CV816" s="249"/>
      <c r="CW816" s="249"/>
      <c r="CX816" s="249"/>
      <c r="CY816" s="249"/>
      <c r="CZ816" s="249"/>
      <c r="DA816" s="249"/>
      <c r="DB816" s="249"/>
      <c r="DC816" s="249"/>
      <c r="DD816" s="249"/>
      <c r="DE816" s="249"/>
      <c r="DF816" s="249"/>
      <c r="DG816" s="249"/>
      <c r="DH816" s="249"/>
      <c r="DI816" s="249"/>
      <c r="DJ816" s="249"/>
      <c r="DK816" s="249"/>
      <c r="DL816" s="249"/>
      <c r="DM816" s="249"/>
      <c r="DN816" s="249"/>
      <c r="DO816" s="249"/>
      <c r="DP816" s="249"/>
      <c r="DQ816" s="249"/>
      <c r="DR816" s="249"/>
      <c r="DS816" s="249"/>
      <c r="DT816" s="249"/>
      <c r="DU816" s="249"/>
      <c r="DV816" s="249"/>
      <c r="DW816" s="249"/>
      <c r="DX816" s="249"/>
      <c r="DY816" s="249"/>
      <c r="DZ816" s="249"/>
      <c r="EA816" s="249"/>
      <c r="EB816" s="249"/>
      <c r="EC816" s="249"/>
      <c r="ED816" s="249"/>
      <c r="EE816" s="249"/>
      <c r="EF816" s="249"/>
      <c r="EG816" s="249"/>
      <c r="EH816" s="249"/>
      <c r="EI816" s="249"/>
      <c r="EJ816" s="249"/>
      <c r="EK816" s="249"/>
      <c r="EL816" s="249"/>
      <c r="EM816" s="249"/>
      <c r="EN816" s="249"/>
      <c r="EO816" s="249"/>
      <c r="EP816" s="249"/>
      <c r="EQ816" s="249"/>
      <c r="ER816" s="249"/>
      <c r="ES816" s="249"/>
      <c r="ET816" s="249"/>
      <c r="EU816" s="249"/>
      <c r="EV816" s="249"/>
      <c r="EW816" s="249"/>
      <c r="EX816" s="249"/>
      <c r="EY816" s="249"/>
      <c r="EZ816" s="249"/>
      <c r="FA816" s="249"/>
      <c r="FB816" s="249"/>
      <c r="FC816" s="249"/>
      <c r="FD816" s="249"/>
      <c r="FE816" s="249"/>
      <c r="FF816" s="249"/>
      <c r="FG816" s="249"/>
      <c r="FH816" s="249"/>
      <c r="FI816" s="249"/>
      <c r="FJ816" s="249"/>
      <c r="FK816" s="249"/>
      <c r="FL816" s="249"/>
      <c r="FM816" s="249"/>
      <c r="FN816" s="249"/>
      <c r="FO816" s="249"/>
      <c r="FP816" s="249"/>
      <c r="FQ816" s="249"/>
      <c r="FR816" s="249"/>
      <c r="FS816" s="249"/>
      <c r="FT816" s="249"/>
      <c r="FU816" s="249"/>
      <c r="FV816" s="249"/>
      <c r="FW816" s="249"/>
      <c r="FX816" s="249"/>
    </row>
    <row r="817" customFormat="false" ht="13.8" hidden="false" customHeight="false" outlineLevel="0" collapsed="false">
      <c r="A817" s="249"/>
      <c r="B817" s="249"/>
      <c r="C817" s="249"/>
      <c r="D817" s="249"/>
      <c r="E817" s="249"/>
      <c r="F817" s="249"/>
      <c r="G817" s="249"/>
      <c r="H817" s="249"/>
      <c r="AK817" s="249"/>
      <c r="AL817" s="249"/>
      <c r="AM817" s="249"/>
      <c r="AN817" s="249"/>
      <c r="AO817" s="249"/>
      <c r="AP817" s="249"/>
      <c r="AQ817" s="249"/>
      <c r="AR817" s="249"/>
      <c r="AS817" s="249"/>
      <c r="AT817" s="249"/>
      <c r="AU817" s="249"/>
      <c r="AV817" s="249"/>
      <c r="AW817" s="249"/>
      <c r="AX817" s="249"/>
      <c r="AY817" s="249"/>
      <c r="AZ817" s="249"/>
      <c r="BA817" s="249"/>
      <c r="BB817" s="249"/>
      <c r="BC817" s="249"/>
      <c r="BD817" s="249"/>
      <c r="BE817" s="249"/>
      <c r="BF817" s="249"/>
      <c r="BG817" s="249"/>
      <c r="BH817" s="249"/>
      <c r="BI817" s="249"/>
      <c r="BJ817" s="249"/>
      <c r="BK817" s="249"/>
      <c r="BL817" s="249"/>
      <c r="BM817" s="249"/>
      <c r="BN817" s="249"/>
      <c r="BO817" s="249"/>
      <c r="BP817" s="249"/>
      <c r="BQ817" s="249"/>
      <c r="BR817" s="249"/>
      <c r="BS817" s="249"/>
      <c r="BT817" s="249"/>
      <c r="BU817" s="249"/>
      <c r="BV817" s="249"/>
      <c r="BW817" s="249"/>
      <c r="BX817" s="249"/>
      <c r="BY817" s="249"/>
      <c r="BZ817" s="249"/>
      <c r="CA817" s="249"/>
      <c r="CB817" s="249"/>
      <c r="CC817" s="249"/>
      <c r="CD817" s="249"/>
      <c r="CE817" s="249"/>
      <c r="CF817" s="249"/>
      <c r="CG817" s="249"/>
      <c r="CH817" s="249"/>
      <c r="CI817" s="249"/>
      <c r="CJ817" s="249"/>
      <c r="CK817" s="249"/>
      <c r="CL817" s="249"/>
      <c r="CM817" s="249"/>
      <c r="CN817" s="249"/>
      <c r="CO817" s="249"/>
      <c r="CP817" s="249"/>
      <c r="CQ817" s="249"/>
      <c r="CR817" s="147"/>
      <c r="CS817" s="147"/>
      <c r="CT817" s="249"/>
      <c r="CU817" s="249"/>
      <c r="CV817" s="249"/>
      <c r="CW817" s="249"/>
      <c r="CX817" s="249"/>
      <c r="CY817" s="249"/>
      <c r="CZ817" s="249"/>
      <c r="DA817" s="249"/>
      <c r="DB817" s="249"/>
      <c r="DC817" s="249"/>
      <c r="DD817" s="249"/>
      <c r="DE817" s="249"/>
      <c r="DF817" s="249"/>
      <c r="DG817" s="249"/>
      <c r="DH817" s="249"/>
      <c r="DI817" s="249"/>
      <c r="DJ817" s="249"/>
      <c r="DK817" s="249"/>
      <c r="DL817" s="249"/>
      <c r="DM817" s="249"/>
      <c r="DN817" s="249"/>
      <c r="DO817" s="249"/>
      <c r="DP817" s="249"/>
      <c r="DQ817" s="249"/>
      <c r="DR817" s="249"/>
      <c r="DS817" s="249"/>
      <c r="DT817" s="249"/>
      <c r="DU817" s="249"/>
      <c r="DV817" s="249"/>
      <c r="DW817" s="249"/>
      <c r="DX817" s="249"/>
      <c r="DY817" s="249"/>
      <c r="DZ817" s="249"/>
      <c r="EA817" s="249"/>
      <c r="EB817" s="249"/>
      <c r="EC817" s="249"/>
      <c r="ED817" s="249"/>
      <c r="EE817" s="249"/>
      <c r="EF817" s="249"/>
      <c r="EG817" s="249"/>
      <c r="EH817" s="249"/>
      <c r="EI817" s="249"/>
      <c r="EJ817" s="249"/>
      <c r="EK817" s="249"/>
      <c r="EL817" s="249"/>
      <c r="EM817" s="249"/>
      <c r="EN817" s="249"/>
      <c r="EO817" s="249"/>
      <c r="EP817" s="249"/>
      <c r="EQ817" s="249"/>
      <c r="ER817" s="249"/>
      <c r="ES817" s="249"/>
      <c r="ET817" s="249"/>
      <c r="EU817" s="249"/>
      <c r="EV817" s="249"/>
      <c r="EW817" s="249"/>
      <c r="EX817" s="249"/>
      <c r="EY817" s="249"/>
      <c r="EZ817" s="249"/>
      <c r="FA817" s="249"/>
      <c r="FB817" s="249"/>
      <c r="FC817" s="249"/>
      <c r="FD817" s="249"/>
      <c r="FE817" s="249"/>
      <c r="FF817" s="249"/>
      <c r="FG817" s="249"/>
      <c r="FH817" s="249"/>
      <c r="FI817" s="249"/>
      <c r="FJ817" s="249"/>
      <c r="FK817" s="249"/>
      <c r="FL817" s="249"/>
      <c r="FM817" s="249"/>
      <c r="FN817" s="249"/>
      <c r="FO817" s="249"/>
      <c r="FP817" s="249"/>
      <c r="FQ817" s="249"/>
      <c r="FR817" s="249"/>
      <c r="FS817" s="249"/>
      <c r="FT817" s="249"/>
      <c r="FU817" s="249"/>
      <c r="FV817" s="249"/>
      <c r="FW817" s="249"/>
      <c r="FX817" s="249"/>
    </row>
    <row r="818" customFormat="false" ht="13.8" hidden="false" customHeight="false" outlineLevel="0" collapsed="false">
      <c r="A818" s="249"/>
      <c r="B818" s="249"/>
      <c r="C818" s="249"/>
      <c r="D818" s="249"/>
      <c r="E818" s="249"/>
      <c r="F818" s="249"/>
      <c r="G818" s="249"/>
      <c r="H818" s="249"/>
      <c r="AK818" s="249"/>
      <c r="AL818" s="249"/>
      <c r="AM818" s="249"/>
      <c r="AN818" s="249"/>
      <c r="AO818" s="249"/>
      <c r="AP818" s="249"/>
      <c r="AQ818" s="249"/>
      <c r="AR818" s="249"/>
      <c r="AS818" s="249"/>
      <c r="AT818" s="249"/>
      <c r="AU818" s="249"/>
      <c r="AV818" s="249"/>
      <c r="AW818" s="249"/>
      <c r="AX818" s="249"/>
      <c r="AY818" s="249"/>
      <c r="AZ818" s="249"/>
      <c r="BA818" s="249"/>
      <c r="BB818" s="249"/>
      <c r="BC818" s="249"/>
      <c r="BD818" s="249"/>
      <c r="BE818" s="249"/>
      <c r="BF818" s="249"/>
      <c r="BG818" s="249"/>
      <c r="BH818" s="249"/>
      <c r="BI818" s="249"/>
      <c r="BJ818" s="249"/>
      <c r="BK818" s="249"/>
      <c r="BL818" s="249"/>
      <c r="BM818" s="249"/>
      <c r="BN818" s="249"/>
      <c r="BO818" s="249"/>
      <c r="BP818" s="249"/>
      <c r="BQ818" s="249"/>
      <c r="BR818" s="249"/>
      <c r="BS818" s="249"/>
      <c r="BT818" s="249"/>
      <c r="BU818" s="249"/>
      <c r="BV818" s="249"/>
      <c r="BW818" s="249"/>
      <c r="BX818" s="249"/>
      <c r="BY818" s="249"/>
      <c r="BZ818" s="249"/>
      <c r="CA818" s="249"/>
      <c r="CB818" s="249"/>
      <c r="CC818" s="249"/>
      <c r="CD818" s="249"/>
      <c r="CE818" s="249"/>
      <c r="CF818" s="249"/>
      <c r="CG818" s="249"/>
      <c r="CH818" s="249"/>
      <c r="CI818" s="249"/>
      <c r="CJ818" s="249"/>
      <c r="CK818" s="249"/>
      <c r="CL818" s="249"/>
      <c r="CM818" s="249"/>
      <c r="CN818" s="249"/>
      <c r="CO818" s="249"/>
      <c r="CP818" s="249"/>
      <c r="CQ818" s="249"/>
      <c r="CR818" s="147"/>
      <c r="CS818" s="147"/>
      <c r="CT818" s="249"/>
      <c r="CU818" s="249"/>
      <c r="CV818" s="249"/>
      <c r="CW818" s="249"/>
      <c r="CX818" s="249"/>
      <c r="CY818" s="249"/>
      <c r="CZ818" s="249"/>
      <c r="DA818" s="249"/>
      <c r="DB818" s="249"/>
      <c r="DC818" s="249"/>
      <c r="DD818" s="249"/>
      <c r="DE818" s="249"/>
      <c r="DF818" s="249"/>
      <c r="DG818" s="249"/>
      <c r="DH818" s="249"/>
      <c r="DI818" s="249"/>
      <c r="DJ818" s="249"/>
      <c r="DK818" s="249"/>
      <c r="DL818" s="249"/>
      <c r="DM818" s="249"/>
      <c r="DN818" s="249"/>
      <c r="DO818" s="249"/>
      <c r="DP818" s="249"/>
      <c r="DQ818" s="249"/>
      <c r="DR818" s="249"/>
      <c r="DS818" s="249"/>
      <c r="DT818" s="249"/>
      <c r="DU818" s="249"/>
      <c r="DV818" s="249"/>
      <c r="DW818" s="249"/>
      <c r="DX818" s="249"/>
      <c r="DY818" s="249"/>
      <c r="DZ818" s="249"/>
      <c r="EA818" s="249"/>
      <c r="EB818" s="249"/>
      <c r="EC818" s="249"/>
      <c r="ED818" s="249"/>
      <c r="EE818" s="249"/>
      <c r="EF818" s="249"/>
      <c r="EG818" s="249"/>
      <c r="EH818" s="249"/>
      <c r="EI818" s="249"/>
      <c r="EJ818" s="249"/>
      <c r="EK818" s="249"/>
      <c r="EL818" s="249"/>
      <c r="EM818" s="249"/>
      <c r="EN818" s="249"/>
      <c r="EO818" s="249"/>
      <c r="EP818" s="249"/>
      <c r="EQ818" s="249"/>
      <c r="ER818" s="249"/>
      <c r="ES818" s="249"/>
      <c r="ET818" s="249"/>
      <c r="EU818" s="249"/>
      <c r="EV818" s="249"/>
      <c r="EW818" s="249"/>
      <c r="EX818" s="249"/>
      <c r="EY818" s="249"/>
      <c r="EZ818" s="249"/>
      <c r="FA818" s="249"/>
      <c r="FB818" s="249"/>
      <c r="FC818" s="249"/>
      <c r="FD818" s="249"/>
      <c r="FE818" s="249"/>
      <c r="FF818" s="249"/>
      <c r="FG818" s="249"/>
      <c r="FH818" s="249"/>
      <c r="FI818" s="249"/>
      <c r="FJ818" s="249"/>
      <c r="FK818" s="249"/>
      <c r="FL818" s="249"/>
      <c r="FM818" s="249"/>
      <c r="FN818" s="249"/>
      <c r="FO818" s="249"/>
      <c r="FP818" s="249"/>
      <c r="FQ818" s="249"/>
      <c r="FR818" s="249"/>
      <c r="FS818" s="249"/>
      <c r="FT818" s="249"/>
      <c r="FU818" s="249"/>
      <c r="FV818" s="249"/>
      <c r="FW818" s="249"/>
      <c r="FX818" s="249"/>
    </row>
    <row r="819" customFormat="false" ht="13.8" hidden="false" customHeight="false" outlineLevel="0" collapsed="false">
      <c r="A819" s="249"/>
      <c r="B819" s="249"/>
      <c r="C819" s="249"/>
      <c r="D819" s="249"/>
      <c r="E819" s="249"/>
      <c r="F819" s="249"/>
      <c r="G819" s="249"/>
      <c r="H819" s="249"/>
      <c r="AK819" s="249"/>
      <c r="AL819" s="249"/>
      <c r="AM819" s="249"/>
      <c r="AN819" s="249"/>
      <c r="AO819" s="249"/>
      <c r="AP819" s="249"/>
      <c r="AQ819" s="249"/>
      <c r="AR819" s="249"/>
      <c r="AS819" s="249"/>
      <c r="AT819" s="249"/>
      <c r="AU819" s="249"/>
      <c r="AV819" s="249"/>
      <c r="AW819" s="249"/>
      <c r="AX819" s="249"/>
      <c r="AY819" s="249"/>
      <c r="AZ819" s="249"/>
      <c r="BA819" s="249"/>
      <c r="BB819" s="249"/>
      <c r="BC819" s="249"/>
      <c r="BD819" s="249"/>
      <c r="BE819" s="249"/>
      <c r="BF819" s="249"/>
      <c r="BG819" s="249"/>
      <c r="BH819" s="249"/>
      <c r="BI819" s="249"/>
      <c r="BJ819" s="249"/>
      <c r="BK819" s="249"/>
      <c r="BL819" s="249"/>
      <c r="BM819" s="249"/>
      <c r="BN819" s="249"/>
      <c r="BO819" s="249"/>
      <c r="BP819" s="249"/>
      <c r="BQ819" s="249"/>
      <c r="BR819" s="249"/>
      <c r="BS819" s="249"/>
      <c r="BT819" s="249"/>
      <c r="BU819" s="249"/>
      <c r="BV819" s="249"/>
      <c r="BW819" s="249"/>
      <c r="BX819" s="249"/>
      <c r="BY819" s="249"/>
      <c r="BZ819" s="249"/>
      <c r="CA819" s="249"/>
      <c r="CB819" s="249"/>
      <c r="CC819" s="249"/>
      <c r="CD819" s="249"/>
      <c r="CE819" s="249"/>
      <c r="CF819" s="249"/>
      <c r="CG819" s="249"/>
      <c r="CH819" s="249"/>
      <c r="CI819" s="249"/>
      <c r="CJ819" s="249"/>
      <c r="CK819" s="249"/>
      <c r="CL819" s="249"/>
      <c r="CM819" s="249"/>
      <c r="CN819" s="249"/>
      <c r="CO819" s="249"/>
      <c r="CP819" s="249"/>
      <c r="CQ819" s="249"/>
      <c r="CR819" s="147"/>
      <c r="CS819" s="147"/>
    </row>
    <row r="820" customFormat="false" ht="13.8" hidden="false" customHeight="false" outlineLevel="0" collapsed="false">
      <c r="A820" s="249"/>
      <c r="B820" s="249"/>
      <c r="C820" s="249"/>
      <c r="D820" s="249"/>
      <c r="E820" s="249"/>
      <c r="F820" s="249"/>
      <c r="G820" s="249"/>
      <c r="H820" s="249"/>
      <c r="AK820" s="249"/>
      <c r="AL820" s="249"/>
      <c r="AM820" s="249"/>
      <c r="AN820" s="249"/>
      <c r="AO820" s="249"/>
      <c r="AP820" s="249"/>
      <c r="AQ820" s="249"/>
      <c r="AR820" s="249"/>
      <c r="AS820" s="249"/>
      <c r="AT820" s="249"/>
      <c r="AU820" s="249"/>
      <c r="AV820" s="249"/>
      <c r="AW820" s="249"/>
      <c r="AX820" s="249"/>
      <c r="AY820" s="249"/>
      <c r="AZ820" s="249"/>
      <c r="BA820" s="249"/>
      <c r="BB820" s="249"/>
      <c r="BC820" s="249"/>
      <c r="BD820" s="249"/>
      <c r="BE820" s="249"/>
      <c r="BF820" s="249"/>
      <c r="BG820" s="249"/>
      <c r="BH820" s="249"/>
      <c r="BI820" s="249"/>
      <c r="BJ820" s="249"/>
      <c r="BK820" s="249"/>
      <c r="BL820" s="249"/>
      <c r="BM820" s="249"/>
      <c r="BN820" s="249"/>
      <c r="BO820" s="249"/>
      <c r="BP820" s="249"/>
      <c r="BQ820" s="249"/>
      <c r="BR820" s="249"/>
      <c r="BS820" s="249"/>
      <c r="BT820" s="249"/>
      <c r="BU820" s="249"/>
      <c r="BV820" s="249"/>
      <c r="BW820" s="249"/>
      <c r="BX820" s="249"/>
      <c r="BY820" s="249"/>
      <c r="BZ820" s="249"/>
      <c r="CA820" s="249"/>
      <c r="CB820" s="249"/>
      <c r="CC820" s="249"/>
      <c r="CD820" s="249"/>
      <c r="CE820" s="249"/>
      <c r="CF820" s="249"/>
      <c r="CG820" s="249"/>
      <c r="CH820" s="249"/>
      <c r="CI820" s="249"/>
      <c r="CJ820" s="249"/>
      <c r="CK820" s="249"/>
      <c r="CL820" s="249"/>
      <c r="CM820" s="249"/>
      <c r="CN820" s="249"/>
      <c r="CO820" s="249"/>
      <c r="CP820" s="249"/>
      <c r="CQ820" s="249"/>
      <c r="CR820" s="147"/>
      <c r="CS820" s="147"/>
    </row>
    <row r="821" customFormat="false" ht="13.8" hidden="false" customHeight="false" outlineLevel="0" collapsed="false">
      <c r="A821" s="249"/>
      <c r="B821" s="249"/>
      <c r="C821" s="249"/>
      <c r="D821" s="249"/>
      <c r="E821" s="249"/>
      <c r="F821" s="249"/>
      <c r="G821" s="249"/>
      <c r="H821" s="249"/>
      <c r="AK821" s="249"/>
      <c r="AL821" s="249"/>
      <c r="AM821" s="249"/>
      <c r="AN821" s="249"/>
      <c r="AO821" s="249"/>
      <c r="AP821" s="249"/>
      <c r="AQ821" s="249"/>
      <c r="AR821" s="249"/>
      <c r="AS821" s="249"/>
      <c r="AT821" s="249"/>
      <c r="AU821" s="249"/>
      <c r="AV821" s="249"/>
      <c r="AW821" s="249"/>
      <c r="AX821" s="249"/>
      <c r="AY821" s="249"/>
      <c r="AZ821" s="249"/>
      <c r="BA821" s="249"/>
      <c r="BB821" s="249"/>
      <c r="BC821" s="249"/>
      <c r="BD821" s="249"/>
      <c r="BE821" s="249"/>
      <c r="BF821" s="249"/>
      <c r="BG821" s="249"/>
      <c r="BH821" s="249"/>
      <c r="BI821" s="249"/>
      <c r="BJ821" s="249"/>
      <c r="BK821" s="249"/>
      <c r="BL821" s="249"/>
      <c r="BM821" s="249"/>
      <c r="BN821" s="249"/>
      <c r="BO821" s="249"/>
      <c r="BP821" s="249"/>
      <c r="BQ821" s="249"/>
      <c r="BR821" s="249"/>
      <c r="BS821" s="249"/>
      <c r="BT821" s="249"/>
      <c r="BU821" s="249"/>
      <c r="BV821" s="249"/>
      <c r="BW821" s="249"/>
      <c r="BX821" s="249"/>
      <c r="BY821" s="249"/>
      <c r="BZ821" s="249"/>
      <c r="CA821" s="249"/>
      <c r="CB821" s="249"/>
      <c r="CC821" s="249"/>
      <c r="CD821" s="249"/>
      <c r="CE821" s="249"/>
      <c r="CF821" s="249"/>
      <c r="CG821" s="249"/>
      <c r="CH821" s="249"/>
      <c r="CI821" s="249"/>
      <c r="CJ821" s="249"/>
      <c r="CK821" s="249"/>
      <c r="CL821" s="249"/>
      <c r="CM821" s="249"/>
      <c r="CN821" s="249"/>
      <c r="CO821" s="249"/>
      <c r="CP821" s="249"/>
      <c r="CQ821" s="249"/>
      <c r="CR821" s="147"/>
      <c r="CS821" s="147"/>
    </row>
    <row r="822" customFormat="false" ht="13.8" hidden="false" customHeight="false" outlineLevel="0" collapsed="false">
      <c r="A822" s="249"/>
      <c r="B822" s="249"/>
      <c r="C822" s="249"/>
      <c r="D822" s="249"/>
      <c r="E822" s="249"/>
      <c r="F822" s="249"/>
      <c r="G822" s="249"/>
      <c r="H822" s="249"/>
      <c r="AK822" s="249"/>
      <c r="AL822" s="249"/>
      <c r="AM822" s="249"/>
      <c r="AN822" s="249"/>
      <c r="AO822" s="249"/>
      <c r="AP822" s="249"/>
      <c r="AQ822" s="249"/>
      <c r="AR822" s="249"/>
      <c r="AS822" s="249"/>
      <c r="AT822" s="249"/>
      <c r="AU822" s="249"/>
      <c r="AV822" s="249"/>
      <c r="AW822" s="249"/>
      <c r="AX822" s="249"/>
      <c r="AY822" s="249"/>
      <c r="AZ822" s="249"/>
      <c r="BA822" s="249"/>
      <c r="BB822" s="249"/>
      <c r="BC822" s="249"/>
      <c r="BD822" s="249"/>
      <c r="BE822" s="249"/>
      <c r="BF822" s="249"/>
      <c r="BG822" s="249"/>
      <c r="BH822" s="249"/>
      <c r="BI822" s="249"/>
      <c r="BJ822" s="249"/>
      <c r="BK822" s="249"/>
      <c r="BL822" s="249"/>
      <c r="BM822" s="249"/>
      <c r="BN822" s="249"/>
      <c r="BO822" s="249"/>
      <c r="BP822" s="249"/>
      <c r="BQ822" s="249"/>
      <c r="BR822" s="249"/>
      <c r="BS822" s="249"/>
      <c r="BT822" s="249"/>
      <c r="BU822" s="249"/>
      <c r="BV822" s="249"/>
      <c r="BW822" s="249"/>
      <c r="BX822" s="249"/>
      <c r="BY822" s="249"/>
      <c r="BZ822" s="249"/>
      <c r="CA822" s="249"/>
      <c r="CB822" s="249"/>
      <c r="CC822" s="249"/>
      <c r="CD822" s="249"/>
      <c r="CE822" s="249"/>
      <c r="CF822" s="249"/>
      <c r="CG822" s="249"/>
      <c r="CH822" s="249"/>
      <c r="CI822" s="249"/>
      <c r="CJ822" s="249"/>
      <c r="CK822" s="249"/>
      <c r="CL822" s="249"/>
      <c r="CM822" s="249"/>
      <c r="CN822" s="249"/>
      <c r="CO822" s="249"/>
      <c r="CP822" s="249"/>
      <c r="CQ822" s="249"/>
      <c r="CR822" s="147"/>
      <c r="CS822" s="147"/>
    </row>
    <row r="823" customFormat="false" ht="13.8" hidden="false" customHeight="false" outlineLevel="0" collapsed="false">
      <c r="A823" s="249"/>
      <c r="B823" s="249"/>
      <c r="C823" s="249"/>
      <c r="D823" s="249"/>
      <c r="E823" s="249"/>
      <c r="F823" s="249"/>
      <c r="G823" s="249"/>
      <c r="H823" s="249"/>
      <c r="AK823" s="249"/>
      <c r="AL823" s="249"/>
      <c r="AM823" s="249"/>
      <c r="AN823" s="249"/>
      <c r="AO823" s="249"/>
      <c r="AP823" s="249"/>
      <c r="AQ823" s="249"/>
      <c r="AR823" s="249"/>
      <c r="AS823" s="249"/>
      <c r="AT823" s="249"/>
      <c r="AU823" s="249"/>
      <c r="AV823" s="249"/>
      <c r="AW823" s="249"/>
      <c r="AX823" s="249"/>
      <c r="AY823" s="249"/>
      <c r="AZ823" s="249"/>
      <c r="BA823" s="249"/>
      <c r="BB823" s="249"/>
      <c r="BC823" s="249"/>
      <c r="BD823" s="249"/>
      <c r="BE823" s="249"/>
      <c r="BF823" s="249"/>
      <c r="BG823" s="249"/>
      <c r="BH823" s="249"/>
      <c r="BI823" s="249"/>
      <c r="BJ823" s="249"/>
      <c r="BK823" s="249"/>
      <c r="BL823" s="249"/>
      <c r="BM823" s="249"/>
      <c r="BN823" s="249"/>
      <c r="BO823" s="249"/>
      <c r="BP823" s="249"/>
      <c r="BQ823" s="249"/>
      <c r="BR823" s="249"/>
      <c r="BS823" s="249"/>
      <c r="BT823" s="249"/>
      <c r="BU823" s="249"/>
      <c r="BV823" s="249"/>
      <c r="BW823" s="249"/>
      <c r="BX823" s="249"/>
      <c r="BY823" s="249"/>
      <c r="BZ823" s="249"/>
      <c r="CA823" s="249"/>
      <c r="CB823" s="249"/>
      <c r="CC823" s="249"/>
      <c r="CD823" s="249"/>
      <c r="CE823" s="249"/>
      <c r="CF823" s="249"/>
      <c r="CG823" s="249"/>
      <c r="CH823" s="249"/>
      <c r="CI823" s="249"/>
      <c r="CJ823" s="249"/>
      <c r="CK823" s="249"/>
      <c r="CL823" s="249"/>
      <c r="CM823" s="249"/>
      <c r="CN823" s="249"/>
      <c r="CO823" s="249"/>
      <c r="CP823" s="249"/>
      <c r="CQ823" s="249"/>
      <c r="CR823" s="147"/>
      <c r="CS823" s="147"/>
    </row>
    <row r="824" customFormat="false" ht="13.8" hidden="false" customHeight="false" outlineLevel="0" collapsed="false">
      <c r="A824" s="249"/>
      <c r="B824" s="249"/>
      <c r="C824" s="249"/>
      <c r="D824" s="249"/>
      <c r="E824" s="249"/>
      <c r="F824" s="249"/>
      <c r="G824" s="249"/>
      <c r="H824" s="249"/>
      <c r="AK824" s="249"/>
      <c r="AL824" s="249"/>
      <c r="AM824" s="249"/>
      <c r="AN824" s="249"/>
      <c r="AO824" s="249"/>
      <c r="AP824" s="249"/>
      <c r="AQ824" s="249"/>
      <c r="AR824" s="249"/>
      <c r="AS824" s="249"/>
      <c r="AT824" s="249"/>
      <c r="AU824" s="249"/>
      <c r="AV824" s="249"/>
      <c r="AW824" s="249"/>
      <c r="AX824" s="249"/>
      <c r="AY824" s="249"/>
      <c r="AZ824" s="249"/>
      <c r="BA824" s="249"/>
      <c r="BB824" s="249"/>
      <c r="BC824" s="249"/>
      <c r="BD824" s="249"/>
      <c r="BE824" s="249"/>
      <c r="BF824" s="249"/>
      <c r="BG824" s="249"/>
      <c r="BH824" s="249"/>
      <c r="BI824" s="249"/>
      <c r="BJ824" s="249"/>
      <c r="BK824" s="249"/>
      <c r="BL824" s="249"/>
      <c r="BM824" s="249"/>
      <c r="BN824" s="249"/>
      <c r="BO824" s="249"/>
      <c r="BP824" s="249"/>
      <c r="BQ824" s="249"/>
      <c r="BR824" s="249"/>
      <c r="BS824" s="249"/>
      <c r="BT824" s="249"/>
      <c r="BU824" s="249"/>
      <c r="BV824" s="249"/>
      <c r="BW824" s="249"/>
      <c r="BX824" s="249"/>
      <c r="BY824" s="249"/>
      <c r="BZ824" s="249"/>
      <c r="CA824" s="249"/>
      <c r="CB824" s="249"/>
      <c r="CC824" s="249"/>
      <c r="CD824" s="249"/>
      <c r="CE824" s="249"/>
      <c r="CF824" s="249"/>
      <c r="CG824" s="249"/>
      <c r="CH824" s="249"/>
      <c r="CI824" s="249"/>
      <c r="CJ824" s="249"/>
      <c r="CK824" s="249"/>
      <c r="CL824" s="249"/>
      <c r="CM824" s="249"/>
      <c r="CN824" s="249"/>
      <c r="CO824" s="249"/>
      <c r="CP824" s="249"/>
      <c r="CQ824" s="249"/>
      <c r="CR824" s="147"/>
      <c r="CS824" s="147"/>
    </row>
    <row r="825" customFormat="false" ht="13.8" hidden="false" customHeight="false" outlineLevel="0" collapsed="false">
      <c r="A825" s="249"/>
      <c r="B825" s="249"/>
      <c r="C825" s="249"/>
      <c r="D825" s="249"/>
      <c r="E825" s="249"/>
      <c r="F825" s="249"/>
      <c r="G825" s="249"/>
      <c r="H825" s="249"/>
      <c r="AK825" s="249"/>
      <c r="AL825" s="249"/>
      <c r="AM825" s="249"/>
      <c r="AN825" s="249"/>
      <c r="AO825" s="249"/>
      <c r="AP825" s="249"/>
      <c r="AQ825" s="249"/>
      <c r="AR825" s="249"/>
      <c r="AS825" s="249"/>
      <c r="AT825" s="249"/>
      <c r="AU825" s="249"/>
      <c r="AV825" s="249"/>
      <c r="AW825" s="249"/>
      <c r="AX825" s="249"/>
      <c r="AY825" s="249"/>
      <c r="AZ825" s="249"/>
      <c r="BA825" s="249"/>
      <c r="BB825" s="249"/>
      <c r="BC825" s="249"/>
      <c r="BD825" s="249"/>
      <c r="BE825" s="249"/>
      <c r="BF825" s="249"/>
      <c r="BG825" s="249"/>
      <c r="BH825" s="249"/>
      <c r="BI825" s="249"/>
      <c r="BJ825" s="249"/>
      <c r="BK825" s="249"/>
      <c r="BL825" s="249"/>
      <c r="BM825" s="249"/>
      <c r="BN825" s="249"/>
      <c r="BO825" s="249"/>
      <c r="BP825" s="249"/>
      <c r="BQ825" s="249"/>
      <c r="BR825" s="249"/>
      <c r="BS825" s="249"/>
      <c r="BT825" s="249"/>
      <c r="BU825" s="249"/>
      <c r="BV825" s="249"/>
      <c r="BW825" s="249"/>
      <c r="BX825" s="249"/>
      <c r="BY825" s="249"/>
      <c r="BZ825" s="249"/>
      <c r="CA825" s="249"/>
      <c r="CB825" s="249"/>
      <c r="CC825" s="249"/>
      <c r="CD825" s="249"/>
      <c r="CE825" s="249"/>
      <c r="CF825" s="249"/>
      <c r="CG825" s="249"/>
      <c r="CH825" s="249"/>
      <c r="CI825" s="249"/>
      <c r="CJ825" s="249"/>
      <c r="CK825" s="249"/>
      <c r="CL825" s="249"/>
      <c r="CM825" s="249"/>
      <c r="CN825" s="249"/>
      <c r="CO825" s="249"/>
      <c r="CP825" s="249"/>
      <c r="CQ825" s="249"/>
      <c r="CR825" s="147"/>
      <c r="CS825" s="147"/>
    </row>
    <row r="826" customFormat="false" ht="13.8" hidden="false" customHeight="false" outlineLevel="0" collapsed="false">
      <c r="A826" s="249"/>
      <c r="B826" s="249"/>
      <c r="C826" s="249"/>
      <c r="D826" s="249"/>
      <c r="E826" s="249"/>
      <c r="F826" s="249"/>
      <c r="G826" s="249"/>
      <c r="H826" s="249"/>
      <c r="AK826" s="249"/>
      <c r="AL826" s="249"/>
      <c r="AM826" s="249"/>
      <c r="AN826" s="249"/>
      <c r="AO826" s="249"/>
      <c r="AP826" s="249"/>
      <c r="AQ826" s="249"/>
      <c r="AR826" s="249"/>
      <c r="AS826" s="249"/>
      <c r="AT826" s="249"/>
      <c r="AU826" s="249"/>
      <c r="AV826" s="249"/>
      <c r="AW826" s="249"/>
      <c r="AX826" s="249"/>
      <c r="AY826" s="249"/>
      <c r="AZ826" s="249"/>
      <c r="BA826" s="249"/>
      <c r="BB826" s="249"/>
      <c r="BC826" s="249"/>
      <c r="BD826" s="249"/>
      <c r="BE826" s="249"/>
      <c r="BF826" s="249"/>
      <c r="BG826" s="249"/>
      <c r="BH826" s="249"/>
      <c r="BI826" s="249"/>
      <c r="BJ826" s="249"/>
      <c r="BK826" s="249"/>
      <c r="BL826" s="249"/>
      <c r="BM826" s="249"/>
      <c r="BN826" s="249"/>
      <c r="BO826" s="249"/>
      <c r="BP826" s="249"/>
      <c r="BQ826" s="249"/>
      <c r="BR826" s="249"/>
      <c r="BS826" s="249"/>
      <c r="BT826" s="249"/>
      <c r="BU826" s="249"/>
      <c r="BV826" s="249"/>
      <c r="BW826" s="249"/>
      <c r="BX826" s="249"/>
      <c r="BY826" s="249"/>
      <c r="BZ826" s="249"/>
      <c r="CA826" s="249"/>
      <c r="CB826" s="249"/>
      <c r="CC826" s="249"/>
      <c r="CD826" s="249"/>
      <c r="CE826" s="249"/>
      <c r="CF826" s="249"/>
      <c r="CG826" s="249"/>
      <c r="CH826" s="249"/>
      <c r="CI826" s="249"/>
      <c r="CJ826" s="249"/>
      <c r="CK826" s="249"/>
      <c r="CL826" s="249"/>
      <c r="CM826" s="249"/>
      <c r="CN826" s="249"/>
      <c r="CO826" s="249"/>
      <c r="CP826" s="249"/>
      <c r="CQ826" s="249"/>
      <c r="CR826" s="147"/>
      <c r="CS826" s="147"/>
    </row>
    <row r="827" customFormat="false" ht="13.8" hidden="false" customHeight="false" outlineLevel="0" collapsed="false">
      <c r="A827" s="249"/>
      <c r="B827" s="249"/>
      <c r="C827" s="249"/>
      <c r="D827" s="249"/>
      <c r="E827" s="249"/>
      <c r="F827" s="249"/>
      <c r="G827" s="249"/>
      <c r="H827" s="249"/>
      <c r="AK827" s="249"/>
      <c r="AL827" s="249"/>
      <c r="AM827" s="249"/>
      <c r="AN827" s="249"/>
      <c r="AO827" s="249"/>
      <c r="AP827" s="249"/>
      <c r="AQ827" s="249"/>
      <c r="AR827" s="249"/>
      <c r="AS827" s="249"/>
      <c r="AT827" s="249"/>
      <c r="AU827" s="249"/>
      <c r="AV827" s="249"/>
      <c r="AW827" s="249"/>
      <c r="AX827" s="249"/>
      <c r="AY827" s="249"/>
      <c r="AZ827" s="249"/>
      <c r="BA827" s="249"/>
      <c r="BB827" s="249"/>
      <c r="BC827" s="249"/>
      <c r="BD827" s="249"/>
      <c r="BE827" s="249"/>
      <c r="BF827" s="249"/>
      <c r="BG827" s="249"/>
      <c r="BH827" s="249"/>
      <c r="BI827" s="249"/>
      <c r="BJ827" s="249"/>
      <c r="BK827" s="249"/>
      <c r="BL827" s="249"/>
      <c r="BM827" s="249"/>
      <c r="BN827" s="249"/>
      <c r="BO827" s="249"/>
      <c r="BP827" s="249"/>
      <c r="BQ827" s="249"/>
      <c r="BR827" s="249"/>
      <c r="BS827" s="249"/>
      <c r="BT827" s="249"/>
      <c r="BU827" s="249"/>
      <c r="BV827" s="249"/>
      <c r="BW827" s="249"/>
      <c r="BX827" s="249"/>
      <c r="BY827" s="249"/>
      <c r="BZ827" s="249"/>
      <c r="CA827" s="249"/>
      <c r="CB827" s="249"/>
      <c r="CC827" s="249"/>
      <c r="CD827" s="249"/>
      <c r="CE827" s="249"/>
      <c r="CF827" s="249"/>
      <c r="CG827" s="249"/>
      <c r="CH827" s="249"/>
      <c r="CI827" s="249"/>
      <c r="CJ827" s="249"/>
      <c r="CK827" s="249"/>
      <c r="CL827" s="249"/>
      <c r="CM827" s="249"/>
      <c r="CN827" s="249"/>
      <c r="CO827" s="249"/>
      <c r="CP827" s="249"/>
      <c r="CQ827" s="249"/>
      <c r="CR827" s="147"/>
      <c r="CS827" s="147"/>
    </row>
    <row r="828" customFormat="false" ht="13.8" hidden="false" customHeight="false" outlineLevel="0" collapsed="false">
      <c r="A828" s="249"/>
      <c r="B828" s="249"/>
      <c r="C828" s="249"/>
      <c r="D828" s="249"/>
      <c r="E828" s="249"/>
      <c r="F828" s="249"/>
      <c r="G828" s="249"/>
      <c r="H828" s="249"/>
      <c r="AK828" s="249"/>
      <c r="AL828" s="249"/>
      <c r="AM828" s="249"/>
      <c r="AN828" s="249"/>
      <c r="AO828" s="249"/>
      <c r="AP828" s="249"/>
      <c r="AQ828" s="249"/>
      <c r="AR828" s="249"/>
      <c r="AS828" s="249"/>
      <c r="AT828" s="249"/>
      <c r="AU828" s="249"/>
      <c r="AV828" s="249"/>
      <c r="AW828" s="249"/>
      <c r="AX828" s="249"/>
      <c r="AY828" s="249"/>
      <c r="AZ828" s="249"/>
      <c r="BA828" s="249"/>
      <c r="BB828" s="249"/>
      <c r="BC828" s="249"/>
      <c r="BD828" s="249"/>
      <c r="BE828" s="249"/>
      <c r="BF828" s="249"/>
      <c r="BG828" s="249"/>
      <c r="BH828" s="249"/>
      <c r="BI828" s="249"/>
      <c r="BJ828" s="249"/>
      <c r="BK828" s="249"/>
      <c r="BL828" s="249"/>
      <c r="BM828" s="249"/>
      <c r="BN828" s="249"/>
      <c r="BO828" s="249"/>
      <c r="BP828" s="249"/>
      <c r="BQ828" s="249"/>
      <c r="BR828" s="249"/>
      <c r="BS828" s="249"/>
      <c r="BT828" s="249"/>
      <c r="BU828" s="249"/>
      <c r="BV828" s="249"/>
      <c r="BW828" s="249"/>
      <c r="BX828" s="249"/>
      <c r="BY828" s="249"/>
      <c r="BZ828" s="249"/>
      <c r="CA828" s="249"/>
      <c r="CB828" s="249"/>
      <c r="CC828" s="249"/>
      <c r="CD828" s="249"/>
      <c r="CE828" s="249"/>
      <c r="CF828" s="249"/>
      <c r="CG828" s="249"/>
      <c r="CH828" s="249"/>
      <c r="CI828" s="249"/>
      <c r="CJ828" s="249"/>
      <c r="CK828" s="249"/>
      <c r="CL828" s="249"/>
      <c r="CM828" s="249"/>
      <c r="CN828" s="249"/>
      <c r="CO828" s="249"/>
      <c r="CP828" s="249"/>
      <c r="CQ828" s="249"/>
      <c r="CR828" s="147"/>
      <c r="CS828" s="147"/>
    </row>
    <row r="829" customFormat="false" ht="13.8" hidden="false" customHeight="false" outlineLevel="0" collapsed="false">
      <c r="A829" s="249"/>
      <c r="B829" s="249"/>
      <c r="C829" s="249"/>
      <c r="D829" s="249"/>
      <c r="E829" s="249"/>
      <c r="F829" s="249"/>
      <c r="G829" s="249"/>
      <c r="H829" s="249"/>
      <c r="AK829" s="249"/>
      <c r="AL829" s="249"/>
      <c r="AM829" s="249"/>
      <c r="AN829" s="249"/>
      <c r="AO829" s="249"/>
      <c r="AP829" s="249"/>
      <c r="AQ829" s="249"/>
      <c r="AR829" s="249"/>
      <c r="AS829" s="249"/>
      <c r="AT829" s="249"/>
      <c r="AU829" s="249"/>
      <c r="AV829" s="249"/>
      <c r="AW829" s="249"/>
      <c r="AX829" s="249"/>
      <c r="AY829" s="249"/>
      <c r="AZ829" s="249"/>
      <c r="BA829" s="249"/>
      <c r="BB829" s="249"/>
      <c r="BC829" s="249"/>
      <c r="BD829" s="249"/>
      <c r="BE829" s="249"/>
      <c r="BF829" s="249"/>
      <c r="BG829" s="249"/>
      <c r="BH829" s="249"/>
      <c r="BI829" s="249"/>
      <c r="BJ829" s="249"/>
      <c r="BK829" s="249"/>
      <c r="BL829" s="249"/>
      <c r="BM829" s="249"/>
      <c r="BN829" s="249"/>
      <c r="BO829" s="249"/>
      <c r="BP829" s="249"/>
      <c r="BQ829" s="249"/>
      <c r="BR829" s="249"/>
      <c r="BS829" s="249"/>
      <c r="BT829" s="249"/>
      <c r="BU829" s="249"/>
      <c r="BV829" s="249"/>
      <c r="BW829" s="249"/>
      <c r="BX829" s="249"/>
      <c r="BY829" s="249"/>
      <c r="BZ829" s="249"/>
      <c r="CA829" s="249"/>
      <c r="CB829" s="249"/>
      <c r="CC829" s="249"/>
      <c r="CD829" s="249"/>
      <c r="CE829" s="249"/>
      <c r="CF829" s="249"/>
      <c r="CG829" s="249"/>
      <c r="CH829" s="249"/>
      <c r="CI829" s="249"/>
      <c r="CJ829" s="249"/>
      <c r="CK829" s="249"/>
      <c r="CL829" s="249"/>
      <c r="CM829" s="249"/>
      <c r="CN829" s="249"/>
      <c r="CO829" s="249"/>
      <c r="CP829" s="249"/>
      <c r="CQ829" s="249"/>
      <c r="CR829" s="147"/>
      <c r="CS829" s="147"/>
    </row>
    <row r="830" customFormat="false" ht="13.8" hidden="false" customHeight="false" outlineLevel="0" collapsed="false">
      <c r="A830" s="249"/>
      <c r="B830" s="249"/>
      <c r="C830" s="249"/>
      <c r="D830" s="249"/>
      <c r="E830" s="249"/>
      <c r="F830" s="249"/>
      <c r="G830" s="249"/>
      <c r="H830" s="249"/>
      <c r="AK830" s="249"/>
      <c r="AL830" s="249"/>
      <c r="AM830" s="249"/>
      <c r="AN830" s="249"/>
      <c r="AO830" s="249"/>
      <c r="AP830" s="249"/>
      <c r="AQ830" s="249"/>
      <c r="AR830" s="249"/>
      <c r="AS830" s="249"/>
      <c r="AT830" s="249"/>
      <c r="AU830" s="249"/>
      <c r="AV830" s="249"/>
      <c r="AW830" s="249"/>
      <c r="AX830" s="249"/>
      <c r="AY830" s="249"/>
      <c r="AZ830" s="249"/>
      <c r="BA830" s="249"/>
      <c r="BB830" s="249"/>
      <c r="BC830" s="249"/>
      <c r="BD830" s="249"/>
      <c r="BE830" s="249"/>
      <c r="BF830" s="249"/>
      <c r="BG830" s="249"/>
      <c r="BH830" s="249"/>
      <c r="BI830" s="249"/>
      <c r="BJ830" s="249"/>
      <c r="BK830" s="249"/>
      <c r="BL830" s="249"/>
      <c r="BM830" s="249"/>
      <c r="BN830" s="249"/>
      <c r="BO830" s="249"/>
      <c r="BP830" s="249"/>
      <c r="BQ830" s="249"/>
      <c r="BR830" s="249"/>
      <c r="BS830" s="249"/>
      <c r="BT830" s="249"/>
      <c r="BU830" s="249"/>
      <c r="BV830" s="249"/>
      <c r="BW830" s="249"/>
      <c r="BX830" s="249"/>
      <c r="BY830" s="249"/>
      <c r="BZ830" s="249"/>
      <c r="CA830" s="249"/>
      <c r="CB830" s="249"/>
      <c r="CC830" s="249"/>
      <c r="CD830" s="249"/>
      <c r="CE830" s="249"/>
      <c r="CF830" s="249"/>
      <c r="CG830" s="249"/>
      <c r="CH830" s="249"/>
      <c r="CI830" s="249"/>
      <c r="CJ830" s="249"/>
      <c r="CK830" s="249"/>
      <c r="CL830" s="249"/>
      <c r="CM830" s="249"/>
      <c r="CN830" s="249"/>
      <c r="CO830" s="249"/>
      <c r="CP830" s="249"/>
      <c r="CQ830" s="249"/>
      <c r="CR830" s="147"/>
      <c r="CS830" s="147"/>
    </row>
    <row r="831" customFormat="false" ht="13.8" hidden="false" customHeight="false" outlineLevel="0" collapsed="false">
      <c r="A831" s="249"/>
      <c r="B831" s="249"/>
      <c r="C831" s="249"/>
      <c r="D831" s="249"/>
      <c r="E831" s="249"/>
      <c r="F831" s="249"/>
      <c r="G831" s="249"/>
      <c r="H831" s="249"/>
      <c r="AK831" s="249"/>
      <c r="AL831" s="249"/>
      <c r="AM831" s="249"/>
      <c r="AN831" s="249"/>
      <c r="AO831" s="249"/>
      <c r="AP831" s="249"/>
      <c r="AQ831" s="249"/>
      <c r="AR831" s="249"/>
      <c r="AS831" s="249"/>
      <c r="AT831" s="249"/>
      <c r="AU831" s="249"/>
      <c r="AV831" s="249"/>
      <c r="AW831" s="249"/>
      <c r="AX831" s="249"/>
      <c r="AY831" s="249"/>
      <c r="AZ831" s="249"/>
      <c r="BA831" s="249"/>
      <c r="BB831" s="249"/>
      <c r="BC831" s="249"/>
      <c r="BD831" s="249"/>
      <c r="BE831" s="249"/>
      <c r="BF831" s="249"/>
      <c r="BG831" s="249"/>
      <c r="BH831" s="249"/>
      <c r="BI831" s="249"/>
      <c r="BJ831" s="249"/>
      <c r="BK831" s="249"/>
      <c r="BL831" s="249"/>
      <c r="BM831" s="249"/>
      <c r="BN831" s="249"/>
      <c r="BO831" s="249"/>
      <c r="BP831" s="249"/>
      <c r="BQ831" s="249"/>
      <c r="BR831" s="249"/>
      <c r="BS831" s="249"/>
      <c r="BT831" s="249"/>
      <c r="BU831" s="249"/>
      <c r="BV831" s="249"/>
      <c r="BW831" s="249"/>
      <c r="BX831" s="249"/>
      <c r="BY831" s="249"/>
      <c r="BZ831" s="249"/>
      <c r="CA831" s="249"/>
      <c r="CB831" s="249"/>
      <c r="CC831" s="249"/>
      <c r="CD831" s="249"/>
      <c r="CE831" s="249"/>
      <c r="CF831" s="249"/>
      <c r="CG831" s="249"/>
      <c r="CH831" s="249"/>
      <c r="CI831" s="249"/>
      <c r="CJ831" s="249"/>
      <c r="CK831" s="249"/>
      <c r="CL831" s="249"/>
      <c r="CM831" s="249"/>
      <c r="CN831" s="249"/>
      <c r="CO831" s="249"/>
      <c r="CP831" s="249"/>
      <c r="CQ831" s="249"/>
      <c r="CR831" s="147"/>
      <c r="CS831" s="147"/>
    </row>
    <row r="832" customFormat="false" ht="13.8" hidden="false" customHeight="false" outlineLevel="0" collapsed="false">
      <c r="A832" s="249"/>
      <c r="B832" s="249"/>
      <c r="C832" s="249"/>
      <c r="D832" s="249"/>
      <c r="E832" s="249"/>
      <c r="F832" s="249"/>
      <c r="G832" s="249"/>
      <c r="H832" s="249"/>
      <c r="AK832" s="249"/>
      <c r="AL832" s="249"/>
      <c r="AM832" s="249"/>
      <c r="AN832" s="249"/>
      <c r="AO832" s="249"/>
      <c r="AP832" s="249"/>
      <c r="AQ832" s="249"/>
      <c r="AR832" s="249"/>
      <c r="AS832" s="249"/>
      <c r="AT832" s="249"/>
      <c r="AU832" s="249"/>
      <c r="AV832" s="249"/>
      <c r="AW832" s="249"/>
      <c r="AX832" s="249"/>
      <c r="AY832" s="249"/>
      <c r="AZ832" s="249"/>
      <c r="BA832" s="249"/>
      <c r="BB832" s="249"/>
      <c r="BC832" s="249"/>
      <c r="BD832" s="249"/>
      <c r="BE832" s="249"/>
      <c r="BF832" s="249"/>
      <c r="BG832" s="249"/>
      <c r="BH832" s="249"/>
      <c r="BI832" s="249"/>
      <c r="BJ832" s="249"/>
      <c r="BK832" s="249"/>
      <c r="BL832" s="249"/>
      <c r="BM832" s="249"/>
      <c r="BN832" s="249"/>
      <c r="BO832" s="249"/>
      <c r="BP832" s="249"/>
      <c r="BQ832" s="249"/>
      <c r="BR832" s="249"/>
      <c r="BS832" s="249"/>
      <c r="BT832" s="249"/>
      <c r="BU832" s="249"/>
      <c r="BV832" s="249"/>
      <c r="BW832" s="249"/>
      <c r="BX832" s="249"/>
      <c r="BY832" s="249"/>
      <c r="BZ832" s="249"/>
      <c r="CA832" s="249"/>
      <c r="CB832" s="249"/>
      <c r="CC832" s="249"/>
      <c r="CD832" s="249"/>
      <c r="CE832" s="249"/>
      <c r="CF832" s="249"/>
      <c r="CG832" s="249"/>
      <c r="CH832" s="249"/>
      <c r="CI832" s="249"/>
      <c r="CJ832" s="249"/>
      <c r="CK832" s="249"/>
      <c r="CL832" s="249"/>
      <c r="CM832" s="249"/>
      <c r="CN832" s="249"/>
      <c r="CO832" s="249"/>
      <c r="CP832" s="249"/>
      <c r="CQ832" s="249"/>
      <c r="CR832" s="147"/>
      <c r="CS832" s="147"/>
    </row>
    <row r="833" customFormat="false" ht="13.8" hidden="false" customHeight="false" outlineLevel="0" collapsed="false">
      <c r="A833" s="249"/>
      <c r="B833" s="249"/>
      <c r="C833" s="249"/>
      <c r="D833" s="249"/>
      <c r="E833" s="249"/>
      <c r="F833" s="249"/>
      <c r="G833" s="249"/>
      <c r="H833" s="249"/>
      <c r="AK833" s="249"/>
      <c r="AL833" s="249"/>
      <c r="AM833" s="249"/>
      <c r="AN833" s="249"/>
      <c r="AO833" s="249"/>
      <c r="AP833" s="249"/>
      <c r="AQ833" s="249"/>
      <c r="AR833" s="249"/>
      <c r="AS833" s="249"/>
      <c r="AT833" s="249"/>
      <c r="AU833" s="249"/>
      <c r="AV833" s="249"/>
      <c r="AW833" s="249"/>
      <c r="AX833" s="249"/>
      <c r="AY833" s="249"/>
      <c r="AZ833" s="249"/>
      <c r="BA833" s="249"/>
      <c r="BB833" s="249"/>
      <c r="BC833" s="249"/>
      <c r="BD833" s="249"/>
      <c r="BE833" s="249"/>
      <c r="BF833" s="249"/>
      <c r="BG833" s="249"/>
      <c r="BH833" s="249"/>
      <c r="BI833" s="249"/>
      <c r="BJ833" s="249"/>
      <c r="BK833" s="249"/>
      <c r="BL833" s="249"/>
      <c r="BM833" s="249"/>
      <c r="BN833" s="249"/>
      <c r="BO833" s="249"/>
      <c r="BP833" s="249"/>
      <c r="BQ833" s="249"/>
      <c r="BR833" s="249"/>
      <c r="BS833" s="249"/>
      <c r="BT833" s="249"/>
      <c r="BU833" s="249"/>
      <c r="BV833" s="249"/>
      <c r="BW833" s="249"/>
      <c r="BX833" s="249"/>
      <c r="BY833" s="249"/>
      <c r="BZ833" s="249"/>
      <c r="CA833" s="249"/>
      <c r="CB833" s="249"/>
      <c r="CC833" s="249"/>
      <c r="CD833" s="249"/>
      <c r="CE833" s="249"/>
      <c r="CF833" s="249"/>
      <c r="CG833" s="249"/>
      <c r="CH833" s="249"/>
      <c r="CI833" s="249"/>
      <c r="CJ833" s="249"/>
      <c r="CK833" s="249"/>
      <c r="CL833" s="249"/>
      <c r="CM833" s="249"/>
      <c r="CN833" s="249"/>
      <c r="CO833" s="249"/>
      <c r="CP833" s="249"/>
      <c r="CQ833" s="249"/>
      <c r="CR833" s="147"/>
      <c r="CS833" s="147"/>
    </row>
    <row r="834" customFormat="false" ht="13.8" hidden="false" customHeight="false" outlineLevel="0" collapsed="false">
      <c r="A834" s="249"/>
      <c r="B834" s="249"/>
      <c r="C834" s="249"/>
      <c r="D834" s="249"/>
      <c r="E834" s="249"/>
      <c r="F834" s="249"/>
      <c r="G834" s="249"/>
      <c r="H834" s="249"/>
      <c r="AK834" s="249"/>
      <c r="AL834" s="249"/>
      <c r="AM834" s="249"/>
      <c r="AN834" s="249"/>
      <c r="AO834" s="249"/>
      <c r="AP834" s="249"/>
      <c r="AQ834" s="249"/>
      <c r="AR834" s="249"/>
      <c r="AS834" s="249"/>
      <c r="AT834" s="249"/>
      <c r="AU834" s="249"/>
      <c r="AV834" s="249"/>
      <c r="AW834" s="249"/>
      <c r="AX834" s="249"/>
      <c r="AY834" s="249"/>
      <c r="AZ834" s="249"/>
      <c r="BA834" s="249"/>
      <c r="BB834" s="249"/>
      <c r="BC834" s="249"/>
      <c r="BD834" s="249"/>
      <c r="BE834" s="249"/>
      <c r="BF834" s="249"/>
      <c r="BG834" s="249"/>
      <c r="BH834" s="249"/>
      <c r="BI834" s="249"/>
      <c r="BJ834" s="249"/>
      <c r="BK834" s="249"/>
      <c r="BL834" s="249"/>
      <c r="BM834" s="249"/>
      <c r="BN834" s="249"/>
      <c r="BO834" s="249"/>
      <c r="BP834" s="249"/>
      <c r="BQ834" s="249"/>
      <c r="BR834" s="249"/>
      <c r="BS834" s="249"/>
      <c r="BT834" s="249"/>
      <c r="BU834" s="249"/>
      <c r="BV834" s="249"/>
      <c r="BW834" s="249"/>
      <c r="BX834" s="249"/>
      <c r="BY834" s="249"/>
      <c r="BZ834" s="249"/>
      <c r="CA834" s="249"/>
      <c r="CB834" s="249"/>
      <c r="CC834" s="249"/>
      <c r="CD834" s="249"/>
      <c r="CE834" s="249"/>
      <c r="CF834" s="249"/>
      <c r="CG834" s="249"/>
      <c r="CH834" s="249"/>
      <c r="CI834" s="249"/>
      <c r="CJ834" s="249"/>
      <c r="CK834" s="249"/>
      <c r="CL834" s="249"/>
      <c r="CM834" s="249"/>
      <c r="CN834" s="249"/>
      <c r="CO834" s="249"/>
      <c r="CP834" s="249"/>
      <c r="CQ834" s="249"/>
      <c r="CR834" s="147"/>
      <c r="CS834" s="147"/>
    </row>
    <row r="835" customFormat="false" ht="13.8" hidden="false" customHeight="false" outlineLevel="0" collapsed="false">
      <c r="A835" s="249"/>
      <c r="B835" s="249"/>
      <c r="C835" s="249"/>
      <c r="D835" s="249"/>
      <c r="E835" s="249"/>
      <c r="F835" s="249"/>
      <c r="G835" s="249"/>
      <c r="H835" s="249"/>
      <c r="AK835" s="249"/>
      <c r="AL835" s="249"/>
      <c r="AM835" s="249"/>
      <c r="AN835" s="249"/>
      <c r="AO835" s="249"/>
      <c r="AP835" s="249"/>
      <c r="AQ835" s="249"/>
      <c r="AR835" s="249"/>
      <c r="AS835" s="249"/>
      <c r="AT835" s="249"/>
      <c r="AU835" s="249"/>
      <c r="AV835" s="249"/>
      <c r="AW835" s="249"/>
      <c r="AX835" s="249"/>
      <c r="AY835" s="249"/>
      <c r="AZ835" s="249"/>
      <c r="BA835" s="249"/>
      <c r="BB835" s="249"/>
      <c r="BC835" s="249"/>
      <c r="BD835" s="249"/>
      <c r="BE835" s="249"/>
      <c r="BF835" s="249"/>
      <c r="BG835" s="249"/>
      <c r="BH835" s="249"/>
      <c r="BI835" s="249"/>
      <c r="BJ835" s="249"/>
      <c r="BK835" s="249"/>
      <c r="BL835" s="249"/>
      <c r="BM835" s="249"/>
      <c r="BN835" s="249"/>
      <c r="BO835" s="249"/>
      <c r="BP835" s="249"/>
      <c r="BQ835" s="249"/>
      <c r="BR835" s="249"/>
      <c r="BS835" s="249"/>
      <c r="BT835" s="249"/>
      <c r="BU835" s="249"/>
      <c r="BV835" s="249"/>
      <c r="BW835" s="249"/>
      <c r="BX835" s="249"/>
      <c r="BY835" s="249"/>
      <c r="BZ835" s="249"/>
      <c r="CA835" s="249"/>
      <c r="CB835" s="249"/>
      <c r="CC835" s="249"/>
      <c r="CD835" s="249"/>
      <c r="CE835" s="249"/>
      <c r="CF835" s="249"/>
      <c r="CG835" s="249"/>
      <c r="CH835" s="249"/>
      <c r="CI835" s="249"/>
      <c r="CJ835" s="249"/>
      <c r="CK835" s="249"/>
      <c r="CL835" s="249"/>
      <c r="CM835" s="249"/>
      <c r="CN835" s="249"/>
      <c r="CO835" s="249"/>
      <c r="CP835" s="249"/>
      <c r="CQ835" s="249"/>
      <c r="CR835" s="147"/>
      <c r="CS835" s="147"/>
    </row>
    <row r="836" customFormat="false" ht="13.8" hidden="false" customHeight="false" outlineLevel="0" collapsed="false">
      <c r="A836" s="249"/>
      <c r="B836" s="249"/>
      <c r="C836" s="249"/>
      <c r="D836" s="249"/>
      <c r="E836" s="249"/>
      <c r="F836" s="249"/>
      <c r="G836" s="249"/>
      <c r="H836" s="249"/>
      <c r="AK836" s="249"/>
      <c r="AL836" s="249"/>
      <c r="AM836" s="249"/>
      <c r="AN836" s="249"/>
      <c r="AO836" s="249"/>
      <c r="AP836" s="249"/>
      <c r="AQ836" s="249"/>
      <c r="AR836" s="249"/>
      <c r="AS836" s="249"/>
      <c r="AT836" s="249"/>
      <c r="AU836" s="249"/>
      <c r="AV836" s="249"/>
      <c r="AW836" s="249"/>
      <c r="AX836" s="249"/>
      <c r="AY836" s="249"/>
      <c r="AZ836" s="249"/>
      <c r="BA836" s="249"/>
      <c r="BB836" s="249"/>
      <c r="BC836" s="249"/>
      <c r="BD836" s="249"/>
      <c r="BE836" s="249"/>
      <c r="BF836" s="249"/>
      <c r="BG836" s="249"/>
      <c r="BH836" s="249"/>
      <c r="BI836" s="249"/>
      <c r="BJ836" s="249"/>
      <c r="BK836" s="249"/>
      <c r="BL836" s="249"/>
      <c r="BM836" s="249"/>
      <c r="BN836" s="249"/>
      <c r="BO836" s="249"/>
      <c r="BP836" s="249"/>
      <c r="BQ836" s="249"/>
      <c r="BR836" s="249"/>
      <c r="BS836" s="249"/>
      <c r="BT836" s="249"/>
      <c r="BU836" s="249"/>
      <c r="BV836" s="249"/>
      <c r="BW836" s="249"/>
      <c r="BX836" s="249"/>
      <c r="BY836" s="249"/>
      <c r="BZ836" s="249"/>
      <c r="CA836" s="249"/>
      <c r="CB836" s="249"/>
      <c r="CC836" s="249"/>
      <c r="CD836" s="249"/>
      <c r="CE836" s="249"/>
      <c r="CF836" s="249"/>
      <c r="CG836" s="249"/>
      <c r="CH836" s="249"/>
      <c r="CI836" s="249"/>
      <c r="CJ836" s="249"/>
      <c r="CK836" s="249"/>
      <c r="CL836" s="249"/>
      <c r="CM836" s="249"/>
      <c r="CN836" s="249"/>
      <c r="CO836" s="249"/>
      <c r="CP836" s="249"/>
      <c r="CQ836" s="249"/>
      <c r="CR836" s="147"/>
      <c r="CS836" s="147"/>
    </row>
    <row r="837" customFormat="false" ht="13.8" hidden="false" customHeight="false" outlineLevel="0" collapsed="false">
      <c r="A837" s="249"/>
      <c r="B837" s="249"/>
      <c r="C837" s="249"/>
      <c r="D837" s="249"/>
      <c r="E837" s="249"/>
      <c r="F837" s="249"/>
      <c r="G837" s="249"/>
      <c r="H837" s="249"/>
      <c r="AK837" s="249"/>
      <c r="AL837" s="249"/>
      <c r="AM837" s="249"/>
      <c r="AN837" s="249"/>
      <c r="AO837" s="249"/>
      <c r="AP837" s="249"/>
      <c r="AQ837" s="249"/>
      <c r="AR837" s="249"/>
      <c r="AS837" s="249"/>
      <c r="AT837" s="249"/>
      <c r="AU837" s="249"/>
      <c r="AV837" s="249"/>
      <c r="AW837" s="249"/>
      <c r="AX837" s="249"/>
      <c r="AY837" s="249"/>
      <c r="AZ837" s="249"/>
      <c r="BA837" s="249"/>
      <c r="BB837" s="249"/>
      <c r="BC837" s="249"/>
      <c r="BD837" s="249"/>
      <c r="BE837" s="249"/>
      <c r="BF837" s="249"/>
      <c r="BG837" s="249"/>
      <c r="BH837" s="249"/>
      <c r="BI837" s="249"/>
      <c r="BJ837" s="249"/>
      <c r="BK837" s="249"/>
      <c r="BL837" s="249"/>
      <c r="BM837" s="249"/>
      <c r="BN837" s="249"/>
      <c r="BO837" s="249"/>
      <c r="BP837" s="249"/>
      <c r="BQ837" s="249"/>
      <c r="BR837" s="249"/>
      <c r="BS837" s="249"/>
      <c r="BT837" s="249"/>
      <c r="BU837" s="249"/>
      <c r="BV837" s="249"/>
      <c r="BW837" s="249"/>
      <c r="BX837" s="249"/>
      <c r="BY837" s="249"/>
      <c r="BZ837" s="249"/>
      <c r="CA837" s="249"/>
      <c r="CB837" s="249"/>
      <c r="CC837" s="249"/>
      <c r="CD837" s="249"/>
      <c r="CE837" s="249"/>
      <c r="CF837" s="249"/>
      <c r="CG837" s="249"/>
      <c r="CH837" s="249"/>
      <c r="CI837" s="249"/>
      <c r="CJ837" s="249"/>
      <c r="CK837" s="249"/>
      <c r="CL837" s="249"/>
      <c r="CM837" s="249"/>
      <c r="CN837" s="249"/>
      <c r="CO837" s="249"/>
      <c r="CP837" s="249"/>
      <c r="CQ837" s="249"/>
      <c r="CR837" s="147"/>
      <c r="CS837" s="147"/>
    </row>
    <row r="838" customFormat="false" ht="13.8" hidden="false" customHeight="false" outlineLevel="0" collapsed="false">
      <c r="A838" s="249"/>
      <c r="B838" s="249"/>
      <c r="C838" s="249"/>
      <c r="D838" s="249"/>
      <c r="E838" s="249"/>
      <c r="F838" s="249"/>
      <c r="G838" s="249"/>
      <c r="H838" s="249"/>
      <c r="AK838" s="249"/>
      <c r="AL838" s="249"/>
      <c r="AM838" s="249"/>
      <c r="AN838" s="249"/>
      <c r="AO838" s="249"/>
      <c r="AP838" s="249"/>
      <c r="AQ838" s="249"/>
      <c r="AR838" s="249"/>
      <c r="AS838" s="249"/>
      <c r="AT838" s="249"/>
      <c r="AU838" s="249"/>
      <c r="AV838" s="249"/>
      <c r="AW838" s="249"/>
      <c r="AX838" s="249"/>
      <c r="AY838" s="249"/>
      <c r="AZ838" s="249"/>
      <c r="BA838" s="249"/>
      <c r="BB838" s="249"/>
      <c r="BC838" s="249"/>
      <c r="BD838" s="249"/>
      <c r="BE838" s="249"/>
      <c r="BF838" s="249"/>
      <c r="BG838" s="249"/>
      <c r="BH838" s="249"/>
      <c r="BI838" s="249"/>
      <c r="BJ838" s="249"/>
      <c r="BK838" s="249"/>
      <c r="BL838" s="249"/>
      <c r="BM838" s="249"/>
      <c r="BN838" s="249"/>
      <c r="BO838" s="249"/>
      <c r="BP838" s="249"/>
      <c r="BQ838" s="249"/>
      <c r="BR838" s="249"/>
      <c r="BS838" s="249"/>
      <c r="BT838" s="249"/>
      <c r="BU838" s="249"/>
      <c r="BV838" s="249"/>
      <c r="BW838" s="249"/>
      <c r="BX838" s="249"/>
      <c r="BY838" s="249"/>
      <c r="BZ838" s="249"/>
      <c r="CA838" s="249"/>
      <c r="CB838" s="249"/>
      <c r="CC838" s="249"/>
      <c r="CD838" s="249"/>
      <c r="CE838" s="249"/>
      <c r="CF838" s="249"/>
      <c r="CG838" s="249"/>
      <c r="CH838" s="249"/>
      <c r="CI838" s="249"/>
      <c r="CJ838" s="249"/>
      <c r="CK838" s="249"/>
      <c r="CL838" s="249"/>
      <c r="CM838" s="249"/>
      <c r="CN838" s="249"/>
      <c r="CO838" s="249"/>
      <c r="CP838" s="249"/>
      <c r="CQ838" s="249"/>
      <c r="CR838" s="147"/>
      <c r="CS838" s="147"/>
    </row>
    <row r="839" customFormat="false" ht="13.8" hidden="false" customHeight="false" outlineLevel="0" collapsed="false">
      <c r="A839" s="249"/>
      <c r="B839" s="249"/>
      <c r="C839" s="249"/>
      <c r="D839" s="249"/>
      <c r="E839" s="249"/>
      <c r="F839" s="249"/>
      <c r="G839" s="249"/>
      <c r="H839" s="249"/>
      <c r="AK839" s="249"/>
      <c r="AL839" s="249"/>
      <c r="AM839" s="249"/>
      <c r="AN839" s="249"/>
      <c r="AO839" s="249"/>
      <c r="AP839" s="249"/>
      <c r="AQ839" s="249"/>
      <c r="AR839" s="249"/>
      <c r="AS839" s="249"/>
      <c r="AT839" s="249"/>
      <c r="AU839" s="249"/>
      <c r="AV839" s="249"/>
      <c r="AW839" s="249"/>
      <c r="AX839" s="249"/>
      <c r="AY839" s="249"/>
      <c r="AZ839" s="249"/>
      <c r="BA839" s="249"/>
      <c r="BB839" s="249"/>
      <c r="BC839" s="249"/>
      <c r="BD839" s="249"/>
      <c r="BE839" s="249"/>
      <c r="BF839" s="249"/>
      <c r="BG839" s="249"/>
      <c r="BH839" s="249"/>
      <c r="BI839" s="249"/>
      <c r="BJ839" s="249"/>
      <c r="BK839" s="249"/>
      <c r="BL839" s="249"/>
      <c r="BM839" s="249"/>
      <c r="BN839" s="249"/>
      <c r="BO839" s="249"/>
      <c r="BP839" s="249"/>
      <c r="BQ839" s="249"/>
      <c r="BR839" s="249"/>
      <c r="BS839" s="249"/>
      <c r="BT839" s="249"/>
      <c r="BU839" s="249"/>
      <c r="BV839" s="249"/>
      <c r="BW839" s="249"/>
      <c r="BX839" s="249"/>
      <c r="BY839" s="249"/>
      <c r="BZ839" s="249"/>
      <c r="CA839" s="249"/>
      <c r="CB839" s="249"/>
      <c r="CC839" s="249"/>
      <c r="CD839" s="249"/>
      <c r="CE839" s="249"/>
      <c r="CF839" s="249"/>
      <c r="CG839" s="249"/>
      <c r="CH839" s="249"/>
      <c r="CI839" s="249"/>
      <c r="CJ839" s="249"/>
      <c r="CK839" s="249"/>
      <c r="CL839" s="249"/>
      <c r="CM839" s="249"/>
      <c r="CN839" s="249"/>
      <c r="CO839" s="249"/>
      <c r="CP839" s="249"/>
      <c r="CQ839" s="249"/>
      <c r="CR839" s="147"/>
      <c r="CS839" s="147"/>
    </row>
    <row r="840" customFormat="false" ht="13.8" hidden="false" customHeight="false" outlineLevel="0" collapsed="false">
      <c r="A840" s="249"/>
      <c r="B840" s="249"/>
      <c r="C840" s="249"/>
      <c r="D840" s="249"/>
      <c r="E840" s="249"/>
      <c r="F840" s="249"/>
      <c r="G840" s="249"/>
      <c r="H840" s="249"/>
      <c r="AK840" s="249"/>
      <c r="AL840" s="249"/>
      <c r="AM840" s="249"/>
      <c r="AN840" s="249"/>
      <c r="AO840" s="249"/>
      <c r="AP840" s="249"/>
      <c r="AQ840" s="249"/>
      <c r="AR840" s="249"/>
      <c r="AS840" s="249"/>
      <c r="AT840" s="249"/>
      <c r="AU840" s="249"/>
      <c r="AV840" s="249"/>
      <c r="AW840" s="249"/>
      <c r="AX840" s="249"/>
      <c r="AY840" s="249"/>
      <c r="AZ840" s="249"/>
      <c r="BA840" s="249"/>
      <c r="BB840" s="249"/>
      <c r="BC840" s="249"/>
      <c r="BD840" s="249"/>
      <c r="BE840" s="249"/>
      <c r="BF840" s="249"/>
      <c r="BG840" s="249"/>
      <c r="BH840" s="249"/>
      <c r="BI840" s="249"/>
      <c r="BJ840" s="249"/>
      <c r="BK840" s="249"/>
      <c r="BL840" s="249"/>
      <c r="BM840" s="249"/>
      <c r="BN840" s="249"/>
      <c r="BO840" s="249"/>
      <c r="BP840" s="249"/>
      <c r="BQ840" s="249"/>
      <c r="BR840" s="249"/>
      <c r="BS840" s="249"/>
      <c r="BT840" s="249"/>
      <c r="BU840" s="249"/>
      <c r="BV840" s="249"/>
      <c r="BW840" s="249"/>
      <c r="BX840" s="249"/>
      <c r="BY840" s="249"/>
      <c r="BZ840" s="249"/>
      <c r="CA840" s="249"/>
      <c r="CB840" s="249"/>
      <c r="CC840" s="249"/>
      <c r="CD840" s="249"/>
      <c r="CE840" s="249"/>
      <c r="CF840" s="249"/>
      <c r="CG840" s="249"/>
      <c r="CH840" s="249"/>
      <c r="CI840" s="249"/>
      <c r="CJ840" s="249"/>
      <c r="CK840" s="249"/>
      <c r="CL840" s="249"/>
      <c r="CM840" s="249"/>
      <c r="CN840" s="249"/>
      <c r="CO840" s="249"/>
      <c r="CP840" s="249"/>
      <c r="CQ840" s="249"/>
      <c r="CR840" s="147"/>
      <c r="CS840" s="147"/>
    </row>
    <row r="841" customFormat="false" ht="13.8" hidden="false" customHeight="false" outlineLevel="0" collapsed="false">
      <c r="A841" s="249"/>
      <c r="B841" s="249"/>
      <c r="C841" s="249"/>
      <c r="D841" s="249"/>
      <c r="E841" s="249"/>
      <c r="F841" s="249"/>
      <c r="G841" s="249"/>
      <c r="H841" s="249"/>
      <c r="AK841" s="249"/>
      <c r="AL841" s="249"/>
      <c r="AM841" s="249"/>
      <c r="AN841" s="249"/>
      <c r="AO841" s="249"/>
      <c r="AP841" s="249"/>
      <c r="AQ841" s="249"/>
      <c r="AR841" s="249"/>
      <c r="AS841" s="249"/>
      <c r="AT841" s="249"/>
      <c r="AU841" s="249"/>
      <c r="AV841" s="249"/>
      <c r="AW841" s="249"/>
      <c r="AX841" s="249"/>
      <c r="AY841" s="249"/>
      <c r="AZ841" s="249"/>
      <c r="BA841" s="249"/>
      <c r="BB841" s="249"/>
      <c r="BC841" s="249"/>
      <c r="BD841" s="249"/>
      <c r="BE841" s="249"/>
      <c r="BF841" s="249"/>
      <c r="BG841" s="249"/>
      <c r="BH841" s="249"/>
      <c r="BI841" s="249"/>
      <c r="BJ841" s="249"/>
      <c r="BK841" s="249"/>
      <c r="BL841" s="249"/>
      <c r="BM841" s="249"/>
      <c r="BN841" s="249"/>
      <c r="BO841" s="249"/>
      <c r="BP841" s="249"/>
      <c r="BQ841" s="249"/>
      <c r="BR841" s="249"/>
      <c r="BS841" s="249"/>
      <c r="BT841" s="249"/>
      <c r="BU841" s="249"/>
      <c r="BV841" s="249"/>
      <c r="BW841" s="249"/>
      <c r="BX841" s="249"/>
      <c r="BY841" s="249"/>
      <c r="BZ841" s="249"/>
      <c r="CA841" s="249"/>
      <c r="CB841" s="249"/>
      <c r="CC841" s="249"/>
      <c r="CD841" s="249"/>
      <c r="CE841" s="249"/>
      <c r="CF841" s="249"/>
      <c r="CG841" s="249"/>
      <c r="CH841" s="249"/>
      <c r="CI841" s="249"/>
      <c r="CJ841" s="249"/>
      <c r="CK841" s="249"/>
      <c r="CL841" s="249"/>
      <c r="CM841" s="249"/>
      <c r="CN841" s="249"/>
      <c r="CO841" s="249"/>
      <c r="CP841" s="249"/>
      <c r="CQ841" s="249"/>
      <c r="CR841" s="147"/>
      <c r="CS841" s="147"/>
    </row>
    <row r="842" customFormat="false" ht="13.8" hidden="false" customHeight="false" outlineLevel="0" collapsed="false">
      <c r="A842" s="249"/>
      <c r="B842" s="249"/>
      <c r="C842" s="249"/>
      <c r="D842" s="249"/>
      <c r="E842" s="249"/>
      <c r="F842" s="249"/>
      <c r="G842" s="249"/>
      <c r="H842" s="249"/>
      <c r="AK842" s="249"/>
      <c r="AL842" s="249"/>
      <c r="AM842" s="249"/>
      <c r="AN842" s="249"/>
      <c r="AO842" s="249"/>
      <c r="AP842" s="249"/>
      <c r="AQ842" s="249"/>
      <c r="AR842" s="249"/>
      <c r="AS842" s="249"/>
      <c r="AT842" s="249"/>
      <c r="AU842" s="249"/>
      <c r="AV842" s="249"/>
      <c r="AW842" s="249"/>
      <c r="AX842" s="249"/>
      <c r="AY842" s="249"/>
      <c r="AZ842" s="249"/>
      <c r="BA842" s="249"/>
      <c r="BB842" s="249"/>
      <c r="BC842" s="249"/>
      <c r="BD842" s="249"/>
      <c r="BE842" s="249"/>
      <c r="BF842" s="249"/>
      <c r="BG842" s="249"/>
      <c r="BH842" s="249"/>
      <c r="BI842" s="249"/>
      <c r="BJ842" s="249"/>
      <c r="BK842" s="249"/>
      <c r="BL842" s="249"/>
      <c r="BM842" s="249"/>
      <c r="BN842" s="249"/>
      <c r="BO842" s="249"/>
      <c r="BP842" s="249"/>
      <c r="BQ842" s="249"/>
      <c r="BR842" s="249"/>
      <c r="BS842" s="249"/>
      <c r="BT842" s="249"/>
      <c r="BU842" s="249"/>
      <c r="BV842" s="249"/>
      <c r="BW842" s="249"/>
      <c r="BX842" s="249"/>
      <c r="BY842" s="249"/>
      <c r="BZ842" s="249"/>
      <c r="CA842" s="249"/>
      <c r="CB842" s="249"/>
      <c r="CC842" s="249"/>
      <c r="CD842" s="249"/>
      <c r="CE842" s="249"/>
      <c r="CF842" s="249"/>
      <c r="CG842" s="249"/>
      <c r="CH842" s="249"/>
      <c r="CI842" s="249"/>
      <c r="CJ842" s="249"/>
      <c r="CK842" s="249"/>
      <c r="CL842" s="249"/>
      <c r="CM842" s="249"/>
      <c r="CN842" s="249"/>
      <c r="CO842" s="249"/>
      <c r="CP842" s="249"/>
      <c r="CQ842" s="249"/>
      <c r="CR842" s="147"/>
      <c r="CS842" s="147"/>
    </row>
    <row r="843" customFormat="false" ht="13.8" hidden="false" customHeight="false" outlineLevel="0" collapsed="false">
      <c r="A843" s="249"/>
      <c r="B843" s="249"/>
      <c r="C843" s="249"/>
      <c r="D843" s="249"/>
      <c r="E843" s="249"/>
      <c r="F843" s="249"/>
      <c r="G843" s="249"/>
      <c r="H843" s="249"/>
      <c r="AK843" s="249"/>
      <c r="AL843" s="249"/>
      <c r="AM843" s="249"/>
      <c r="AN843" s="249"/>
      <c r="AO843" s="249"/>
      <c r="AP843" s="249"/>
      <c r="AQ843" s="249"/>
      <c r="AR843" s="249"/>
      <c r="AS843" s="249"/>
      <c r="AT843" s="249"/>
      <c r="AU843" s="249"/>
      <c r="AV843" s="249"/>
      <c r="AW843" s="249"/>
      <c r="AX843" s="249"/>
      <c r="AY843" s="249"/>
      <c r="AZ843" s="249"/>
      <c r="BA843" s="249"/>
      <c r="BB843" s="249"/>
      <c r="BC843" s="249"/>
      <c r="BD843" s="249"/>
      <c r="BE843" s="249"/>
      <c r="BF843" s="249"/>
      <c r="BG843" s="249"/>
      <c r="BH843" s="249"/>
      <c r="BI843" s="249"/>
      <c r="BJ843" s="249"/>
      <c r="BK843" s="249"/>
      <c r="BL843" s="249"/>
      <c r="BM843" s="249"/>
      <c r="BN843" s="249"/>
      <c r="BO843" s="249"/>
      <c r="BP843" s="249"/>
      <c r="BQ843" s="249"/>
      <c r="BR843" s="249"/>
      <c r="BS843" s="249"/>
      <c r="BT843" s="249"/>
      <c r="BU843" s="249"/>
      <c r="BV843" s="249"/>
      <c r="BW843" s="249"/>
      <c r="BX843" s="249"/>
      <c r="BY843" s="249"/>
      <c r="BZ843" s="249"/>
      <c r="CA843" s="249"/>
      <c r="CB843" s="249"/>
      <c r="CC843" s="249"/>
      <c r="CD843" s="249"/>
      <c r="CE843" s="249"/>
      <c r="CF843" s="249"/>
      <c r="CG843" s="249"/>
      <c r="CH843" s="249"/>
      <c r="CI843" s="249"/>
      <c r="CJ843" s="249"/>
      <c r="CK843" s="249"/>
      <c r="CL843" s="249"/>
      <c r="CM843" s="249"/>
      <c r="CN843" s="249"/>
      <c r="CO843" s="249"/>
      <c r="CP843" s="249"/>
      <c r="CQ843" s="249"/>
      <c r="CR843" s="147"/>
      <c r="CS843" s="147"/>
    </row>
    <row r="844" customFormat="false" ht="13.8" hidden="false" customHeight="false" outlineLevel="0" collapsed="false">
      <c r="A844" s="249"/>
      <c r="B844" s="249"/>
      <c r="C844" s="249"/>
      <c r="D844" s="249"/>
      <c r="E844" s="249"/>
      <c r="F844" s="249"/>
      <c r="G844" s="249"/>
      <c r="H844" s="249"/>
      <c r="AK844" s="249"/>
      <c r="AL844" s="249"/>
      <c r="AM844" s="249"/>
      <c r="AN844" s="249"/>
      <c r="AO844" s="249"/>
      <c r="AP844" s="249"/>
      <c r="AQ844" s="249"/>
      <c r="AR844" s="249"/>
      <c r="AS844" s="249"/>
      <c r="AT844" s="249"/>
      <c r="AU844" s="249"/>
      <c r="AV844" s="249"/>
      <c r="AW844" s="249"/>
      <c r="AX844" s="249"/>
      <c r="AY844" s="249"/>
      <c r="AZ844" s="249"/>
      <c r="BA844" s="249"/>
      <c r="BB844" s="249"/>
      <c r="BC844" s="249"/>
      <c r="BD844" s="249"/>
      <c r="BE844" s="249"/>
      <c r="BF844" s="249"/>
      <c r="BG844" s="249"/>
      <c r="BH844" s="249"/>
      <c r="BI844" s="249"/>
      <c r="BJ844" s="249"/>
      <c r="BK844" s="249"/>
      <c r="BL844" s="249"/>
      <c r="BM844" s="249"/>
      <c r="BN844" s="249"/>
      <c r="BO844" s="249"/>
      <c r="BP844" s="249"/>
      <c r="BQ844" s="249"/>
      <c r="BR844" s="249"/>
      <c r="BS844" s="249"/>
      <c r="BT844" s="249"/>
      <c r="BU844" s="249"/>
      <c r="BV844" s="249"/>
      <c r="BW844" s="249"/>
      <c r="BX844" s="249"/>
      <c r="BY844" s="249"/>
      <c r="BZ844" s="249"/>
      <c r="CA844" s="249"/>
      <c r="CB844" s="249"/>
      <c r="CC844" s="249"/>
      <c r="CD844" s="249"/>
      <c r="CE844" s="249"/>
      <c r="CF844" s="249"/>
      <c r="CG844" s="249"/>
      <c r="CH844" s="249"/>
      <c r="CI844" s="249"/>
      <c r="CJ844" s="249"/>
      <c r="CK844" s="249"/>
      <c r="CL844" s="249"/>
      <c r="CM844" s="249"/>
      <c r="CN844" s="249"/>
      <c r="CO844" s="249"/>
      <c r="CP844" s="249"/>
      <c r="CQ844" s="249"/>
      <c r="CR844" s="147"/>
      <c r="CS844" s="147"/>
    </row>
    <row r="845" customFormat="false" ht="13.8" hidden="false" customHeight="false" outlineLevel="0" collapsed="false">
      <c r="A845" s="249"/>
      <c r="B845" s="249"/>
      <c r="C845" s="249"/>
      <c r="D845" s="249"/>
      <c r="E845" s="249"/>
      <c r="F845" s="249"/>
      <c r="G845" s="249"/>
      <c r="H845" s="249"/>
      <c r="AK845" s="249"/>
      <c r="AL845" s="249"/>
      <c r="AM845" s="249"/>
      <c r="AN845" s="249"/>
      <c r="AO845" s="249"/>
      <c r="AP845" s="249"/>
      <c r="AQ845" s="249"/>
      <c r="AR845" s="249"/>
      <c r="AS845" s="249"/>
      <c r="AT845" s="249"/>
      <c r="AU845" s="249"/>
      <c r="AV845" s="249"/>
      <c r="AW845" s="249"/>
      <c r="AX845" s="249"/>
      <c r="AY845" s="249"/>
      <c r="AZ845" s="249"/>
      <c r="BA845" s="249"/>
      <c r="BB845" s="249"/>
      <c r="BC845" s="249"/>
      <c r="BD845" s="249"/>
      <c r="BE845" s="249"/>
      <c r="BF845" s="249"/>
      <c r="BG845" s="249"/>
      <c r="BH845" s="249"/>
      <c r="BI845" s="249"/>
      <c r="BJ845" s="249"/>
      <c r="BK845" s="249"/>
      <c r="BL845" s="249"/>
      <c r="BM845" s="249"/>
      <c r="BN845" s="249"/>
      <c r="BO845" s="249"/>
      <c r="BP845" s="249"/>
      <c r="BQ845" s="249"/>
      <c r="BR845" s="249"/>
      <c r="BS845" s="249"/>
      <c r="BT845" s="249"/>
      <c r="BU845" s="249"/>
      <c r="BV845" s="249"/>
      <c r="BW845" s="249"/>
      <c r="BX845" s="249"/>
      <c r="BY845" s="249"/>
      <c r="BZ845" s="249"/>
      <c r="CA845" s="249"/>
      <c r="CB845" s="249"/>
      <c r="CC845" s="249"/>
      <c r="CD845" s="249"/>
      <c r="CE845" s="249"/>
      <c r="CF845" s="249"/>
      <c r="CG845" s="249"/>
      <c r="CH845" s="249"/>
      <c r="CI845" s="249"/>
      <c r="CJ845" s="249"/>
      <c r="CK845" s="249"/>
      <c r="CL845" s="249"/>
      <c r="CM845" s="249"/>
      <c r="CN845" s="249"/>
      <c r="CO845" s="249"/>
      <c r="CP845" s="249"/>
      <c r="CQ845" s="249"/>
      <c r="CR845" s="147"/>
      <c r="CS845" s="147"/>
    </row>
    <row r="846" customFormat="false" ht="13.8" hidden="false" customHeight="false" outlineLevel="0" collapsed="false">
      <c r="A846" s="249"/>
      <c r="B846" s="249"/>
      <c r="C846" s="249"/>
      <c r="D846" s="249"/>
      <c r="E846" s="249"/>
      <c r="F846" s="249"/>
      <c r="G846" s="249"/>
      <c r="H846" s="249"/>
      <c r="AK846" s="249"/>
      <c r="AL846" s="249"/>
      <c r="AM846" s="249"/>
      <c r="AN846" s="249"/>
      <c r="AO846" s="249"/>
      <c r="AP846" s="249"/>
      <c r="AQ846" s="249"/>
      <c r="AR846" s="249"/>
      <c r="AS846" s="249"/>
      <c r="AT846" s="249"/>
      <c r="AU846" s="249"/>
      <c r="AV846" s="249"/>
      <c r="AW846" s="249"/>
      <c r="AX846" s="249"/>
      <c r="AY846" s="249"/>
      <c r="AZ846" s="249"/>
      <c r="BA846" s="249"/>
      <c r="BB846" s="249"/>
      <c r="BC846" s="249"/>
      <c r="BD846" s="249"/>
      <c r="BE846" s="249"/>
      <c r="BF846" s="249"/>
      <c r="BG846" s="249"/>
      <c r="BH846" s="249"/>
      <c r="BI846" s="249"/>
      <c r="BJ846" s="249"/>
      <c r="BK846" s="249"/>
      <c r="BL846" s="249"/>
      <c r="BM846" s="249"/>
      <c r="BN846" s="249"/>
      <c r="BO846" s="249"/>
      <c r="BP846" s="249"/>
      <c r="BQ846" s="249"/>
      <c r="BR846" s="249"/>
      <c r="BS846" s="249"/>
      <c r="BT846" s="249"/>
      <c r="BU846" s="249"/>
      <c r="BV846" s="249"/>
      <c r="BW846" s="249"/>
      <c r="BX846" s="249"/>
      <c r="BY846" s="249"/>
      <c r="BZ846" s="249"/>
      <c r="CA846" s="249"/>
      <c r="CB846" s="249"/>
      <c r="CC846" s="249"/>
      <c r="CD846" s="249"/>
      <c r="CE846" s="249"/>
      <c r="CF846" s="249"/>
      <c r="CG846" s="249"/>
      <c r="CH846" s="249"/>
      <c r="CI846" s="249"/>
      <c r="CJ846" s="249"/>
      <c r="CK846" s="249"/>
      <c r="CL846" s="249"/>
      <c r="CM846" s="249"/>
      <c r="CN846" s="249"/>
      <c r="CO846" s="249"/>
      <c r="CP846" s="249"/>
      <c r="CQ846" s="249"/>
      <c r="CR846" s="147"/>
      <c r="CS846" s="147"/>
    </row>
    <row r="847" customFormat="false" ht="13.8" hidden="false" customHeight="false" outlineLevel="0" collapsed="false">
      <c r="A847" s="249"/>
      <c r="B847" s="249"/>
      <c r="C847" s="249"/>
      <c r="D847" s="249"/>
      <c r="E847" s="249"/>
      <c r="F847" s="249"/>
      <c r="G847" s="249"/>
      <c r="H847" s="249"/>
      <c r="AK847" s="249"/>
      <c r="AL847" s="249"/>
      <c r="AM847" s="249"/>
      <c r="AN847" s="249"/>
      <c r="AO847" s="249"/>
      <c r="AP847" s="249"/>
      <c r="AQ847" s="249"/>
      <c r="AR847" s="249"/>
      <c r="AS847" s="249"/>
      <c r="AT847" s="249"/>
      <c r="AU847" s="249"/>
      <c r="AV847" s="249"/>
      <c r="AW847" s="249"/>
      <c r="AX847" s="249"/>
      <c r="AY847" s="249"/>
      <c r="AZ847" s="249"/>
      <c r="BA847" s="249"/>
      <c r="BB847" s="249"/>
      <c r="BC847" s="249"/>
      <c r="BD847" s="249"/>
      <c r="BE847" s="249"/>
      <c r="BF847" s="249"/>
      <c r="BG847" s="249"/>
      <c r="BH847" s="249"/>
      <c r="BI847" s="249"/>
      <c r="BJ847" s="249"/>
      <c r="BK847" s="249"/>
      <c r="BL847" s="249"/>
      <c r="BM847" s="249"/>
      <c r="BN847" s="249"/>
      <c r="BO847" s="249"/>
      <c r="BP847" s="249"/>
      <c r="BQ847" s="249"/>
      <c r="BR847" s="249"/>
      <c r="BS847" s="249"/>
      <c r="BT847" s="249"/>
      <c r="BU847" s="249"/>
      <c r="BV847" s="249"/>
      <c r="BW847" s="249"/>
      <c r="BX847" s="249"/>
      <c r="BY847" s="249"/>
      <c r="BZ847" s="249"/>
      <c r="CA847" s="249"/>
      <c r="CB847" s="249"/>
      <c r="CC847" s="249"/>
      <c r="CD847" s="249"/>
      <c r="CE847" s="249"/>
      <c r="CF847" s="249"/>
      <c r="CG847" s="249"/>
      <c r="CH847" s="249"/>
      <c r="CI847" s="249"/>
      <c r="CJ847" s="249"/>
      <c r="CK847" s="249"/>
      <c r="CL847" s="249"/>
      <c r="CM847" s="249"/>
      <c r="CN847" s="249"/>
      <c r="CO847" s="249"/>
      <c r="CP847" s="249"/>
      <c r="CQ847" s="249"/>
      <c r="CR847" s="147"/>
      <c r="CS847" s="147"/>
    </row>
    <row r="848" customFormat="false" ht="13.8" hidden="false" customHeight="false" outlineLevel="0" collapsed="false">
      <c r="A848" s="249"/>
      <c r="B848" s="249"/>
      <c r="C848" s="249"/>
      <c r="D848" s="249"/>
      <c r="E848" s="249"/>
      <c r="F848" s="249"/>
      <c r="G848" s="249"/>
      <c r="H848" s="249"/>
      <c r="AK848" s="249"/>
      <c r="AL848" s="249"/>
      <c r="AM848" s="249"/>
      <c r="AN848" s="249"/>
      <c r="AO848" s="249"/>
      <c r="AP848" s="249"/>
      <c r="AQ848" s="249"/>
      <c r="AR848" s="249"/>
      <c r="AS848" s="249"/>
      <c r="AT848" s="249"/>
      <c r="AU848" s="249"/>
      <c r="AV848" s="249"/>
      <c r="AW848" s="249"/>
      <c r="AX848" s="249"/>
      <c r="AY848" s="249"/>
      <c r="AZ848" s="249"/>
      <c r="BA848" s="249"/>
      <c r="BB848" s="249"/>
      <c r="BC848" s="249"/>
      <c r="BD848" s="249"/>
      <c r="BE848" s="249"/>
      <c r="BF848" s="249"/>
      <c r="BG848" s="249"/>
      <c r="BH848" s="249"/>
      <c r="BI848" s="249"/>
      <c r="BJ848" s="249"/>
      <c r="BK848" s="249"/>
      <c r="BL848" s="249"/>
      <c r="BM848" s="249"/>
      <c r="BN848" s="249"/>
      <c r="BO848" s="249"/>
      <c r="BP848" s="249"/>
      <c r="BQ848" s="249"/>
      <c r="BR848" s="249"/>
      <c r="BS848" s="249"/>
      <c r="BT848" s="249"/>
      <c r="BU848" s="249"/>
      <c r="BV848" s="249"/>
      <c r="BW848" s="249"/>
      <c r="BX848" s="249"/>
      <c r="BY848" s="249"/>
      <c r="BZ848" s="249"/>
      <c r="CA848" s="249"/>
      <c r="CB848" s="249"/>
      <c r="CC848" s="249"/>
      <c r="CD848" s="249"/>
      <c r="CE848" s="249"/>
      <c r="CF848" s="249"/>
      <c r="CG848" s="249"/>
      <c r="CH848" s="249"/>
      <c r="CI848" s="249"/>
      <c r="CJ848" s="249"/>
      <c r="CK848" s="249"/>
      <c r="CL848" s="249"/>
      <c r="CM848" s="249"/>
      <c r="CN848" s="249"/>
      <c r="CO848" s="249"/>
      <c r="CP848" s="249"/>
      <c r="CQ848" s="249"/>
      <c r="CR848" s="147"/>
      <c r="CS848" s="147"/>
    </row>
    <row r="849" customFormat="false" ht="13.8" hidden="false" customHeight="false" outlineLevel="0" collapsed="false">
      <c r="A849" s="249"/>
      <c r="B849" s="249"/>
      <c r="C849" s="249"/>
      <c r="D849" s="249"/>
      <c r="E849" s="249"/>
      <c r="F849" s="249"/>
      <c r="G849" s="249"/>
      <c r="H849" s="249"/>
      <c r="AK849" s="249"/>
      <c r="AL849" s="249"/>
      <c r="AM849" s="249"/>
      <c r="AN849" s="249"/>
      <c r="AO849" s="249"/>
      <c r="AP849" s="249"/>
      <c r="AQ849" s="249"/>
      <c r="AR849" s="249"/>
      <c r="AS849" s="249"/>
      <c r="AT849" s="249"/>
      <c r="AU849" s="249"/>
      <c r="AV849" s="249"/>
      <c r="AW849" s="249"/>
      <c r="AX849" s="249"/>
      <c r="AY849" s="249"/>
      <c r="AZ849" s="249"/>
      <c r="BA849" s="249"/>
      <c r="BB849" s="249"/>
      <c r="BC849" s="249"/>
      <c r="BD849" s="249"/>
      <c r="BE849" s="249"/>
      <c r="BF849" s="249"/>
      <c r="BG849" s="249"/>
      <c r="BH849" s="249"/>
      <c r="BI849" s="249"/>
      <c r="BJ849" s="249"/>
      <c r="BK849" s="249"/>
      <c r="BL849" s="249"/>
      <c r="BM849" s="249"/>
      <c r="BN849" s="249"/>
      <c r="BO849" s="249"/>
      <c r="BP849" s="249"/>
      <c r="BQ849" s="249"/>
      <c r="BR849" s="249"/>
      <c r="BS849" s="249"/>
      <c r="BT849" s="249"/>
      <c r="BU849" s="249"/>
      <c r="BV849" s="249"/>
      <c r="BW849" s="249"/>
      <c r="BX849" s="249"/>
      <c r="BY849" s="249"/>
      <c r="BZ849" s="249"/>
      <c r="CA849" s="249"/>
      <c r="CB849" s="249"/>
      <c r="CC849" s="249"/>
      <c r="CD849" s="249"/>
      <c r="CE849" s="249"/>
      <c r="CF849" s="249"/>
      <c r="CG849" s="249"/>
      <c r="CH849" s="249"/>
      <c r="CI849" s="249"/>
      <c r="CJ849" s="249"/>
      <c r="CK849" s="249"/>
      <c r="CL849" s="249"/>
      <c r="CM849" s="249"/>
      <c r="CN849" s="249"/>
      <c r="CO849" s="249"/>
      <c r="CP849" s="249"/>
      <c r="CQ849" s="249"/>
      <c r="CR849" s="147"/>
      <c r="CS849" s="147"/>
    </row>
    <row r="850" customFormat="false" ht="13.8" hidden="false" customHeight="false" outlineLevel="0" collapsed="false">
      <c r="A850" s="249"/>
      <c r="B850" s="249"/>
      <c r="C850" s="249"/>
      <c r="D850" s="249"/>
      <c r="E850" s="249"/>
      <c r="F850" s="249"/>
      <c r="G850" s="249"/>
      <c r="H850" s="249"/>
      <c r="AK850" s="249"/>
      <c r="AL850" s="249"/>
      <c r="AM850" s="249"/>
      <c r="AN850" s="249"/>
      <c r="AO850" s="249"/>
      <c r="AP850" s="249"/>
      <c r="AQ850" s="249"/>
      <c r="AR850" s="249"/>
      <c r="AS850" s="249"/>
      <c r="AT850" s="249"/>
      <c r="AU850" s="249"/>
      <c r="AV850" s="249"/>
      <c r="AW850" s="249"/>
      <c r="AX850" s="249"/>
      <c r="AY850" s="249"/>
      <c r="AZ850" s="249"/>
      <c r="BA850" s="249"/>
      <c r="BB850" s="249"/>
      <c r="BC850" s="249"/>
      <c r="BD850" s="249"/>
      <c r="BE850" s="249"/>
      <c r="BF850" s="249"/>
      <c r="BG850" s="249"/>
      <c r="BH850" s="249"/>
      <c r="BI850" s="249"/>
      <c r="BJ850" s="249"/>
      <c r="BK850" s="249"/>
      <c r="BL850" s="249"/>
      <c r="BM850" s="249"/>
      <c r="BN850" s="249"/>
      <c r="BO850" s="249"/>
      <c r="BP850" s="249"/>
      <c r="BQ850" s="249"/>
      <c r="BR850" s="249"/>
      <c r="BS850" s="249"/>
      <c r="BT850" s="249"/>
      <c r="BU850" s="249"/>
      <c r="BV850" s="249"/>
      <c r="BW850" s="249"/>
      <c r="BX850" s="249"/>
      <c r="BY850" s="249"/>
      <c r="BZ850" s="249"/>
      <c r="CA850" s="249"/>
      <c r="CB850" s="249"/>
      <c r="CC850" s="249"/>
      <c r="CD850" s="249"/>
      <c r="CE850" s="249"/>
      <c r="CF850" s="249"/>
      <c r="CG850" s="249"/>
      <c r="CH850" s="249"/>
      <c r="CI850" s="249"/>
      <c r="CJ850" s="249"/>
      <c r="CK850" s="249"/>
      <c r="CL850" s="249"/>
      <c r="CM850" s="249"/>
      <c r="CN850" s="249"/>
      <c r="CO850" s="249"/>
      <c r="CP850" s="249"/>
      <c r="CQ850" s="249"/>
      <c r="CR850" s="147"/>
      <c r="CS850" s="147"/>
    </row>
    <row r="851" customFormat="false" ht="13.8" hidden="false" customHeight="false" outlineLevel="0" collapsed="false">
      <c r="A851" s="249"/>
      <c r="B851" s="249"/>
      <c r="C851" s="249"/>
      <c r="D851" s="249"/>
      <c r="E851" s="249"/>
      <c r="F851" s="249"/>
      <c r="G851" s="249"/>
      <c r="H851" s="249"/>
      <c r="AK851" s="249"/>
      <c r="AL851" s="249"/>
      <c r="AM851" s="249"/>
      <c r="AN851" s="249"/>
      <c r="AO851" s="249"/>
      <c r="AP851" s="249"/>
      <c r="AQ851" s="249"/>
      <c r="AR851" s="249"/>
      <c r="AS851" s="249"/>
      <c r="AT851" s="249"/>
      <c r="AU851" s="249"/>
      <c r="AV851" s="249"/>
      <c r="AW851" s="249"/>
      <c r="AX851" s="249"/>
      <c r="AY851" s="249"/>
      <c r="AZ851" s="249"/>
      <c r="BA851" s="249"/>
      <c r="BB851" s="249"/>
      <c r="BC851" s="249"/>
      <c r="BD851" s="249"/>
      <c r="BE851" s="249"/>
      <c r="BF851" s="249"/>
      <c r="BG851" s="249"/>
      <c r="BH851" s="249"/>
      <c r="BI851" s="249"/>
      <c r="BJ851" s="249"/>
      <c r="BK851" s="249"/>
      <c r="BL851" s="249"/>
      <c r="BM851" s="249"/>
      <c r="BN851" s="249"/>
      <c r="BO851" s="249"/>
      <c r="BP851" s="249"/>
      <c r="BQ851" s="249"/>
      <c r="BR851" s="249"/>
      <c r="BS851" s="249"/>
      <c r="BT851" s="249"/>
      <c r="BU851" s="249"/>
      <c r="BV851" s="249"/>
      <c r="BW851" s="249"/>
      <c r="BX851" s="249"/>
      <c r="BY851" s="249"/>
      <c r="BZ851" s="249"/>
      <c r="CA851" s="249"/>
      <c r="CB851" s="249"/>
      <c r="CC851" s="249"/>
      <c r="CD851" s="249"/>
      <c r="CE851" s="249"/>
      <c r="CF851" s="249"/>
      <c r="CG851" s="249"/>
      <c r="CH851" s="249"/>
      <c r="CI851" s="249"/>
      <c r="CJ851" s="249"/>
      <c r="CK851" s="249"/>
      <c r="CL851" s="249"/>
      <c r="CM851" s="249"/>
      <c r="CN851" s="249"/>
      <c r="CO851" s="249"/>
      <c r="CP851" s="249"/>
      <c r="CQ851" s="249"/>
      <c r="CR851" s="147"/>
      <c r="CS851" s="147"/>
    </row>
    <row r="852" customFormat="false" ht="13.8" hidden="false" customHeight="false" outlineLevel="0" collapsed="false">
      <c r="A852" s="249"/>
      <c r="B852" s="249"/>
      <c r="C852" s="249"/>
      <c r="D852" s="249"/>
      <c r="E852" s="249"/>
      <c r="F852" s="249"/>
      <c r="G852" s="249"/>
      <c r="H852" s="249"/>
      <c r="AK852" s="249"/>
      <c r="AL852" s="249"/>
      <c r="AM852" s="249"/>
      <c r="AN852" s="249"/>
      <c r="AO852" s="249"/>
      <c r="AP852" s="249"/>
      <c r="AQ852" s="249"/>
      <c r="AR852" s="249"/>
      <c r="AS852" s="249"/>
      <c r="AT852" s="249"/>
      <c r="AU852" s="249"/>
      <c r="AV852" s="249"/>
      <c r="AW852" s="249"/>
      <c r="AX852" s="249"/>
      <c r="AY852" s="249"/>
      <c r="AZ852" s="249"/>
      <c r="BA852" s="249"/>
      <c r="BB852" s="249"/>
      <c r="BC852" s="249"/>
      <c r="BD852" s="249"/>
      <c r="BE852" s="249"/>
      <c r="BF852" s="249"/>
      <c r="BG852" s="249"/>
      <c r="BH852" s="249"/>
      <c r="BI852" s="249"/>
      <c r="BJ852" s="249"/>
      <c r="BK852" s="249"/>
      <c r="BL852" s="249"/>
      <c r="BM852" s="249"/>
      <c r="BN852" s="249"/>
      <c r="BO852" s="249"/>
      <c r="BP852" s="249"/>
      <c r="BQ852" s="249"/>
      <c r="BR852" s="249"/>
      <c r="BS852" s="249"/>
      <c r="BT852" s="249"/>
      <c r="BU852" s="249"/>
      <c r="BV852" s="249"/>
      <c r="BW852" s="249"/>
      <c r="BX852" s="249"/>
      <c r="BY852" s="249"/>
      <c r="BZ852" s="249"/>
      <c r="CA852" s="249"/>
      <c r="CB852" s="249"/>
      <c r="CC852" s="249"/>
      <c r="CD852" s="249"/>
      <c r="CE852" s="249"/>
      <c r="CF852" s="249"/>
      <c r="CG852" s="249"/>
      <c r="CH852" s="249"/>
      <c r="CI852" s="249"/>
      <c r="CJ852" s="249"/>
      <c r="CK852" s="249"/>
      <c r="CL852" s="249"/>
      <c r="CM852" s="249"/>
      <c r="CN852" s="249"/>
      <c r="CO852" s="249"/>
      <c r="CP852" s="249"/>
      <c r="CQ852" s="249"/>
      <c r="CR852" s="147"/>
      <c r="CS852" s="147"/>
    </row>
    <row r="853" customFormat="false" ht="13.8" hidden="false" customHeight="false" outlineLevel="0" collapsed="false">
      <c r="A853" s="249"/>
      <c r="B853" s="249"/>
      <c r="C853" s="249"/>
      <c r="D853" s="249"/>
      <c r="E853" s="249"/>
      <c r="F853" s="249"/>
      <c r="G853" s="249"/>
      <c r="H853" s="249"/>
      <c r="AK853" s="249"/>
      <c r="AL853" s="249"/>
      <c r="AM853" s="249"/>
      <c r="AN853" s="249"/>
      <c r="AO853" s="249"/>
      <c r="AP853" s="249"/>
      <c r="AQ853" s="249"/>
      <c r="AR853" s="249"/>
      <c r="AS853" s="249"/>
      <c r="AT853" s="249"/>
      <c r="AU853" s="249"/>
      <c r="AV853" s="249"/>
      <c r="AW853" s="249"/>
      <c r="AX853" s="249"/>
      <c r="AY853" s="249"/>
      <c r="AZ853" s="249"/>
      <c r="BA853" s="249"/>
      <c r="BB853" s="249"/>
      <c r="BC853" s="249"/>
      <c r="BD853" s="249"/>
      <c r="BE853" s="249"/>
      <c r="BF853" s="249"/>
      <c r="BG853" s="249"/>
      <c r="BH853" s="249"/>
      <c r="BI853" s="249"/>
      <c r="BJ853" s="249"/>
      <c r="BK853" s="249"/>
      <c r="BL853" s="249"/>
      <c r="BM853" s="249"/>
      <c r="BN853" s="249"/>
      <c r="BO853" s="249"/>
      <c r="BP853" s="249"/>
      <c r="BQ853" s="249"/>
      <c r="BR853" s="249"/>
      <c r="BS853" s="249"/>
      <c r="BT853" s="249"/>
      <c r="BU853" s="249"/>
      <c r="BV853" s="249"/>
      <c r="BW853" s="249"/>
      <c r="BX853" s="249"/>
      <c r="BY853" s="249"/>
      <c r="BZ853" s="249"/>
      <c r="CA853" s="249"/>
      <c r="CB853" s="249"/>
      <c r="CC853" s="249"/>
      <c r="CD853" s="249"/>
      <c r="CE853" s="249"/>
      <c r="CF853" s="249"/>
      <c r="CG853" s="249"/>
      <c r="CH853" s="249"/>
      <c r="CI853" s="249"/>
      <c r="CJ853" s="249"/>
      <c r="CK853" s="249"/>
      <c r="CL853" s="249"/>
      <c r="CM853" s="249"/>
      <c r="CN853" s="249"/>
      <c r="CO853" s="249"/>
      <c r="CP853" s="249"/>
      <c r="CQ853" s="249"/>
      <c r="CR853" s="147"/>
      <c r="CS853" s="147"/>
    </row>
    <row r="854" customFormat="false" ht="13.8" hidden="false" customHeight="false" outlineLevel="0" collapsed="false">
      <c r="A854" s="249"/>
      <c r="B854" s="249"/>
      <c r="C854" s="249"/>
      <c r="D854" s="249"/>
      <c r="E854" s="249"/>
      <c r="F854" s="249"/>
      <c r="G854" s="249"/>
      <c r="H854" s="249"/>
      <c r="AK854" s="249"/>
      <c r="AL854" s="249"/>
      <c r="AM854" s="249"/>
      <c r="AN854" s="249"/>
      <c r="AO854" s="249"/>
      <c r="AP854" s="249"/>
      <c r="AQ854" s="249"/>
      <c r="AR854" s="249"/>
      <c r="AS854" s="249"/>
      <c r="AT854" s="249"/>
      <c r="AU854" s="249"/>
      <c r="AV854" s="249"/>
      <c r="AW854" s="249"/>
      <c r="AX854" s="249"/>
      <c r="AY854" s="249"/>
      <c r="AZ854" s="249"/>
      <c r="BA854" s="249"/>
      <c r="BB854" s="249"/>
      <c r="BC854" s="249"/>
      <c r="BD854" s="249"/>
      <c r="BE854" s="249"/>
      <c r="BF854" s="249"/>
      <c r="BG854" s="249"/>
      <c r="BH854" s="249"/>
      <c r="BI854" s="249"/>
      <c r="BJ854" s="249"/>
      <c r="BK854" s="249"/>
      <c r="BL854" s="249"/>
      <c r="BM854" s="249"/>
      <c r="BN854" s="249"/>
      <c r="BO854" s="249"/>
      <c r="BP854" s="249"/>
      <c r="BQ854" s="249"/>
      <c r="BR854" s="249"/>
      <c r="BS854" s="249"/>
      <c r="BT854" s="249"/>
      <c r="BU854" s="249"/>
      <c r="BV854" s="249"/>
      <c r="BW854" s="249"/>
      <c r="BX854" s="249"/>
      <c r="BY854" s="249"/>
      <c r="BZ854" s="249"/>
      <c r="CA854" s="249"/>
      <c r="CB854" s="249"/>
      <c r="CC854" s="249"/>
      <c r="CD854" s="249"/>
      <c r="CE854" s="249"/>
      <c r="CF854" s="249"/>
      <c r="CG854" s="249"/>
      <c r="CH854" s="249"/>
      <c r="CI854" s="249"/>
      <c r="CJ854" s="249"/>
      <c r="CK854" s="249"/>
      <c r="CL854" s="249"/>
      <c r="CM854" s="249"/>
      <c r="CN854" s="249"/>
      <c r="CO854" s="249"/>
      <c r="CP854" s="249"/>
      <c r="CQ854" s="249"/>
      <c r="CR854" s="147"/>
      <c r="CS854" s="147"/>
    </row>
    <row r="855" customFormat="false" ht="13.8" hidden="false" customHeight="false" outlineLevel="0" collapsed="false">
      <c r="A855" s="249"/>
      <c r="B855" s="249"/>
      <c r="C855" s="249"/>
      <c r="D855" s="249"/>
      <c r="E855" s="249"/>
      <c r="F855" s="249"/>
      <c r="G855" s="249"/>
      <c r="H855" s="249"/>
      <c r="AK855" s="249"/>
      <c r="AL855" s="249"/>
      <c r="AM855" s="249"/>
      <c r="AN855" s="249"/>
      <c r="AO855" s="249"/>
      <c r="AP855" s="249"/>
      <c r="AQ855" s="249"/>
      <c r="AR855" s="249"/>
      <c r="AS855" s="249"/>
      <c r="AT855" s="249"/>
      <c r="AU855" s="249"/>
      <c r="AV855" s="249"/>
      <c r="AW855" s="249"/>
      <c r="AX855" s="249"/>
      <c r="AY855" s="249"/>
      <c r="AZ855" s="249"/>
      <c r="BA855" s="249"/>
      <c r="BB855" s="249"/>
      <c r="BC855" s="249"/>
      <c r="BD855" s="249"/>
      <c r="BE855" s="249"/>
      <c r="BF855" s="249"/>
      <c r="BG855" s="249"/>
      <c r="BH855" s="249"/>
      <c r="BI855" s="249"/>
      <c r="BJ855" s="249"/>
      <c r="BK855" s="249"/>
      <c r="BL855" s="249"/>
      <c r="BM855" s="249"/>
      <c r="BN855" s="249"/>
      <c r="BO855" s="249"/>
      <c r="BP855" s="249"/>
      <c r="BQ855" s="249"/>
      <c r="BR855" s="249"/>
      <c r="BS855" s="249"/>
      <c r="BT855" s="249"/>
      <c r="BU855" s="249"/>
      <c r="BV855" s="249"/>
      <c r="BW855" s="249"/>
      <c r="BX855" s="249"/>
      <c r="BY855" s="249"/>
      <c r="BZ855" s="249"/>
      <c r="CA855" s="249"/>
      <c r="CB855" s="249"/>
      <c r="CC855" s="249"/>
      <c r="CD855" s="249"/>
      <c r="CE855" s="249"/>
      <c r="CF855" s="249"/>
      <c r="CG855" s="249"/>
      <c r="CH855" s="249"/>
      <c r="CI855" s="249"/>
      <c r="CJ855" s="249"/>
      <c r="CK855" s="249"/>
      <c r="CL855" s="249"/>
      <c r="CM855" s="249"/>
      <c r="CN855" s="249"/>
      <c r="CO855" s="249"/>
      <c r="CP855" s="249"/>
      <c r="CQ855" s="249"/>
      <c r="CR855" s="147"/>
      <c r="CS855" s="147"/>
    </row>
    <row r="856" customFormat="false" ht="13.8" hidden="false" customHeight="false" outlineLevel="0" collapsed="false">
      <c r="A856" s="249"/>
      <c r="B856" s="249"/>
      <c r="C856" s="249"/>
      <c r="D856" s="249"/>
      <c r="E856" s="249"/>
      <c r="F856" s="249"/>
      <c r="G856" s="249"/>
      <c r="H856" s="249"/>
      <c r="AK856" s="249"/>
      <c r="AL856" s="249"/>
      <c r="AM856" s="249"/>
      <c r="AN856" s="249"/>
      <c r="AO856" s="249"/>
      <c r="AP856" s="249"/>
      <c r="AQ856" s="249"/>
      <c r="AR856" s="249"/>
      <c r="AS856" s="249"/>
      <c r="AT856" s="249"/>
      <c r="AU856" s="249"/>
      <c r="AV856" s="249"/>
      <c r="AW856" s="249"/>
      <c r="AX856" s="249"/>
      <c r="AY856" s="249"/>
      <c r="AZ856" s="249"/>
      <c r="BA856" s="249"/>
      <c r="BB856" s="249"/>
      <c r="BC856" s="249"/>
      <c r="BD856" s="249"/>
      <c r="BE856" s="249"/>
      <c r="BF856" s="249"/>
      <c r="BG856" s="249"/>
      <c r="BH856" s="249"/>
      <c r="BI856" s="249"/>
      <c r="BJ856" s="249"/>
      <c r="BK856" s="249"/>
      <c r="BL856" s="249"/>
      <c r="BM856" s="249"/>
      <c r="BN856" s="249"/>
      <c r="BO856" s="249"/>
      <c r="BP856" s="249"/>
      <c r="BQ856" s="249"/>
      <c r="BR856" s="249"/>
      <c r="BS856" s="249"/>
      <c r="BT856" s="249"/>
      <c r="BU856" s="249"/>
      <c r="BV856" s="249"/>
      <c r="BW856" s="249"/>
      <c r="BX856" s="249"/>
      <c r="BY856" s="249"/>
      <c r="BZ856" s="249"/>
      <c r="CA856" s="249"/>
      <c r="CB856" s="249"/>
      <c r="CC856" s="249"/>
      <c r="CD856" s="249"/>
      <c r="CE856" s="249"/>
      <c r="CF856" s="249"/>
      <c r="CG856" s="249"/>
      <c r="CH856" s="249"/>
      <c r="CI856" s="249"/>
      <c r="CJ856" s="249"/>
      <c r="CK856" s="249"/>
      <c r="CL856" s="249"/>
      <c r="CM856" s="249"/>
      <c r="CN856" s="249"/>
      <c r="CO856" s="249"/>
      <c r="CP856" s="249"/>
      <c r="CQ856" s="249"/>
      <c r="CR856" s="147"/>
      <c r="CS856" s="147"/>
    </row>
    <row r="857" customFormat="false" ht="13.8" hidden="false" customHeight="false" outlineLevel="0" collapsed="false">
      <c r="A857" s="249"/>
      <c r="B857" s="249"/>
      <c r="C857" s="249"/>
      <c r="D857" s="249"/>
      <c r="E857" s="249"/>
      <c r="F857" s="249"/>
      <c r="G857" s="249"/>
      <c r="H857" s="249"/>
      <c r="AK857" s="249"/>
      <c r="AL857" s="249"/>
      <c r="AM857" s="249"/>
      <c r="AN857" s="249"/>
      <c r="AO857" s="249"/>
      <c r="AP857" s="249"/>
      <c r="AQ857" s="249"/>
      <c r="AR857" s="249"/>
      <c r="AS857" s="249"/>
      <c r="AT857" s="249"/>
      <c r="AU857" s="249"/>
      <c r="AV857" s="249"/>
      <c r="AW857" s="249"/>
      <c r="AX857" s="249"/>
      <c r="AY857" s="249"/>
      <c r="AZ857" s="249"/>
      <c r="BA857" s="249"/>
      <c r="BB857" s="249"/>
      <c r="BC857" s="249"/>
      <c r="BD857" s="249"/>
      <c r="BE857" s="249"/>
      <c r="BF857" s="249"/>
      <c r="BG857" s="249"/>
      <c r="BH857" s="249"/>
      <c r="BI857" s="249"/>
      <c r="BJ857" s="249"/>
      <c r="BK857" s="249"/>
      <c r="BL857" s="249"/>
      <c r="BM857" s="249"/>
      <c r="BN857" s="249"/>
      <c r="BO857" s="249"/>
      <c r="BP857" s="249"/>
      <c r="BQ857" s="249"/>
      <c r="BR857" s="249"/>
      <c r="BS857" s="249"/>
      <c r="BT857" s="249"/>
      <c r="BU857" s="249"/>
      <c r="BV857" s="249"/>
      <c r="BW857" s="249"/>
      <c r="BX857" s="249"/>
      <c r="BY857" s="249"/>
      <c r="BZ857" s="249"/>
      <c r="CA857" s="249"/>
      <c r="CB857" s="249"/>
      <c r="CC857" s="249"/>
      <c r="CD857" s="249"/>
      <c r="CE857" s="249"/>
      <c r="CF857" s="249"/>
      <c r="CG857" s="249"/>
      <c r="CH857" s="249"/>
      <c r="CI857" s="249"/>
      <c r="CJ857" s="249"/>
      <c r="CK857" s="249"/>
      <c r="CL857" s="249"/>
      <c r="CM857" s="249"/>
      <c r="CN857" s="249"/>
      <c r="CO857" s="249"/>
      <c r="CP857" s="249"/>
      <c r="CQ857" s="249"/>
      <c r="CR857" s="147"/>
      <c r="CS857" s="147"/>
    </row>
    <row r="858" customFormat="false" ht="13.8" hidden="false" customHeight="false" outlineLevel="0" collapsed="false">
      <c r="A858" s="249"/>
      <c r="B858" s="249"/>
      <c r="C858" s="249"/>
      <c r="D858" s="249"/>
      <c r="E858" s="249"/>
      <c r="F858" s="249"/>
      <c r="G858" s="249"/>
      <c r="H858" s="249"/>
      <c r="AK858" s="249"/>
      <c r="AL858" s="249"/>
      <c r="AM858" s="249"/>
      <c r="AN858" s="249"/>
      <c r="AO858" s="249"/>
      <c r="AP858" s="249"/>
      <c r="AQ858" s="249"/>
      <c r="AR858" s="249"/>
      <c r="AS858" s="249"/>
      <c r="AT858" s="249"/>
      <c r="AU858" s="249"/>
      <c r="AV858" s="249"/>
      <c r="AW858" s="249"/>
      <c r="AX858" s="249"/>
      <c r="AY858" s="249"/>
      <c r="AZ858" s="249"/>
      <c r="BA858" s="249"/>
      <c r="BB858" s="249"/>
      <c r="BC858" s="249"/>
      <c r="BD858" s="249"/>
      <c r="BE858" s="249"/>
      <c r="BF858" s="249"/>
      <c r="BG858" s="249"/>
      <c r="BH858" s="249"/>
      <c r="BI858" s="249"/>
      <c r="BJ858" s="249"/>
      <c r="BK858" s="249"/>
      <c r="BL858" s="249"/>
      <c r="BM858" s="249"/>
      <c r="BN858" s="249"/>
      <c r="BO858" s="249"/>
      <c r="BP858" s="249"/>
      <c r="BQ858" s="249"/>
      <c r="BR858" s="249"/>
      <c r="BS858" s="249"/>
      <c r="BT858" s="249"/>
      <c r="BU858" s="249"/>
      <c r="BV858" s="249"/>
      <c r="BW858" s="249"/>
      <c r="BX858" s="249"/>
      <c r="BY858" s="249"/>
      <c r="BZ858" s="249"/>
      <c r="CA858" s="249"/>
      <c r="CB858" s="249"/>
      <c r="CC858" s="249"/>
      <c r="CD858" s="249"/>
      <c r="CE858" s="249"/>
      <c r="CF858" s="249"/>
      <c r="CG858" s="249"/>
      <c r="CH858" s="249"/>
      <c r="CI858" s="249"/>
      <c r="CJ858" s="249"/>
      <c r="CK858" s="249"/>
      <c r="CL858" s="249"/>
      <c r="CM858" s="249"/>
      <c r="CN858" s="249"/>
      <c r="CO858" s="249"/>
      <c r="CP858" s="249"/>
      <c r="CQ858" s="249"/>
      <c r="CR858" s="147"/>
      <c r="CS858" s="147"/>
    </row>
    <row r="859" customFormat="false" ht="13.8" hidden="false" customHeight="false" outlineLevel="0" collapsed="false">
      <c r="A859" s="249"/>
      <c r="B859" s="249"/>
      <c r="C859" s="249"/>
      <c r="D859" s="249"/>
      <c r="E859" s="249"/>
      <c r="F859" s="249"/>
      <c r="G859" s="249"/>
      <c r="H859" s="249"/>
      <c r="AK859" s="249"/>
      <c r="AL859" s="249"/>
      <c r="AM859" s="249"/>
      <c r="AN859" s="249"/>
      <c r="AO859" s="249"/>
      <c r="AP859" s="249"/>
      <c r="AQ859" s="249"/>
      <c r="AR859" s="249"/>
      <c r="AS859" s="249"/>
      <c r="AT859" s="249"/>
      <c r="AU859" s="249"/>
      <c r="AV859" s="249"/>
      <c r="AW859" s="249"/>
      <c r="AX859" s="249"/>
      <c r="AY859" s="249"/>
      <c r="AZ859" s="249"/>
      <c r="BA859" s="249"/>
      <c r="BB859" s="249"/>
      <c r="BC859" s="249"/>
      <c r="BD859" s="249"/>
      <c r="BE859" s="249"/>
      <c r="BF859" s="249"/>
      <c r="BG859" s="249"/>
      <c r="BH859" s="249"/>
      <c r="BI859" s="249"/>
      <c r="BJ859" s="249"/>
      <c r="BK859" s="249"/>
      <c r="BL859" s="249"/>
      <c r="BM859" s="249"/>
      <c r="BN859" s="249"/>
      <c r="BO859" s="249"/>
      <c r="BP859" s="249"/>
      <c r="BQ859" s="249"/>
      <c r="BR859" s="249"/>
      <c r="BS859" s="249"/>
      <c r="BT859" s="249"/>
      <c r="BU859" s="249"/>
      <c r="BV859" s="249"/>
      <c r="BW859" s="249"/>
      <c r="BX859" s="249"/>
      <c r="BY859" s="249"/>
      <c r="BZ859" s="249"/>
      <c r="CA859" s="249"/>
      <c r="CB859" s="249"/>
      <c r="CC859" s="249"/>
      <c r="CD859" s="249"/>
      <c r="CE859" s="249"/>
      <c r="CF859" s="249"/>
      <c r="CG859" s="249"/>
      <c r="CH859" s="249"/>
      <c r="CI859" s="249"/>
      <c r="CJ859" s="249"/>
      <c r="CK859" s="249"/>
      <c r="CL859" s="249"/>
      <c r="CM859" s="249"/>
      <c r="CN859" s="249"/>
      <c r="CO859" s="249"/>
      <c r="CP859" s="249"/>
      <c r="CQ859" s="249"/>
      <c r="CR859" s="147"/>
      <c r="CS859" s="147"/>
    </row>
    <row r="860" customFormat="false" ht="13.8" hidden="false" customHeight="false" outlineLevel="0" collapsed="false">
      <c r="A860" s="249"/>
      <c r="B860" s="249"/>
      <c r="C860" s="249"/>
      <c r="D860" s="249"/>
      <c r="E860" s="249"/>
      <c r="F860" s="249"/>
      <c r="G860" s="249"/>
      <c r="H860" s="249"/>
      <c r="AK860" s="249"/>
      <c r="AL860" s="249"/>
      <c r="AM860" s="249"/>
      <c r="AN860" s="249"/>
      <c r="AO860" s="249"/>
      <c r="AP860" s="249"/>
      <c r="AQ860" s="249"/>
      <c r="AR860" s="249"/>
      <c r="AS860" s="249"/>
      <c r="AT860" s="249"/>
      <c r="AU860" s="249"/>
      <c r="AV860" s="249"/>
      <c r="AW860" s="249"/>
      <c r="AX860" s="249"/>
      <c r="AY860" s="249"/>
      <c r="AZ860" s="249"/>
      <c r="BA860" s="249"/>
      <c r="BB860" s="249"/>
      <c r="BC860" s="249"/>
      <c r="BD860" s="249"/>
      <c r="BE860" s="249"/>
      <c r="BF860" s="249"/>
      <c r="BG860" s="249"/>
      <c r="BH860" s="249"/>
      <c r="BI860" s="249"/>
      <c r="BJ860" s="249"/>
      <c r="BK860" s="249"/>
      <c r="BL860" s="249"/>
      <c r="BM860" s="249"/>
      <c r="BN860" s="249"/>
      <c r="BO860" s="249"/>
      <c r="BP860" s="249"/>
      <c r="BQ860" s="249"/>
      <c r="BR860" s="249"/>
      <c r="BS860" s="249"/>
      <c r="BT860" s="249"/>
      <c r="BU860" s="249"/>
      <c r="BV860" s="249"/>
      <c r="BW860" s="249"/>
      <c r="BX860" s="249"/>
      <c r="BY860" s="249"/>
      <c r="BZ860" s="249"/>
      <c r="CA860" s="249"/>
      <c r="CB860" s="249"/>
      <c r="CC860" s="249"/>
      <c r="CD860" s="249"/>
      <c r="CE860" s="249"/>
      <c r="CF860" s="249"/>
      <c r="CG860" s="249"/>
      <c r="CH860" s="249"/>
      <c r="CI860" s="249"/>
      <c r="CJ860" s="249"/>
      <c r="CK860" s="249"/>
      <c r="CL860" s="249"/>
      <c r="CM860" s="249"/>
      <c r="CN860" s="249"/>
      <c r="CO860" s="249"/>
      <c r="CP860" s="249"/>
      <c r="CQ860" s="249"/>
      <c r="CR860" s="147"/>
      <c r="CS860" s="147"/>
    </row>
    <row r="861" customFormat="false" ht="13.8" hidden="false" customHeight="false" outlineLevel="0" collapsed="false">
      <c r="A861" s="249"/>
      <c r="B861" s="249"/>
      <c r="C861" s="249"/>
      <c r="D861" s="249"/>
      <c r="E861" s="249"/>
      <c r="F861" s="249"/>
      <c r="G861" s="249"/>
      <c r="H861" s="249"/>
      <c r="AK861" s="249"/>
      <c r="AL861" s="249"/>
      <c r="AM861" s="249"/>
      <c r="AN861" s="249"/>
      <c r="AO861" s="249"/>
      <c r="AP861" s="249"/>
      <c r="AQ861" s="249"/>
      <c r="AR861" s="249"/>
      <c r="AS861" s="249"/>
      <c r="AT861" s="249"/>
      <c r="AU861" s="249"/>
      <c r="AV861" s="249"/>
      <c r="AW861" s="249"/>
      <c r="AX861" s="249"/>
      <c r="AY861" s="249"/>
      <c r="AZ861" s="249"/>
      <c r="BA861" s="249"/>
      <c r="BB861" s="249"/>
      <c r="BC861" s="249"/>
      <c r="BD861" s="249"/>
      <c r="BE861" s="249"/>
      <c r="BF861" s="249"/>
      <c r="BG861" s="249"/>
      <c r="BH861" s="249"/>
      <c r="BI861" s="249"/>
      <c r="BJ861" s="249"/>
      <c r="BK861" s="249"/>
      <c r="BL861" s="249"/>
      <c r="BM861" s="249"/>
      <c r="BN861" s="249"/>
      <c r="BO861" s="249"/>
      <c r="BP861" s="249"/>
      <c r="BQ861" s="249"/>
      <c r="BR861" s="249"/>
      <c r="BS861" s="249"/>
      <c r="BT861" s="249"/>
      <c r="BU861" s="249"/>
      <c r="BV861" s="249"/>
      <c r="BW861" s="249"/>
      <c r="BX861" s="249"/>
      <c r="BY861" s="249"/>
      <c r="BZ861" s="249"/>
      <c r="CA861" s="249"/>
      <c r="CB861" s="249"/>
      <c r="CC861" s="249"/>
      <c r="CD861" s="249"/>
      <c r="CE861" s="249"/>
      <c r="CF861" s="249"/>
      <c r="CG861" s="249"/>
      <c r="CH861" s="249"/>
      <c r="CI861" s="249"/>
      <c r="CJ861" s="249"/>
      <c r="CK861" s="249"/>
      <c r="CL861" s="249"/>
      <c r="CM861" s="249"/>
      <c r="CN861" s="249"/>
      <c r="CO861" s="249"/>
      <c r="CP861" s="249"/>
      <c r="CQ861" s="249"/>
      <c r="CR861" s="147"/>
      <c r="CS861" s="147"/>
    </row>
    <row r="862" customFormat="false" ht="13.8" hidden="false" customHeight="false" outlineLevel="0" collapsed="false">
      <c r="A862" s="249"/>
      <c r="B862" s="249"/>
      <c r="C862" s="249"/>
      <c r="D862" s="249"/>
      <c r="E862" s="249"/>
      <c r="F862" s="249"/>
      <c r="G862" s="249"/>
      <c r="H862" s="249"/>
      <c r="AK862" s="249"/>
      <c r="AL862" s="249"/>
      <c r="AM862" s="249"/>
      <c r="AN862" s="249"/>
      <c r="AO862" s="249"/>
      <c r="AP862" s="249"/>
      <c r="AQ862" s="249"/>
      <c r="AR862" s="249"/>
      <c r="AS862" s="249"/>
      <c r="AT862" s="249"/>
      <c r="AU862" s="249"/>
      <c r="AV862" s="249"/>
      <c r="AW862" s="249"/>
      <c r="AX862" s="249"/>
      <c r="AY862" s="249"/>
      <c r="AZ862" s="249"/>
      <c r="BA862" s="249"/>
      <c r="BB862" s="249"/>
      <c r="BC862" s="249"/>
      <c r="BD862" s="249"/>
      <c r="BE862" s="249"/>
      <c r="BF862" s="249"/>
      <c r="BG862" s="249"/>
      <c r="BH862" s="249"/>
      <c r="BI862" s="249"/>
      <c r="BJ862" s="249"/>
      <c r="BK862" s="249"/>
      <c r="BL862" s="249"/>
      <c r="BM862" s="249"/>
      <c r="BN862" s="249"/>
      <c r="BO862" s="249"/>
      <c r="BP862" s="249"/>
      <c r="BQ862" s="249"/>
      <c r="BR862" s="249"/>
      <c r="BS862" s="249"/>
      <c r="BT862" s="249"/>
      <c r="BU862" s="249"/>
      <c r="BV862" s="249"/>
      <c r="BW862" s="249"/>
      <c r="BX862" s="249"/>
      <c r="BY862" s="249"/>
      <c r="BZ862" s="249"/>
      <c r="CA862" s="249"/>
      <c r="CB862" s="249"/>
      <c r="CC862" s="249"/>
      <c r="CD862" s="249"/>
      <c r="CE862" s="249"/>
      <c r="CF862" s="249"/>
      <c r="CG862" s="249"/>
      <c r="CH862" s="249"/>
      <c r="CI862" s="249"/>
      <c r="CJ862" s="249"/>
      <c r="CK862" s="249"/>
      <c r="CL862" s="249"/>
      <c r="CM862" s="249"/>
      <c r="CN862" s="249"/>
      <c r="CO862" s="249"/>
      <c r="CP862" s="249"/>
      <c r="CQ862" s="249"/>
      <c r="CR862" s="147"/>
      <c r="CS862" s="147"/>
    </row>
    <row r="863" customFormat="false" ht="13.8" hidden="false" customHeight="false" outlineLevel="0" collapsed="false">
      <c r="A863" s="249"/>
      <c r="B863" s="249"/>
      <c r="C863" s="249"/>
      <c r="D863" s="249"/>
      <c r="E863" s="249"/>
      <c r="F863" s="249"/>
      <c r="G863" s="249"/>
      <c r="H863" s="249"/>
      <c r="AK863" s="249"/>
      <c r="AL863" s="249"/>
      <c r="AM863" s="249"/>
      <c r="AN863" s="249"/>
      <c r="AO863" s="249"/>
      <c r="AP863" s="249"/>
      <c r="AQ863" s="249"/>
      <c r="AR863" s="249"/>
      <c r="AS863" s="249"/>
      <c r="AT863" s="249"/>
      <c r="AU863" s="249"/>
      <c r="AV863" s="147"/>
      <c r="AW863" s="147"/>
      <c r="AX863" s="147"/>
      <c r="AY863" s="147"/>
      <c r="AZ863" s="147"/>
      <c r="BA863" s="147"/>
      <c r="BB863" s="147"/>
      <c r="BC863" s="147"/>
      <c r="BD863" s="147"/>
      <c r="BE863" s="147"/>
      <c r="BF863" s="147"/>
      <c r="BG863" s="147"/>
      <c r="BH863" s="147"/>
      <c r="BI863" s="147"/>
      <c r="BJ863" s="147"/>
      <c r="BK863" s="147"/>
      <c r="BL863" s="147"/>
      <c r="BM863" s="147"/>
      <c r="BN863" s="147"/>
      <c r="BO863" s="147"/>
      <c r="BP863" s="147"/>
      <c r="BQ863" s="147"/>
      <c r="BR863" s="147"/>
      <c r="BS863" s="147"/>
      <c r="BT863" s="249"/>
      <c r="BU863" s="249"/>
      <c r="BV863" s="249"/>
      <c r="BW863" s="249"/>
      <c r="BX863" s="249"/>
      <c r="BY863" s="249"/>
      <c r="BZ863" s="249"/>
      <c r="CA863" s="249"/>
      <c r="CB863" s="249"/>
      <c r="CC863" s="249"/>
      <c r="CD863" s="249"/>
      <c r="CE863" s="249"/>
      <c r="CF863" s="249"/>
      <c r="CG863" s="249"/>
      <c r="CH863" s="249"/>
      <c r="CI863" s="249"/>
      <c r="CJ863" s="249"/>
      <c r="CK863" s="249"/>
      <c r="CL863" s="249"/>
      <c r="CM863" s="249"/>
      <c r="CN863" s="249"/>
      <c r="CO863" s="249"/>
      <c r="CP863" s="249"/>
      <c r="CQ863" s="249"/>
      <c r="CR863" s="147"/>
      <c r="CS863" s="147"/>
    </row>
    <row r="864" customFormat="false" ht="13.8" hidden="false" customHeight="false" outlineLevel="0" collapsed="false">
      <c r="A864" s="249"/>
      <c r="B864" s="249"/>
      <c r="C864" s="249"/>
      <c r="D864" s="249"/>
      <c r="E864" s="249"/>
      <c r="F864" s="249"/>
      <c r="G864" s="249"/>
      <c r="H864" s="249"/>
      <c r="AK864" s="147"/>
      <c r="AL864" s="147"/>
      <c r="AM864" s="147"/>
      <c r="AN864" s="147"/>
      <c r="AO864" s="147"/>
      <c r="AP864" s="147"/>
      <c r="AQ864" s="147"/>
      <c r="AR864" s="147"/>
      <c r="AS864" s="147"/>
      <c r="AT864" s="147"/>
      <c r="AU864" s="147"/>
      <c r="AV864" s="147"/>
      <c r="AW864" s="147"/>
      <c r="AX864" s="147"/>
      <c r="AY864" s="147"/>
      <c r="AZ864" s="147"/>
      <c r="BA864" s="147"/>
      <c r="BB864" s="147"/>
      <c r="BC864" s="147"/>
      <c r="BD864" s="147"/>
      <c r="BE864" s="147"/>
      <c r="BF864" s="147"/>
      <c r="BG864" s="147"/>
      <c r="BH864" s="147"/>
      <c r="BI864" s="147"/>
      <c r="BJ864" s="147"/>
      <c r="BK864" s="147"/>
      <c r="BL864" s="147"/>
      <c r="BM864" s="147"/>
      <c r="BN864" s="147"/>
      <c r="BO864" s="147"/>
      <c r="BP864" s="147"/>
      <c r="BQ864" s="147"/>
      <c r="BR864" s="147"/>
      <c r="BS864" s="147"/>
      <c r="BT864" s="249"/>
      <c r="BU864" s="249"/>
      <c r="BV864" s="249"/>
      <c r="BW864" s="249"/>
      <c r="BX864" s="249"/>
      <c r="BY864" s="249"/>
      <c r="BZ864" s="249"/>
      <c r="CA864" s="249"/>
      <c r="CB864" s="249"/>
      <c r="CC864" s="249"/>
      <c r="CD864" s="249"/>
      <c r="CE864" s="249"/>
      <c r="CF864" s="249"/>
      <c r="CG864" s="249"/>
      <c r="CH864" s="249"/>
      <c r="CI864" s="249"/>
      <c r="CJ864" s="249"/>
      <c r="CK864" s="249"/>
      <c r="CL864" s="249"/>
      <c r="CM864" s="249"/>
      <c r="CN864" s="249"/>
      <c r="CO864" s="249"/>
      <c r="CP864" s="249"/>
      <c r="CQ864" s="249"/>
      <c r="CR864" s="147"/>
      <c r="CS864" s="147"/>
    </row>
    <row r="865" customFormat="false" ht="13.8" hidden="false" customHeight="false" outlineLevel="0" collapsed="false">
      <c r="A865" s="249"/>
      <c r="B865" s="249"/>
      <c r="C865" s="249"/>
      <c r="D865" s="249"/>
      <c r="E865" s="249"/>
      <c r="F865" s="249"/>
      <c r="G865" s="249"/>
      <c r="H865" s="249"/>
      <c r="AK865" s="147"/>
      <c r="AL865" s="147"/>
      <c r="AM865" s="147"/>
      <c r="AN865" s="147"/>
      <c r="AO865" s="147"/>
      <c r="AP865" s="147"/>
      <c r="AQ865" s="147"/>
      <c r="AR865" s="147"/>
      <c r="AS865" s="147"/>
      <c r="AT865" s="147"/>
      <c r="AU865" s="147"/>
      <c r="AV865" s="147"/>
      <c r="AW865" s="147"/>
      <c r="AX865" s="147"/>
      <c r="AY865" s="147"/>
      <c r="AZ865" s="147"/>
      <c r="BA865" s="147"/>
      <c r="BB865" s="147"/>
      <c r="BC865" s="147"/>
      <c r="BD865" s="147"/>
      <c r="BE865" s="147"/>
      <c r="BF865" s="147"/>
      <c r="BG865" s="147"/>
      <c r="BH865" s="147"/>
      <c r="BI865" s="147"/>
      <c r="BJ865" s="147"/>
      <c r="BK865" s="147"/>
      <c r="BL865" s="147"/>
      <c r="BM865" s="147"/>
      <c r="BN865" s="147"/>
      <c r="BO865" s="147"/>
      <c r="BP865" s="147"/>
      <c r="BQ865" s="147"/>
      <c r="BR865" s="147"/>
      <c r="BS865" s="147"/>
      <c r="BT865" s="249"/>
      <c r="BU865" s="249"/>
      <c r="BV865" s="249"/>
      <c r="BW865" s="249"/>
      <c r="BX865" s="249"/>
      <c r="BY865" s="249"/>
      <c r="BZ865" s="249"/>
      <c r="CA865" s="249"/>
      <c r="CB865" s="249"/>
      <c r="CC865" s="249"/>
      <c r="CD865" s="249"/>
      <c r="CE865" s="249"/>
      <c r="CF865" s="249"/>
      <c r="CG865" s="249"/>
      <c r="CH865" s="249"/>
      <c r="CI865" s="249"/>
      <c r="CJ865" s="249"/>
      <c r="CK865" s="249"/>
      <c r="CL865" s="249"/>
      <c r="CM865" s="249"/>
      <c r="CN865" s="249"/>
      <c r="CO865" s="249"/>
      <c r="CP865" s="249"/>
      <c r="CQ865" s="249"/>
      <c r="CR865" s="147"/>
      <c r="CS865" s="147"/>
    </row>
    <row r="866" customFormat="false" ht="13.8" hidden="false" customHeight="false" outlineLevel="0" collapsed="false">
      <c r="A866" s="249"/>
      <c r="B866" s="249"/>
      <c r="C866" s="249"/>
      <c r="D866" s="249"/>
      <c r="E866" s="249"/>
      <c r="F866" s="249"/>
      <c r="G866" s="249"/>
      <c r="H866" s="249"/>
      <c r="AK866" s="147"/>
      <c r="AL866" s="147"/>
      <c r="AM866" s="147"/>
      <c r="AN866" s="147"/>
      <c r="AO866" s="147"/>
      <c r="AP866" s="147"/>
      <c r="AQ866" s="147"/>
      <c r="AR866" s="147"/>
      <c r="AS866" s="147"/>
      <c r="AT866" s="147"/>
      <c r="AU866" s="147"/>
      <c r="AV866" s="147"/>
      <c r="AW866" s="147"/>
      <c r="AX866" s="147"/>
      <c r="AY866" s="147"/>
      <c r="AZ866" s="147"/>
      <c r="BA866" s="147"/>
      <c r="BB866" s="147"/>
      <c r="BC866" s="147"/>
      <c r="BD866" s="147"/>
      <c r="BE866" s="147"/>
      <c r="BF866" s="147"/>
      <c r="BG866" s="147"/>
      <c r="BH866" s="147"/>
      <c r="BI866" s="147"/>
      <c r="BJ866" s="147"/>
      <c r="BK866" s="147"/>
      <c r="BL866" s="147"/>
      <c r="BM866" s="147"/>
      <c r="BN866" s="147"/>
      <c r="BO866" s="147"/>
      <c r="BP866" s="147"/>
      <c r="BQ866" s="147"/>
      <c r="BR866" s="147"/>
      <c r="BS866" s="147"/>
      <c r="BT866" s="249"/>
      <c r="BU866" s="249"/>
      <c r="BV866" s="249"/>
      <c r="BW866" s="249"/>
      <c r="BX866" s="249"/>
      <c r="BY866" s="249"/>
      <c r="BZ866" s="249"/>
      <c r="CA866" s="249"/>
      <c r="CB866" s="249"/>
      <c r="CC866" s="249"/>
      <c r="CD866" s="249"/>
      <c r="CE866" s="249"/>
      <c r="CF866" s="249"/>
      <c r="CG866" s="249"/>
      <c r="CH866" s="249"/>
      <c r="CI866" s="249"/>
      <c r="CJ866" s="249"/>
      <c r="CK866" s="249"/>
      <c r="CL866" s="249"/>
      <c r="CM866" s="249"/>
      <c r="CN866" s="249"/>
      <c r="CO866" s="249"/>
      <c r="CP866" s="249"/>
      <c r="CQ866" s="249"/>
      <c r="CR866" s="147"/>
      <c r="CS866" s="147"/>
    </row>
    <row r="867" customFormat="false" ht="13.8" hidden="false" customHeight="false" outlineLevel="0" collapsed="false">
      <c r="A867" s="249"/>
      <c r="B867" s="249"/>
      <c r="C867" s="249"/>
      <c r="D867" s="249"/>
      <c r="E867" s="249"/>
      <c r="F867" s="249"/>
      <c r="G867" s="249"/>
      <c r="H867" s="249"/>
      <c r="AK867" s="147"/>
      <c r="AL867" s="147"/>
      <c r="AM867" s="147"/>
      <c r="AN867" s="147"/>
      <c r="AO867" s="147"/>
      <c r="AP867" s="147"/>
      <c r="AQ867" s="147"/>
      <c r="AR867" s="147"/>
      <c r="AS867" s="147"/>
      <c r="AT867" s="147"/>
      <c r="AU867" s="147"/>
      <c r="AV867" s="147"/>
      <c r="AW867" s="147"/>
      <c r="AX867" s="147"/>
      <c r="AY867" s="147"/>
      <c r="AZ867" s="147"/>
      <c r="BA867" s="147"/>
      <c r="BB867" s="147"/>
      <c r="BC867" s="147"/>
      <c r="BD867" s="147"/>
      <c r="BE867" s="147"/>
      <c r="BF867" s="147"/>
      <c r="BG867" s="147"/>
      <c r="BH867" s="147"/>
      <c r="BI867" s="147"/>
      <c r="BJ867" s="147"/>
      <c r="BK867" s="147"/>
      <c r="BL867" s="147"/>
      <c r="BM867" s="147"/>
      <c r="BN867" s="147"/>
      <c r="BO867" s="147"/>
      <c r="BP867" s="147"/>
      <c r="BQ867" s="147"/>
      <c r="BR867" s="147"/>
      <c r="BS867" s="147"/>
      <c r="BT867" s="249"/>
      <c r="BU867" s="249"/>
      <c r="BV867" s="249"/>
      <c r="BW867" s="249"/>
      <c r="BX867" s="249"/>
      <c r="BY867" s="249"/>
      <c r="BZ867" s="249"/>
      <c r="CA867" s="249"/>
      <c r="CB867" s="249"/>
      <c r="CC867" s="249"/>
      <c r="CD867" s="249"/>
      <c r="CE867" s="249"/>
      <c r="CF867" s="249"/>
      <c r="CG867" s="249"/>
      <c r="CH867" s="249"/>
      <c r="CI867" s="249"/>
      <c r="CJ867" s="249"/>
      <c r="CK867" s="249"/>
      <c r="CL867" s="249"/>
      <c r="CM867" s="249"/>
      <c r="CN867" s="249"/>
      <c r="CO867" s="249"/>
      <c r="CP867" s="249"/>
      <c r="CQ867" s="249"/>
      <c r="CR867" s="147"/>
      <c r="CS867" s="147"/>
    </row>
    <row r="868" customFormat="false" ht="13.8" hidden="false" customHeight="false" outlineLevel="0" collapsed="false">
      <c r="A868" s="249"/>
      <c r="B868" s="249"/>
      <c r="C868" s="249"/>
      <c r="D868" s="249"/>
      <c r="E868" s="249"/>
      <c r="F868" s="249"/>
      <c r="G868" s="249"/>
      <c r="H868" s="249"/>
      <c r="AK868" s="147"/>
      <c r="AL868" s="147"/>
      <c r="AM868" s="147"/>
      <c r="AN868" s="147"/>
      <c r="AO868" s="147"/>
      <c r="AP868" s="147"/>
      <c r="AQ868" s="147"/>
      <c r="AR868" s="147"/>
      <c r="AS868" s="147"/>
      <c r="AT868" s="147"/>
      <c r="AU868" s="147"/>
      <c r="AV868" s="147"/>
      <c r="AW868" s="147"/>
      <c r="AX868" s="147"/>
      <c r="AY868" s="147"/>
      <c r="AZ868" s="147"/>
      <c r="BA868" s="147"/>
      <c r="BB868" s="147"/>
      <c r="BC868" s="147"/>
      <c r="BD868" s="147"/>
      <c r="BE868" s="147"/>
      <c r="BF868" s="147"/>
      <c r="BG868" s="147"/>
      <c r="BH868" s="147"/>
      <c r="BI868" s="147"/>
      <c r="BJ868" s="147"/>
      <c r="BK868" s="147"/>
      <c r="BL868" s="147"/>
      <c r="BM868" s="147"/>
      <c r="BN868" s="147"/>
      <c r="BO868" s="147"/>
      <c r="BP868" s="147"/>
      <c r="BQ868" s="147"/>
      <c r="BR868" s="147"/>
      <c r="BS868" s="147"/>
      <c r="BT868" s="249"/>
      <c r="BU868" s="249"/>
      <c r="BV868" s="249"/>
      <c r="BW868" s="249"/>
      <c r="BX868" s="249"/>
      <c r="BY868" s="249"/>
      <c r="BZ868" s="249"/>
      <c r="CA868" s="249"/>
      <c r="CB868" s="249"/>
      <c r="CC868" s="249"/>
      <c r="CD868" s="249"/>
      <c r="CE868" s="249"/>
      <c r="CF868" s="249"/>
      <c r="CG868" s="249"/>
      <c r="CH868" s="249"/>
      <c r="CI868" s="249"/>
      <c r="CJ868" s="249"/>
      <c r="CK868" s="249"/>
      <c r="CL868" s="249"/>
      <c r="CM868" s="249"/>
      <c r="CN868" s="249"/>
      <c r="CO868" s="249"/>
      <c r="CP868" s="249"/>
      <c r="CQ868" s="249"/>
      <c r="CR868" s="147"/>
      <c r="CS868" s="147"/>
    </row>
    <row r="869" customFormat="false" ht="13.8" hidden="false" customHeight="false" outlineLevel="0" collapsed="false">
      <c r="A869" s="249"/>
      <c r="B869" s="249"/>
      <c r="C869" s="249"/>
      <c r="D869" s="249"/>
      <c r="E869" s="249"/>
      <c r="F869" s="249"/>
      <c r="G869" s="249"/>
      <c r="H869" s="249"/>
      <c r="AK869" s="147"/>
      <c r="AL869" s="147"/>
      <c r="AM869" s="147"/>
      <c r="AN869" s="147"/>
      <c r="AO869" s="147"/>
      <c r="AP869" s="147"/>
      <c r="AQ869" s="147"/>
      <c r="AR869" s="147"/>
      <c r="AS869" s="147"/>
      <c r="AT869" s="147"/>
      <c r="AU869" s="147"/>
      <c r="AV869" s="147"/>
      <c r="AW869" s="147"/>
      <c r="AX869" s="147"/>
      <c r="AY869" s="147"/>
      <c r="AZ869" s="147"/>
      <c r="BA869" s="147"/>
      <c r="BB869" s="147"/>
      <c r="BC869" s="147"/>
      <c r="BD869" s="147"/>
      <c r="BE869" s="147"/>
      <c r="BF869" s="147"/>
      <c r="BG869" s="147"/>
      <c r="BH869" s="147"/>
      <c r="BI869" s="147"/>
      <c r="BJ869" s="147"/>
      <c r="BK869" s="147"/>
      <c r="BL869" s="147"/>
      <c r="BM869" s="147"/>
      <c r="BN869" s="147"/>
      <c r="BO869" s="147"/>
      <c r="BP869" s="147"/>
      <c r="BQ869" s="147"/>
      <c r="BR869" s="147"/>
      <c r="BS869" s="147"/>
      <c r="BT869" s="249"/>
      <c r="BU869" s="249"/>
      <c r="BV869" s="249"/>
      <c r="BW869" s="249"/>
      <c r="BX869" s="249"/>
      <c r="BY869" s="249"/>
      <c r="BZ869" s="249"/>
      <c r="CA869" s="249"/>
      <c r="CB869" s="249"/>
      <c r="CC869" s="249"/>
      <c r="CD869" s="249"/>
      <c r="CE869" s="249"/>
      <c r="CF869" s="249"/>
      <c r="CG869" s="249"/>
      <c r="CH869" s="249"/>
      <c r="CI869" s="249"/>
      <c r="CJ869" s="249"/>
      <c r="CK869" s="249"/>
      <c r="CL869" s="249"/>
      <c r="CM869" s="249"/>
      <c r="CN869" s="249"/>
      <c r="CO869" s="249"/>
      <c r="CP869" s="249"/>
      <c r="CQ869" s="249"/>
      <c r="CR869" s="147"/>
      <c r="CS869" s="147"/>
    </row>
    <row r="870" customFormat="false" ht="13.8" hidden="false" customHeight="false" outlineLevel="0" collapsed="false">
      <c r="A870" s="249"/>
      <c r="B870" s="249"/>
      <c r="C870" s="249"/>
      <c r="D870" s="249"/>
      <c r="E870" s="249"/>
      <c r="F870" s="249"/>
      <c r="G870" s="249"/>
      <c r="H870" s="249"/>
      <c r="AK870" s="147"/>
      <c r="AL870" s="147"/>
      <c r="AM870" s="147"/>
      <c r="AN870" s="147"/>
      <c r="AO870" s="147"/>
      <c r="AP870" s="147"/>
      <c r="AQ870" s="147"/>
      <c r="AR870" s="147"/>
      <c r="AS870" s="147"/>
      <c r="AT870" s="147"/>
      <c r="AU870" s="147"/>
      <c r="AV870" s="147"/>
      <c r="AW870" s="147"/>
      <c r="AX870" s="147"/>
      <c r="AY870" s="147"/>
      <c r="AZ870" s="147"/>
      <c r="BA870" s="147"/>
      <c r="BB870" s="147"/>
      <c r="BC870" s="147"/>
      <c r="BD870" s="147"/>
      <c r="BE870" s="147"/>
      <c r="BF870" s="147"/>
      <c r="BG870" s="147"/>
      <c r="BH870" s="147"/>
      <c r="BI870" s="147"/>
      <c r="BJ870" s="147"/>
      <c r="BK870" s="147"/>
      <c r="BL870" s="147"/>
      <c r="BM870" s="147"/>
      <c r="BN870" s="147"/>
      <c r="BO870" s="147"/>
      <c r="BP870" s="147"/>
      <c r="BQ870" s="147"/>
      <c r="BR870" s="147"/>
      <c r="BS870" s="147"/>
      <c r="BT870" s="249"/>
      <c r="BU870" s="249"/>
      <c r="BV870" s="249"/>
      <c r="BW870" s="249"/>
      <c r="BX870" s="249"/>
      <c r="BY870" s="249"/>
      <c r="BZ870" s="249"/>
      <c r="CA870" s="249"/>
      <c r="CB870" s="249"/>
      <c r="CC870" s="249"/>
      <c r="CD870" s="249"/>
      <c r="CE870" s="249"/>
      <c r="CF870" s="249"/>
      <c r="CG870" s="249"/>
      <c r="CH870" s="249"/>
      <c r="CI870" s="249"/>
      <c r="CJ870" s="249"/>
      <c r="CK870" s="249"/>
      <c r="CL870" s="249"/>
      <c r="CM870" s="249"/>
      <c r="CN870" s="249"/>
      <c r="CO870" s="249"/>
      <c r="CP870" s="249"/>
      <c r="CQ870" s="249"/>
      <c r="CR870" s="147"/>
      <c r="CS870" s="147"/>
    </row>
    <row r="871" customFormat="false" ht="13.8" hidden="false" customHeight="false" outlineLevel="0" collapsed="false">
      <c r="A871" s="249"/>
      <c r="B871" s="249"/>
      <c r="C871" s="249"/>
      <c r="D871" s="249"/>
      <c r="E871" s="249"/>
      <c r="F871" s="249"/>
      <c r="G871" s="249"/>
      <c r="H871" s="249"/>
      <c r="AK871" s="147"/>
      <c r="AL871" s="147"/>
      <c r="AM871" s="147"/>
      <c r="AN871" s="147"/>
      <c r="AO871" s="147"/>
      <c r="AP871" s="147"/>
      <c r="AQ871" s="147"/>
      <c r="AR871" s="147"/>
      <c r="AS871" s="147"/>
      <c r="AT871" s="147"/>
      <c r="AU871" s="147"/>
      <c r="AV871" s="147"/>
      <c r="AW871" s="147"/>
      <c r="AX871" s="147"/>
      <c r="AY871" s="147"/>
      <c r="AZ871" s="147"/>
      <c r="BA871" s="147"/>
      <c r="BB871" s="147"/>
      <c r="BC871" s="147"/>
      <c r="BD871" s="147"/>
      <c r="BE871" s="147"/>
      <c r="BF871" s="147"/>
      <c r="BG871" s="147"/>
      <c r="BH871" s="147"/>
      <c r="BI871" s="147"/>
      <c r="BJ871" s="147"/>
      <c r="BK871" s="147"/>
      <c r="BL871" s="147"/>
      <c r="BM871" s="147"/>
      <c r="BN871" s="147"/>
      <c r="BO871" s="147"/>
      <c r="BP871" s="147"/>
      <c r="BQ871" s="147"/>
      <c r="BR871" s="147"/>
      <c r="BS871" s="147"/>
      <c r="BT871" s="249"/>
      <c r="BU871" s="249"/>
      <c r="BV871" s="249"/>
      <c r="BW871" s="249"/>
      <c r="BX871" s="249"/>
      <c r="BY871" s="249"/>
      <c r="BZ871" s="249"/>
      <c r="CA871" s="249"/>
      <c r="CB871" s="249"/>
      <c r="CC871" s="249"/>
      <c r="CD871" s="249"/>
      <c r="CE871" s="249"/>
      <c r="CF871" s="249"/>
      <c r="CG871" s="249"/>
      <c r="CH871" s="249"/>
      <c r="CI871" s="249"/>
      <c r="CJ871" s="249"/>
      <c r="CK871" s="249"/>
      <c r="CL871" s="249"/>
      <c r="CM871" s="249"/>
      <c r="CN871" s="249"/>
      <c r="CO871" s="249"/>
      <c r="CP871" s="249"/>
      <c r="CQ871" s="249"/>
      <c r="CR871" s="147"/>
      <c r="CS871" s="147"/>
    </row>
    <row r="872" customFormat="false" ht="13.8" hidden="false" customHeight="false" outlineLevel="0" collapsed="false">
      <c r="A872" s="249"/>
      <c r="B872" s="249"/>
      <c r="C872" s="249"/>
      <c r="D872" s="249"/>
      <c r="E872" s="249"/>
      <c r="F872" s="249"/>
      <c r="G872" s="249"/>
      <c r="H872" s="249"/>
      <c r="AK872" s="147"/>
      <c r="AL872" s="147"/>
      <c r="AM872" s="147"/>
      <c r="AN872" s="147"/>
      <c r="AO872" s="147"/>
      <c r="AP872" s="147"/>
      <c r="AQ872" s="147"/>
      <c r="AR872" s="147"/>
      <c r="AS872" s="147"/>
      <c r="AT872" s="147"/>
      <c r="AU872" s="147"/>
      <c r="AV872" s="147"/>
      <c r="AW872" s="147"/>
      <c r="AX872" s="147"/>
      <c r="AY872" s="147"/>
      <c r="AZ872" s="147"/>
      <c r="BA872" s="147"/>
      <c r="BB872" s="147"/>
      <c r="BC872" s="147"/>
      <c r="BD872" s="147"/>
      <c r="BE872" s="147"/>
      <c r="BF872" s="147"/>
      <c r="BG872" s="147"/>
      <c r="BH872" s="147"/>
      <c r="BI872" s="147"/>
      <c r="BJ872" s="147"/>
      <c r="BK872" s="147"/>
      <c r="BL872" s="147"/>
      <c r="BM872" s="147"/>
      <c r="BN872" s="147"/>
      <c r="BO872" s="147"/>
      <c r="BP872" s="147"/>
      <c r="BQ872" s="147"/>
      <c r="BR872" s="147"/>
      <c r="BS872" s="147"/>
      <c r="BT872" s="249"/>
      <c r="BU872" s="249"/>
      <c r="BV872" s="249"/>
      <c r="BW872" s="249"/>
      <c r="BX872" s="249"/>
      <c r="BY872" s="249"/>
      <c r="BZ872" s="249"/>
      <c r="CA872" s="249"/>
      <c r="CB872" s="249"/>
      <c r="CC872" s="249"/>
      <c r="CD872" s="249"/>
      <c r="CE872" s="249"/>
      <c r="CF872" s="249"/>
      <c r="CG872" s="249"/>
      <c r="CH872" s="249"/>
      <c r="CI872" s="249"/>
      <c r="CJ872" s="249"/>
      <c r="CK872" s="249"/>
      <c r="CL872" s="249"/>
      <c r="CM872" s="249"/>
      <c r="CN872" s="249"/>
      <c r="CO872" s="249"/>
      <c r="CP872" s="249"/>
      <c r="CQ872" s="249"/>
      <c r="CR872" s="147"/>
      <c r="CS872" s="147"/>
    </row>
    <row r="873" customFormat="false" ht="13.8" hidden="false" customHeight="false" outlineLevel="0" collapsed="false">
      <c r="A873" s="249"/>
      <c r="B873" s="249"/>
      <c r="C873" s="249"/>
      <c r="D873" s="249"/>
      <c r="E873" s="249"/>
      <c r="F873" s="249"/>
      <c r="G873" s="249"/>
      <c r="H873" s="249"/>
      <c r="AK873" s="147"/>
      <c r="AL873" s="147"/>
      <c r="AM873" s="147"/>
      <c r="AN873" s="147"/>
      <c r="AO873" s="147"/>
      <c r="AP873" s="147"/>
      <c r="AQ873" s="147"/>
      <c r="AR873" s="147"/>
      <c r="AS873" s="147"/>
      <c r="AT873" s="147"/>
      <c r="AU873" s="147"/>
      <c r="AV873" s="147"/>
      <c r="AW873" s="147"/>
      <c r="AX873" s="147"/>
      <c r="AY873" s="147"/>
      <c r="AZ873" s="147"/>
      <c r="BA873" s="147"/>
      <c r="BB873" s="147"/>
      <c r="BC873" s="147"/>
      <c r="BD873" s="147"/>
      <c r="BE873" s="147"/>
      <c r="BF873" s="147"/>
      <c r="BG873" s="147"/>
      <c r="BH873" s="147"/>
      <c r="BI873" s="147"/>
      <c r="BJ873" s="147"/>
      <c r="BK873" s="147"/>
      <c r="BL873" s="147"/>
      <c r="BM873" s="147"/>
      <c r="BN873" s="147"/>
      <c r="BO873" s="147"/>
      <c r="BP873" s="147"/>
      <c r="BQ873" s="147"/>
      <c r="BR873" s="147"/>
      <c r="BS873" s="147"/>
      <c r="BT873" s="249"/>
      <c r="BU873" s="249"/>
      <c r="BV873" s="249"/>
      <c r="BW873" s="249"/>
      <c r="BX873" s="249"/>
      <c r="BY873" s="249"/>
      <c r="BZ873" s="249"/>
      <c r="CA873" s="249"/>
      <c r="CB873" s="249"/>
      <c r="CC873" s="249"/>
      <c r="CD873" s="249"/>
      <c r="CE873" s="249"/>
      <c r="CF873" s="249"/>
      <c r="CG873" s="249"/>
      <c r="CH873" s="249"/>
      <c r="CI873" s="249"/>
      <c r="CJ873" s="249"/>
      <c r="CK873" s="249"/>
      <c r="CL873" s="249"/>
      <c r="CM873" s="249"/>
      <c r="CN873" s="249"/>
      <c r="CO873" s="249"/>
      <c r="CP873" s="249"/>
      <c r="CQ873" s="249"/>
      <c r="CR873" s="147"/>
      <c r="CS873" s="147"/>
    </row>
    <row r="874" customFormat="false" ht="13.8" hidden="false" customHeight="false" outlineLevel="0" collapsed="false">
      <c r="A874" s="249"/>
      <c r="B874" s="249"/>
      <c r="C874" s="249"/>
      <c r="D874" s="249"/>
      <c r="E874" s="249"/>
      <c r="F874" s="249"/>
      <c r="G874" s="249"/>
      <c r="H874" s="249"/>
      <c r="AK874" s="147"/>
      <c r="AL874" s="147"/>
      <c r="AM874" s="147"/>
      <c r="AN874" s="147"/>
      <c r="AO874" s="147"/>
      <c r="AP874" s="147"/>
      <c r="AQ874" s="147"/>
      <c r="AR874" s="147"/>
      <c r="AS874" s="147"/>
      <c r="AT874" s="147"/>
      <c r="AU874" s="147"/>
      <c r="AV874" s="147"/>
      <c r="AW874" s="147"/>
      <c r="AX874" s="147"/>
      <c r="AY874" s="147"/>
      <c r="AZ874" s="147"/>
      <c r="BA874" s="147"/>
      <c r="BB874" s="147"/>
      <c r="BC874" s="147"/>
      <c r="BD874" s="147"/>
      <c r="BE874" s="147"/>
      <c r="BF874" s="147"/>
      <c r="BG874" s="147"/>
      <c r="BH874" s="147"/>
      <c r="BI874" s="147"/>
      <c r="BJ874" s="147"/>
      <c r="BK874" s="147"/>
      <c r="BL874" s="147"/>
      <c r="BM874" s="147"/>
      <c r="BN874" s="147"/>
      <c r="BO874" s="147"/>
      <c r="BP874" s="147"/>
      <c r="BQ874" s="147"/>
      <c r="BR874" s="147"/>
      <c r="BS874" s="147"/>
      <c r="BT874" s="249"/>
      <c r="BU874" s="249"/>
      <c r="BV874" s="249"/>
      <c r="BW874" s="249"/>
      <c r="BX874" s="249"/>
      <c r="BY874" s="249"/>
      <c r="BZ874" s="249"/>
      <c r="CA874" s="249"/>
      <c r="CB874" s="249"/>
      <c r="CC874" s="249"/>
      <c r="CD874" s="249"/>
      <c r="CE874" s="249"/>
      <c r="CF874" s="249"/>
      <c r="CG874" s="249"/>
      <c r="CH874" s="249"/>
      <c r="CI874" s="249"/>
      <c r="CJ874" s="249"/>
      <c r="CK874" s="249"/>
      <c r="CL874" s="249"/>
      <c r="CM874" s="249"/>
      <c r="CN874" s="249"/>
      <c r="CO874" s="249"/>
      <c r="CP874" s="249"/>
      <c r="CQ874" s="249"/>
      <c r="CR874" s="147"/>
      <c r="CS874" s="147"/>
    </row>
    <row r="875" customFormat="false" ht="13.8" hidden="false" customHeight="false" outlineLevel="0" collapsed="false">
      <c r="A875" s="249"/>
      <c r="B875" s="249"/>
      <c r="C875" s="249"/>
      <c r="D875" s="249"/>
      <c r="E875" s="249"/>
      <c r="F875" s="249"/>
      <c r="G875" s="249"/>
      <c r="H875" s="249"/>
      <c r="AK875" s="147"/>
      <c r="AL875" s="147"/>
      <c r="AM875" s="147"/>
      <c r="AN875" s="147"/>
      <c r="AO875" s="147"/>
      <c r="AP875" s="147"/>
      <c r="AQ875" s="147"/>
      <c r="AR875" s="147"/>
      <c r="AS875" s="147"/>
      <c r="AT875" s="147"/>
      <c r="AU875" s="147"/>
      <c r="AV875" s="147"/>
      <c r="AW875" s="147"/>
      <c r="AX875" s="147"/>
      <c r="AY875" s="147"/>
      <c r="AZ875" s="147"/>
      <c r="BA875" s="147"/>
      <c r="BB875" s="147"/>
      <c r="BC875" s="147"/>
      <c r="BD875" s="147"/>
      <c r="BE875" s="147"/>
      <c r="BF875" s="147"/>
      <c r="BG875" s="147"/>
      <c r="BH875" s="147"/>
      <c r="BI875" s="147"/>
      <c r="BJ875" s="147"/>
      <c r="BK875" s="147"/>
      <c r="BL875" s="147"/>
      <c r="BM875" s="147"/>
      <c r="BN875" s="147"/>
      <c r="BO875" s="147"/>
      <c r="BP875" s="147"/>
      <c r="BQ875" s="147"/>
      <c r="BR875" s="147"/>
      <c r="BS875" s="147"/>
      <c r="BT875" s="249"/>
      <c r="BU875" s="249"/>
      <c r="BV875" s="249"/>
      <c r="BW875" s="249"/>
      <c r="BX875" s="249"/>
      <c r="BY875" s="249"/>
      <c r="BZ875" s="249"/>
      <c r="CA875" s="249"/>
      <c r="CB875" s="249"/>
      <c r="CC875" s="249"/>
      <c r="CD875" s="249"/>
      <c r="CE875" s="249"/>
      <c r="CF875" s="249"/>
      <c r="CG875" s="249"/>
      <c r="CH875" s="249"/>
      <c r="CI875" s="249"/>
      <c r="CJ875" s="249"/>
      <c r="CK875" s="249"/>
      <c r="CL875" s="249"/>
      <c r="CM875" s="249"/>
      <c r="CN875" s="249"/>
      <c r="CO875" s="249"/>
      <c r="CP875" s="249"/>
      <c r="CQ875" s="249"/>
      <c r="CR875" s="147"/>
      <c r="CS875" s="147"/>
    </row>
    <row r="876" customFormat="false" ht="13.8" hidden="false" customHeight="false" outlineLevel="0" collapsed="false">
      <c r="A876" s="249"/>
      <c r="B876" s="249"/>
      <c r="C876" s="249"/>
      <c r="D876" s="249"/>
      <c r="E876" s="249"/>
      <c r="F876" s="249"/>
      <c r="G876" s="249"/>
      <c r="H876" s="249"/>
      <c r="AK876" s="147"/>
      <c r="AL876" s="147"/>
      <c r="AM876" s="147"/>
      <c r="AN876" s="147"/>
      <c r="AO876" s="147"/>
      <c r="AP876" s="147"/>
      <c r="AQ876" s="147"/>
      <c r="AR876" s="147"/>
      <c r="AS876" s="147"/>
      <c r="AT876" s="147"/>
      <c r="AU876" s="147"/>
      <c r="AV876" s="147"/>
      <c r="AW876" s="147"/>
      <c r="AX876" s="147"/>
      <c r="AY876" s="147"/>
      <c r="AZ876" s="147"/>
      <c r="BA876" s="147"/>
      <c r="BB876" s="147"/>
      <c r="BC876" s="147"/>
      <c r="BD876" s="147"/>
      <c r="BE876" s="147"/>
      <c r="BF876" s="147"/>
      <c r="BG876" s="147"/>
      <c r="BH876" s="147"/>
      <c r="BI876" s="147"/>
      <c r="BJ876" s="147"/>
      <c r="BK876" s="147"/>
      <c r="BL876" s="147"/>
      <c r="BM876" s="147"/>
      <c r="BN876" s="147"/>
      <c r="BO876" s="147"/>
      <c r="BP876" s="147"/>
      <c r="BQ876" s="147"/>
      <c r="BR876" s="147"/>
      <c r="BS876" s="147"/>
      <c r="BT876" s="249"/>
      <c r="BU876" s="249"/>
      <c r="BV876" s="249"/>
      <c r="BW876" s="249"/>
      <c r="BX876" s="249"/>
      <c r="BY876" s="249"/>
      <c r="BZ876" s="249"/>
      <c r="CA876" s="249"/>
      <c r="CB876" s="249"/>
      <c r="CC876" s="249"/>
      <c r="CD876" s="249"/>
      <c r="CE876" s="249"/>
      <c r="CF876" s="249"/>
      <c r="CG876" s="249"/>
      <c r="CH876" s="249"/>
      <c r="CI876" s="249"/>
      <c r="CJ876" s="249"/>
      <c r="CK876" s="249"/>
      <c r="CL876" s="249"/>
      <c r="CM876" s="249"/>
      <c r="CN876" s="249"/>
      <c r="CO876" s="249"/>
      <c r="CP876" s="249"/>
      <c r="CQ876" s="249"/>
      <c r="CR876" s="147"/>
      <c r="CS876" s="147"/>
    </row>
    <row r="877" customFormat="false" ht="13.8" hidden="false" customHeight="false" outlineLevel="0" collapsed="false">
      <c r="A877" s="249"/>
      <c r="B877" s="249"/>
      <c r="C877" s="249"/>
      <c r="D877" s="249"/>
      <c r="E877" s="249"/>
      <c r="F877" s="249"/>
      <c r="G877" s="249"/>
      <c r="H877" s="249"/>
      <c r="AK877" s="147"/>
      <c r="AL877" s="147"/>
      <c r="AM877" s="147"/>
      <c r="AN877" s="147"/>
      <c r="AO877" s="147"/>
      <c r="AP877" s="147"/>
      <c r="AQ877" s="147"/>
      <c r="AR877" s="147"/>
      <c r="AS877" s="147"/>
      <c r="AT877" s="147"/>
      <c r="AU877" s="147"/>
      <c r="AV877" s="147"/>
      <c r="AW877" s="147"/>
      <c r="AX877" s="147"/>
      <c r="AY877" s="147"/>
      <c r="AZ877" s="147"/>
      <c r="BA877" s="147"/>
      <c r="BB877" s="147"/>
      <c r="BC877" s="147"/>
      <c r="BD877" s="147"/>
      <c r="BE877" s="147"/>
      <c r="BF877" s="147"/>
      <c r="BG877" s="147"/>
      <c r="BH877" s="147"/>
      <c r="BI877" s="147"/>
      <c r="BJ877" s="147"/>
      <c r="BK877" s="147"/>
      <c r="BL877" s="147"/>
      <c r="BM877" s="147"/>
      <c r="BN877" s="147"/>
      <c r="BO877" s="147"/>
      <c r="BP877" s="147"/>
      <c r="BQ877" s="147"/>
      <c r="BR877" s="147"/>
      <c r="BS877" s="147"/>
      <c r="BT877" s="249"/>
      <c r="BU877" s="249"/>
      <c r="BV877" s="249"/>
      <c r="BW877" s="249"/>
      <c r="BX877" s="249"/>
      <c r="BY877" s="249"/>
      <c r="BZ877" s="249"/>
      <c r="CA877" s="249"/>
      <c r="CB877" s="249"/>
      <c r="CC877" s="249"/>
      <c r="CD877" s="249"/>
      <c r="CE877" s="249"/>
      <c r="CF877" s="249"/>
      <c r="CG877" s="249"/>
      <c r="CH877" s="249"/>
      <c r="CI877" s="249"/>
      <c r="CJ877" s="249"/>
      <c r="CK877" s="249"/>
      <c r="CL877" s="249"/>
      <c r="CM877" s="249"/>
      <c r="CN877" s="249"/>
      <c r="CO877" s="249"/>
      <c r="CP877" s="249"/>
      <c r="CQ877" s="249"/>
      <c r="CR877" s="147"/>
      <c r="CS877" s="147"/>
    </row>
    <row r="878" customFormat="false" ht="13.8" hidden="false" customHeight="false" outlineLevel="0" collapsed="false">
      <c r="A878" s="249"/>
      <c r="B878" s="249"/>
      <c r="C878" s="249"/>
      <c r="D878" s="249"/>
      <c r="E878" s="249"/>
      <c r="F878" s="249"/>
      <c r="G878" s="249"/>
      <c r="H878" s="249"/>
      <c r="AK878" s="147"/>
      <c r="AL878" s="147"/>
      <c r="AM878" s="147"/>
      <c r="AN878" s="147"/>
      <c r="AO878" s="147"/>
      <c r="AP878" s="147"/>
      <c r="AQ878" s="147"/>
      <c r="AR878" s="147"/>
      <c r="AS878" s="147"/>
      <c r="AT878" s="147"/>
      <c r="AU878" s="147"/>
      <c r="AV878" s="147"/>
      <c r="AW878" s="147"/>
      <c r="AX878" s="147"/>
      <c r="AY878" s="147"/>
      <c r="AZ878" s="147"/>
      <c r="BA878" s="147"/>
      <c r="BB878" s="147"/>
      <c r="BC878" s="147"/>
      <c r="BD878" s="147"/>
      <c r="BE878" s="147"/>
      <c r="BF878" s="147"/>
      <c r="BG878" s="147"/>
      <c r="BH878" s="147"/>
      <c r="BI878" s="147"/>
      <c r="BJ878" s="147"/>
      <c r="BK878" s="147"/>
      <c r="BL878" s="147"/>
      <c r="BM878" s="147"/>
      <c r="BN878" s="147"/>
      <c r="BO878" s="147"/>
      <c r="BP878" s="147"/>
      <c r="BQ878" s="147"/>
      <c r="BR878" s="147"/>
      <c r="BS878" s="147"/>
      <c r="BT878" s="249"/>
      <c r="BU878" s="249"/>
      <c r="BV878" s="249"/>
      <c r="BW878" s="249"/>
      <c r="BX878" s="249"/>
      <c r="BY878" s="249"/>
      <c r="BZ878" s="249"/>
      <c r="CA878" s="249"/>
      <c r="CB878" s="249"/>
      <c r="CC878" s="249"/>
      <c r="CD878" s="249"/>
      <c r="CE878" s="249"/>
      <c r="CF878" s="249"/>
      <c r="CG878" s="249"/>
      <c r="CH878" s="249"/>
      <c r="CI878" s="249"/>
      <c r="CJ878" s="249"/>
      <c r="CK878" s="249"/>
      <c r="CL878" s="249"/>
      <c r="CM878" s="249"/>
      <c r="CN878" s="249"/>
      <c r="CO878" s="249"/>
      <c r="CP878" s="249"/>
      <c r="CQ878" s="249"/>
      <c r="CR878" s="147"/>
      <c r="CS878" s="147"/>
    </row>
    <row r="879" customFormat="false" ht="13.8" hidden="false" customHeight="false" outlineLevel="0" collapsed="false">
      <c r="A879" s="249"/>
      <c r="B879" s="249"/>
      <c r="C879" s="249"/>
      <c r="D879" s="249"/>
      <c r="E879" s="249"/>
      <c r="F879" s="249"/>
      <c r="G879" s="249"/>
      <c r="H879" s="249"/>
      <c r="AK879" s="147"/>
      <c r="AL879" s="147"/>
      <c r="AM879" s="147"/>
      <c r="AN879" s="147"/>
      <c r="AO879" s="147"/>
      <c r="AP879" s="147"/>
      <c r="AQ879" s="147"/>
      <c r="AR879" s="147"/>
      <c r="AS879" s="147"/>
      <c r="AT879" s="147"/>
      <c r="AU879" s="147"/>
      <c r="AV879" s="147"/>
      <c r="AW879" s="147"/>
      <c r="AX879" s="147"/>
      <c r="AY879" s="147"/>
      <c r="AZ879" s="147"/>
      <c r="BA879" s="147"/>
      <c r="BB879" s="147"/>
      <c r="BC879" s="147"/>
      <c r="BD879" s="147"/>
      <c r="BE879" s="147"/>
      <c r="BF879" s="147"/>
      <c r="BG879" s="147"/>
      <c r="BH879" s="147"/>
      <c r="BI879" s="147"/>
      <c r="BJ879" s="147"/>
      <c r="BK879" s="147"/>
      <c r="BL879" s="147"/>
      <c r="BM879" s="147"/>
      <c r="BN879" s="147"/>
      <c r="BO879" s="147"/>
      <c r="BP879" s="147"/>
      <c r="BQ879" s="147"/>
      <c r="BR879" s="147"/>
      <c r="BS879" s="147"/>
      <c r="BT879" s="249"/>
      <c r="BU879" s="249"/>
      <c r="BV879" s="249"/>
      <c r="BW879" s="249"/>
      <c r="BX879" s="249"/>
      <c r="BY879" s="249"/>
      <c r="BZ879" s="249"/>
      <c r="CA879" s="249"/>
      <c r="CB879" s="249"/>
      <c r="CC879" s="249"/>
      <c r="CD879" s="249"/>
      <c r="CE879" s="249"/>
      <c r="CF879" s="249"/>
      <c r="CG879" s="249"/>
      <c r="CH879" s="249"/>
      <c r="CI879" s="249"/>
      <c r="CJ879" s="249"/>
      <c r="CK879" s="249"/>
      <c r="CL879" s="249"/>
      <c r="CM879" s="249"/>
      <c r="CN879" s="249"/>
      <c r="CO879" s="249"/>
      <c r="CP879" s="249"/>
      <c r="CQ879" s="249"/>
      <c r="CR879" s="147"/>
      <c r="CS879" s="147"/>
    </row>
    <row r="880" customFormat="false" ht="13.8" hidden="false" customHeight="false" outlineLevel="0" collapsed="false">
      <c r="A880" s="249"/>
      <c r="B880" s="249"/>
      <c r="C880" s="249"/>
      <c r="D880" s="249"/>
      <c r="E880" s="249"/>
      <c r="F880" s="249"/>
      <c r="G880" s="249"/>
      <c r="H880" s="249"/>
      <c r="AK880" s="147"/>
      <c r="AL880" s="147"/>
      <c r="AM880" s="147"/>
      <c r="AN880" s="147"/>
      <c r="AO880" s="147"/>
      <c r="AP880" s="147"/>
      <c r="AQ880" s="147"/>
      <c r="AR880" s="147"/>
      <c r="AS880" s="147"/>
      <c r="AT880" s="147"/>
      <c r="AU880" s="147"/>
      <c r="AV880" s="147"/>
      <c r="AW880" s="147"/>
      <c r="AX880" s="147"/>
      <c r="AY880" s="147"/>
      <c r="AZ880" s="147"/>
      <c r="BA880" s="147"/>
      <c r="BB880" s="147"/>
      <c r="BC880" s="147"/>
      <c r="BD880" s="147"/>
      <c r="BE880" s="147"/>
      <c r="BF880" s="147"/>
      <c r="BG880" s="147"/>
      <c r="BH880" s="147"/>
      <c r="BI880" s="147"/>
      <c r="BJ880" s="147"/>
      <c r="BK880" s="147"/>
      <c r="BL880" s="147"/>
      <c r="BM880" s="147"/>
      <c r="BN880" s="147"/>
      <c r="BO880" s="147"/>
      <c r="BP880" s="147"/>
      <c r="BQ880" s="147"/>
      <c r="BR880" s="147"/>
      <c r="BS880" s="147"/>
      <c r="BT880" s="249"/>
      <c r="BU880" s="249"/>
      <c r="BV880" s="249"/>
      <c r="BW880" s="249"/>
      <c r="BX880" s="249"/>
      <c r="BY880" s="249"/>
      <c r="BZ880" s="249"/>
      <c r="CA880" s="249"/>
      <c r="CB880" s="249"/>
      <c r="CC880" s="249"/>
      <c r="CD880" s="249"/>
      <c r="CE880" s="249"/>
      <c r="CF880" s="249"/>
      <c r="CG880" s="249"/>
      <c r="CH880" s="249"/>
      <c r="CI880" s="249"/>
      <c r="CJ880" s="249"/>
      <c r="CK880" s="249"/>
      <c r="CL880" s="249"/>
      <c r="CM880" s="249"/>
      <c r="CN880" s="249"/>
      <c r="CO880" s="249"/>
      <c r="CP880" s="249"/>
      <c r="CQ880" s="249"/>
      <c r="CR880" s="147"/>
      <c r="CS880" s="147"/>
    </row>
    <row r="881" customFormat="false" ht="13.8" hidden="false" customHeight="false" outlineLevel="0" collapsed="false">
      <c r="A881" s="249"/>
      <c r="B881" s="249"/>
      <c r="C881" s="249"/>
      <c r="D881" s="249"/>
      <c r="E881" s="249"/>
      <c r="F881" s="249"/>
      <c r="G881" s="249"/>
      <c r="H881" s="249"/>
      <c r="AK881" s="147"/>
      <c r="AL881" s="147"/>
      <c r="AM881" s="147"/>
      <c r="AN881" s="147"/>
      <c r="AO881" s="147"/>
      <c r="AP881" s="147"/>
      <c r="AQ881" s="147"/>
      <c r="AR881" s="147"/>
      <c r="AS881" s="147"/>
      <c r="AT881" s="147"/>
      <c r="AU881" s="147"/>
      <c r="AV881" s="147"/>
      <c r="AW881" s="147"/>
      <c r="AX881" s="147"/>
      <c r="AY881" s="147"/>
      <c r="AZ881" s="147"/>
      <c r="BA881" s="147"/>
      <c r="BB881" s="147"/>
      <c r="BC881" s="147"/>
      <c r="BD881" s="147"/>
      <c r="BE881" s="147"/>
      <c r="BF881" s="147"/>
      <c r="BG881" s="147"/>
      <c r="BH881" s="147"/>
      <c r="BI881" s="147"/>
      <c r="BJ881" s="147"/>
      <c r="BK881" s="147"/>
      <c r="BL881" s="147"/>
      <c r="BM881" s="147"/>
      <c r="BN881" s="147"/>
      <c r="BO881" s="147"/>
      <c r="BP881" s="147"/>
      <c r="BQ881" s="147"/>
      <c r="BR881" s="147"/>
      <c r="BS881" s="147"/>
      <c r="BT881" s="249"/>
      <c r="BU881" s="249"/>
      <c r="BV881" s="249"/>
      <c r="BW881" s="249"/>
      <c r="BX881" s="249"/>
      <c r="BY881" s="249"/>
      <c r="BZ881" s="249"/>
      <c r="CA881" s="249"/>
      <c r="CB881" s="249"/>
      <c r="CC881" s="249"/>
      <c r="CD881" s="249"/>
      <c r="CE881" s="249"/>
      <c r="CF881" s="249"/>
      <c r="CG881" s="249"/>
      <c r="CH881" s="249"/>
      <c r="CI881" s="249"/>
      <c r="CJ881" s="249"/>
      <c r="CK881" s="249"/>
      <c r="CL881" s="249"/>
      <c r="CM881" s="249"/>
      <c r="CN881" s="249"/>
      <c r="CO881" s="249"/>
      <c r="CP881" s="249"/>
      <c r="CQ881" s="249"/>
      <c r="CR881" s="147"/>
      <c r="CS881" s="147"/>
    </row>
    <row r="882" customFormat="false" ht="13.8" hidden="false" customHeight="false" outlineLevel="0" collapsed="false">
      <c r="A882" s="249"/>
      <c r="B882" s="249"/>
      <c r="C882" s="249"/>
      <c r="D882" s="249"/>
      <c r="E882" s="249"/>
      <c r="F882" s="249"/>
      <c r="G882" s="249"/>
      <c r="H882" s="249"/>
      <c r="AK882" s="147"/>
      <c r="AL882" s="147"/>
      <c r="AM882" s="147"/>
      <c r="AN882" s="147"/>
      <c r="AO882" s="147"/>
      <c r="AP882" s="147"/>
      <c r="AQ882" s="147"/>
      <c r="AR882" s="147"/>
      <c r="AS882" s="147"/>
      <c r="AT882" s="147"/>
      <c r="AU882" s="147"/>
      <c r="AV882" s="147"/>
      <c r="AW882" s="147"/>
      <c r="AX882" s="147"/>
      <c r="AY882" s="147"/>
      <c r="AZ882" s="147"/>
      <c r="BA882" s="147"/>
      <c r="BB882" s="147"/>
      <c r="BC882" s="147"/>
      <c r="BD882" s="147"/>
      <c r="BE882" s="147"/>
      <c r="BF882" s="147"/>
      <c r="BG882" s="147"/>
      <c r="BH882" s="147"/>
      <c r="BI882" s="147"/>
      <c r="BJ882" s="147"/>
      <c r="BK882" s="147"/>
      <c r="BL882" s="147"/>
      <c r="BM882" s="147"/>
      <c r="BN882" s="147"/>
      <c r="BO882" s="147"/>
      <c r="BP882" s="147"/>
      <c r="BQ882" s="147"/>
      <c r="BR882" s="147"/>
      <c r="BS882" s="147"/>
      <c r="BT882" s="249"/>
      <c r="BU882" s="249"/>
      <c r="BV882" s="249"/>
      <c r="BW882" s="249"/>
      <c r="BX882" s="249"/>
      <c r="BY882" s="249"/>
      <c r="BZ882" s="249"/>
      <c r="CA882" s="249"/>
      <c r="CB882" s="249"/>
      <c r="CC882" s="249"/>
      <c r="CD882" s="249"/>
      <c r="CE882" s="249"/>
      <c r="CF882" s="249"/>
      <c r="CG882" s="249"/>
      <c r="CH882" s="249"/>
      <c r="CI882" s="249"/>
      <c r="CJ882" s="249"/>
      <c r="CK882" s="249"/>
      <c r="CL882" s="249"/>
      <c r="CM882" s="249"/>
      <c r="CN882" s="249"/>
      <c r="CO882" s="249"/>
      <c r="CP882" s="249"/>
      <c r="CQ882" s="249"/>
      <c r="CR882" s="147"/>
      <c r="CS882" s="147"/>
    </row>
    <row r="883" customFormat="false" ht="13.8" hidden="false" customHeight="false" outlineLevel="0" collapsed="false">
      <c r="A883" s="249"/>
      <c r="B883" s="249"/>
      <c r="C883" s="249"/>
      <c r="D883" s="249"/>
      <c r="E883" s="249"/>
      <c r="F883" s="249"/>
      <c r="G883" s="249"/>
      <c r="H883" s="249"/>
      <c r="AK883" s="147"/>
      <c r="AL883" s="147"/>
      <c r="AM883" s="147"/>
      <c r="AN883" s="147"/>
      <c r="AO883" s="147"/>
      <c r="AP883" s="147"/>
      <c r="AQ883" s="147"/>
      <c r="AR883" s="147"/>
      <c r="AS883" s="147"/>
      <c r="AT883" s="147"/>
      <c r="AU883" s="147"/>
      <c r="AV883" s="147"/>
      <c r="AW883" s="147"/>
      <c r="AX883" s="147"/>
      <c r="AY883" s="147"/>
      <c r="AZ883" s="147"/>
      <c r="BA883" s="147"/>
      <c r="BB883" s="147"/>
      <c r="BC883" s="147"/>
      <c r="BD883" s="147"/>
      <c r="BE883" s="147"/>
      <c r="BF883" s="147"/>
      <c r="BG883" s="147"/>
      <c r="BH883" s="147"/>
      <c r="BI883" s="147"/>
      <c r="BJ883" s="147"/>
      <c r="BK883" s="147"/>
      <c r="BL883" s="147"/>
      <c r="BM883" s="147"/>
      <c r="BN883" s="147"/>
      <c r="BO883" s="147"/>
      <c r="BP883" s="147"/>
      <c r="BQ883" s="147"/>
      <c r="BR883" s="147"/>
      <c r="BS883" s="147"/>
      <c r="BT883" s="249"/>
      <c r="BU883" s="249"/>
      <c r="BV883" s="249"/>
      <c r="BW883" s="249"/>
      <c r="BX883" s="249"/>
      <c r="BY883" s="249"/>
      <c r="BZ883" s="249"/>
      <c r="CA883" s="249"/>
      <c r="CB883" s="249"/>
      <c r="CC883" s="249"/>
      <c r="CD883" s="249"/>
      <c r="CE883" s="249"/>
      <c r="CF883" s="249"/>
      <c r="CG883" s="249"/>
      <c r="CH883" s="249"/>
      <c r="CI883" s="249"/>
      <c r="CJ883" s="249"/>
      <c r="CK883" s="249"/>
      <c r="CL883" s="249"/>
      <c r="CM883" s="249"/>
      <c r="CN883" s="249"/>
      <c r="CO883" s="249"/>
      <c r="CP883" s="249"/>
      <c r="CQ883" s="249"/>
      <c r="CR883" s="147"/>
      <c r="CS883" s="147"/>
    </row>
    <row r="884" customFormat="false" ht="13.8" hidden="false" customHeight="false" outlineLevel="0" collapsed="false">
      <c r="A884" s="249"/>
      <c r="B884" s="249"/>
      <c r="C884" s="249"/>
      <c r="D884" s="249"/>
      <c r="E884" s="249"/>
      <c r="F884" s="249"/>
      <c r="G884" s="249"/>
      <c r="H884" s="249"/>
      <c r="AK884" s="147"/>
      <c r="AL884" s="147"/>
      <c r="AM884" s="147"/>
      <c r="AN884" s="147"/>
      <c r="AO884" s="147"/>
      <c r="AP884" s="147"/>
      <c r="AQ884" s="147"/>
      <c r="AR884" s="147"/>
      <c r="AS884" s="147"/>
      <c r="AT884" s="147"/>
      <c r="AU884" s="147"/>
      <c r="AV884" s="147"/>
      <c r="AW884" s="147"/>
      <c r="AX884" s="147"/>
      <c r="AY884" s="147"/>
      <c r="AZ884" s="147"/>
      <c r="BA884" s="147"/>
      <c r="BB884" s="147"/>
      <c r="BC884" s="147"/>
      <c r="BD884" s="147"/>
      <c r="BE884" s="147"/>
      <c r="BF884" s="147"/>
      <c r="BG884" s="147"/>
      <c r="BH884" s="147"/>
      <c r="BI884" s="147"/>
      <c r="BJ884" s="147"/>
      <c r="BK884" s="147"/>
      <c r="BL884" s="147"/>
      <c r="BM884" s="147"/>
      <c r="BN884" s="147"/>
      <c r="BO884" s="147"/>
      <c r="BP884" s="147"/>
      <c r="BQ884" s="147"/>
      <c r="BR884" s="147"/>
      <c r="BS884" s="147"/>
      <c r="BT884" s="249"/>
      <c r="BU884" s="249"/>
      <c r="BV884" s="249"/>
      <c r="BW884" s="249"/>
      <c r="BX884" s="249"/>
      <c r="BY884" s="249"/>
      <c r="BZ884" s="249"/>
      <c r="CA884" s="249"/>
      <c r="CB884" s="249"/>
      <c r="CC884" s="249"/>
      <c r="CD884" s="249"/>
      <c r="CE884" s="249"/>
      <c r="CF884" s="249"/>
      <c r="CG884" s="249"/>
      <c r="CH884" s="249"/>
      <c r="CI884" s="249"/>
      <c r="CJ884" s="249"/>
      <c r="CK884" s="249"/>
      <c r="CL884" s="249"/>
      <c r="CM884" s="249"/>
      <c r="CN884" s="249"/>
      <c r="CO884" s="249"/>
      <c r="CP884" s="249"/>
      <c r="CQ884" s="249"/>
      <c r="CR884" s="147"/>
      <c r="CS884" s="147"/>
    </row>
    <row r="885" customFormat="false" ht="13.8" hidden="false" customHeight="false" outlineLevel="0" collapsed="false">
      <c r="A885" s="249"/>
      <c r="B885" s="249"/>
      <c r="C885" s="249"/>
      <c r="D885" s="249"/>
      <c r="E885" s="249"/>
      <c r="F885" s="249"/>
      <c r="G885" s="249"/>
      <c r="H885" s="249"/>
      <c r="AK885" s="147"/>
      <c r="AL885" s="147"/>
      <c r="AM885" s="147"/>
      <c r="AN885" s="147"/>
      <c r="AO885" s="147"/>
      <c r="AP885" s="147"/>
      <c r="AQ885" s="147"/>
      <c r="AR885" s="147"/>
      <c r="AS885" s="147"/>
      <c r="AT885" s="147"/>
      <c r="AU885" s="147"/>
      <c r="AV885" s="147"/>
      <c r="AW885" s="147"/>
      <c r="AX885" s="147"/>
      <c r="AY885" s="147"/>
      <c r="AZ885" s="147"/>
      <c r="BA885" s="147"/>
      <c r="BB885" s="147"/>
      <c r="BC885" s="147"/>
      <c r="BD885" s="147"/>
      <c r="BE885" s="147"/>
      <c r="BF885" s="147"/>
      <c r="BG885" s="147"/>
      <c r="BH885" s="147"/>
      <c r="BI885" s="147"/>
      <c r="BJ885" s="147"/>
      <c r="BK885" s="147"/>
      <c r="BL885" s="147"/>
      <c r="BM885" s="147"/>
      <c r="BN885" s="147"/>
      <c r="BO885" s="147"/>
      <c r="BP885" s="147"/>
      <c r="BQ885" s="147"/>
      <c r="BR885" s="147"/>
      <c r="BS885" s="147"/>
      <c r="BT885" s="249"/>
      <c r="BU885" s="249"/>
      <c r="BV885" s="249"/>
      <c r="BW885" s="249"/>
      <c r="BX885" s="249"/>
      <c r="BY885" s="249"/>
      <c r="BZ885" s="249"/>
      <c r="CA885" s="249"/>
      <c r="CB885" s="249"/>
      <c r="CC885" s="249"/>
      <c r="CD885" s="249"/>
      <c r="CE885" s="249"/>
      <c r="CF885" s="249"/>
      <c r="CG885" s="249"/>
      <c r="CH885" s="249"/>
      <c r="CI885" s="249"/>
      <c r="CJ885" s="249"/>
      <c r="CK885" s="249"/>
      <c r="CL885" s="249"/>
      <c r="CM885" s="249"/>
      <c r="CN885" s="249"/>
      <c r="CO885" s="249"/>
      <c r="CP885" s="249"/>
      <c r="CQ885" s="249"/>
      <c r="CR885" s="147"/>
      <c r="CS885" s="147"/>
    </row>
    <row r="886" customFormat="false" ht="13.8" hidden="false" customHeight="false" outlineLevel="0" collapsed="false">
      <c r="A886" s="249"/>
      <c r="B886" s="249"/>
      <c r="C886" s="249"/>
      <c r="D886" s="249"/>
      <c r="E886" s="249"/>
      <c r="F886" s="249"/>
      <c r="G886" s="249"/>
      <c r="H886" s="249"/>
      <c r="AK886" s="147"/>
      <c r="AL886" s="147"/>
      <c r="AM886" s="147"/>
      <c r="AN886" s="147"/>
      <c r="AO886" s="147"/>
      <c r="AP886" s="147"/>
      <c r="AQ886" s="147"/>
      <c r="AR886" s="147"/>
      <c r="AS886" s="147"/>
      <c r="AT886" s="147"/>
      <c r="AU886" s="147"/>
      <c r="AV886" s="147"/>
      <c r="AW886" s="147"/>
      <c r="AX886" s="147"/>
      <c r="AY886" s="147"/>
      <c r="AZ886" s="147"/>
      <c r="BA886" s="147"/>
      <c r="BB886" s="147"/>
      <c r="BC886" s="147"/>
      <c r="BD886" s="147"/>
      <c r="BE886" s="147"/>
      <c r="BF886" s="147"/>
      <c r="BG886" s="147"/>
      <c r="BH886" s="147"/>
      <c r="BI886" s="147"/>
      <c r="BJ886" s="147"/>
      <c r="BK886" s="147"/>
      <c r="BL886" s="147"/>
      <c r="BM886" s="147"/>
      <c r="BN886" s="147"/>
      <c r="BO886" s="147"/>
      <c r="BP886" s="147"/>
      <c r="BQ886" s="147"/>
      <c r="BR886" s="147"/>
      <c r="BS886" s="147"/>
      <c r="BT886" s="249"/>
      <c r="BU886" s="249"/>
      <c r="BV886" s="249"/>
      <c r="BW886" s="249"/>
      <c r="BX886" s="249"/>
      <c r="BY886" s="249"/>
      <c r="BZ886" s="249"/>
      <c r="CA886" s="249"/>
      <c r="CB886" s="249"/>
      <c r="CC886" s="249"/>
      <c r="CD886" s="249"/>
      <c r="CE886" s="249"/>
      <c r="CF886" s="249"/>
      <c r="CG886" s="249"/>
      <c r="CH886" s="249"/>
      <c r="CI886" s="249"/>
      <c r="CJ886" s="249"/>
      <c r="CK886" s="249"/>
      <c r="CL886" s="249"/>
      <c r="CM886" s="249"/>
      <c r="CN886" s="249"/>
      <c r="CO886" s="249"/>
      <c r="CP886" s="249"/>
      <c r="CQ886" s="249"/>
      <c r="CR886" s="147"/>
      <c r="CS886" s="147"/>
    </row>
    <row r="887" customFormat="false" ht="13.8" hidden="false" customHeight="false" outlineLevel="0" collapsed="false">
      <c r="A887" s="249"/>
      <c r="B887" s="249"/>
      <c r="C887" s="249"/>
      <c r="D887" s="249"/>
      <c r="E887" s="249"/>
      <c r="F887" s="249"/>
      <c r="G887" s="249"/>
      <c r="H887" s="249"/>
      <c r="AK887" s="147"/>
      <c r="AL887" s="147"/>
      <c r="AM887" s="147"/>
      <c r="AN887" s="147"/>
      <c r="AO887" s="147"/>
      <c r="AP887" s="147"/>
      <c r="AQ887" s="147"/>
      <c r="AR887" s="147"/>
      <c r="AS887" s="147"/>
      <c r="AT887" s="147"/>
      <c r="AU887" s="147"/>
      <c r="AV887" s="147"/>
      <c r="AW887" s="147"/>
      <c r="AX887" s="147"/>
      <c r="AY887" s="147"/>
      <c r="AZ887" s="147"/>
      <c r="BA887" s="147"/>
      <c r="BB887" s="147"/>
      <c r="BC887" s="147"/>
      <c r="BD887" s="147"/>
      <c r="BE887" s="147"/>
      <c r="BF887" s="147"/>
      <c r="BG887" s="147"/>
      <c r="BH887" s="147"/>
      <c r="BI887" s="147"/>
      <c r="BJ887" s="147"/>
      <c r="BK887" s="147"/>
      <c r="BL887" s="147"/>
      <c r="BM887" s="147"/>
      <c r="BN887" s="147"/>
      <c r="BO887" s="147"/>
      <c r="BP887" s="147"/>
      <c r="BQ887" s="147"/>
      <c r="BR887" s="147"/>
      <c r="BS887" s="147"/>
      <c r="BT887" s="249"/>
      <c r="BU887" s="249"/>
      <c r="BV887" s="249"/>
      <c r="BW887" s="249"/>
      <c r="BX887" s="249"/>
      <c r="BY887" s="249"/>
      <c r="BZ887" s="249"/>
      <c r="CA887" s="249"/>
      <c r="CB887" s="249"/>
      <c r="CC887" s="249"/>
      <c r="CD887" s="249"/>
      <c r="CE887" s="249"/>
      <c r="CF887" s="249"/>
      <c r="CG887" s="249"/>
      <c r="CH887" s="249"/>
      <c r="CI887" s="249"/>
      <c r="CJ887" s="249"/>
      <c r="CK887" s="249"/>
      <c r="CL887" s="249"/>
      <c r="CM887" s="249"/>
      <c r="CN887" s="249"/>
      <c r="CO887" s="249"/>
      <c r="CP887" s="249"/>
      <c r="CQ887" s="249"/>
      <c r="CR887" s="147"/>
      <c r="CS887" s="147"/>
    </row>
    <row r="888" customFormat="false" ht="13.8" hidden="false" customHeight="false" outlineLevel="0" collapsed="false">
      <c r="A888" s="249"/>
      <c r="B888" s="249"/>
      <c r="C888" s="249"/>
      <c r="D888" s="249"/>
      <c r="E888" s="249"/>
      <c r="F888" s="249"/>
      <c r="G888" s="249"/>
      <c r="H888" s="249"/>
      <c r="AK888" s="147"/>
      <c r="AL888" s="147"/>
      <c r="AM888" s="147"/>
      <c r="AN888" s="147"/>
      <c r="AO888" s="147"/>
      <c r="AP888" s="147"/>
      <c r="AQ888" s="147"/>
      <c r="AR888" s="147"/>
      <c r="AS888" s="147"/>
      <c r="AT888" s="147"/>
      <c r="AU888" s="147"/>
      <c r="AV888" s="147"/>
      <c r="AW888" s="147"/>
      <c r="AX888" s="147"/>
      <c r="AY888" s="147"/>
      <c r="AZ888" s="147"/>
      <c r="BA888" s="147"/>
      <c r="BB888" s="147"/>
      <c r="BC888" s="147"/>
      <c r="BD888" s="147"/>
      <c r="BE888" s="147"/>
      <c r="BF888" s="147"/>
      <c r="BG888" s="147"/>
      <c r="BH888" s="147"/>
      <c r="BI888" s="147"/>
      <c r="BJ888" s="147"/>
      <c r="BK888" s="147"/>
      <c r="BL888" s="147"/>
      <c r="BM888" s="147"/>
      <c r="BN888" s="147"/>
      <c r="BO888" s="147"/>
      <c r="BP888" s="147"/>
      <c r="BQ888" s="147"/>
      <c r="BR888" s="147"/>
      <c r="BS888" s="147"/>
      <c r="BT888" s="249"/>
      <c r="BU888" s="249"/>
      <c r="BV888" s="249"/>
      <c r="BW888" s="249"/>
      <c r="BX888" s="249"/>
      <c r="BY888" s="249"/>
      <c r="BZ888" s="249"/>
      <c r="CA888" s="249"/>
      <c r="CB888" s="249"/>
      <c r="CC888" s="249"/>
      <c r="CD888" s="249"/>
      <c r="CE888" s="249"/>
      <c r="CF888" s="249"/>
      <c r="CG888" s="249"/>
      <c r="CH888" s="249"/>
      <c r="CI888" s="249"/>
      <c r="CJ888" s="249"/>
      <c r="CK888" s="249"/>
      <c r="CL888" s="249"/>
      <c r="CM888" s="249"/>
      <c r="CN888" s="249"/>
      <c r="CO888" s="249"/>
      <c r="CP888" s="249"/>
      <c r="CQ888" s="249"/>
      <c r="CR888" s="147"/>
      <c r="CS888" s="147"/>
    </row>
    <row r="889" customFormat="false" ht="13.8" hidden="false" customHeight="false" outlineLevel="0" collapsed="false">
      <c r="A889" s="249"/>
      <c r="B889" s="249"/>
      <c r="C889" s="249"/>
      <c r="D889" s="249"/>
      <c r="E889" s="249"/>
      <c r="F889" s="249"/>
      <c r="G889" s="249"/>
      <c r="H889" s="249"/>
      <c r="AK889" s="147"/>
      <c r="AL889" s="147"/>
      <c r="AM889" s="147"/>
      <c r="AN889" s="147"/>
      <c r="AO889" s="147"/>
      <c r="AP889" s="147"/>
      <c r="AQ889" s="147"/>
      <c r="AR889" s="147"/>
      <c r="AS889" s="147"/>
      <c r="AT889" s="147"/>
      <c r="AU889" s="147"/>
      <c r="AV889" s="147"/>
      <c r="AW889" s="147"/>
      <c r="AX889" s="147"/>
      <c r="AY889" s="147"/>
      <c r="AZ889" s="147"/>
      <c r="BA889" s="147"/>
      <c r="BB889" s="147"/>
      <c r="BC889" s="147"/>
      <c r="BD889" s="147"/>
      <c r="BE889" s="147"/>
      <c r="BF889" s="147"/>
      <c r="BG889" s="147"/>
      <c r="BH889" s="147"/>
      <c r="BI889" s="147"/>
      <c r="BJ889" s="147"/>
      <c r="BK889" s="147"/>
      <c r="BL889" s="147"/>
      <c r="BM889" s="147"/>
      <c r="BN889" s="147"/>
      <c r="BO889" s="147"/>
      <c r="BP889" s="147"/>
      <c r="BQ889" s="147"/>
      <c r="BR889" s="147"/>
      <c r="BS889" s="147"/>
      <c r="BT889" s="249"/>
      <c r="BU889" s="249"/>
      <c r="BV889" s="249"/>
      <c r="BW889" s="249"/>
      <c r="BX889" s="249"/>
      <c r="BY889" s="249"/>
      <c r="BZ889" s="249"/>
      <c r="CA889" s="249"/>
      <c r="CB889" s="249"/>
      <c r="CC889" s="249"/>
      <c r="CD889" s="249"/>
      <c r="CE889" s="249"/>
      <c r="CF889" s="249"/>
      <c r="CG889" s="249"/>
      <c r="CH889" s="249"/>
      <c r="CI889" s="249"/>
      <c r="CJ889" s="249"/>
      <c r="CK889" s="249"/>
      <c r="CL889" s="249"/>
      <c r="CM889" s="249"/>
      <c r="CN889" s="249"/>
      <c r="CO889" s="249"/>
      <c r="CP889" s="249"/>
      <c r="CQ889" s="249"/>
      <c r="CR889" s="147"/>
      <c r="CS889" s="147"/>
    </row>
    <row r="890" customFormat="false" ht="13.8" hidden="false" customHeight="false" outlineLevel="0" collapsed="false">
      <c r="A890" s="249"/>
      <c r="B890" s="249"/>
      <c r="C890" s="249"/>
      <c r="D890" s="249"/>
      <c r="E890" s="249"/>
      <c r="F890" s="249"/>
      <c r="G890" s="249"/>
      <c r="H890" s="249"/>
      <c r="AK890" s="147"/>
      <c r="AL890" s="147"/>
      <c r="AM890" s="147"/>
      <c r="AN890" s="147"/>
      <c r="AO890" s="147"/>
      <c r="AP890" s="147"/>
      <c r="AQ890" s="147"/>
      <c r="AR890" s="147"/>
      <c r="AS890" s="147"/>
      <c r="AT890" s="147"/>
      <c r="AU890" s="147"/>
      <c r="AV890" s="147"/>
      <c r="AW890" s="147"/>
      <c r="AX890" s="147"/>
      <c r="AY890" s="147"/>
      <c r="AZ890" s="147"/>
      <c r="BA890" s="147"/>
      <c r="BB890" s="147"/>
      <c r="BC890" s="147"/>
      <c r="BD890" s="147"/>
      <c r="BE890" s="147"/>
      <c r="BF890" s="147"/>
      <c r="BG890" s="147"/>
      <c r="BH890" s="147"/>
      <c r="BI890" s="147"/>
      <c r="BJ890" s="147"/>
      <c r="BK890" s="147"/>
      <c r="BL890" s="147"/>
      <c r="BM890" s="147"/>
      <c r="BN890" s="147"/>
      <c r="BO890" s="147"/>
      <c r="BP890" s="147"/>
      <c r="BQ890" s="147"/>
      <c r="BR890" s="147"/>
      <c r="BS890" s="147"/>
      <c r="BT890" s="249"/>
      <c r="BU890" s="249"/>
      <c r="BV890" s="249"/>
      <c r="BW890" s="249"/>
      <c r="BX890" s="249"/>
      <c r="BY890" s="249"/>
      <c r="BZ890" s="249"/>
      <c r="CA890" s="249"/>
      <c r="CB890" s="249"/>
      <c r="CC890" s="249"/>
      <c r="CD890" s="249"/>
      <c r="CE890" s="249"/>
      <c r="CF890" s="249"/>
      <c r="CG890" s="249"/>
      <c r="CH890" s="249"/>
      <c r="CI890" s="249"/>
      <c r="CJ890" s="249"/>
      <c r="CK890" s="249"/>
      <c r="CL890" s="249"/>
      <c r="CM890" s="249"/>
      <c r="CN890" s="249"/>
      <c r="CO890" s="249"/>
      <c r="CP890" s="249"/>
      <c r="CQ890" s="249"/>
      <c r="CR890" s="147"/>
      <c r="CS890" s="147"/>
    </row>
    <row r="891" customFormat="false" ht="13.8" hidden="false" customHeight="false" outlineLevel="0" collapsed="false">
      <c r="A891" s="249"/>
      <c r="B891" s="249"/>
      <c r="C891" s="249"/>
      <c r="D891" s="249"/>
      <c r="E891" s="249"/>
      <c r="F891" s="147"/>
      <c r="G891" s="147"/>
      <c r="H891" s="147"/>
      <c r="AK891" s="147"/>
      <c r="AL891" s="147"/>
      <c r="AM891" s="147"/>
      <c r="AN891" s="147"/>
      <c r="AO891" s="147"/>
      <c r="AP891" s="147"/>
      <c r="AQ891" s="147"/>
      <c r="AR891" s="147"/>
      <c r="AS891" s="147"/>
      <c r="AT891" s="147"/>
      <c r="AU891" s="147"/>
      <c r="AV891" s="147"/>
      <c r="AW891" s="147"/>
      <c r="AX891" s="147"/>
      <c r="AY891" s="147"/>
      <c r="AZ891" s="147"/>
      <c r="BA891" s="147"/>
      <c r="BB891" s="147"/>
      <c r="BC891" s="147"/>
      <c r="BD891" s="147"/>
      <c r="BE891" s="147"/>
      <c r="BF891" s="147"/>
      <c r="BG891" s="147"/>
      <c r="BH891" s="147"/>
      <c r="BI891" s="147"/>
      <c r="BJ891" s="147"/>
      <c r="BK891" s="147"/>
      <c r="BL891" s="147"/>
      <c r="BM891" s="147"/>
      <c r="BN891" s="147"/>
      <c r="BO891" s="147"/>
      <c r="BP891" s="147"/>
      <c r="BQ891" s="147"/>
      <c r="BR891" s="147"/>
      <c r="BS891" s="147"/>
      <c r="BT891" s="249"/>
      <c r="BU891" s="249"/>
      <c r="BV891" s="249"/>
      <c r="BW891" s="249"/>
      <c r="BX891" s="249"/>
      <c r="BY891" s="249"/>
      <c r="BZ891" s="249"/>
      <c r="CA891" s="249"/>
      <c r="CB891" s="249"/>
      <c r="CC891" s="249"/>
      <c r="CD891" s="249"/>
      <c r="CE891" s="249"/>
      <c r="CF891" s="249"/>
      <c r="CG891" s="249"/>
      <c r="CH891" s="249"/>
      <c r="CI891" s="249"/>
      <c r="CJ891" s="249"/>
      <c r="CK891" s="249"/>
      <c r="CL891" s="249"/>
      <c r="CM891" s="249"/>
      <c r="CN891" s="249"/>
      <c r="CO891" s="249"/>
      <c r="CP891" s="249"/>
      <c r="CQ891" s="249"/>
      <c r="CR891" s="147"/>
      <c r="CS891" s="147"/>
    </row>
    <row r="892" customFormat="false" ht="13.8" hidden="false" customHeight="false" outlineLevel="0" collapsed="false">
      <c r="A892" s="249"/>
      <c r="B892" s="249"/>
      <c r="C892" s="249"/>
      <c r="D892" s="249"/>
      <c r="E892" s="249"/>
      <c r="F892" s="147"/>
      <c r="G892" s="147"/>
      <c r="H892" s="147"/>
      <c r="AK892" s="147"/>
      <c r="AL892" s="147"/>
      <c r="AM892" s="147"/>
      <c r="AN892" s="147"/>
      <c r="AO892" s="147"/>
      <c r="AP892" s="147"/>
      <c r="AQ892" s="147"/>
      <c r="AR892" s="147"/>
      <c r="AS892" s="147"/>
      <c r="AT892" s="147"/>
      <c r="AU892" s="147"/>
      <c r="AV892" s="147"/>
      <c r="AW892" s="147"/>
      <c r="AX892" s="147"/>
      <c r="AY892" s="147"/>
      <c r="AZ892" s="147"/>
      <c r="BA892" s="147"/>
      <c r="BB892" s="147"/>
      <c r="BC892" s="147"/>
      <c r="BD892" s="147"/>
      <c r="BE892" s="147"/>
      <c r="BF892" s="147"/>
      <c r="BG892" s="147"/>
      <c r="BH892" s="147"/>
      <c r="BI892" s="147"/>
      <c r="BJ892" s="147"/>
      <c r="BK892" s="147"/>
      <c r="BL892" s="147"/>
      <c r="BM892" s="147"/>
      <c r="BN892" s="147"/>
      <c r="BO892" s="147"/>
      <c r="BP892" s="147"/>
      <c r="BQ892" s="147"/>
      <c r="BR892" s="147"/>
      <c r="BS892" s="147"/>
      <c r="BT892" s="249"/>
      <c r="BU892" s="249"/>
      <c r="BV892" s="249"/>
      <c r="BW892" s="249"/>
      <c r="BX892" s="249"/>
      <c r="BY892" s="249"/>
      <c r="BZ892" s="249"/>
      <c r="CA892" s="249"/>
      <c r="CB892" s="249"/>
      <c r="CC892" s="249"/>
      <c r="CD892" s="249"/>
      <c r="CE892" s="249"/>
      <c r="CF892" s="249"/>
      <c r="CG892" s="249"/>
      <c r="CH892" s="249"/>
      <c r="CI892" s="249"/>
      <c r="CJ892" s="249"/>
      <c r="CK892" s="249"/>
      <c r="CL892" s="249"/>
      <c r="CM892" s="249"/>
      <c r="CN892" s="249"/>
      <c r="CO892" s="249"/>
      <c r="CP892" s="249"/>
      <c r="CQ892" s="249"/>
      <c r="CR892" s="147"/>
      <c r="CS892" s="147"/>
    </row>
    <row r="893" customFormat="false" ht="13.8" hidden="false" customHeight="false" outlineLevel="0" collapsed="false">
      <c r="A893" s="249"/>
      <c r="B893" s="249"/>
      <c r="C893" s="249"/>
      <c r="D893" s="249"/>
      <c r="E893" s="249"/>
      <c r="F893" s="147"/>
      <c r="G893" s="147"/>
      <c r="H893" s="147"/>
      <c r="AK893" s="147"/>
      <c r="AL893" s="147"/>
      <c r="AM893" s="147"/>
      <c r="AN893" s="147"/>
      <c r="AO893" s="147"/>
      <c r="AP893" s="147"/>
      <c r="AQ893" s="147"/>
      <c r="AR893" s="147"/>
      <c r="AS893" s="147"/>
      <c r="AT893" s="147"/>
      <c r="AU893" s="147"/>
      <c r="AV893" s="147"/>
      <c r="AW893" s="147"/>
      <c r="AX893" s="147"/>
      <c r="AY893" s="147"/>
      <c r="AZ893" s="147"/>
      <c r="BA893" s="147"/>
      <c r="BB893" s="147"/>
      <c r="BC893" s="147"/>
      <c r="BD893" s="147"/>
      <c r="BE893" s="147"/>
      <c r="BF893" s="147"/>
      <c r="BG893" s="147"/>
      <c r="BH893" s="147"/>
      <c r="BI893" s="147"/>
      <c r="BJ893" s="147"/>
      <c r="BK893" s="147"/>
      <c r="BL893" s="147"/>
      <c r="BM893" s="147"/>
      <c r="BN893" s="147"/>
      <c r="BO893" s="147"/>
      <c r="BP893" s="147"/>
      <c r="BQ893" s="147"/>
      <c r="BR893" s="147"/>
      <c r="BS893" s="147"/>
      <c r="BT893" s="249"/>
      <c r="BU893" s="249"/>
      <c r="BV893" s="249"/>
      <c r="BW893" s="249"/>
      <c r="BX893" s="249"/>
      <c r="BY893" s="249"/>
      <c r="BZ893" s="249"/>
      <c r="CA893" s="249"/>
      <c r="CB893" s="249"/>
      <c r="CC893" s="249"/>
      <c r="CD893" s="249"/>
      <c r="CE893" s="249"/>
      <c r="CF893" s="249"/>
      <c r="CG893" s="249"/>
      <c r="CH893" s="249"/>
      <c r="CI893" s="249"/>
      <c r="CJ893" s="249"/>
      <c r="CK893" s="249"/>
      <c r="CL893" s="249"/>
      <c r="CM893" s="249"/>
      <c r="CN893" s="249"/>
      <c r="CO893" s="249"/>
      <c r="CP893" s="249"/>
      <c r="CQ893" s="249"/>
      <c r="CR893" s="147"/>
      <c r="CS893" s="147"/>
    </row>
    <row r="894" customFormat="false" ht="13.8" hidden="false" customHeight="false" outlineLevel="0" collapsed="false">
      <c r="A894" s="249"/>
      <c r="B894" s="249"/>
      <c r="C894" s="249"/>
      <c r="D894" s="249"/>
      <c r="E894" s="249"/>
      <c r="F894" s="147"/>
      <c r="G894" s="147"/>
      <c r="H894" s="147"/>
      <c r="AK894" s="147"/>
      <c r="AL894" s="147"/>
      <c r="AM894" s="147"/>
      <c r="AN894" s="147"/>
      <c r="AO894" s="147"/>
      <c r="AP894" s="147"/>
      <c r="AQ894" s="147"/>
      <c r="AR894" s="147"/>
      <c r="AS894" s="147"/>
      <c r="AT894" s="147"/>
      <c r="AU894" s="147"/>
      <c r="AV894" s="147"/>
      <c r="AW894" s="147"/>
      <c r="AX894" s="147"/>
      <c r="AY894" s="147"/>
      <c r="AZ894" s="147"/>
      <c r="BA894" s="147"/>
      <c r="BB894" s="147"/>
      <c r="BC894" s="147"/>
      <c r="BD894" s="147"/>
      <c r="BE894" s="147"/>
      <c r="BF894" s="147"/>
      <c r="BG894" s="147"/>
      <c r="BH894" s="147"/>
      <c r="BI894" s="147"/>
      <c r="BJ894" s="147"/>
      <c r="BK894" s="147"/>
      <c r="BL894" s="147"/>
      <c r="BM894" s="147"/>
      <c r="BN894" s="147"/>
      <c r="BO894" s="147"/>
      <c r="BP894" s="147"/>
      <c r="BQ894" s="147"/>
      <c r="BR894" s="147"/>
      <c r="BS894" s="147"/>
      <c r="BT894" s="249"/>
      <c r="BU894" s="249"/>
      <c r="BV894" s="249"/>
      <c r="BW894" s="249"/>
      <c r="BX894" s="249"/>
      <c r="BY894" s="249"/>
      <c r="BZ894" s="249"/>
      <c r="CA894" s="249"/>
      <c r="CB894" s="249"/>
      <c r="CC894" s="249"/>
      <c r="CD894" s="249"/>
      <c r="CE894" s="249"/>
      <c r="CF894" s="249"/>
      <c r="CG894" s="249"/>
      <c r="CH894" s="249"/>
      <c r="CI894" s="249"/>
      <c r="CJ894" s="249"/>
      <c r="CK894" s="249"/>
      <c r="CL894" s="249"/>
      <c r="CM894" s="249"/>
      <c r="CN894" s="249"/>
      <c r="CO894" s="249"/>
      <c r="CP894" s="249"/>
      <c r="CQ894" s="249"/>
      <c r="CR894" s="147"/>
      <c r="CS894" s="147"/>
    </row>
    <row r="895" customFormat="false" ht="13.8" hidden="false" customHeight="false" outlineLevel="0" collapsed="false">
      <c r="A895" s="249"/>
      <c r="B895" s="249"/>
      <c r="C895" s="249"/>
      <c r="D895" s="249"/>
      <c r="E895" s="249"/>
      <c r="F895" s="147"/>
      <c r="G895" s="147"/>
      <c r="H895" s="147"/>
      <c r="AK895" s="147"/>
      <c r="AL895" s="147"/>
      <c r="AM895" s="147"/>
      <c r="AN895" s="147"/>
      <c r="AO895" s="147"/>
      <c r="AP895" s="147"/>
      <c r="AQ895" s="147"/>
      <c r="AR895" s="147"/>
      <c r="AS895" s="147"/>
      <c r="AT895" s="147"/>
      <c r="AU895" s="147"/>
      <c r="AV895" s="147"/>
      <c r="AW895" s="147"/>
      <c r="AX895" s="147"/>
      <c r="AY895" s="147"/>
      <c r="AZ895" s="147"/>
      <c r="BA895" s="147"/>
      <c r="BB895" s="147"/>
      <c r="BC895" s="147"/>
      <c r="BD895" s="147"/>
      <c r="BE895" s="147"/>
      <c r="BF895" s="147"/>
      <c r="BG895" s="147"/>
      <c r="BH895" s="147"/>
      <c r="BI895" s="147"/>
      <c r="BJ895" s="147"/>
      <c r="BK895" s="147"/>
      <c r="BL895" s="147"/>
      <c r="BM895" s="147"/>
      <c r="BN895" s="147"/>
      <c r="BO895" s="147"/>
      <c r="BP895" s="147"/>
      <c r="BQ895" s="147"/>
      <c r="BR895" s="147"/>
      <c r="BS895" s="147"/>
      <c r="BT895" s="249"/>
      <c r="BU895" s="249"/>
      <c r="BV895" s="249"/>
      <c r="BW895" s="249"/>
      <c r="BX895" s="249"/>
      <c r="BY895" s="249"/>
      <c r="BZ895" s="249"/>
      <c r="CA895" s="249"/>
      <c r="CB895" s="249"/>
      <c r="CC895" s="249"/>
      <c r="CD895" s="249"/>
      <c r="CE895" s="249"/>
      <c r="CF895" s="249"/>
      <c r="CG895" s="249"/>
      <c r="CH895" s="249"/>
      <c r="CI895" s="249"/>
      <c r="CJ895" s="249"/>
      <c r="CK895" s="249"/>
      <c r="CL895" s="249"/>
      <c r="CM895" s="249"/>
      <c r="CN895" s="249"/>
      <c r="CO895" s="249"/>
      <c r="CP895" s="249"/>
      <c r="CQ895" s="249"/>
      <c r="CR895" s="147"/>
      <c r="CS895" s="147"/>
    </row>
    <row r="896" customFormat="false" ht="13.8" hidden="false" customHeight="false" outlineLevel="0" collapsed="false">
      <c r="A896" s="249"/>
      <c r="B896" s="249"/>
      <c r="C896" s="249"/>
      <c r="D896" s="249"/>
      <c r="E896" s="249"/>
      <c r="F896" s="147"/>
      <c r="G896" s="147"/>
      <c r="H896" s="147"/>
      <c r="AK896" s="147"/>
      <c r="AL896" s="147"/>
      <c r="AM896" s="147"/>
      <c r="AN896" s="147"/>
      <c r="AO896" s="147"/>
      <c r="AP896" s="147"/>
      <c r="AQ896" s="147"/>
      <c r="AR896" s="147"/>
      <c r="AS896" s="147"/>
      <c r="AT896" s="147"/>
      <c r="AU896" s="147"/>
      <c r="AV896" s="147"/>
      <c r="AW896" s="147"/>
      <c r="AX896" s="147"/>
      <c r="AY896" s="147"/>
      <c r="AZ896" s="147"/>
      <c r="BA896" s="147"/>
      <c r="BB896" s="147"/>
      <c r="BC896" s="147"/>
      <c r="BD896" s="147"/>
      <c r="BE896" s="147"/>
      <c r="BF896" s="147"/>
      <c r="BG896" s="147"/>
      <c r="BH896" s="147"/>
      <c r="BI896" s="147"/>
      <c r="BJ896" s="147"/>
      <c r="BK896" s="147"/>
      <c r="BL896" s="147"/>
      <c r="BM896" s="147"/>
      <c r="BN896" s="147"/>
      <c r="BO896" s="147"/>
      <c r="BP896" s="147"/>
      <c r="BQ896" s="147"/>
      <c r="BR896" s="147"/>
      <c r="BS896" s="147"/>
      <c r="BT896" s="249"/>
      <c r="BU896" s="249"/>
      <c r="BV896" s="249"/>
      <c r="BW896" s="249"/>
      <c r="BX896" s="249"/>
      <c r="BY896" s="249"/>
      <c r="BZ896" s="249"/>
      <c r="CA896" s="249"/>
      <c r="CB896" s="249"/>
      <c r="CC896" s="249"/>
      <c r="CD896" s="249"/>
      <c r="CE896" s="249"/>
      <c r="CF896" s="249"/>
      <c r="CG896" s="249"/>
      <c r="CH896" s="249"/>
      <c r="CI896" s="249"/>
      <c r="CJ896" s="249"/>
      <c r="CK896" s="249"/>
      <c r="CL896" s="249"/>
      <c r="CM896" s="249"/>
      <c r="CN896" s="249"/>
      <c r="CO896" s="249"/>
      <c r="CP896" s="249"/>
      <c r="CQ896" s="249"/>
      <c r="CR896" s="147"/>
      <c r="CS896" s="147"/>
    </row>
    <row r="897" customFormat="false" ht="13.8" hidden="false" customHeight="false" outlineLevel="0" collapsed="false">
      <c r="A897" s="249"/>
      <c r="B897" s="249"/>
      <c r="C897" s="249"/>
      <c r="D897" s="249"/>
      <c r="E897" s="249"/>
      <c r="F897" s="147"/>
      <c r="G897" s="147"/>
      <c r="H897" s="147"/>
      <c r="AK897" s="147"/>
      <c r="AL897" s="147"/>
      <c r="AM897" s="147"/>
      <c r="AN897" s="147"/>
      <c r="AO897" s="147"/>
      <c r="AP897" s="147"/>
      <c r="AQ897" s="147"/>
      <c r="AR897" s="147"/>
      <c r="AS897" s="147"/>
      <c r="AT897" s="147"/>
      <c r="AU897" s="147"/>
      <c r="AV897" s="147"/>
      <c r="AW897" s="147"/>
      <c r="AX897" s="147"/>
      <c r="AY897" s="147"/>
      <c r="AZ897" s="147"/>
      <c r="BA897" s="147"/>
      <c r="BB897" s="147"/>
      <c r="BC897" s="147"/>
      <c r="BD897" s="147"/>
      <c r="BE897" s="147"/>
      <c r="BF897" s="147"/>
      <c r="BG897" s="147"/>
      <c r="BH897" s="147"/>
      <c r="BI897" s="147"/>
      <c r="BJ897" s="147"/>
      <c r="BK897" s="147"/>
      <c r="BL897" s="147"/>
      <c r="BM897" s="147"/>
      <c r="BN897" s="147"/>
      <c r="BO897" s="147"/>
      <c r="BP897" s="147"/>
      <c r="BQ897" s="147"/>
      <c r="BR897" s="147"/>
      <c r="BS897" s="147"/>
      <c r="BT897" s="249"/>
      <c r="BU897" s="249"/>
      <c r="BV897" s="249"/>
      <c r="BW897" s="249"/>
      <c r="BX897" s="249"/>
      <c r="BY897" s="249"/>
      <c r="BZ897" s="249"/>
      <c r="CA897" s="249"/>
      <c r="CB897" s="249"/>
      <c r="CC897" s="249"/>
      <c r="CD897" s="249"/>
      <c r="CE897" s="249"/>
      <c r="CF897" s="249"/>
      <c r="CG897" s="249"/>
      <c r="CH897" s="249"/>
      <c r="CI897" s="249"/>
      <c r="CJ897" s="249"/>
      <c r="CK897" s="249"/>
      <c r="CL897" s="249"/>
      <c r="CM897" s="249"/>
      <c r="CN897" s="249"/>
      <c r="CO897" s="249"/>
      <c r="CP897" s="249"/>
      <c r="CQ897" s="249"/>
      <c r="CR897" s="147"/>
      <c r="CS897" s="147"/>
    </row>
    <row r="898" customFormat="false" ht="13.8" hidden="false" customHeight="false" outlineLevel="0" collapsed="false">
      <c r="A898" s="249"/>
      <c r="B898" s="249"/>
      <c r="C898" s="249"/>
      <c r="D898" s="249"/>
      <c r="E898" s="249"/>
      <c r="F898" s="147"/>
      <c r="G898" s="147"/>
      <c r="H898" s="147"/>
      <c r="AK898" s="147"/>
      <c r="AL898" s="147"/>
      <c r="AM898" s="147"/>
      <c r="AN898" s="147"/>
      <c r="AO898" s="147"/>
      <c r="AP898" s="147"/>
      <c r="AQ898" s="147"/>
      <c r="AR898" s="147"/>
      <c r="AS898" s="147"/>
      <c r="AT898" s="147"/>
      <c r="AU898" s="147"/>
      <c r="AV898" s="147"/>
      <c r="AW898" s="147"/>
      <c r="AX898" s="147"/>
      <c r="AY898" s="147"/>
      <c r="AZ898" s="147"/>
      <c r="BA898" s="147"/>
      <c r="BB898" s="147"/>
      <c r="BC898" s="147"/>
      <c r="BD898" s="147"/>
      <c r="BE898" s="147"/>
      <c r="BF898" s="147"/>
      <c r="BG898" s="147"/>
      <c r="BH898" s="147"/>
      <c r="BI898" s="147"/>
      <c r="BJ898" s="147"/>
      <c r="BK898" s="147"/>
      <c r="BL898" s="147"/>
      <c r="BM898" s="147"/>
      <c r="BN898" s="147"/>
      <c r="BO898" s="147"/>
      <c r="BP898" s="147"/>
      <c r="BQ898" s="147"/>
      <c r="BR898" s="147"/>
      <c r="BS898" s="147"/>
      <c r="BT898" s="249"/>
      <c r="BU898" s="249"/>
      <c r="BV898" s="249"/>
      <c r="BW898" s="249"/>
      <c r="BX898" s="249"/>
      <c r="BY898" s="249"/>
      <c r="BZ898" s="249"/>
      <c r="CA898" s="249"/>
      <c r="CB898" s="249"/>
      <c r="CC898" s="249"/>
      <c r="CD898" s="249"/>
      <c r="CE898" s="249"/>
      <c r="CF898" s="249"/>
      <c r="CG898" s="249"/>
      <c r="CH898" s="249"/>
      <c r="CI898" s="249"/>
      <c r="CJ898" s="249"/>
      <c r="CK898" s="249"/>
      <c r="CL898" s="249"/>
      <c r="CM898" s="249"/>
      <c r="CN898" s="249"/>
      <c r="CO898" s="249"/>
      <c r="CP898" s="249"/>
      <c r="CQ898" s="249"/>
      <c r="CR898" s="147"/>
      <c r="CS898" s="147"/>
    </row>
    <row r="899" customFormat="false" ht="13.8" hidden="false" customHeight="false" outlineLevel="0" collapsed="false">
      <c r="A899" s="249"/>
      <c r="B899" s="249"/>
      <c r="C899" s="249"/>
      <c r="D899" s="249"/>
      <c r="E899" s="249"/>
      <c r="F899" s="147"/>
      <c r="G899" s="147"/>
      <c r="H899" s="147"/>
      <c r="AK899" s="147"/>
      <c r="AL899" s="147"/>
      <c r="AM899" s="147"/>
      <c r="AN899" s="147"/>
      <c r="AO899" s="147"/>
      <c r="AP899" s="147"/>
      <c r="AQ899" s="147"/>
      <c r="AR899" s="147"/>
      <c r="AS899" s="147"/>
      <c r="AT899" s="147"/>
      <c r="AU899" s="147"/>
      <c r="AV899" s="147"/>
      <c r="AW899" s="147"/>
      <c r="AX899" s="147"/>
      <c r="AY899" s="147"/>
      <c r="AZ899" s="147"/>
      <c r="BA899" s="147"/>
      <c r="BB899" s="147"/>
      <c r="BC899" s="147"/>
      <c r="BD899" s="147"/>
      <c r="BE899" s="147"/>
      <c r="BF899" s="147"/>
      <c r="BG899" s="147"/>
      <c r="BH899" s="147"/>
      <c r="BI899" s="147"/>
      <c r="BJ899" s="147"/>
      <c r="BK899" s="147"/>
      <c r="BL899" s="147"/>
      <c r="BM899" s="147"/>
      <c r="BN899" s="147"/>
      <c r="BO899" s="147"/>
      <c r="BP899" s="147"/>
      <c r="BQ899" s="147"/>
      <c r="BR899" s="147"/>
      <c r="BS899" s="147"/>
      <c r="BT899" s="249"/>
      <c r="BU899" s="249"/>
      <c r="BV899" s="249"/>
      <c r="BW899" s="249"/>
      <c r="BX899" s="249"/>
      <c r="BY899" s="249"/>
      <c r="BZ899" s="249"/>
      <c r="CA899" s="249"/>
      <c r="CB899" s="249"/>
      <c r="CC899" s="249"/>
      <c r="CD899" s="249"/>
      <c r="CE899" s="249"/>
      <c r="CF899" s="249"/>
      <c r="CG899" s="249"/>
      <c r="CH899" s="249"/>
      <c r="CI899" s="249"/>
      <c r="CJ899" s="249"/>
      <c r="CK899" s="249"/>
      <c r="CL899" s="249"/>
      <c r="CM899" s="249"/>
      <c r="CN899" s="249"/>
      <c r="CO899" s="249"/>
      <c r="CP899" s="249"/>
      <c r="CQ899" s="249"/>
      <c r="CR899" s="147"/>
      <c r="CS899" s="147"/>
    </row>
    <row r="900" customFormat="false" ht="13.8" hidden="false" customHeight="false" outlineLevel="0" collapsed="false">
      <c r="A900" s="249"/>
      <c r="B900" s="249"/>
      <c r="C900" s="249"/>
      <c r="D900" s="249"/>
      <c r="E900" s="249"/>
      <c r="F900" s="147"/>
      <c r="G900" s="147"/>
      <c r="H900" s="147"/>
      <c r="AK900" s="147"/>
      <c r="AL900" s="147"/>
      <c r="AM900" s="147"/>
      <c r="AN900" s="147"/>
      <c r="AO900" s="147"/>
      <c r="AP900" s="147"/>
      <c r="AQ900" s="147"/>
      <c r="AR900" s="147"/>
      <c r="AS900" s="147"/>
      <c r="AT900" s="147"/>
      <c r="AU900" s="147"/>
      <c r="AV900" s="147"/>
      <c r="AW900" s="147"/>
      <c r="AX900" s="147"/>
      <c r="AY900" s="147"/>
      <c r="AZ900" s="147"/>
      <c r="BA900" s="147"/>
      <c r="BB900" s="147"/>
      <c r="BC900" s="147"/>
      <c r="BD900" s="147"/>
      <c r="BE900" s="147"/>
      <c r="BF900" s="147"/>
      <c r="BG900" s="147"/>
      <c r="BH900" s="147"/>
      <c r="BI900" s="147"/>
      <c r="BJ900" s="147"/>
      <c r="BK900" s="147"/>
      <c r="BL900" s="147"/>
      <c r="BM900" s="147"/>
      <c r="BN900" s="147"/>
      <c r="BO900" s="147"/>
      <c r="BP900" s="147"/>
      <c r="BQ900" s="147"/>
      <c r="BR900" s="147"/>
      <c r="BS900" s="147"/>
      <c r="BT900" s="249"/>
      <c r="BU900" s="249"/>
      <c r="BV900" s="249"/>
      <c r="BW900" s="249"/>
      <c r="BX900" s="249"/>
      <c r="BY900" s="249"/>
      <c r="BZ900" s="249"/>
      <c r="CA900" s="249"/>
      <c r="CB900" s="249"/>
      <c r="CC900" s="249"/>
      <c r="CD900" s="249"/>
      <c r="CE900" s="249"/>
      <c r="CF900" s="249"/>
      <c r="CG900" s="249"/>
      <c r="CH900" s="249"/>
      <c r="CI900" s="249"/>
      <c r="CJ900" s="249"/>
      <c r="CK900" s="249"/>
      <c r="CL900" s="249"/>
      <c r="CM900" s="249"/>
      <c r="CN900" s="249"/>
      <c r="CO900" s="249"/>
      <c r="CP900" s="249"/>
      <c r="CQ900" s="249"/>
      <c r="CR900" s="147"/>
      <c r="CS900" s="147"/>
    </row>
    <row r="901" customFormat="false" ht="13.8" hidden="false" customHeight="false" outlineLevel="0" collapsed="false">
      <c r="A901" s="249"/>
      <c r="B901" s="249"/>
      <c r="C901" s="249"/>
      <c r="D901" s="249"/>
      <c r="E901" s="249"/>
      <c r="F901" s="147"/>
      <c r="G901" s="147"/>
      <c r="H901" s="147"/>
      <c r="AK901" s="147"/>
      <c r="AL901" s="147"/>
      <c r="AM901" s="147"/>
      <c r="AN901" s="147"/>
      <c r="AO901" s="147"/>
      <c r="AP901" s="147"/>
      <c r="AQ901" s="147"/>
      <c r="AR901" s="147"/>
      <c r="AS901" s="147"/>
      <c r="AT901" s="147"/>
      <c r="AU901" s="147"/>
      <c r="AV901" s="147"/>
      <c r="AW901" s="147"/>
      <c r="AX901" s="147"/>
      <c r="AY901" s="147"/>
      <c r="AZ901" s="147"/>
      <c r="BA901" s="147"/>
      <c r="BB901" s="147"/>
      <c r="BC901" s="147"/>
      <c r="BD901" s="147"/>
      <c r="BE901" s="147"/>
      <c r="BF901" s="147"/>
      <c r="BG901" s="147"/>
      <c r="BH901" s="147"/>
      <c r="BI901" s="147"/>
      <c r="BJ901" s="147"/>
      <c r="BK901" s="147"/>
      <c r="BL901" s="147"/>
      <c r="BM901" s="147"/>
      <c r="BN901" s="147"/>
      <c r="BO901" s="147"/>
      <c r="BP901" s="147"/>
      <c r="BQ901" s="147"/>
      <c r="BR901" s="147"/>
      <c r="BS901" s="147"/>
      <c r="BT901" s="147"/>
      <c r="BU901" s="147"/>
      <c r="BV901" s="147"/>
      <c r="BW901" s="147"/>
      <c r="BX901" s="147"/>
      <c r="BY901" s="147"/>
      <c r="BZ901" s="147"/>
      <c r="CA901" s="147"/>
      <c r="CB901" s="147"/>
      <c r="CC901" s="147"/>
      <c r="CD901" s="147"/>
      <c r="CE901" s="147"/>
      <c r="CF901" s="147"/>
      <c r="CG901" s="147"/>
      <c r="CH901" s="147"/>
      <c r="CI901" s="147"/>
      <c r="CJ901" s="147"/>
      <c r="CK901" s="147"/>
      <c r="CL901" s="147"/>
      <c r="CM901" s="147"/>
      <c r="CN901" s="147"/>
      <c r="CO901" s="147"/>
      <c r="CP901" s="147"/>
      <c r="CQ901" s="147"/>
      <c r="CR901" s="147"/>
      <c r="CS901" s="147"/>
    </row>
    <row r="902" customFormat="false" ht="13.8" hidden="false" customHeight="false" outlineLevel="0" collapsed="false">
      <c r="A902" s="249"/>
      <c r="B902" s="249"/>
      <c r="C902" s="249"/>
      <c r="D902" s="249"/>
      <c r="E902" s="249"/>
      <c r="F902" s="147"/>
      <c r="G902" s="147"/>
      <c r="H902" s="147"/>
      <c r="AK902" s="147"/>
      <c r="AL902" s="147"/>
      <c r="AM902" s="147"/>
      <c r="AN902" s="147"/>
      <c r="AO902" s="147"/>
      <c r="AP902" s="147"/>
      <c r="AQ902" s="147"/>
      <c r="AR902" s="147"/>
      <c r="AS902" s="147"/>
      <c r="AT902" s="147"/>
      <c r="AU902" s="147"/>
      <c r="AV902" s="147"/>
      <c r="AW902" s="147"/>
      <c r="AX902" s="147"/>
      <c r="AY902" s="147"/>
      <c r="AZ902" s="147"/>
      <c r="BA902" s="147"/>
      <c r="BB902" s="147"/>
      <c r="BC902" s="147"/>
      <c r="BD902" s="147"/>
      <c r="BE902" s="147"/>
      <c r="BF902" s="147"/>
      <c r="BG902" s="147"/>
      <c r="BH902" s="147"/>
      <c r="BI902" s="147"/>
      <c r="BJ902" s="147"/>
      <c r="BK902" s="147"/>
      <c r="BL902" s="147"/>
      <c r="BM902" s="147"/>
      <c r="BN902" s="147"/>
      <c r="BO902" s="147"/>
      <c r="BP902" s="147"/>
      <c r="BQ902" s="147"/>
      <c r="BR902" s="147"/>
      <c r="BS902" s="147"/>
      <c r="BT902" s="147"/>
      <c r="BU902" s="147"/>
      <c r="BV902" s="147"/>
      <c r="BW902" s="147"/>
      <c r="BX902" s="147"/>
      <c r="BY902" s="147"/>
      <c r="BZ902" s="147"/>
      <c r="CA902" s="147"/>
      <c r="CB902" s="147"/>
      <c r="CC902" s="147"/>
      <c r="CD902" s="147"/>
      <c r="CE902" s="147"/>
      <c r="CF902" s="147"/>
      <c r="CG902" s="147"/>
      <c r="CH902" s="147"/>
      <c r="CI902" s="147"/>
      <c r="CJ902" s="147"/>
      <c r="CK902" s="147"/>
      <c r="CL902" s="147"/>
      <c r="CM902" s="147"/>
      <c r="CN902" s="147"/>
      <c r="CO902" s="147"/>
      <c r="CP902" s="147"/>
      <c r="CQ902" s="147"/>
      <c r="CR902" s="147"/>
      <c r="CS902" s="147"/>
    </row>
    <row r="903" customFormat="false" ht="13.8" hidden="false" customHeight="false" outlineLevel="0" collapsed="false">
      <c r="A903" s="249"/>
      <c r="B903" s="249"/>
      <c r="C903" s="249"/>
      <c r="D903" s="249"/>
      <c r="E903" s="249"/>
      <c r="F903" s="147"/>
      <c r="G903" s="147"/>
      <c r="H903" s="147"/>
      <c r="AK903" s="147"/>
      <c r="AL903" s="147"/>
      <c r="AM903" s="147"/>
      <c r="AN903" s="147"/>
      <c r="AO903" s="147"/>
      <c r="AP903" s="147"/>
      <c r="AQ903" s="147"/>
      <c r="AR903" s="147"/>
      <c r="AS903" s="147"/>
      <c r="AT903" s="147"/>
      <c r="AU903" s="147"/>
      <c r="AV903" s="147"/>
      <c r="AW903" s="147"/>
      <c r="AX903" s="147"/>
      <c r="AY903" s="147"/>
      <c r="AZ903" s="147"/>
      <c r="BA903" s="147"/>
      <c r="BB903" s="147"/>
      <c r="BC903" s="147"/>
      <c r="BD903" s="147"/>
      <c r="BE903" s="147"/>
      <c r="BF903" s="147"/>
      <c r="BG903" s="147"/>
      <c r="BH903" s="147"/>
      <c r="BI903" s="147"/>
      <c r="BJ903" s="147"/>
      <c r="BK903" s="147"/>
      <c r="BL903" s="147"/>
      <c r="BM903" s="147"/>
      <c r="BN903" s="147"/>
      <c r="BO903" s="147"/>
      <c r="BP903" s="147"/>
      <c r="BQ903" s="147"/>
      <c r="BR903" s="147"/>
      <c r="BS903" s="147"/>
      <c r="BT903" s="147"/>
      <c r="BU903" s="147"/>
      <c r="BV903" s="147"/>
      <c r="BW903" s="147"/>
      <c r="BX903" s="147"/>
      <c r="BY903" s="147"/>
      <c r="BZ903" s="147"/>
      <c r="CA903" s="147"/>
      <c r="CB903" s="147"/>
      <c r="CC903" s="147"/>
      <c r="CD903" s="147"/>
      <c r="CE903" s="147"/>
      <c r="CF903" s="147"/>
      <c r="CG903" s="147"/>
      <c r="CH903" s="147"/>
      <c r="CI903" s="147"/>
      <c r="CJ903" s="147"/>
      <c r="CK903" s="147"/>
      <c r="CL903" s="147"/>
      <c r="CM903" s="147"/>
      <c r="CN903" s="147"/>
      <c r="CO903" s="147"/>
      <c r="CP903" s="147"/>
      <c r="CQ903" s="147"/>
      <c r="CR903" s="147"/>
      <c r="CS903" s="147"/>
    </row>
    <row r="904" customFormat="false" ht="13.8" hidden="false" customHeight="false" outlineLevel="0" collapsed="false">
      <c r="A904" s="249"/>
      <c r="B904" s="249"/>
      <c r="C904" s="249"/>
      <c r="D904" s="249"/>
      <c r="E904" s="249"/>
      <c r="F904" s="147"/>
      <c r="G904" s="147"/>
      <c r="H904" s="147"/>
      <c r="AK904" s="147"/>
      <c r="AL904" s="147"/>
      <c r="AM904" s="147"/>
      <c r="AN904" s="147"/>
      <c r="AO904" s="147"/>
      <c r="AP904" s="147"/>
      <c r="AQ904" s="147"/>
      <c r="AR904" s="147"/>
      <c r="AS904" s="147"/>
      <c r="AT904" s="147"/>
      <c r="AU904" s="147"/>
      <c r="AV904" s="147"/>
      <c r="AW904" s="147"/>
      <c r="AX904" s="147"/>
      <c r="AY904" s="147"/>
      <c r="AZ904" s="147"/>
      <c r="BA904" s="147"/>
      <c r="BB904" s="147"/>
      <c r="BC904" s="147"/>
      <c r="BD904" s="147"/>
      <c r="BE904" s="147"/>
      <c r="BF904" s="147"/>
      <c r="BG904" s="147"/>
      <c r="BH904" s="147"/>
      <c r="BI904" s="147"/>
      <c r="BJ904" s="147"/>
      <c r="BK904" s="147"/>
      <c r="BL904" s="147"/>
      <c r="BM904" s="147"/>
      <c r="BN904" s="147"/>
      <c r="BO904" s="147"/>
      <c r="BP904" s="147"/>
      <c r="BQ904" s="147"/>
      <c r="BR904" s="147"/>
      <c r="BS904" s="147"/>
      <c r="BT904" s="147"/>
      <c r="BU904" s="147"/>
      <c r="BV904" s="147"/>
      <c r="BW904" s="147"/>
      <c r="BX904" s="147"/>
      <c r="BY904" s="147"/>
      <c r="BZ904" s="147"/>
      <c r="CA904" s="147"/>
      <c r="CB904" s="147"/>
      <c r="CC904" s="147"/>
      <c r="CD904" s="147"/>
      <c r="CE904" s="147"/>
      <c r="CF904" s="147"/>
      <c r="CG904" s="147"/>
      <c r="CH904" s="147"/>
      <c r="CI904" s="147"/>
      <c r="CJ904" s="147"/>
      <c r="CK904" s="147"/>
      <c r="CL904" s="147"/>
      <c r="CM904" s="147"/>
      <c r="CN904" s="147"/>
      <c r="CO904" s="147"/>
      <c r="CP904" s="147"/>
      <c r="CQ904" s="147"/>
      <c r="CR904" s="147"/>
      <c r="CS904" s="147"/>
    </row>
    <row r="905" customFormat="false" ht="13.8" hidden="false" customHeight="false" outlineLevel="0" collapsed="false">
      <c r="A905" s="249"/>
      <c r="B905" s="249"/>
      <c r="C905" s="249"/>
      <c r="D905" s="249"/>
      <c r="E905" s="249"/>
      <c r="F905" s="147"/>
      <c r="G905" s="147"/>
      <c r="H905" s="147"/>
      <c r="AK905" s="147"/>
      <c r="AL905" s="147"/>
      <c r="AM905" s="147"/>
      <c r="AN905" s="147"/>
      <c r="AO905" s="147"/>
      <c r="AP905" s="147"/>
      <c r="AQ905" s="147"/>
      <c r="AR905" s="147"/>
      <c r="AS905" s="147"/>
      <c r="AT905" s="147"/>
      <c r="AU905" s="147"/>
      <c r="AV905" s="147"/>
      <c r="AW905" s="147"/>
      <c r="AX905" s="147"/>
      <c r="AY905" s="147"/>
      <c r="AZ905" s="147"/>
      <c r="BA905" s="147"/>
      <c r="BB905" s="147"/>
      <c r="BC905" s="147"/>
      <c r="BD905" s="147"/>
      <c r="BE905" s="147"/>
      <c r="BF905" s="147"/>
      <c r="BG905" s="147"/>
      <c r="BH905" s="147"/>
      <c r="BI905" s="147"/>
      <c r="BJ905" s="147"/>
      <c r="BK905" s="147"/>
      <c r="BL905" s="147"/>
      <c r="BM905" s="147"/>
      <c r="BN905" s="147"/>
      <c r="BO905" s="147"/>
      <c r="BP905" s="147"/>
      <c r="BQ905" s="147"/>
      <c r="BR905" s="147"/>
      <c r="BS905" s="147"/>
      <c r="BT905" s="147"/>
      <c r="BU905" s="147"/>
      <c r="BV905" s="147"/>
      <c r="BW905" s="147"/>
      <c r="BX905" s="147"/>
      <c r="BY905" s="147"/>
      <c r="BZ905" s="147"/>
      <c r="CA905" s="147"/>
      <c r="CB905" s="147"/>
      <c r="CC905" s="147"/>
      <c r="CD905" s="147"/>
      <c r="CE905" s="147"/>
      <c r="CF905" s="147"/>
      <c r="CG905" s="147"/>
      <c r="CH905" s="147"/>
      <c r="CI905" s="147"/>
      <c r="CJ905" s="147"/>
      <c r="CK905" s="147"/>
      <c r="CL905" s="147"/>
      <c r="CM905" s="147"/>
      <c r="CN905" s="147"/>
      <c r="CO905" s="147"/>
      <c r="CP905" s="147"/>
      <c r="CQ905" s="147"/>
      <c r="CR905" s="147"/>
      <c r="CS905" s="147"/>
    </row>
    <row r="906" customFormat="false" ht="13.8" hidden="false" customHeight="false" outlineLevel="0" collapsed="false">
      <c r="A906" s="249"/>
      <c r="B906" s="147"/>
      <c r="C906" s="147"/>
      <c r="D906" s="147"/>
      <c r="E906" s="147"/>
      <c r="F906" s="147"/>
      <c r="G906" s="147"/>
      <c r="H906" s="147"/>
      <c r="AK906" s="147"/>
      <c r="AL906" s="147"/>
      <c r="AM906" s="147"/>
      <c r="AN906" s="147"/>
      <c r="AO906" s="147"/>
      <c r="AP906" s="147"/>
      <c r="AQ906" s="147"/>
      <c r="AR906" s="147"/>
      <c r="AS906" s="147"/>
      <c r="AT906" s="147"/>
      <c r="AU906" s="147"/>
      <c r="AV906" s="147"/>
      <c r="AW906" s="147"/>
      <c r="AX906" s="147"/>
      <c r="AY906" s="147"/>
      <c r="AZ906" s="147"/>
      <c r="BA906" s="147"/>
      <c r="BB906" s="147"/>
      <c r="BC906" s="147"/>
      <c r="BD906" s="147"/>
      <c r="BE906" s="147"/>
      <c r="BF906" s="147"/>
      <c r="BG906" s="147"/>
      <c r="BH906" s="147"/>
      <c r="BI906" s="147"/>
      <c r="BJ906" s="147"/>
      <c r="BK906" s="147"/>
      <c r="BL906" s="147"/>
      <c r="BM906" s="147"/>
      <c r="BN906" s="147"/>
      <c r="BO906" s="147"/>
      <c r="BP906" s="147"/>
      <c r="BQ906" s="147"/>
      <c r="BR906" s="147"/>
      <c r="BS906" s="147"/>
      <c r="BT906" s="147"/>
      <c r="BU906" s="147"/>
      <c r="BV906" s="147"/>
      <c r="BW906" s="147"/>
      <c r="BX906" s="147"/>
      <c r="BY906" s="147"/>
      <c r="BZ906" s="147"/>
      <c r="CA906" s="147"/>
      <c r="CB906" s="147"/>
      <c r="CC906" s="147"/>
      <c r="CD906" s="147"/>
      <c r="CE906" s="147"/>
      <c r="CF906" s="147"/>
      <c r="CG906" s="147"/>
      <c r="CH906" s="147"/>
      <c r="CI906" s="147"/>
      <c r="CJ906" s="147"/>
      <c r="CK906" s="147"/>
      <c r="CL906" s="147"/>
      <c r="CM906" s="147"/>
      <c r="CN906" s="147"/>
      <c r="CO906" s="147"/>
      <c r="CP906" s="147"/>
      <c r="CQ906" s="147"/>
      <c r="CR906" s="147"/>
      <c r="CS906" s="147"/>
    </row>
    <row r="907" customFormat="false" ht="13.8" hidden="false" customHeight="false" outlineLevel="0" collapsed="false">
      <c r="A907" s="147"/>
      <c r="B907" s="147"/>
      <c r="C907" s="147"/>
      <c r="D907" s="147"/>
      <c r="E907" s="147"/>
      <c r="F907" s="147"/>
      <c r="G907" s="147"/>
      <c r="H907" s="147"/>
      <c r="AK907" s="147"/>
      <c r="AL907" s="147"/>
      <c r="AM907" s="147"/>
      <c r="AN907" s="147"/>
      <c r="AO907" s="147"/>
      <c r="AP907" s="147"/>
      <c r="AQ907" s="147"/>
      <c r="AR907" s="147"/>
      <c r="AS907" s="147"/>
      <c r="AT907" s="147"/>
      <c r="AU907" s="147"/>
      <c r="AV907" s="147"/>
      <c r="AW907" s="147"/>
      <c r="AX907" s="147"/>
      <c r="AY907" s="147"/>
      <c r="AZ907" s="147"/>
      <c r="BA907" s="147"/>
      <c r="BB907" s="147"/>
      <c r="BC907" s="147"/>
      <c r="BD907" s="147"/>
      <c r="BE907" s="147"/>
      <c r="BF907" s="147"/>
      <c r="BG907" s="147"/>
      <c r="BH907" s="147"/>
      <c r="BI907" s="147"/>
      <c r="BJ907" s="147"/>
      <c r="BK907" s="147"/>
      <c r="BL907" s="147"/>
      <c r="BM907" s="147"/>
      <c r="BN907" s="147"/>
      <c r="BO907" s="147"/>
      <c r="BP907" s="147"/>
      <c r="BQ907" s="147"/>
      <c r="BR907" s="147"/>
      <c r="BS907" s="147"/>
      <c r="BT907" s="147"/>
      <c r="BU907" s="147"/>
      <c r="BV907" s="147"/>
      <c r="BW907" s="147"/>
      <c r="BX907" s="147"/>
      <c r="BY907" s="147"/>
      <c r="BZ907" s="147"/>
      <c r="CA907" s="147"/>
      <c r="CB907" s="147"/>
      <c r="CC907" s="147"/>
      <c r="CD907" s="147"/>
      <c r="CE907" s="147"/>
      <c r="CF907" s="147"/>
      <c r="CG907" s="147"/>
      <c r="CH907" s="147"/>
      <c r="CI907" s="147"/>
      <c r="CJ907" s="147"/>
      <c r="CK907" s="147"/>
      <c r="CL907" s="147"/>
      <c r="CM907" s="147"/>
      <c r="CN907" s="147"/>
      <c r="CO907" s="147"/>
      <c r="CP907" s="147"/>
      <c r="CQ907" s="147"/>
      <c r="CR907" s="147"/>
      <c r="CS907" s="147"/>
    </row>
    <row r="908" customFormat="false" ht="13.8" hidden="false" customHeight="false" outlineLevel="0" collapsed="false">
      <c r="A908" s="147"/>
      <c r="B908" s="147"/>
      <c r="C908" s="147"/>
      <c r="D908" s="147"/>
      <c r="E908" s="147"/>
      <c r="F908" s="147"/>
      <c r="G908" s="147"/>
      <c r="H908" s="147"/>
      <c r="AK908" s="147"/>
      <c r="AL908" s="147"/>
      <c r="AM908" s="147"/>
      <c r="AN908" s="147"/>
      <c r="AO908" s="147"/>
      <c r="AP908" s="147"/>
      <c r="AQ908" s="147"/>
      <c r="AR908" s="147"/>
      <c r="AS908" s="147"/>
      <c r="AT908" s="147"/>
      <c r="AU908" s="147"/>
      <c r="AV908" s="147"/>
      <c r="AW908" s="147"/>
      <c r="AX908" s="147"/>
      <c r="AY908" s="147"/>
      <c r="AZ908" s="147"/>
      <c r="BA908" s="147"/>
      <c r="BB908" s="147"/>
      <c r="BC908" s="147"/>
      <c r="BD908" s="147"/>
      <c r="BE908" s="147"/>
      <c r="BF908" s="147"/>
      <c r="BG908" s="147"/>
      <c r="BH908" s="147"/>
      <c r="BI908" s="147"/>
      <c r="BJ908" s="147"/>
      <c r="BK908" s="147"/>
      <c r="BL908" s="147"/>
      <c r="BM908" s="147"/>
      <c r="BN908" s="147"/>
      <c r="BO908" s="147"/>
      <c r="BP908" s="147"/>
      <c r="BQ908" s="147"/>
      <c r="BR908" s="147"/>
      <c r="BS908" s="147"/>
      <c r="BT908" s="147"/>
      <c r="BU908" s="147"/>
      <c r="BV908" s="147"/>
      <c r="BW908" s="147"/>
      <c r="BX908" s="147"/>
      <c r="BY908" s="147"/>
      <c r="BZ908" s="147"/>
      <c r="CA908" s="147"/>
      <c r="CB908" s="147"/>
      <c r="CC908" s="147"/>
      <c r="CD908" s="147"/>
      <c r="CE908" s="147"/>
      <c r="CF908" s="147"/>
      <c r="CG908" s="147"/>
      <c r="CH908" s="147"/>
      <c r="CI908" s="147"/>
      <c r="CJ908" s="147"/>
      <c r="CK908" s="147"/>
      <c r="CL908" s="147"/>
      <c r="CM908" s="147"/>
      <c r="CN908" s="147"/>
      <c r="CO908" s="147"/>
      <c r="CP908" s="147"/>
      <c r="CQ908" s="147"/>
      <c r="CR908" s="147"/>
      <c r="CS908" s="147"/>
    </row>
    <row r="909" customFormat="false" ht="13.8" hidden="false" customHeight="false" outlineLevel="0" collapsed="false">
      <c r="A909" s="147"/>
      <c r="B909" s="147"/>
      <c r="C909" s="147"/>
      <c r="D909" s="147"/>
      <c r="E909" s="147"/>
      <c r="F909" s="147"/>
      <c r="G909" s="147"/>
      <c r="H909" s="147"/>
      <c r="AK909" s="147"/>
      <c r="AL909" s="147"/>
      <c r="AM909" s="147"/>
      <c r="AN909" s="147"/>
      <c r="AO909" s="147"/>
      <c r="AP909" s="147"/>
      <c r="AQ909" s="147"/>
      <c r="AR909" s="147"/>
      <c r="AS909" s="147"/>
      <c r="AT909" s="147"/>
      <c r="AU909" s="147"/>
      <c r="AV909" s="147"/>
      <c r="AW909" s="147"/>
      <c r="AX909" s="147"/>
      <c r="AY909" s="147"/>
      <c r="AZ909" s="147"/>
      <c r="BA909" s="147"/>
      <c r="BB909" s="147"/>
      <c r="BC909" s="147"/>
      <c r="BD909" s="147"/>
      <c r="BE909" s="147"/>
      <c r="BF909" s="147"/>
      <c r="BG909" s="147"/>
      <c r="BH909" s="147"/>
      <c r="BI909" s="147"/>
      <c r="BJ909" s="147"/>
      <c r="BK909" s="147"/>
      <c r="BL909" s="147"/>
      <c r="BM909" s="147"/>
      <c r="BN909" s="147"/>
      <c r="BO909" s="147"/>
      <c r="BP909" s="147"/>
      <c r="BQ909" s="147"/>
      <c r="BR909" s="147"/>
      <c r="BS909" s="147"/>
      <c r="BT909" s="147"/>
      <c r="BU909" s="147"/>
      <c r="BV909" s="147"/>
      <c r="BW909" s="147"/>
      <c r="BX909" s="147"/>
      <c r="BY909" s="147"/>
      <c r="BZ909" s="147"/>
      <c r="CA909" s="147"/>
      <c r="CB909" s="147"/>
      <c r="CC909" s="147"/>
      <c r="CD909" s="147"/>
      <c r="CE909" s="147"/>
      <c r="CF909" s="147"/>
      <c r="CG909" s="147"/>
      <c r="CH909" s="147"/>
      <c r="CI909" s="147"/>
      <c r="CJ909" s="147"/>
      <c r="CK909" s="147"/>
      <c r="CL909" s="147"/>
      <c r="CM909" s="147"/>
      <c r="CN909" s="147"/>
      <c r="CO909" s="147"/>
      <c r="CP909" s="147"/>
      <c r="CQ909" s="147"/>
      <c r="CR909" s="147"/>
      <c r="CS909" s="147"/>
    </row>
    <row r="910" customFormat="false" ht="13.8" hidden="false" customHeight="false" outlineLevel="0" collapsed="false">
      <c r="A910" s="147"/>
      <c r="B910" s="147"/>
      <c r="C910" s="147"/>
      <c r="D910" s="147"/>
      <c r="E910" s="147"/>
      <c r="F910" s="147"/>
      <c r="G910" s="147"/>
      <c r="H910" s="147"/>
      <c r="AK910" s="147"/>
      <c r="AL910" s="147"/>
      <c r="AM910" s="147"/>
      <c r="AN910" s="147"/>
      <c r="AO910" s="147"/>
      <c r="AP910" s="147"/>
      <c r="AQ910" s="147"/>
      <c r="AR910" s="147"/>
      <c r="AS910" s="147"/>
      <c r="AT910" s="147"/>
      <c r="AU910" s="147"/>
      <c r="AV910" s="147"/>
      <c r="AW910" s="147"/>
      <c r="AX910" s="147"/>
      <c r="AY910" s="147"/>
      <c r="AZ910" s="147"/>
      <c r="BA910" s="147"/>
      <c r="BB910" s="147"/>
      <c r="BC910" s="147"/>
      <c r="BD910" s="147"/>
      <c r="BE910" s="147"/>
      <c r="BF910" s="147"/>
      <c r="BG910" s="147"/>
      <c r="BH910" s="147"/>
      <c r="BI910" s="147"/>
      <c r="BJ910" s="147"/>
      <c r="BK910" s="147"/>
      <c r="BL910" s="147"/>
      <c r="BM910" s="147"/>
      <c r="BN910" s="147"/>
      <c r="BO910" s="147"/>
      <c r="BP910" s="147"/>
      <c r="BQ910" s="147"/>
      <c r="BR910" s="147"/>
      <c r="BS910" s="147"/>
      <c r="BT910" s="147"/>
      <c r="BU910" s="147"/>
      <c r="BV910" s="147"/>
      <c r="BW910" s="147"/>
      <c r="BX910" s="147"/>
      <c r="BY910" s="147"/>
      <c r="BZ910" s="147"/>
      <c r="CA910" s="147"/>
      <c r="CB910" s="147"/>
      <c r="CC910" s="147"/>
      <c r="CD910" s="147"/>
      <c r="CE910" s="147"/>
      <c r="CF910" s="147"/>
      <c r="CG910" s="147"/>
      <c r="CH910" s="147"/>
      <c r="CI910" s="147"/>
      <c r="CJ910" s="147"/>
      <c r="CK910" s="147"/>
      <c r="CL910" s="147"/>
      <c r="CM910" s="147"/>
      <c r="CN910" s="147"/>
      <c r="CO910" s="147"/>
      <c r="CP910" s="147"/>
      <c r="CQ910" s="147"/>
      <c r="CR910" s="147"/>
      <c r="CS910" s="147"/>
    </row>
    <row r="911" customFormat="false" ht="13.8" hidden="false" customHeight="false" outlineLevel="0" collapsed="false">
      <c r="A911" s="147"/>
      <c r="B911" s="147"/>
      <c r="C911" s="147"/>
      <c r="D911" s="147"/>
      <c r="E911" s="147"/>
      <c r="F911" s="147"/>
      <c r="G911" s="147"/>
      <c r="H911" s="147"/>
      <c r="AK911" s="147"/>
      <c r="AL911" s="147"/>
      <c r="AM911" s="147"/>
      <c r="AN911" s="147"/>
      <c r="AO911" s="147"/>
      <c r="AP911" s="147"/>
      <c r="AQ911" s="147"/>
      <c r="AR911" s="147"/>
      <c r="AS911" s="147"/>
      <c r="AT911" s="147"/>
      <c r="AU911" s="147"/>
      <c r="AV911" s="147"/>
      <c r="AW911" s="147"/>
      <c r="AX911" s="147"/>
      <c r="AY911" s="147"/>
      <c r="AZ911" s="147"/>
      <c r="BA911" s="147"/>
      <c r="BB911" s="147"/>
      <c r="BC911" s="147"/>
      <c r="BD911" s="147"/>
      <c r="BE911" s="147"/>
      <c r="BF911" s="147"/>
      <c r="BG911" s="147"/>
      <c r="BH911" s="147"/>
      <c r="BI911" s="147"/>
      <c r="BJ911" s="147"/>
      <c r="BK911" s="147"/>
      <c r="BL911" s="147"/>
      <c r="BM911" s="147"/>
      <c r="BN911" s="147"/>
      <c r="BO911" s="147"/>
      <c r="BP911" s="147"/>
      <c r="BQ911" s="147"/>
      <c r="BR911" s="147"/>
      <c r="BS911" s="147"/>
      <c r="BT911" s="147"/>
      <c r="BU911" s="147"/>
      <c r="BV911" s="147"/>
      <c r="BW911" s="147"/>
      <c r="BX911" s="147"/>
      <c r="BY911" s="147"/>
      <c r="BZ911" s="147"/>
      <c r="CA911" s="147"/>
      <c r="CB911" s="147"/>
      <c r="CC911" s="147"/>
      <c r="CD911" s="147"/>
      <c r="CE911" s="147"/>
      <c r="CF911" s="147"/>
      <c r="CG911" s="147"/>
      <c r="CH911" s="147"/>
      <c r="CI911" s="147"/>
      <c r="CJ911" s="147"/>
      <c r="CK911" s="147"/>
      <c r="CL911" s="147"/>
      <c r="CM911" s="147"/>
      <c r="CN911" s="147"/>
      <c r="CO911" s="147"/>
      <c r="CP911" s="147"/>
      <c r="CQ911" s="147"/>
      <c r="CR911" s="147"/>
      <c r="CS911" s="147"/>
    </row>
    <row r="912" customFormat="false" ht="13.8" hidden="false" customHeight="false" outlineLevel="0" collapsed="false">
      <c r="A912" s="147"/>
      <c r="B912" s="147"/>
      <c r="C912" s="147"/>
      <c r="D912" s="147"/>
      <c r="E912" s="147"/>
      <c r="F912" s="147"/>
      <c r="G912" s="147"/>
      <c r="H912" s="147"/>
      <c r="AK912" s="147"/>
      <c r="AL912" s="147"/>
      <c r="AM912" s="147"/>
      <c r="AN912" s="147"/>
      <c r="AO912" s="147"/>
      <c r="AP912" s="147"/>
      <c r="AQ912" s="147"/>
      <c r="AR912" s="147"/>
      <c r="AS912" s="147"/>
      <c r="AT912" s="147"/>
      <c r="AU912" s="147"/>
      <c r="AV912" s="147"/>
      <c r="AW912" s="147"/>
      <c r="AX912" s="147"/>
      <c r="AY912" s="147"/>
      <c r="AZ912" s="147"/>
      <c r="BA912" s="147"/>
      <c r="BB912" s="147"/>
      <c r="BC912" s="147"/>
      <c r="BD912" s="147"/>
      <c r="BE912" s="147"/>
      <c r="BF912" s="147"/>
      <c r="BG912" s="147"/>
      <c r="BH912" s="147"/>
      <c r="BI912" s="147"/>
      <c r="BJ912" s="147"/>
      <c r="BK912" s="147"/>
      <c r="BL912" s="147"/>
      <c r="BM912" s="147"/>
      <c r="BN912" s="147"/>
      <c r="BO912" s="147"/>
      <c r="BP912" s="147"/>
      <c r="BQ912" s="147"/>
      <c r="BR912" s="147"/>
      <c r="BS912" s="147"/>
      <c r="BT912" s="147"/>
      <c r="BU912" s="147"/>
      <c r="BV912" s="147"/>
      <c r="BW912" s="147"/>
      <c r="BX912" s="147"/>
      <c r="BY912" s="147"/>
      <c r="BZ912" s="147"/>
      <c r="CA912" s="147"/>
      <c r="CB912" s="147"/>
      <c r="CC912" s="147"/>
      <c r="CD912" s="147"/>
      <c r="CE912" s="147"/>
      <c r="CF912" s="147"/>
      <c r="CG912" s="147"/>
      <c r="CH912" s="147"/>
      <c r="CI912" s="147"/>
      <c r="CJ912" s="147"/>
      <c r="CK912" s="147"/>
      <c r="CL912" s="147"/>
      <c r="CM912" s="147"/>
      <c r="CN912" s="147"/>
      <c r="CO912" s="147"/>
      <c r="CP912" s="147"/>
      <c r="CQ912" s="147"/>
      <c r="CR912" s="147"/>
      <c r="CS912" s="147"/>
    </row>
    <row r="913" customFormat="false" ht="13.8" hidden="false" customHeight="false" outlineLevel="0" collapsed="false">
      <c r="A913" s="147"/>
      <c r="B913" s="147"/>
      <c r="C913" s="147"/>
      <c r="D913" s="147"/>
      <c r="E913" s="147"/>
      <c r="F913" s="147"/>
      <c r="G913" s="147"/>
      <c r="H913" s="147"/>
      <c r="AK913" s="147"/>
      <c r="AL913" s="147"/>
      <c r="AM913" s="147"/>
      <c r="AN913" s="147"/>
      <c r="AO913" s="147"/>
      <c r="AP913" s="147"/>
      <c r="AQ913" s="147"/>
      <c r="AR913" s="147"/>
      <c r="AS913" s="147"/>
      <c r="AT913" s="147"/>
      <c r="AU913" s="147"/>
      <c r="AV913" s="147"/>
      <c r="AW913" s="147"/>
      <c r="AX913" s="147"/>
      <c r="AY913" s="147"/>
      <c r="AZ913" s="147"/>
      <c r="BA913" s="147"/>
      <c r="BB913" s="147"/>
      <c r="BC913" s="147"/>
      <c r="BD913" s="147"/>
      <c r="BE913" s="147"/>
      <c r="BF913" s="147"/>
      <c r="BG913" s="147"/>
      <c r="BH913" s="147"/>
      <c r="BI913" s="147"/>
      <c r="BJ913" s="147"/>
      <c r="BK913" s="147"/>
      <c r="BL913" s="147"/>
      <c r="BM913" s="147"/>
      <c r="BN913" s="147"/>
      <c r="BO913" s="147"/>
      <c r="BP913" s="147"/>
      <c r="BQ913" s="147"/>
      <c r="BR913" s="147"/>
      <c r="BS913" s="147"/>
      <c r="BT913" s="147"/>
      <c r="BU913" s="147"/>
      <c r="BV913" s="147"/>
      <c r="BW913" s="147"/>
      <c r="BX913" s="147"/>
      <c r="BY913" s="147"/>
      <c r="BZ913" s="147"/>
      <c r="CA913" s="147"/>
      <c r="CB913" s="147"/>
      <c r="CC913" s="147"/>
      <c r="CD913" s="147"/>
      <c r="CE913" s="147"/>
      <c r="CF913" s="147"/>
      <c r="CG913" s="147"/>
      <c r="CH913" s="147"/>
      <c r="CI913" s="147"/>
      <c r="CJ913" s="147"/>
      <c r="CK913" s="147"/>
      <c r="CL913" s="147"/>
      <c r="CM913" s="147"/>
      <c r="CN913" s="147"/>
      <c r="CO913" s="147"/>
      <c r="CP913" s="147"/>
      <c r="CQ913" s="147"/>
      <c r="CR913" s="147"/>
      <c r="CS913" s="147"/>
    </row>
    <row r="914" customFormat="false" ht="13.8" hidden="false" customHeight="false" outlineLevel="0" collapsed="false">
      <c r="A914" s="147"/>
      <c r="B914" s="147"/>
      <c r="C914" s="147"/>
      <c r="D914" s="147"/>
      <c r="E914" s="147"/>
      <c r="F914" s="147"/>
      <c r="G914" s="147"/>
      <c r="H914" s="147"/>
      <c r="AK914" s="147"/>
      <c r="AL914" s="147"/>
      <c r="AM914" s="147"/>
      <c r="AN914" s="147"/>
      <c r="AO914" s="147"/>
      <c r="AP914" s="147"/>
      <c r="AQ914" s="147"/>
      <c r="AR914" s="147"/>
      <c r="AS914" s="147"/>
      <c r="AT914" s="147"/>
      <c r="AU914" s="147"/>
      <c r="AV914" s="147"/>
      <c r="AW914" s="147"/>
      <c r="AX914" s="147"/>
      <c r="AY914" s="147"/>
      <c r="AZ914" s="147"/>
      <c r="BA914" s="147"/>
      <c r="BB914" s="147"/>
      <c r="BC914" s="147"/>
      <c r="BD914" s="147"/>
      <c r="BE914" s="147"/>
      <c r="BF914" s="147"/>
      <c r="BG914" s="147"/>
      <c r="BH914" s="147"/>
      <c r="BI914" s="147"/>
      <c r="BJ914" s="147"/>
      <c r="BK914" s="147"/>
      <c r="BL914" s="147"/>
      <c r="BM914" s="147"/>
      <c r="BN914" s="147"/>
      <c r="BO914" s="147"/>
      <c r="BP914" s="147"/>
      <c r="BQ914" s="147"/>
      <c r="BR914" s="147"/>
      <c r="BS914" s="147"/>
      <c r="BT914" s="147"/>
      <c r="BU914" s="147"/>
      <c r="BV914" s="147"/>
      <c r="BW914" s="147"/>
      <c r="BX914" s="147"/>
      <c r="BY914" s="147"/>
      <c r="BZ914" s="147"/>
      <c r="CA914" s="147"/>
      <c r="CB914" s="147"/>
      <c r="CC914" s="147"/>
      <c r="CD914" s="147"/>
      <c r="CE914" s="147"/>
      <c r="CF914" s="147"/>
      <c r="CG914" s="147"/>
      <c r="CH914" s="147"/>
      <c r="CI914" s="147"/>
      <c r="CJ914" s="147"/>
      <c r="CK914" s="147"/>
      <c r="CL914" s="147"/>
      <c r="CM914" s="147"/>
      <c r="CN914" s="147"/>
      <c r="CO914" s="147"/>
      <c r="CP914" s="147"/>
      <c r="CQ914" s="147"/>
      <c r="CR914" s="147"/>
      <c r="CS914" s="147"/>
    </row>
    <row r="915" customFormat="false" ht="13.8" hidden="false" customHeight="false" outlineLevel="0" collapsed="false">
      <c r="A915" s="147"/>
      <c r="B915" s="147"/>
      <c r="C915" s="147"/>
      <c r="D915" s="147"/>
      <c r="E915" s="147"/>
      <c r="F915" s="147"/>
      <c r="G915" s="147"/>
      <c r="H915" s="147"/>
      <c r="AK915" s="147"/>
      <c r="AL915" s="147"/>
      <c r="AM915" s="147"/>
      <c r="AN915" s="147"/>
      <c r="AO915" s="147"/>
      <c r="AP915" s="147"/>
      <c r="AQ915" s="147"/>
      <c r="AR915" s="147"/>
      <c r="AS915" s="147"/>
      <c r="AT915" s="147"/>
      <c r="AU915" s="147"/>
      <c r="AV915" s="147"/>
      <c r="AW915" s="147"/>
      <c r="AX915" s="147"/>
      <c r="AY915" s="147"/>
      <c r="AZ915" s="147"/>
      <c r="BA915" s="147"/>
      <c r="BB915" s="147"/>
      <c r="BC915" s="147"/>
      <c r="BD915" s="147"/>
      <c r="BE915" s="147"/>
      <c r="BF915" s="147"/>
      <c r="BG915" s="147"/>
      <c r="BH915" s="147"/>
      <c r="BI915" s="147"/>
      <c r="BJ915" s="147"/>
      <c r="BK915" s="147"/>
      <c r="BL915" s="147"/>
      <c r="BM915" s="147"/>
      <c r="BN915" s="147"/>
      <c r="BO915" s="147"/>
      <c r="BP915" s="147"/>
      <c r="BQ915" s="147"/>
      <c r="BR915" s="147"/>
      <c r="BS915" s="147"/>
      <c r="BT915" s="147"/>
      <c r="BU915" s="147"/>
      <c r="BV915" s="147"/>
      <c r="BW915" s="147"/>
      <c r="BX915" s="147"/>
      <c r="BY915" s="147"/>
      <c r="BZ915" s="147"/>
      <c r="CA915" s="147"/>
      <c r="CB915" s="147"/>
      <c r="CC915" s="147"/>
      <c r="CD915" s="147"/>
      <c r="CE915" s="147"/>
      <c r="CF915" s="147"/>
      <c r="CG915" s="147"/>
      <c r="CH915" s="147"/>
      <c r="CI915" s="147"/>
      <c r="CJ915" s="147"/>
      <c r="CK915" s="147"/>
      <c r="CL915" s="147"/>
      <c r="CM915" s="147"/>
      <c r="CN915" s="147"/>
      <c r="CO915" s="147"/>
      <c r="CP915" s="147"/>
      <c r="CQ915" s="147"/>
      <c r="CR915" s="147"/>
      <c r="CS915" s="147"/>
    </row>
    <row r="916" customFormat="false" ht="13.8" hidden="false" customHeight="false" outlineLevel="0" collapsed="false">
      <c r="A916" s="147"/>
      <c r="B916" s="147"/>
      <c r="C916" s="147"/>
      <c r="D916" s="147"/>
      <c r="E916" s="147"/>
      <c r="F916" s="147"/>
      <c r="G916" s="147"/>
      <c r="H916" s="147"/>
      <c r="AK916" s="147"/>
      <c r="AL916" s="147"/>
      <c r="AM916" s="147"/>
      <c r="AN916" s="147"/>
      <c r="AO916" s="147"/>
      <c r="AP916" s="147"/>
      <c r="AQ916" s="147"/>
      <c r="AR916" s="147"/>
      <c r="AS916" s="147"/>
      <c r="AT916" s="147"/>
      <c r="AU916" s="147"/>
      <c r="AV916" s="147"/>
      <c r="AW916" s="147"/>
      <c r="AX916" s="147"/>
      <c r="AY916" s="147"/>
      <c r="AZ916" s="147"/>
      <c r="BA916" s="147"/>
      <c r="BB916" s="147"/>
      <c r="BC916" s="147"/>
      <c r="BD916" s="147"/>
      <c r="BE916" s="147"/>
      <c r="BF916" s="147"/>
      <c r="BG916" s="147"/>
      <c r="BH916" s="147"/>
      <c r="BI916" s="147"/>
      <c r="BJ916" s="147"/>
      <c r="BK916" s="147"/>
      <c r="BL916" s="147"/>
      <c r="BM916" s="147"/>
      <c r="BN916" s="147"/>
      <c r="BO916" s="147"/>
      <c r="BP916" s="147"/>
      <c r="BQ916" s="147"/>
      <c r="BR916" s="147"/>
      <c r="BS916" s="147"/>
      <c r="BT916" s="147"/>
      <c r="BU916" s="147"/>
      <c r="BV916" s="147"/>
      <c r="BW916" s="147"/>
      <c r="BX916" s="147"/>
      <c r="BY916" s="147"/>
      <c r="BZ916" s="147"/>
      <c r="CA916" s="147"/>
      <c r="CB916" s="147"/>
      <c r="CC916" s="147"/>
      <c r="CD916" s="147"/>
      <c r="CE916" s="147"/>
      <c r="CF916" s="147"/>
      <c r="CG916" s="147"/>
      <c r="CH916" s="147"/>
      <c r="CI916" s="147"/>
      <c r="CJ916" s="147"/>
      <c r="CK916" s="147"/>
      <c r="CL916" s="147"/>
      <c r="CM916" s="147"/>
      <c r="CN916" s="147"/>
      <c r="CO916" s="147"/>
      <c r="CP916" s="147"/>
      <c r="CQ916" s="147"/>
      <c r="CR916" s="147"/>
      <c r="CS916" s="147"/>
    </row>
    <row r="917" customFormat="false" ht="13.8" hidden="false" customHeight="false" outlineLevel="0" collapsed="false">
      <c r="A917" s="147"/>
      <c r="B917" s="147"/>
      <c r="C917" s="147"/>
      <c r="D917" s="147"/>
      <c r="E917" s="147"/>
      <c r="F917" s="147"/>
      <c r="G917" s="147"/>
      <c r="H917" s="147"/>
      <c r="AK917" s="147"/>
      <c r="AL917" s="147"/>
      <c r="AM917" s="147"/>
      <c r="AN917" s="147"/>
      <c r="AO917" s="147"/>
      <c r="AP917" s="147"/>
      <c r="AQ917" s="147"/>
      <c r="AR917" s="147"/>
      <c r="AS917" s="147"/>
      <c r="AT917" s="147"/>
      <c r="AU917" s="147"/>
      <c r="AV917" s="147"/>
      <c r="AW917" s="147"/>
      <c r="AX917" s="147"/>
      <c r="AY917" s="147"/>
      <c r="AZ917" s="147"/>
      <c r="BA917" s="147"/>
      <c r="BB917" s="147"/>
      <c r="BC917" s="147"/>
      <c r="BD917" s="147"/>
      <c r="BE917" s="147"/>
      <c r="BF917" s="147"/>
      <c r="BG917" s="147"/>
      <c r="BH917" s="147"/>
      <c r="BI917" s="147"/>
      <c r="BJ917" s="147"/>
      <c r="BK917" s="147"/>
      <c r="BL917" s="147"/>
      <c r="BM917" s="147"/>
      <c r="BN917" s="147"/>
      <c r="BO917" s="147"/>
      <c r="BP917" s="147"/>
      <c r="BQ917" s="147"/>
      <c r="BR917" s="147"/>
      <c r="BS917" s="147"/>
      <c r="BT917" s="147"/>
      <c r="BU917" s="147"/>
      <c r="BV917" s="147"/>
      <c r="BW917" s="147"/>
      <c r="BX917" s="147"/>
      <c r="BY917" s="147"/>
      <c r="BZ917" s="147"/>
      <c r="CA917" s="147"/>
      <c r="CB917" s="147"/>
      <c r="CC917" s="147"/>
      <c r="CD917" s="147"/>
      <c r="CE917" s="147"/>
      <c r="CF917" s="147"/>
      <c r="CG917" s="147"/>
      <c r="CH917" s="147"/>
      <c r="CI917" s="147"/>
      <c r="CJ917" s="147"/>
      <c r="CK917" s="147"/>
      <c r="CL917" s="147"/>
      <c r="CM917" s="147"/>
      <c r="CN917" s="147"/>
      <c r="CO917" s="147"/>
      <c r="CP917" s="147"/>
      <c r="CQ917" s="147"/>
      <c r="CR917" s="147"/>
      <c r="CS917" s="147"/>
    </row>
    <row r="918" customFormat="false" ht="13.8" hidden="false" customHeight="false" outlineLevel="0" collapsed="false">
      <c r="A918" s="147"/>
      <c r="B918" s="147"/>
      <c r="C918" s="147"/>
      <c r="D918" s="147"/>
      <c r="E918" s="147"/>
      <c r="F918" s="147"/>
      <c r="G918" s="147"/>
      <c r="H918" s="147"/>
      <c r="AK918" s="147"/>
      <c r="AL918" s="147"/>
      <c r="AM918" s="147"/>
      <c r="AN918" s="147"/>
      <c r="AO918" s="147"/>
      <c r="AP918" s="147"/>
      <c r="AQ918" s="147"/>
      <c r="AR918" s="147"/>
      <c r="AS918" s="147"/>
      <c r="AT918" s="147"/>
      <c r="AU918" s="147"/>
      <c r="AV918" s="147"/>
      <c r="AW918" s="147"/>
      <c r="AX918" s="147"/>
      <c r="AY918" s="147"/>
      <c r="AZ918" s="147"/>
      <c r="BA918" s="147"/>
      <c r="BB918" s="147"/>
      <c r="BC918" s="147"/>
      <c r="BD918" s="147"/>
      <c r="BE918" s="147"/>
      <c r="BF918" s="147"/>
      <c r="BG918" s="147"/>
      <c r="BH918" s="147"/>
      <c r="BI918" s="147"/>
      <c r="BJ918" s="147"/>
      <c r="BK918" s="147"/>
      <c r="BL918" s="147"/>
      <c r="BM918" s="147"/>
      <c r="BN918" s="147"/>
      <c r="BO918" s="147"/>
      <c r="BP918" s="147"/>
      <c r="BQ918" s="147"/>
      <c r="BR918" s="147"/>
      <c r="BS918" s="147"/>
      <c r="BT918" s="147"/>
      <c r="BU918" s="147"/>
      <c r="BV918" s="147"/>
      <c r="BW918" s="147"/>
      <c r="BX918" s="147"/>
      <c r="BY918" s="147"/>
      <c r="BZ918" s="147"/>
      <c r="CA918" s="147"/>
      <c r="CB918" s="147"/>
      <c r="CC918" s="147"/>
      <c r="CD918" s="147"/>
      <c r="CE918" s="147"/>
      <c r="CF918" s="147"/>
      <c r="CG918" s="147"/>
      <c r="CH918" s="147"/>
      <c r="CI918" s="147"/>
      <c r="CJ918" s="147"/>
      <c r="CK918" s="147"/>
      <c r="CL918" s="147"/>
      <c r="CM918" s="147"/>
      <c r="CN918" s="147"/>
      <c r="CO918" s="147"/>
      <c r="CP918" s="147"/>
      <c r="CQ918" s="147"/>
      <c r="CR918" s="147"/>
      <c r="CS918" s="147"/>
    </row>
    <row r="919" customFormat="false" ht="13.8" hidden="false" customHeight="false" outlineLevel="0" collapsed="false">
      <c r="A919" s="147"/>
      <c r="B919" s="147"/>
      <c r="C919" s="147"/>
      <c r="D919" s="147"/>
      <c r="E919" s="147"/>
      <c r="F919" s="147"/>
      <c r="G919" s="147"/>
      <c r="H919" s="147"/>
      <c r="AK919" s="147"/>
      <c r="AL919" s="147"/>
      <c r="AM919" s="147"/>
      <c r="AN919" s="147"/>
      <c r="AO919" s="147"/>
      <c r="AP919" s="147"/>
      <c r="AQ919" s="147"/>
      <c r="AR919" s="147"/>
      <c r="AS919" s="147"/>
      <c r="AT919" s="147"/>
      <c r="AU919" s="147"/>
      <c r="AV919" s="147"/>
      <c r="AW919" s="147"/>
      <c r="AX919" s="147"/>
      <c r="AY919" s="147"/>
      <c r="AZ919" s="147"/>
      <c r="BA919" s="147"/>
      <c r="BB919" s="147"/>
      <c r="BC919" s="147"/>
      <c r="BD919" s="147"/>
      <c r="BE919" s="147"/>
      <c r="BF919" s="147"/>
      <c r="BG919" s="147"/>
      <c r="BH919" s="147"/>
      <c r="BI919" s="147"/>
      <c r="BJ919" s="147"/>
      <c r="BK919" s="147"/>
      <c r="BL919" s="147"/>
      <c r="BM919" s="147"/>
      <c r="BN919" s="147"/>
      <c r="BO919" s="147"/>
      <c r="BP919" s="147"/>
      <c r="BQ919" s="147"/>
      <c r="BR919" s="147"/>
      <c r="BS919" s="147"/>
      <c r="BT919" s="147"/>
      <c r="BU919" s="147"/>
      <c r="BV919" s="147"/>
      <c r="BW919" s="147"/>
      <c r="BX919" s="147"/>
      <c r="BY919" s="147"/>
      <c r="BZ919" s="147"/>
      <c r="CA919" s="147"/>
      <c r="CB919" s="147"/>
      <c r="CC919" s="147"/>
    </row>
    <row r="920" customFormat="false" ht="13.8" hidden="false" customHeight="false" outlineLevel="0" collapsed="false">
      <c r="A920" s="147"/>
      <c r="B920" s="147"/>
      <c r="C920" s="147"/>
      <c r="D920" s="147"/>
      <c r="E920" s="147"/>
      <c r="F920" s="147"/>
      <c r="G920" s="147"/>
      <c r="H920" s="147"/>
      <c r="AK920" s="147"/>
      <c r="AL920" s="147"/>
      <c r="AM920" s="147"/>
      <c r="AN920" s="147"/>
      <c r="AO920" s="147"/>
      <c r="AP920" s="147"/>
      <c r="AQ920" s="147"/>
      <c r="AR920" s="147"/>
      <c r="AS920" s="147"/>
      <c r="AT920" s="147"/>
      <c r="AU920" s="147"/>
      <c r="AV920" s="147"/>
      <c r="AW920" s="147"/>
      <c r="AX920" s="147"/>
      <c r="AY920" s="147"/>
      <c r="AZ920" s="147"/>
      <c r="BA920" s="147"/>
      <c r="BB920" s="147"/>
      <c r="BC920" s="147"/>
      <c r="BD920" s="147"/>
      <c r="BE920" s="147"/>
      <c r="BF920" s="147"/>
      <c r="BG920" s="147"/>
      <c r="BH920" s="147"/>
      <c r="BI920" s="147"/>
      <c r="BJ920" s="147"/>
      <c r="BK920" s="147"/>
      <c r="BL920" s="147"/>
      <c r="BM920" s="147"/>
      <c r="BN920" s="147"/>
      <c r="BO920" s="147"/>
      <c r="BP920" s="147"/>
      <c r="BQ920" s="147"/>
      <c r="BR920" s="147"/>
      <c r="BS920" s="147"/>
      <c r="BT920" s="147"/>
      <c r="BU920" s="147"/>
      <c r="BV920" s="147"/>
      <c r="BW920" s="147"/>
      <c r="BX920" s="147"/>
      <c r="BY920" s="147"/>
      <c r="BZ920" s="147"/>
      <c r="CA920" s="147"/>
      <c r="CB920" s="147"/>
      <c r="CC920" s="147"/>
    </row>
    <row r="921" customFormat="false" ht="13.8" hidden="false" customHeight="false" outlineLevel="0" collapsed="false">
      <c r="A921" s="147"/>
      <c r="B921" s="147"/>
      <c r="C921" s="147"/>
      <c r="D921" s="147"/>
      <c r="E921" s="147"/>
      <c r="F921" s="147"/>
      <c r="G921" s="147"/>
      <c r="H921" s="147"/>
      <c r="AK921" s="147"/>
      <c r="AL921" s="147"/>
      <c r="AM921" s="147"/>
      <c r="AN921" s="147"/>
      <c r="AO921" s="147"/>
      <c r="AP921" s="147"/>
      <c r="AQ921" s="147"/>
      <c r="AR921" s="147"/>
      <c r="AS921" s="147"/>
      <c r="AT921" s="147"/>
      <c r="AU921" s="147"/>
      <c r="AV921" s="147"/>
      <c r="AW921" s="147"/>
      <c r="AX921" s="147"/>
      <c r="AY921" s="147"/>
      <c r="AZ921" s="147"/>
      <c r="BA921" s="147"/>
      <c r="BB921" s="147"/>
      <c r="BC921" s="147"/>
      <c r="BD921" s="147"/>
      <c r="BE921" s="147"/>
      <c r="BF921" s="147"/>
      <c r="BG921" s="147"/>
      <c r="BH921" s="147"/>
      <c r="BI921" s="147"/>
      <c r="BJ921" s="147"/>
      <c r="BK921" s="147"/>
      <c r="BL921" s="147"/>
      <c r="BM921" s="147"/>
      <c r="BN921" s="147"/>
      <c r="BO921" s="147"/>
      <c r="BP921" s="147"/>
      <c r="BQ921" s="147"/>
      <c r="BR921" s="147"/>
      <c r="BS921" s="147"/>
      <c r="BT921" s="147"/>
      <c r="BU921" s="147"/>
      <c r="BV921" s="147"/>
      <c r="BW921" s="147"/>
      <c r="BX921" s="147"/>
      <c r="BY921" s="147"/>
      <c r="BZ921" s="147"/>
      <c r="CA921" s="147"/>
      <c r="CB921" s="147"/>
      <c r="CC921" s="147"/>
    </row>
    <row r="922" customFormat="false" ht="13.8" hidden="false" customHeight="false" outlineLevel="0" collapsed="false">
      <c r="A922" s="147"/>
      <c r="B922" s="147"/>
      <c r="C922" s="147"/>
      <c r="D922" s="147"/>
      <c r="E922" s="147"/>
      <c r="F922" s="147"/>
      <c r="G922" s="147"/>
      <c r="H922" s="147"/>
      <c r="AK922" s="147"/>
      <c r="AL922" s="147"/>
      <c r="AM922" s="147"/>
      <c r="AN922" s="147"/>
      <c r="AO922" s="147"/>
      <c r="AP922" s="147"/>
      <c r="AQ922" s="147"/>
      <c r="AR922" s="147"/>
      <c r="AS922" s="147"/>
      <c r="AT922" s="147"/>
      <c r="AU922" s="147"/>
      <c r="AV922" s="147"/>
      <c r="AW922" s="147"/>
      <c r="AX922" s="147"/>
      <c r="AY922" s="147"/>
      <c r="AZ922" s="147"/>
      <c r="BA922" s="147"/>
      <c r="BB922" s="147"/>
      <c r="BC922" s="147"/>
      <c r="BD922" s="147"/>
      <c r="BE922" s="147"/>
      <c r="BF922" s="147"/>
      <c r="BG922" s="147"/>
      <c r="BH922" s="147"/>
      <c r="BI922" s="147"/>
      <c r="BJ922" s="147"/>
      <c r="BK922" s="147"/>
      <c r="BL922" s="147"/>
      <c r="BM922" s="147"/>
      <c r="BN922" s="147"/>
      <c r="BO922" s="147"/>
      <c r="BP922" s="147"/>
      <c r="BQ922" s="147"/>
      <c r="BR922" s="147"/>
      <c r="BS922" s="147"/>
      <c r="BT922" s="147"/>
      <c r="BU922" s="147"/>
      <c r="BV922" s="147"/>
      <c r="BW922" s="147"/>
      <c r="BX922" s="147"/>
      <c r="BY922" s="147"/>
      <c r="BZ922" s="147"/>
      <c r="CA922" s="147"/>
      <c r="CB922" s="147"/>
      <c r="CC922" s="147"/>
    </row>
    <row r="923" customFormat="false" ht="13.8" hidden="false" customHeight="false" outlineLevel="0" collapsed="false">
      <c r="A923" s="147"/>
      <c r="B923" s="147"/>
      <c r="C923" s="147"/>
      <c r="D923" s="147"/>
      <c r="E923" s="147"/>
      <c r="F923" s="147"/>
      <c r="G923" s="147"/>
      <c r="H923" s="147"/>
      <c r="AK923" s="147"/>
      <c r="AL923" s="147"/>
      <c r="AM923" s="147"/>
      <c r="AN923" s="147"/>
      <c r="AO923" s="147"/>
      <c r="AP923" s="147"/>
      <c r="AQ923" s="147"/>
      <c r="AR923" s="147"/>
      <c r="AS923" s="147"/>
      <c r="AT923" s="147"/>
      <c r="AU923" s="147"/>
      <c r="AV923" s="147"/>
      <c r="AW923" s="147"/>
      <c r="AX923" s="147"/>
      <c r="AY923" s="147"/>
      <c r="AZ923" s="147"/>
      <c r="BA923" s="147"/>
      <c r="BB923" s="147"/>
      <c r="BC923" s="147"/>
      <c r="BD923" s="147"/>
      <c r="BE923" s="147"/>
      <c r="BF923" s="147"/>
      <c r="BG923" s="147"/>
      <c r="BH923" s="147"/>
      <c r="BI923" s="147"/>
      <c r="BJ923" s="147"/>
      <c r="BK923" s="147"/>
      <c r="BL923" s="147"/>
      <c r="BM923" s="147"/>
      <c r="BN923" s="147"/>
      <c r="BO923" s="147"/>
      <c r="BP923" s="147"/>
      <c r="BQ923" s="147"/>
      <c r="BR923" s="147"/>
      <c r="BS923" s="147"/>
      <c r="BT923" s="147"/>
      <c r="BU923" s="147"/>
      <c r="BV923" s="147"/>
      <c r="BW923" s="147"/>
      <c r="BX923" s="147"/>
      <c r="BY923" s="147"/>
      <c r="BZ923" s="147"/>
      <c r="CA923" s="147"/>
      <c r="CB923" s="147"/>
      <c r="CC923" s="147"/>
    </row>
    <row r="924" customFormat="false" ht="13.8" hidden="false" customHeight="false" outlineLevel="0" collapsed="false">
      <c r="A924" s="147"/>
      <c r="B924" s="147"/>
      <c r="C924" s="147"/>
      <c r="D924" s="147"/>
      <c r="E924" s="147"/>
      <c r="F924" s="147"/>
      <c r="G924" s="147"/>
      <c r="H924" s="147"/>
      <c r="AK924" s="147"/>
      <c r="AL924" s="147"/>
      <c r="AM924" s="147"/>
      <c r="AN924" s="147"/>
      <c r="AO924" s="147"/>
      <c r="AP924" s="147"/>
      <c r="AQ924" s="147"/>
      <c r="AR924" s="147"/>
      <c r="AS924" s="147"/>
      <c r="AT924" s="147"/>
      <c r="AU924" s="147"/>
      <c r="AV924" s="147"/>
      <c r="AW924" s="147"/>
      <c r="AX924" s="147"/>
      <c r="AY924" s="147"/>
      <c r="AZ924" s="147"/>
      <c r="BA924" s="147"/>
      <c r="BB924" s="147"/>
      <c r="BC924" s="147"/>
      <c r="BD924" s="147"/>
      <c r="BE924" s="147"/>
      <c r="BF924" s="147"/>
      <c r="BG924" s="147"/>
      <c r="BH924" s="147"/>
      <c r="BI924" s="147"/>
      <c r="BJ924" s="147"/>
      <c r="BK924" s="147"/>
      <c r="BL924" s="147"/>
      <c r="BM924" s="147"/>
      <c r="BN924" s="147"/>
      <c r="BO924" s="147"/>
      <c r="BP924" s="147"/>
      <c r="BQ924" s="147"/>
      <c r="BR924" s="147"/>
      <c r="BS924" s="147"/>
      <c r="BT924" s="147"/>
      <c r="BU924" s="147"/>
      <c r="BV924" s="147"/>
      <c r="BW924" s="147"/>
      <c r="BX924" s="147"/>
      <c r="BY924" s="147"/>
      <c r="BZ924" s="147"/>
      <c r="CA924" s="147"/>
      <c r="CB924" s="147"/>
      <c r="CC924" s="147"/>
    </row>
    <row r="925" customFormat="false" ht="13.8" hidden="false" customHeight="false" outlineLevel="0" collapsed="false">
      <c r="A925" s="147"/>
      <c r="B925" s="147"/>
      <c r="C925" s="147"/>
      <c r="D925" s="147"/>
      <c r="E925" s="147"/>
      <c r="F925" s="147"/>
      <c r="G925" s="147"/>
      <c r="H925" s="147"/>
      <c r="AK925" s="147"/>
      <c r="AL925" s="147"/>
      <c r="AM925" s="147"/>
      <c r="AN925" s="147"/>
      <c r="AO925" s="147"/>
      <c r="AP925" s="147"/>
      <c r="AQ925" s="147"/>
      <c r="AR925" s="147"/>
      <c r="AS925" s="147"/>
      <c r="AT925" s="147"/>
      <c r="AU925" s="147"/>
      <c r="AV925" s="147"/>
      <c r="AW925" s="147"/>
      <c r="AX925" s="147"/>
      <c r="AY925" s="147"/>
      <c r="AZ925" s="147"/>
      <c r="BA925" s="147"/>
      <c r="BB925" s="147"/>
      <c r="BC925" s="147"/>
      <c r="BD925" s="147"/>
      <c r="BE925" s="147"/>
      <c r="BF925" s="147"/>
      <c r="BG925" s="147"/>
      <c r="BH925" s="147"/>
      <c r="BI925" s="147"/>
      <c r="BJ925" s="147"/>
      <c r="BK925" s="147"/>
      <c r="BL925" s="147"/>
      <c r="BM925" s="147"/>
      <c r="BN925" s="147"/>
      <c r="BO925" s="147"/>
      <c r="BP925" s="147"/>
      <c r="BQ925" s="147"/>
      <c r="BR925" s="147"/>
      <c r="BS925" s="147"/>
      <c r="BT925" s="147"/>
      <c r="BU925" s="147"/>
      <c r="BV925" s="147"/>
      <c r="BW925" s="147"/>
      <c r="BX925" s="147"/>
      <c r="BY925" s="147"/>
      <c r="BZ925" s="147"/>
      <c r="CA925" s="147"/>
      <c r="CB925" s="147"/>
      <c r="CC925" s="147"/>
    </row>
    <row r="926" customFormat="false" ht="13.8" hidden="false" customHeight="false" outlineLevel="0" collapsed="false">
      <c r="A926" s="147"/>
      <c r="B926" s="147"/>
      <c r="C926" s="147"/>
      <c r="D926" s="147"/>
      <c r="E926" s="147"/>
      <c r="F926" s="147"/>
      <c r="G926" s="147"/>
      <c r="H926" s="147"/>
      <c r="AK926" s="147"/>
      <c r="AL926" s="147"/>
      <c r="AM926" s="147"/>
      <c r="AN926" s="147"/>
      <c r="AO926" s="147"/>
      <c r="AP926" s="147"/>
      <c r="AQ926" s="147"/>
      <c r="AR926" s="147"/>
      <c r="AS926" s="147"/>
      <c r="AT926" s="147"/>
      <c r="AU926" s="147"/>
      <c r="AV926" s="147"/>
      <c r="AW926" s="147"/>
      <c r="AX926" s="147"/>
      <c r="AY926" s="147"/>
      <c r="AZ926" s="147"/>
      <c r="BA926" s="147"/>
      <c r="BB926" s="147"/>
      <c r="BC926" s="147"/>
      <c r="BD926" s="147"/>
      <c r="BE926" s="147"/>
      <c r="BF926" s="147"/>
      <c r="BG926" s="147"/>
      <c r="BH926" s="147"/>
      <c r="BI926" s="147"/>
      <c r="BJ926" s="147"/>
      <c r="BK926" s="147"/>
      <c r="BL926" s="147"/>
      <c r="BM926" s="147"/>
      <c r="BN926" s="147"/>
      <c r="BO926" s="147"/>
      <c r="BP926" s="147"/>
      <c r="BQ926" s="147"/>
      <c r="BR926" s="147"/>
      <c r="BS926" s="147"/>
      <c r="BT926" s="147"/>
      <c r="BU926" s="147"/>
      <c r="BV926" s="147"/>
      <c r="BW926" s="147"/>
      <c r="BX926" s="147"/>
      <c r="BY926" s="147"/>
      <c r="BZ926" s="147"/>
      <c r="CA926" s="147"/>
      <c r="CB926" s="147"/>
      <c r="CC926" s="147"/>
    </row>
    <row r="927" customFormat="false" ht="13.8" hidden="false" customHeight="false" outlineLevel="0" collapsed="false">
      <c r="A927" s="147"/>
      <c r="B927" s="147"/>
      <c r="C927" s="147"/>
      <c r="D927" s="147"/>
      <c r="E927" s="147"/>
      <c r="F927" s="147"/>
      <c r="G927" s="147"/>
      <c r="H927" s="147"/>
      <c r="AK927" s="147"/>
      <c r="AL927" s="147"/>
      <c r="AM927" s="147"/>
      <c r="AN927" s="147"/>
      <c r="AO927" s="147"/>
      <c r="AP927" s="147"/>
      <c r="AQ927" s="147"/>
      <c r="AR927" s="147"/>
      <c r="AS927" s="147"/>
      <c r="AT927" s="147"/>
      <c r="AU927" s="147"/>
      <c r="AV927" s="147"/>
      <c r="AW927" s="147"/>
      <c r="AX927" s="147"/>
      <c r="AY927" s="147"/>
      <c r="AZ927" s="147"/>
      <c r="BA927" s="147"/>
      <c r="BB927" s="147"/>
      <c r="BC927" s="147"/>
      <c r="BD927" s="147"/>
      <c r="BE927" s="147"/>
      <c r="BF927" s="147"/>
      <c r="BG927" s="147"/>
      <c r="BH927" s="147"/>
      <c r="BI927" s="147"/>
      <c r="BJ927" s="147"/>
      <c r="BK927" s="147"/>
      <c r="BL927" s="147"/>
      <c r="BM927" s="147"/>
      <c r="BN927" s="147"/>
      <c r="BO927" s="147"/>
      <c r="BP927" s="147"/>
      <c r="BQ927" s="147"/>
      <c r="BR927" s="147"/>
      <c r="BS927" s="147"/>
      <c r="BT927" s="147"/>
      <c r="BU927" s="147"/>
      <c r="BV927" s="147"/>
      <c r="BW927" s="147"/>
      <c r="BX927" s="147"/>
      <c r="BY927" s="147"/>
      <c r="BZ927" s="147"/>
      <c r="CA927" s="147"/>
      <c r="CB927" s="147"/>
      <c r="CC927" s="147"/>
    </row>
    <row r="928" customFormat="false" ht="13.8" hidden="false" customHeight="false" outlineLevel="0" collapsed="false">
      <c r="A928" s="147"/>
      <c r="B928" s="147"/>
      <c r="C928" s="147"/>
      <c r="D928" s="147"/>
      <c r="E928" s="147"/>
      <c r="F928" s="147"/>
      <c r="G928" s="147"/>
      <c r="H928" s="147"/>
      <c r="AK928" s="147"/>
      <c r="AL928" s="147"/>
      <c r="AM928" s="147"/>
      <c r="AN928" s="147"/>
      <c r="AO928" s="147"/>
      <c r="AP928" s="147"/>
      <c r="AQ928" s="147"/>
      <c r="AR928" s="147"/>
      <c r="AS928" s="147"/>
      <c r="AT928" s="147"/>
      <c r="AU928" s="147"/>
      <c r="AV928" s="147"/>
      <c r="AW928" s="147"/>
      <c r="AX928" s="147"/>
      <c r="AY928" s="147"/>
      <c r="AZ928" s="147"/>
      <c r="BA928" s="147"/>
      <c r="BB928" s="147"/>
      <c r="BC928" s="147"/>
      <c r="BD928" s="147"/>
      <c r="BE928" s="147"/>
      <c r="BF928" s="147"/>
      <c r="BG928" s="147"/>
      <c r="BH928" s="147"/>
      <c r="BI928" s="147"/>
      <c r="BJ928" s="147"/>
      <c r="BK928" s="147"/>
      <c r="BL928" s="147"/>
      <c r="BM928" s="147"/>
      <c r="BN928" s="147"/>
      <c r="BO928" s="147"/>
      <c r="BP928" s="147"/>
      <c r="BQ928" s="147"/>
      <c r="BR928" s="147"/>
      <c r="BS928" s="147"/>
      <c r="BT928" s="147"/>
      <c r="BU928" s="147"/>
      <c r="BV928" s="147"/>
      <c r="BW928" s="147"/>
      <c r="BX928" s="147"/>
      <c r="BY928" s="147"/>
      <c r="BZ928" s="147"/>
      <c r="CA928" s="147"/>
      <c r="CB928" s="147"/>
      <c r="CC928" s="147"/>
    </row>
    <row r="929" customFormat="false" ht="13.8" hidden="false" customHeight="false" outlineLevel="0" collapsed="false">
      <c r="A929" s="147"/>
      <c r="B929" s="147"/>
      <c r="C929" s="147"/>
      <c r="D929" s="147"/>
      <c r="E929" s="147"/>
      <c r="F929" s="147"/>
      <c r="G929" s="147"/>
      <c r="H929" s="147"/>
      <c r="AK929" s="147"/>
      <c r="AL929" s="147"/>
      <c r="AM929" s="147"/>
      <c r="AN929" s="147"/>
      <c r="AO929" s="147"/>
      <c r="AP929" s="147"/>
      <c r="AQ929" s="147"/>
      <c r="AR929" s="147"/>
      <c r="AS929" s="147"/>
      <c r="AT929" s="147"/>
      <c r="AU929" s="147"/>
      <c r="AV929" s="147"/>
      <c r="AW929" s="147"/>
      <c r="AX929" s="147"/>
      <c r="AY929" s="147"/>
      <c r="AZ929" s="147"/>
      <c r="BA929" s="147"/>
      <c r="BB929" s="147"/>
      <c r="BC929" s="147"/>
      <c r="BD929" s="147"/>
      <c r="BE929" s="147"/>
      <c r="BF929" s="147"/>
      <c r="BG929" s="147"/>
      <c r="BH929" s="147"/>
      <c r="BI929" s="147"/>
      <c r="BJ929" s="147"/>
      <c r="BK929" s="147"/>
      <c r="BL929" s="147"/>
      <c r="BM929" s="147"/>
      <c r="BN929" s="147"/>
      <c r="BO929" s="147"/>
      <c r="BP929" s="147"/>
      <c r="BQ929" s="147"/>
      <c r="BR929" s="147"/>
      <c r="BS929" s="147"/>
      <c r="BT929" s="147"/>
      <c r="BU929" s="147"/>
      <c r="BV929" s="147"/>
      <c r="BW929" s="147"/>
      <c r="BX929" s="147"/>
      <c r="BY929" s="147"/>
      <c r="BZ929" s="147"/>
      <c r="CA929" s="147"/>
      <c r="CB929" s="147"/>
      <c r="CC929" s="147"/>
    </row>
    <row r="930" customFormat="false" ht="13.8" hidden="false" customHeight="false" outlineLevel="0" collapsed="false">
      <c r="A930" s="147"/>
      <c r="B930" s="147"/>
      <c r="C930" s="147"/>
      <c r="D930" s="147"/>
      <c r="E930" s="147"/>
      <c r="F930" s="147"/>
      <c r="G930" s="147"/>
      <c r="H930" s="147"/>
      <c r="AK930" s="147"/>
      <c r="AL930" s="147"/>
      <c r="AM930" s="147"/>
      <c r="AN930" s="147"/>
      <c r="AO930" s="147"/>
      <c r="AP930" s="147"/>
      <c r="AQ930" s="147"/>
      <c r="AR930" s="147"/>
      <c r="AS930" s="147"/>
      <c r="AT930" s="147"/>
      <c r="AU930" s="147"/>
      <c r="AV930" s="147"/>
      <c r="AW930" s="147"/>
      <c r="AX930" s="147"/>
      <c r="AY930" s="147"/>
      <c r="AZ930" s="147"/>
      <c r="BA930" s="147"/>
      <c r="BB930" s="147"/>
      <c r="BC930" s="147"/>
      <c r="BD930" s="147"/>
      <c r="BE930" s="147"/>
      <c r="BF930" s="147"/>
      <c r="BG930" s="147"/>
      <c r="BH930" s="147"/>
      <c r="BI930" s="147"/>
      <c r="BJ930" s="147"/>
      <c r="BK930" s="147"/>
      <c r="BL930" s="147"/>
      <c r="BM930" s="147"/>
      <c r="BN930" s="147"/>
      <c r="BO930" s="147"/>
      <c r="BP930" s="147"/>
      <c r="BQ930" s="147"/>
      <c r="BR930" s="147"/>
      <c r="BS930" s="147"/>
      <c r="BT930" s="147"/>
      <c r="BU930" s="147"/>
      <c r="BV930" s="147"/>
      <c r="BW930" s="147"/>
      <c r="BX930" s="147"/>
      <c r="BY930" s="147"/>
      <c r="BZ930" s="147"/>
      <c r="CA930" s="147"/>
      <c r="CB930" s="147"/>
      <c r="CC930" s="147"/>
    </row>
    <row r="931" customFormat="false" ht="13.8" hidden="false" customHeight="false" outlineLevel="0" collapsed="false">
      <c r="A931" s="147"/>
      <c r="B931" s="147"/>
      <c r="C931" s="147"/>
      <c r="D931" s="147"/>
      <c r="E931" s="147"/>
      <c r="F931" s="147"/>
      <c r="G931" s="147"/>
      <c r="H931" s="147"/>
      <c r="AK931" s="147"/>
      <c r="AL931" s="147"/>
      <c r="AM931" s="147"/>
      <c r="AN931" s="147"/>
      <c r="AO931" s="147"/>
      <c r="AP931" s="147"/>
      <c r="AQ931" s="147"/>
      <c r="AR931" s="147"/>
      <c r="AS931" s="147"/>
      <c r="AT931" s="147"/>
      <c r="AU931" s="147"/>
      <c r="AV931" s="147"/>
      <c r="AW931" s="147"/>
      <c r="AX931" s="147"/>
      <c r="AY931" s="147"/>
      <c r="AZ931" s="147"/>
      <c r="BA931" s="147"/>
      <c r="BB931" s="147"/>
      <c r="BC931" s="147"/>
      <c r="BD931" s="147"/>
      <c r="BE931" s="147"/>
      <c r="BF931" s="147"/>
      <c r="BG931" s="147"/>
      <c r="BH931" s="147"/>
      <c r="BI931" s="147"/>
      <c r="BJ931" s="147"/>
      <c r="BK931" s="147"/>
      <c r="BL931" s="147"/>
      <c r="BM931" s="147"/>
      <c r="BN931" s="147"/>
      <c r="BO931" s="147"/>
      <c r="BP931" s="147"/>
      <c r="BQ931" s="147"/>
      <c r="BR931" s="147"/>
      <c r="BS931" s="147"/>
      <c r="BT931" s="147"/>
      <c r="BU931" s="147"/>
      <c r="BV931" s="147"/>
      <c r="BW931" s="147"/>
      <c r="BX931" s="147"/>
      <c r="BY931" s="147"/>
      <c r="BZ931" s="147"/>
      <c r="CA931" s="147"/>
      <c r="CB931" s="147"/>
      <c r="CC931" s="147"/>
    </row>
    <row r="932" customFormat="false" ht="13.8" hidden="false" customHeight="false" outlineLevel="0" collapsed="false">
      <c r="A932" s="147"/>
      <c r="B932" s="147"/>
      <c r="C932" s="147"/>
      <c r="D932" s="147"/>
      <c r="E932" s="147"/>
      <c r="F932" s="147"/>
      <c r="G932" s="147"/>
      <c r="H932" s="147"/>
      <c r="AK932" s="147"/>
      <c r="AL932" s="147"/>
      <c r="AM932" s="147"/>
      <c r="AN932" s="147"/>
      <c r="AO932" s="147"/>
      <c r="AP932" s="147"/>
      <c r="AQ932" s="147"/>
      <c r="AR932" s="147"/>
      <c r="AS932" s="147"/>
      <c r="AT932" s="147"/>
      <c r="AU932" s="147"/>
      <c r="AV932" s="147"/>
      <c r="AW932" s="147"/>
      <c r="AX932" s="147"/>
      <c r="AY932" s="147"/>
      <c r="AZ932" s="147"/>
      <c r="BA932" s="147"/>
      <c r="BB932" s="147"/>
      <c r="BC932" s="147"/>
      <c r="BD932" s="147"/>
      <c r="BE932" s="147"/>
      <c r="BF932" s="147"/>
      <c r="BG932" s="147"/>
      <c r="BH932" s="147"/>
      <c r="BI932" s="147"/>
      <c r="BJ932" s="147"/>
      <c r="BK932" s="147"/>
      <c r="BL932" s="147"/>
      <c r="BM932" s="147"/>
      <c r="BN932" s="147"/>
      <c r="BO932" s="147"/>
      <c r="BP932" s="147"/>
      <c r="BQ932" s="147"/>
      <c r="BR932" s="147"/>
      <c r="BS932" s="147"/>
      <c r="BT932" s="147"/>
      <c r="BU932" s="147"/>
      <c r="BV932" s="147"/>
      <c r="BW932" s="147"/>
      <c r="BX932" s="147"/>
      <c r="BY932" s="147"/>
      <c r="BZ932" s="147"/>
      <c r="CA932" s="147"/>
      <c r="CB932" s="147"/>
      <c r="CC932" s="147"/>
    </row>
    <row r="933" customFormat="false" ht="13.8" hidden="false" customHeight="false" outlineLevel="0" collapsed="false">
      <c r="A933" s="147"/>
      <c r="B933" s="147"/>
      <c r="C933" s="147"/>
      <c r="D933" s="147"/>
      <c r="E933" s="147"/>
      <c r="F933" s="147"/>
      <c r="G933" s="147"/>
      <c r="H933" s="147"/>
      <c r="AK933" s="147"/>
      <c r="AL933" s="147"/>
      <c r="AM933" s="147"/>
      <c r="AN933" s="147"/>
      <c r="AO933" s="147"/>
      <c r="AP933" s="147"/>
      <c r="AQ933" s="147"/>
      <c r="AR933" s="147"/>
      <c r="AS933" s="147"/>
      <c r="AT933" s="147"/>
      <c r="AU933" s="147"/>
      <c r="AV933" s="147"/>
      <c r="AW933" s="147"/>
      <c r="AX933" s="147"/>
      <c r="AY933" s="147"/>
      <c r="AZ933" s="147"/>
      <c r="BA933" s="147"/>
      <c r="BB933" s="147"/>
      <c r="BC933" s="147"/>
      <c r="BD933" s="147"/>
      <c r="BE933" s="147"/>
      <c r="BF933" s="147"/>
      <c r="BG933" s="147"/>
      <c r="BH933" s="147"/>
      <c r="BI933" s="147"/>
      <c r="BJ933" s="147"/>
      <c r="BK933" s="147"/>
      <c r="BL933" s="147"/>
      <c r="BM933" s="147"/>
      <c r="BN933" s="147"/>
      <c r="BO933" s="147"/>
      <c r="BP933" s="147"/>
      <c r="BQ933" s="147"/>
      <c r="BR933" s="147"/>
      <c r="BS933" s="147"/>
      <c r="BT933" s="147"/>
      <c r="BU933" s="147"/>
      <c r="BV933" s="147"/>
      <c r="BW933" s="147"/>
      <c r="BX933" s="147"/>
      <c r="BY933" s="147"/>
      <c r="BZ933" s="147"/>
      <c r="CA933" s="147"/>
      <c r="CB933" s="147"/>
      <c r="CC933" s="147"/>
    </row>
    <row r="934" customFormat="false" ht="13.8" hidden="false" customHeight="false" outlineLevel="0" collapsed="false">
      <c r="A934" s="147"/>
      <c r="B934" s="147"/>
      <c r="C934" s="147"/>
      <c r="D934" s="147"/>
      <c r="E934" s="147"/>
      <c r="F934" s="147"/>
      <c r="G934" s="147"/>
      <c r="H934" s="147"/>
      <c r="AK934" s="147"/>
      <c r="AL934" s="147"/>
      <c r="AM934" s="147"/>
      <c r="AN934" s="147"/>
      <c r="AO934" s="147"/>
      <c r="AP934" s="147"/>
      <c r="AQ934" s="147"/>
      <c r="AR934" s="147"/>
      <c r="AS934" s="147"/>
      <c r="AT934" s="147"/>
      <c r="AU934" s="147"/>
      <c r="AV934" s="147"/>
      <c r="AW934" s="147"/>
      <c r="AX934" s="147"/>
      <c r="AY934" s="147"/>
      <c r="AZ934" s="147"/>
      <c r="BA934" s="147"/>
      <c r="BB934" s="147"/>
      <c r="BC934" s="147"/>
      <c r="BD934" s="147"/>
      <c r="BE934" s="147"/>
      <c r="BF934" s="147"/>
      <c r="BG934" s="147"/>
      <c r="BH934" s="147"/>
      <c r="BI934" s="147"/>
      <c r="BJ934" s="147"/>
      <c r="BK934" s="147"/>
      <c r="BL934" s="147"/>
      <c r="BM934" s="147"/>
      <c r="BN934" s="147"/>
      <c r="BO934" s="147"/>
      <c r="BP934" s="147"/>
      <c r="BQ934" s="147"/>
      <c r="BR934" s="147"/>
      <c r="BS934" s="147"/>
      <c r="BT934" s="147"/>
      <c r="BU934" s="147"/>
      <c r="BV934" s="147"/>
      <c r="BW934" s="147"/>
      <c r="BX934" s="147"/>
      <c r="BY934" s="147"/>
      <c r="BZ934" s="147"/>
      <c r="CA934" s="147"/>
      <c r="CB934" s="147"/>
      <c r="CC934" s="147"/>
    </row>
    <row r="935" customFormat="false" ht="13.8" hidden="false" customHeight="false" outlineLevel="0" collapsed="false">
      <c r="A935" s="147"/>
      <c r="B935" s="147"/>
      <c r="C935" s="147"/>
      <c r="D935" s="147"/>
      <c r="E935" s="147"/>
      <c r="F935" s="147"/>
      <c r="G935" s="147"/>
      <c r="H935" s="147"/>
      <c r="AK935" s="147"/>
      <c r="AL935" s="147"/>
      <c r="AM935" s="147"/>
      <c r="AN935" s="147"/>
      <c r="AO935" s="147"/>
      <c r="AP935" s="147"/>
      <c r="AQ935" s="147"/>
      <c r="AR935" s="147"/>
      <c r="AS935" s="147"/>
      <c r="AT935" s="147"/>
      <c r="AU935" s="147"/>
      <c r="AV935" s="147"/>
      <c r="AW935" s="147"/>
      <c r="AX935" s="147"/>
      <c r="AY935" s="147"/>
      <c r="AZ935" s="147"/>
      <c r="BA935" s="147"/>
      <c r="BB935" s="147"/>
      <c r="BC935" s="147"/>
      <c r="BD935" s="147"/>
      <c r="BE935" s="147"/>
      <c r="BF935" s="147"/>
      <c r="BG935" s="147"/>
      <c r="BH935" s="147"/>
      <c r="BI935" s="147"/>
      <c r="BJ935" s="147"/>
      <c r="BK935" s="147"/>
      <c r="BL935" s="147"/>
      <c r="BM935" s="147"/>
      <c r="BN935" s="147"/>
      <c r="BO935" s="147"/>
      <c r="BP935" s="147"/>
      <c r="BQ935" s="147"/>
      <c r="BR935" s="147"/>
      <c r="BS935" s="147"/>
      <c r="BT935" s="147"/>
      <c r="BU935" s="147"/>
      <c r="BV935" s="147"/>
      <c r="BW935" s="147"/>
      <c r="BX935" s="147"/>
      <c r="BY935" s="147"/>
      <c r="BZ935" s="147"/>
      <c r="CA935" s="147"/>
      <c r="CB935" s="147"/>
      <c r="CC935" s="147"/>
    </row>
    <row r="936" customFormat="false" ht="13.8" hidden="false" customHeight="false" outlineLevel="0" collapsed="false">
      <c r="A936" s="147"/>
      <c r="B936" s="147"/>
      <c r="C936" s="147"/>
      <c r="D936" s="147"/>
      <c r="E936" s="147"/>
      <c r="F936" s="147"/>
      <c r="G936" s="147"/>
      <c r="H936" s="147"/>
      <c r="AK936" s="147"/>
      <c r="AL936" s="147"/>
      <c r="AM936" s="147"/>
      <c r="AN936" s="147"/>
      <c r="AO936" s="147"/>
      <c r="AP936" s="147"/>
      <c r="AQ936" s="147"/>
      <c r="AR936" s="147"/>
      <c r="AS936" s="147"/>
      <c r="AT936" s="147"/>
      <c r="AU936" s="147"/>
      <c r="AV936" s="147"/>
      <c r="AW936" s="147"/>
      <c r="AX936" s="147"/>
      <c r="AY936" s="147"/>
      <c r="AZ936" s="147"/>
      <c r="BA936" s="147"/>
      <c r="BB936" s="147"/>
      <c r="BC936" s="147"/>
      <c r="BD936" s="147"/>
      <c r="BE936" s="147"/>
      <c r="BF936" s="147"/>
      <c r="BG936" s="147"/>
      <c r="BH936" s="147"/>
      <c r="BI936" s="147"/>
      <c r="BJ936" s="147"/>
      <c r="BK936" s="147"/>
      <c r="BL936" s="147"/>
      <c r="BM936" s="147"/>
      <c r="BN936" s="147"/>
      <c r="BO936" s="147"/>
      <c r="BP936" s="147"/>
      <c r="BQ936" s="147"/>
      <c r="BR936" s="147"/>
      <c r="BS936" s="147"/>
      <c r="BT936" s="147"/>
      <c r="BU936" s="147"/>
      <c r="BV936" s="147"/>
      <c r="BW936" s="147"/>
      <c r="BX936" s="147"/>
      <c r="BY936" s="147"/>
      <c r="BZ936" s="147"/>
      <c r="CA936" s="147"/>
      <c r="CB936" s="147"/>
      <c r="CC936" s="147"/>
    </row>
    <row r="937" customFormat="false" ht="13.8" hidden="false" customHeight="false" outlineLevel="0" collapsed="false">
      <c r="A937" s="147"/>
      <c r="B937" s="147"/>
      <c r="C937" s="147"/>
      <c r="D937" s="147"/>
      <c r="E937" s="147"/>
      <c r="F937" s="147"/>
      <c r="G937" s="147"/>
      <c r="H937" s="147"/>
      <c r="AK937" s="147"/>
      <c r="AL937" s="147"/>
      <c r="AM937" s="147"/>
      <c r="AN937" s="147"/>
      <c r="AO937" s="147"/>
      <c r="AP937" s="147"/>
      <c r="AQ937" s="147"/>
      <c r="AR937" s="147"/>
      <c r="AS937" s="147"/>
      <c r="AT937" s="147"/>
      <c r="AU937" s="147"/>
      <c r="AV937" s="147"/>
      <c r="AW937" s="147"/>
      <c r="AX937" s="147"/>
      <c r="AY937" s="147"/>
      <c r="AZ937" s="147"/>
      <c r="BA937" s="147"/>
      <c r="BB937" s="147"/>
      <c r="BC937" s="147"/>
      <c r="BD937" s="147"/>
      <c r="BE937" s="147"/>
      <c r="BF937" s="147"/>
      <c r="BG937" s="147"/>
      <c r="BH937" s="147"/>
      <c r="BI937" s="147"/>
      <c r="BJ937" s="147"/>
      <c r="BK937" s="147"/>
      <c r="BL937" s="147"/>
      <c r="BM937" s="147"/>
      <c r="BN937" s="147"/>
      <c r="BO937" s="147"/>
      <c r="BP937" s="147"/>
      <c r="BQ937" s="147"/>
      <c r="BR937" s="147"/>
      <c r="BS937" s="147"/>
      <c r="BT937" s="147"/>
      <c r="BU937" s="147"/>
      <c r="BV937" s="147"/>
      <c r="BW937" s="147"/>
      <c r="BX937" s="147"/>
      <c r="BY937" s="147"/>
      <c r="BZ937" s="147"/>
      <c r="CA937" s="147"/>
      <c r="CB937" s="147"/>
      <c r="CC937" s="147"/>
    </row>
    <row r="938" customFormat="false" ht="13.8" hidden="false" customHeight="false" outlineLevel="0" collapsed="false">
      <c r="A938" s="147"/>
      <c r="B938" s="147"/>
      <c r="C938" s="147"/>
      <c r="D938" s="147"/>
      <c r="E938" s="147"/>
      <c r="F938" s="147"/>
      <c r="G938" s="147"/>
      <c r="H938" s="147"/>
      <c r="AK938" s="147"/>
      <c r="AL938" s="147"/>
      <c r="AM938" s="147"/>
      <c r="AN938" s="147"/>
      <c r="AO938" s="147"/>
      <c r="AP938" s="147"/>
      <c r="AQ938" s="147"/>
      <c r="AR938" s="147"/>
      <c r="AS938" s="147"/>
      <c r="AT938" s="147"/>
      <c r="AU938" s="147"/>
      <c r="AV938" s="147"/>
      <c r="AW938" s="147"/>
      <c r="AX938" s="147"/>
      <c r="AY938" s="147"/>
      <c r="AZ938" s="147"/>
      <c r="BA938" s="147"/>
      <c r="BB938" s="147"/>
      <c r="BC938" s="147"/>
      <c r="BD938" s="147"/>
      <c r="BE938" s="147"/>
      <c r="BF938" s="147"/>
      <c r="BG938" s="147"/>
      <c r="BH938" s="147"/>
      <c r="BI938" s="147"/>
      <c r="BJ938" s="147"/>
      <c r="BK938" s="147"/>
      <c r="BL938" s="147"/>
      <c r="BM938" s="147"/>
      <c r="BN938" s="147"/>
      <c r="BO938" s="147"/>
      <c r="BP938" s="147"/>
      <c r="BQ938" s="147"/>
      <c r="BR938" s="147"/>
      <c r="BS938" s="147"/>
      <c r="BT938" s="147"/>
      <c r="BU938" s="147"/>
      <c r="BV938" s="147"/>
      <c r="BW938" s="147"/>
      <c r="BX938" s="147"/>
      <c r="BY938" s="147"/>
      <c r="BZ938" s="147"/>
      <c r="CA938" s="147"/>
      <c r="CB938" s="147"/>
      <c r="CC938" s="147"/>
    </row>
    <row r="939" customFormat="false" ht="13.8" hidden="false" customHeight="false" outlineLevel="0" collapsed="false">
      <c r="A939" s="147"/>
      <c r="B939" s="147"/>
      <c r="C939" s="147"/>
      <c r="D939" s="147"/>
      <c r="E939" s="147"/>
      <c r="F939" s="147"/>
      <c r="G939" s="147"/>
      <c r="H939" s="147"/>
      <c r="AK939" s="147"/>
      <c r="AL939" s="147"/>
      <c r="AM939" s="147"/>
      <c r="AN939" s="147"/>
      <c r="AO939" s="147"/>
      <c r="AP939" s="147"/>
      <c r="AQ939" s="147"/>
      <c r="AR939" s="147"/>
      <c r="AS939" s="147"/>
      <c r="AT939" s="147"/>
      <c r="AU939" s="147"/>
      <c r="AV939" s="147"/>
      <c r="AW939" s="147"/>
      <c r="AX939" s="147"/>
      <c r="AY939" s="147"/>
      <c r="AZ939" s="147"/>
      <c r="BA939" s="147"/>
      <c r="BB939" s="147"/>
      <c r="BC939" s="147"/>
      <c r="BD939" s="147"/>
      <c r="BE939" s="147"/>
      <c r="BF939" s="147"/>
      <c r="BG939" s="147"/>
      <c r="BH939" s="147"/>
      <c r="BI939" s="147"/>
      <c r="BJ939" s="147"/>
      <c r="BK939" s="147"/>
      <c r="BL939" s="147"/>
      <c r="BM939" s="147"/>
      <c r="BN939" s="147"/>
      <c r="BO939" s="147"/>
      <c r="BP939" s="147"/>
      <c r="BQ939" s="147"/>
      <c r="BR939" s="147"/>
      <c r="BS939" s="147"/>
      <c r="BT939" s="147"/>
      <c r="BU939" s="147"/>
      <c r="BV939" s="147"/>
      <c r="BW939" s="147"/>
      <c r="BX939" s="147"/>
      <c r="BY939" s="147"/>
      <c r="BZ939" s="147"/>
      <c r="CA939" s="147"/>
      <c r="CB939" s="147"/>
      <c r="CC939" s="147"/>
    </row>
    <row r="940" customFormat="false" ht="13.8" hidden="false" customHeight="false" outlineLevel="0" collapsed="false">
      <c r="A940" s="147"/>
      <c r="B940" s="147"/>
      <c r="C940" s="147"/>
      <c r="D940" s="147"/>
      <c r="E940" s="147"/>
      <c r="F940" s="147"/>
      <c r="G940" s="147"/>
      <c r="H940" s="147"/>
      <c r="AK940" s="147"/>
      <c r="AL940" s="147"/>
      <c r="AM940" s="147"/>
      <c r="AN940" s="147"/>
      <c r="AO940" s="147"/>
      <c r="AP940" s="147"/>
      <c r="AQ940" s="147"/>
      <c r="AR940" s="147"/>
      <c r="AS940" s="147"/>
      <c r="AT940" s="147"/>
      <c r="AU940" s="147"/>
      <c r="AV940" s="147"/>
      <c r="AW940" s="147"/>
      <c r="AX940" s="147"/>
      <c r="AY940" s="147"/>
      <c r="AZ940" s="147"/>
      <c r="BA940" s="147"/>
      <c r="BB940" s="147"/>
      <c r="BC940" s="147"/>
      <c r="BD940" s="147"/>
      <c r="BE940" s="147"/>
      <c r="BF940" s="147"/>
      <c r="BG940" s="147"/>
      <c r="BH940" s="147"/>
      <c r="BI940" s="147"/>
      <c r="BJ940" s="147"/>
      <c r="BK940" s="147"/>
      <c r="BL940" s="147"/>
      <c r="BM940" s="147"/>
      <c r="BN940" s="147"/>
      <c r="BO940" s="147"/>
      <c r="BP940" s="147"/>
      <c r="BQ940" s="147"/>
      <c r="BR940" s="147"/>
      <c r="BS940" s="147"/>
      <c r="BT940" s="147"/>
      <c r="BU940" s="147"/>
      <c r="BV940" s="147"/>
      <c r="BW940" s="147"/>
      <c r="BX940" s="147"/>
      <c r="BY940" s="147"/>
      <c r="BZ940" s="147"/>
      <c r="CA940" s="147"/>
      <c r="CB940" s="147"/>
      <c r="CC940" s="147"/>
    </row>
    <row r="941" customFormat="false" ht="13.8" hidden="false" customHeight="false" outlineLevel="0" collapsed="false">
      <c r="A941" s="147"/>
      <c r="B941" s="147"/>
      <c r="C941" s="147"/>
      <c r="D941" s="147"/>
      <c r="E941" s="147"/>
      <c r="F941" s="147"/>
      <c r="G941" s="147"/>
      <c r="H941" s="147"/>
      <c r="AK941" s="147"/>
      <c r="AL941" s="147"/>
      <c r="AM941" s="147"/>
      <c r="AN941" s="147"/>
      <c r="AO941" s="147"/>
      <c r="AP941" s="147"/>
      <c r="AQ941" s="147"/>
      <c r="AR941" s="147"/>
      <c r="AS941" s="147"/>
      <c r="AT941" s="147"/>
      <c r="AU941" s="147"/>
      <c r="AV941" s="147"/>
      <c r="AW941" s="147"/>
      <c r="AX941" s="147"/>
      <c r="AY941" s="147"/>
      <c r="AZ941" s="147"/>
      <c r="BA941" s="147"/>
      <c r="BB941" s="147"/>
      <c r="BC941" s="147"/>
      <c r="BD941" s="147"/>
      <c r="BE941" s="147"/>
      <c r="BF941" s="147"/>
      <c r="BG941" s="147"/>
      <c r="BH941" s="147"/>
      <c r="BI941" s="147"/>
      <c r="BJ941" s="147"/>
      <c r="BK941" s="147"/>
      <c r="BL941" s="147"/>
      <c r="BM941" s="147"/>
      <c r="BN941" s="147"/>
      <c r="BO941" s="147"/>
      <c r="BP941" s="147"/>
      <c r="BQ941" s="147"/>
      <c r="BR941" s="147"/>
      <c r="BS941" s="147"/>
      <c r="BT941" s="147"/>
      <c r="BU941" s="147"/>
      <c r="BV941" s="147"/>
      <c r="BW941" s="147"/>
      <c r="BX941" s="147"/>
      <c r="BY941" s="147"/>
      <c r="BZ941" s="147"/>
      <c r="CA941" s="147"/>
      <c r="CB941" s="147"/>
      <c r="CC941" s="147"/>
    </row>
    <row r="942" customFormat="false" ht="13.8" hidden="false" customHeight="false" outlineLevel="0" collapsed="false">
      <c r="A942" s="147"/>
      <c r="B942" s="147"/>
      <c r="C942" s="147"/>
      <c r="D942" s="147"/>
      <c r="E942" s="147"/>
      <c r="F942" s="147"/>
      <c r="G942" s="147"/>
      <c r="H942" s="147"/>
      <c r="AK942" s="147"/>
      <c r="AL942" s="147"/>
      <c r="AM942" s="147"/>
      <c r="AN942" s="147"/>
      <c r="AO942" s="147"/>
      <c r="AP942" s="147"/>
      <c r="AQ942" s="147"/>
      <c r="AR942" s="147"/>
      <c r="AS942" s="147"/>
      <c r="AT942" s="147"/>
      <c r="AU942" s="147"/>
      <c r="AV942" s="147"/>
      <c r="AW942" s="147"/>
      <c r="AX942" s="147"/>
      <c r="AY942" s="147"/>
      <c r="AZ942" s="147"/>
      <c r="BA942" s="147"/>
      <c r="BB942" s="147"/>
      <c r="BC942" s="147"/>
      <c r="BD942" s="147"/>
      <c r="BE942" s="147"/>
      <c r="BF942" s="147"/>
      <c r="BG942" s="147"/>
      <c r="BH942" s="147"/>
      <c r="BI942" s="147"/>
      <c r="BJ942" s="147"/>
      <c r="BK942" s="147"/>
      <c r="BL942" s="147"/>
      <c r="BM942" s="147"/>
      <c r="BN942" s="147"/>
      <c r="BO942" s="147"/>
      <c r="BP942" s="147"/>
      <c r="BQ942" s="147"/>
      <c r="BR942" s="147"/>
      <c r="BS942" s="147"/>
      <c r="BT942" s="147"/>
      <c r="BU942" s="147"/>
      <c r="BV942" s="147"/>
      <c r="BW942" s="147"/>
      <c r="BX942" s="147"/>
      <c r="BY942" s="147"/>
      <c r="BZ942" s="147"/>
      <c r="CA942" s="147"/>
      <c r="CB942" s="147"/>
      <c r="CC942" s="147"/>
    </row>
    <row r="943" customFormat="false" ht="13.8" hidden="false" customHeight="false" outlineLevel="0" collapsed="false">
      <c r="A943" s="147"/>
      <c r="B943" s="147"/>
      <c r="C943" s="147"/>
      <c r="D943" s="147"/>
      <c r="E943" s="147"/>
      <c r="F943" s="147"/>
      <c r="G943" s="147"/>
      <c r="H943" s="147"/>
      <c r="AK943" s="147"/>
      <c r="AL943" s="147"/>
      <c r="AM943" s="147"/>
      <c r="AN943" s="147"/>
      <c r="AO943" s="147"/>
      <c r="AP943" s="147"/>
      <c r="AQ943" s="147"/>
      <c r="AR943" s="147"/>
      <c r="AS943" s="147"/>
      <c r="AT943" s="147"/>
      <c r="AU943" s="147"/>
      <c r="AV943" s="147"/>
      <c r="AW943" s="147"/>
      <c r="AX943" s="147"/>
      <c r="AY943" s="147"/>
      <c r="AZ943" s="147"/>
      <c r="BA943" s="147"/>
      <c r="BB943" s="147"/>
      <c r="BC943" s="147"/>
      <c r="BD943" s="147"/>
      <c r="BE943" s="147"/>
      <c r="BF943" s="147"/>
      <c r="BG943" s="147"/>
      <c r="BH943" s="147"/>
      <c r="BI943" s="147"/>
      <c r="BJ943" s="147"/>
      <c r="BK943" s="147"/>
      <c r="BL943" s="147"/>
      <c r="BM943" s="147"/>
      <c r="BN943" s="147"/>
      <c r="BO943" s="147"/>
      <c r="BP943" s="147"/>
      <c r="BQ943" s="147"/>
      <c r="BR943" s="147"/>
      <c r="BS943" s="147"/>
      <c r="BT943" s="147"/>
      <c r="BU943" s="147"/>
      <c r="BV943" s="147"/>
      <c r="BW943" s="147"/>
      <c r="BX943" s="147"/>
      <c r="BY943" s="147"/>
      <c r="BZ943" s="147"/>
      <c r="CA943" s="147"/>
      <c r="CB943" s="147"/>
      <c r="CC943" s="147"/>
    </row>
    <row r="944" customFormat="false" ht="13.8" hidden="false" customHeight="false" outlineLevel="0" collapsed="false">
      <c r="A944" s="147"/>
      <c r="B944" s="147"/>
      <c r="C944" s="147"/>
      <c r="D944" s="147"/>
      <c r="E944" s="147"/>
      <c r="F944" s="147"/>
      <c r="G944" s="147"/>
      <c r="H944" s="147"/>
      <c r="AK944" s="147"/>
      <c r="AL944" s="147"/>
      <c r="AM944" s="147"/>
      <c r="AN944" s="147"/>
      <c r="AO944" s="147"/>
      <c r="AP944" s="147"/>
      <c r="AQ944" s="147"/>
      <c r="AR944" s="147"/>
      <c r="AS944" s="147"/>
      <c r="AT944" s="147"/>
      <c r="AU944" s="147"/>
      <c r="AV944" s="147"/>
      <c r="AW944" s="147"/>
      <c r="AX944" s="147"/>
      <c r="AY944" s="147"/>
      <c r="AZ944" s="147"/>
      <c r="BA944" s="147"/>
      <c r="BB944" s="147"/>
      <c r="BC944" s="147"/>
      <c r="BD944" s="147"/>
      <c r="BE944" s="147"/>
      <c r="BF944" s="147"/>
      <c r="BG944" s="147"/>
      <c r="BH944" s="147"/>
      <c r="BI944" s="147"/>
      <c r="BJ944" s="147"/>
      <c r="BK944" s="147"/>
      <c r="BL944" s="147"/>
      <c r="BM944" s="147"/>
      <c r="BN944" s="147"/>
      <c r="BO944" s="147"/>
      <c r="BP944" s="147"/>
      <c r="BQ944" s="147"/>
      <c r="BR944" s="147"/>
      <c r="BS944" s="147"/>
      <c r="BT944" s="147"/>
      <c r="BU944" s="147"/>
      <c r="BV944" s="147"/>
      <c r="BW944" s="147"/>
      <c r="BX944" s="147"/>
      <c r="BY944" s="147"/>
      <c r="BZ944" s="147"/>
      <c r="CA944" s="147"/>
      <c r="CB944" s="147"/>
      <c r="CC944" s="147"/>
    </row>
    <row r="945" customFormat="false" ht="13.8" hidden="false" customHeight="false" outlineLevel="0" collapsed="false">
      <c r="A945" s="147"/>
      <c r="B945" s="147"/>
      <c r="C945" s="147"/>
      <c r="D945" s="147"/>
      <c r="E945" s="147"/>
      <c r="F945" s="147"/>
      <c r="G945" s="147"/>
      <c r="H945" s="147"/>
      <c r="AK945" s="147"/>
      <c r="AL945" s="147"/>
      <c r="AM945" s="147"/>
      <c r="AN945" s="147"/>
      <c r="AO945" s="147"/>
      <c r="AP945" s="147"/>
      <c r="AQ945" s="147"/>
      <c r="AR945" s="147"/>
      <c r="AS945" s="147"/>
      <c r="AT945" s="147"/>
      <c r="AU945" s="147"/>
      <c r="AV945" s="147"/>
      <c r="AW945" s="147"/>
      <c r="AX945" s="147"/>
      <c r="AY945" s="147"/>
      <c r="AZ945" s="147"/>
      <c r="BA945" s="147"/>
      <c r="BB945" s="147"/>
      <c r="BC945" s="147"/>
      <c r="BD945" s="147"/>
      <c r="BE945" s="147"/>
      <c r="BF945" s="147"/>
      <c r="BG945" s="147"/>
      <c r="BH945" s="147"/>
      <c r="BI945" s="147"/>
      <c r="BJ945" s="147"/>
      <c r="BK945" s="147"/>
      <c r="BL945" s="147"/>
      <c r="BM945" s="147"/>
      <c r="BN945" s="147"/>
      <c r="BO945" s="147"/>
      <c r="BP945" s="147"/>
      <c r="BQ945" s="147"/>
      <c r="BR945" s="147"/>
      <c r="BS945" s="147"/>
      <c r="BT945" s="147"/>
      <c r="BU945" s="147"/>
      <c r="BV945" s="147"/>
      <c r="BW945" s="147"/>
      <c r="BX945" s="147"/>
      <c r="BY945" s="147"/>
      <c r="BZ945" s="147"/>
      <c r="CA945" s="147"/>
      <c r="CB945" s="147"/>
      <c r="CC945" s="147"/>
    </row>
    <row r="946" customFormat="false" ht="13.8" hidden="false" customHeight="false" outlineLevel="0" collapsed="false">
      <c r="A946" s="147"/>
      <c r="B946" s="147"/>
      <c r="C946" s="147"/>
      <c r="D946" s="147"/>
      <c r="E946" s="147"/>
      <c r="F946" s="147"/>
      <c r="G946" s="147"/>
      <c r="H946" s="147"/>
      <c r="AK946" s="147"/>
      <c r="AL946" s="147"/>
      <c r="AM946" s="147"/>
      <c r="AN946" s="147"/>
      <c r="AO946" s="147"/>
      <c r="AP946" s="147"/>
      <c r="AQ946" s="147"/>
      <c r="AR946" s="147"/>
      <c r="AS946" s="147"/>
      <c r="AT946" s="147"/>
      <c r="AU946" s="147"/>
      <c r="AV946" s="147"/>
      <c r="AW946" s="147"/>
      <c r="AX946" s="147"/>
      <c r="AY946" s="147"/>
      <c r="AZ946" s="147"/>
      <c r="BA946" s="147"/>
      <c r="BB946" s="147"/>
      <c r="BC946" s="147"/>
      <c r="BD946" s="147"/>
      <c r="BE946" s="147"/>
      <c r="BF946" s="147"/>
      <c r="BG946" s="147"/>
      <c r="BH946" s="147"/>
      <c r="BI946" s="147"/>
      <c r="BJ946" s="147"/>
      <c r="BK946" s="147"/>
      <c r="BL946" s="147"/>
      <c r="BM946" s="147"/>
      <c r="BN946" s="147"/>
      <c r="BO946" s="147"/>
      <c r="BP946" s="147"/>
      <c r="BQ946" s="147"/>
      <c r="BR946" s="147"/>
      <c r="BS946" s="147"/>
      <c r="BT946" s="147"/>
      <c r="BU946" s="147"/>
      <c r="BV946" s="147"/>
      <c r="BW946" s="147"/>
      <c r="BX946" s="147"/>
      <c r="BY946" s="147"/>
      <c r="BZ946" s="147"/>
      <c r="CA946" s="147"/>
      <c r="CB946" s="147"/>
      <c r="CC946" s="147"/>
    </row>
    <row r="947" customFormat="false" ht="13.8" hidden="false" customHeight="false" outlineLevel="0" collapsed="false">
      <c r="A947" s="147"/>
      <c r="B947" s="147"/>
      <c r="C947" s="147"/>
      <c r="D947" s="147"/>
      <c r="E947" s="147"/>
      <c r="F947" s="147"/>
      <c r="G947" s="147"/>
      <c r="H947" s="147"/>
      <c r="AK947" s="147"/>
      <c r="AL947" s="147"/>
      <c r="AM947" s="147"/>
      <c r="AN947" s="147"/>
      <c r="AO947" s="147"/>
      <c r="AP947" s="147"/>
      <c r="AQ947" s="147"/>
      <c r="AR947" s="147"/>
      <c r="AS947" s="147"/>
      <c r="AT947" s="147"/>
      <c r="AU947" s="147"/>
      <c r="AV947" s="147"/>
      <c r="AW947" s="147"/>
      <c r="AX947" s="147"/>
      <c r="AY947" s="147"/>
      <c r="AZ947" s="147"/>
      <c r="BA947" s="147"/>
      <c r="BB947" s="147"/>
      <c r="BC947" s="147"/>
      <c r="BD947" s="147"/>
      <c r="BE947" s="147"/>
      <c r="BF947" s="147"/>
      <c r="BG947" s="147"/>
      <c r="BH947" s="147"/>
      <c r="BI947" s="147"/>
      <c r="BJ947" s="147"/>
      <c r="BK947" s="147"/>
      <c r="BL947" s="147"/>
      <c r="BM947" s="147"/>
      <c r="BN947" s="147"/>
      <c r="BO947" s="147"/>
      <c r="BP947" s="147"/>
      <c r="BQ947" s="147"/>
      <c r="BR947" s="147"/>
      <c r="BS947" s="147"/>
      <c r="BT947" s="147"/>
      <c r="BU947" s="147"/>
      <c r="BV947" s="147"/>
      <c r="BW947" s="147"/>
      <c r="BX947" s="147"/>
      <c r="BY947" s="147"/>
      <c r="BZ947" s="147"/>
      <c r="CA947" s="147"/>
      <c r="CB947" s="147"/>
      <c r="CC947" s="147"/>
    </row>
    <row r="948" customFormat="false" ht="13.8" hidden="false" customHeight="false" outlineLevel="0" collapsed="false">
      <c r="A948" s="147"/>
      <c r="B948" s="147"/>
      <c r="C948" s="147"/>
      <c r="D948" s="147"/>
      <c r="E948" s="147"/>
      <c r="F948" s="147"/>
      <c r="G948" s="147"/>
      <c r="H948" s="147"/>
      <c r="AK948" s="147"/>
      <c r="AL948" s="147"/>
      <c r="AM948" s="147"/>
      <c r="AN948" s="147"/>
      <c r="AO948" s="147"/>
      <c r="AP948" s="147"/>
      <c r="AQ948" s="147"/>
      <c r="AR948" s="147"/>
      <c r="AS948" s="147"/>
      <c r="AT948" s="147"/>
      <c r="AU948" s="147"/>
      <c r="AV948" s="147"/>
      <c r="AW948" s="147"/>
      <c r="AX948" s="147"/>
      <c r="AY948" s="147"/>
      <c r="AZ948" s="147"/>
      <c r="BA948" s="147"/>
      <c r="BB948" s="147"/>
      <c r="BC948" s="147"/>
      <c r="BD948" s="147"/>
      <c r="BE948" s="147"/>
      <c r="BF948" s="147"/>
      <c r="BG948" s="147"/>
      <c r="BH948" s="147"/>
      <c r="BI948" s="147"/>
      <c r="BJ948" s="147"/>
      <c r="BK948" s="147"/>
      <c r="BL948" s="147"/>
      <c r="BM948" s="147"/>
      <c r="BN948" s="147"/>
      <c r="BO948" s="147"/>
      <c r="BP948" s="147"/>
      <c r="BQ948" s="147"/>
      <c r="BR948" s="147"/>
      <c r="BS948" s="147"/>
      <c r="BT948" s="147"/>
      <c r="BU948" s="147"/>
      <c r="BV948" s="147"/>
      <c r="BW948" s="147"/>
      <c r="BX948" s="147"/>
      <c r="BY948" s="147"/>
      <c r="BZ948" s="147"/>
      <c r="CA948" s="147"/>
      <c r="CB948" s="147"/>
      <c r="CC948" s="147"/>
    </row>
    <row r="949" customFormat="false" ht="13.8" hidden="false" customHeight="false" outlineLevel="0" collapsed="false">
      <c r="A949" s="147"/>
      <c r="B949" s="147"/>
      <c r="C949" s="147"/>
      <c r="D949" s="147"/>
      <c r="E949" s="147"/>
      <c r="F949" s="147"/>
      <c r="G949" s="147"/>
      <c r="H949" s="147"/>
      <c r="AK949" s="147"/>
      <c r="AL949" s="147"/>
      <c r="AM949" s="147"/>
      <c r="AN949" s="147"/>
      <c r="AO949" s="147"/>
      <c r="AP949" s="147"/>
      <c r="AQ949" s="147"/>
      <c r="AR949" s="147"/>
      <c r="AS949" s="147"/>
      <c r="AT949" s="147"/>
      <c r="AU949" s="147"/>
      <c r="AV949" s="147"/>
      <c r="AW949" s="147"/>
      <c r="AX949" s="147"/>
      <c r="AY949" s="147"/>
      <c r="AZ949" s="147"/>
      <c r="BA949" s="147"/>
      <c r="BB949" s="147"/>
      <c r="BC949" s="147"/>
      <c r="BD949" s="147"/>
      <c r="BE949" s="147"/>
      <c r="BF949" s="147"/>
      <c r="BG949" s="147"/>
      <c r="BH949" s="147"/>
      <c r="BI949" s="147"/>
      <c r="BJ949" s="147"/>
      <c r="BK949" s="147"/>
      <c r="BL949" s="147"/>
      <c r="BM949" s="147"/>
      <c r="BN949" s="147"/>
      <c r="BO949" s="147"/>
      <c r="BP949" s="147"/>
      <c r="BQ949" s="147"/>
      <c r="BR949" s="147"/>
      <c r="BS949" s="147"/>
      <c r="BT949" s="147"/>
      <c r="BU949" s="147"/>
      <c r="BV949" s="147"/>
      <c r="BW949" s="147"/>
      <c r="BX949" s="147"/>
      <c r="BY949" s="147"/>
      <c r="BZ949" s="147"/>
      <c r="CA949" s="147"/>
      <c r="CB949" s="147"/>
      <c r="CC949" s="147"/>
    </row>
    <row r="950" customFormat="false" ht="13.8" hidden="false" customHeight="false" outlineLevel="0" collapsed="false">
      <c r="A950" s="147"/>
      <c r="B950" s="147"/>
      <c r="C950" s="147"/>
      <c r="D950" s="147"/>
      <c r="E950" s="147"/>
      <c r="F950" s="147"/>
      <c r="G950" s="147"/>
      <c r="H950" s="147"/>
      <c r="AK950" s="147"/>
      <c r="AL950" s="147"/>
      <c r="AM950" s="147"/>
      <c r="AN950" s="147"/>
      <c r="AO950" s="147"/>
      <c r="AP950" s="147"/>
      <c r="AQ950" s="147"/>
      <c r="AR950" s="147"/>
      <c r="AS950" s="147"/>
      <c r="AT950" s="147"/>
      <c r="AU950" s="147"/>
      <c r="AV950" s="147"/>
      <c r="AW950" s="147"/>
      <c r="AX950" s="147"/>
      <c r="AY950" s="147"/>
      <c r="AZ950" s="147"/>
      <c r="BA950" s="147"/>
      <c r="BB950" s="147"/>
      <c r="BC950" s="147"/>
      <c r="BD950" s="147"/>
      <c r="BE950" s="147"/>
      <c r="BF950" s="147"/>
      <c r="BG950" s="147"/>
      <c r="BH950" s="147"/>
      <c r="BI950" s="147"/>
      <c r="BJ950" s="147"/>
      <c r="BK950" s="147"/>
      <c r="BL950" s="147"/>
      <c r="BM950" s="147"/>
      <c r="BN950" s="147"/>
      <c r="BO950" s="147"/>
      <c r="BP950" s="147"/>
      <c r="BQ950" s="147"/>
      <c r="BR950" s="147"/>
      <c r="BS950" s="147"/>
      <c r="BT950" s="147"/>
      <c r="BU950" s="147"/>
      <c r="BV950" s="147"/>
      <c r="BW950" s="147"/>
      <c r="BX950" s="147"/>
      <c r="BY950" s="147"/>
      <c r="BZ950" s="147"/>
      <c r="CA950" s="147"/>
      <c r="CB950" s="147"/>
      <c r="CC950" s="147"/>
    </row>
    <row r="951" customFormat="false" ht="13.8" hidden="false" customHeight="false" outlineLevel="0" collapsed="false">
      <c r="A951" s="147"/>
      <c r="B951" s="147"/>
      <c r="C951" s="147"/>
      <c r="D951" s="147"/>
      <c r="E951" s="147"/>
      <c r="F951" s="147"/>
      <c r="G951" s="147"/>
      <c r="H951" s="147"/>
      <c r="AK951" s="147"/>
      <c r="AL951" s="147"/>
      <c r="AM951" s="147"/>
      <c r="AN951" s="147"/>
      <c r="AO951" s="147"/>
      <c r="AP951" s="147"/>
      <c r="AQ951" s="147"/>
      <c r="AR951" s="147"/>
      <c r="AS951" s="147"/>
      <c r="AT951" s="147"/>
      <c r="AU951" s="147"/>
      <c r="AV951" s="147"/>
      <c r="AW951" s="147"/>
      <c r="AX951" s="147"/>
      <c r="AY951" s="147"/>
      <c r="AZ951" s="147"/>
      <c r="BA951" s="147"/>
      <c r="BB951" s="147"/>
      <c r="BC951" s="147"/>
      <c r="BD951" s="147"/>
      <c r="BE951" s="147"/>
      <c r="BF951" s="147"/>
      <c r="BG951" s="147"/>
      <c r="BH951" s="147"/>
      <c r="BI951" s="147"/>
      <c r="BJ951" s="147"/>
      <c r="BK951" s="147"/>
      <c r="BL951" s="147"/>
      <c r="BM951" s="147"/>
      <c r="BN951" s="147"/>
      <c r="BO951" s="147"/>
      <c r="BP951" s="147"/>
      <c r="BQ951" s="147"/>
      <c r="BR951" s="147"/>
      <c r="BS951" s="147"/>
      <c r="BT951" s="147"/>
      <c r="BU951" s="147"/>
      <c r="BV951" s="147"/>
      <c r="BW951" s="147"/>
      <c r="BX951" s="147"/>
      <c r="BY951" s="147"/>
      <c r="BZ951" s="147"/>
      <c r="CA951" s="147"/>
      <c r="CB951" s="147"/>
      <c r="CC951" s="147"/>
    </row>
    <row r="952" customFormat="false" ht="13.8" hidden="false" customHeight="false" outlineLevel="0" collapsed="false">
      <c r="A952" s="147"/>
      <c r="B952" s="147"/>
      <c r="C952" s="147"/>
      <c r="D952" s="147"/>
      <c r="E952" s="147"/>
      <c r="F952" s="147"/>
      <c r="G952" s="147"/>
      <c r="H952" s="147"/>
      <c r="AK952" s="147"/>
      <c r="AL952" s="147"/>
      <c r="AM952" s="147"/>
      <c r="AN952" s="147"/>
      <c r="AO952" s="147"/>
      <c r="AP952" s="147"/>
      <c r="AQ952" s="147"/>
      <c r="AR952" s="147"/>
      <c r="AS952" s="147"/>
      <c r="AT952" s="147"/>
      <c r="AU952" s="147"/>
      <c r="AV952" s="147"/>
      <c r="AW952" s="147"/>
      <c r="AX952" s="147"/>
      <c r="AY952" s="147"/>
      <c r="AZ952" s="147"/>
      <c r="BA952" s="147"/>
      <c r="BB952" s="147"/>
      <c r="BC952" s="147"/>
      <c r="BD952" s="147"/>
      <c r="BE952" s="147"/>
      <c r="BF952" s="147"/>
      <c r="BG952" s="147"/>
      <c r="BH952" s="147"/>
      <c r="BI952" s="147"/>
      <c r="BJ952" s="147"/>
      <c r="BK952" s="147"/>
      <c r="BL952" s="147"/>
      <c r="BM952" s="147"/>
      <c r="BN952" s="147"/>
      <c r="BO952" s="147"/>
      <c r="BP952" s="147"/>
      <c r="BQ952" s="147"/>
      <c r="BR952" s="147"/>
      <c r="BS952" s="147"/>
      <c r="BT952" s="147"/>
      <c r="BU952" s="147"/>
      <c r="BV952" s="147"/>
      <c r="BW952" s="147"/>
      <c r="BX952" s="147"/>
      <c r="BY952" s="147"/>
      <c r="BZ952" s="147"/>
      <c r="CA952" s="147"/>
      <c r="CB952" s="147"/>
      <c r="CC952" s="147"/>
    </row>
    <row r="953" customFormat="false" ht="13.8" hidden="false" customHeight="false" outlineLevel="0" collapsed="false">
      <c r="A953" s="147"/>
      <c r="B953" s="147"/>
      <c r="C953" s="147"/>
      <c r="D953" s="147"/>
      <c r="E953" s="147"/>
      <c r="F953" s="147"/>
      <c r="G953" s="147"/>
      <c r="H953" s="147"/>
      <c r="AK953" s="147"/>
      <c r="AL953" s="147"/>
      <c r="AM953" s="147"/>
      <c r="AN953" s="147"/>
      <c r="AO953" s="147"/>
      <c r="AP953" s="147"/>
      <c r="AQ953" s="147"/>
      <c r="AR953" s="147"/>
      <c r="AS953" s="147"/>
      <c r="AT953" s="147"/>
      <c r="AU953" s="147"/>
      <c r="AV953" s="147"/>
      <c r="AW953" s="147"/>
      <c r="AX953" s="147"/>
      <c r="AY953" s="147"/>
      <c r="AZ953" s="147"/>
      <c r="BA953" s="147"/>
      <c r="BB953" s="147"/>
      <c r="BC953" s="147"/>
      <c r="BD953" s="147"/>
      <c r="BE953" s="147"/>
      <c r="BF953" s="147"/>
      <c r="BG953" s="147"/>
      <c r="BH953" s="147"/>
      <c r="BI953" s="147"/>
      <c r="BJ953" s="147"/>
      <c r="BK953" s="147"/>
      <c r="BL953" s="147"/>
      <c r="BM953" s="147"/>
      <c r="BN953" s="147"/>
      <c r="BO953" s="147"/>
      <c r="BP953" s="147"/>
      <c r="BQ953" s="147"/>
      <c r="BR953" s="147"/>
      <c r="BS953" s="147"/>
      <c r="BT953" s="147"/>
      <c r="BU953" s="147"/>
      <c r="BV953" s="147"/>
      <c r="BW953" s="147"/>
      <c r="BX953" s="147"/>
      <c r="BY953" s="147"/>
      <c r="BZ953" s="147"/>
      <c r="CA953" s="147"/>
      <c r="CB953" s="147"/>
      <c r="CC953" s="147"/>
    </row>
    <row r="954" customFormat="false" ht="13.8" hidden="false" customHeight="false" outlineLevel="0" collapsed="false">
      <c r="A954" s="147"/>
      <c r="B954" s="147"/>
      <c r="C954" s="147"/>
      <c r="D954" s="147"/>
      <c r="E954" s="147"/>
      <c r="F954" s="147"/>
      <c r="G954" s="147"/>
      <c r="H954" s="147"/>
      <c r="AK954" s="147"/>
      <c r="AL954" s="147"/>
      <c r="AM954" s="147"/>
      <c r="AN954" s="147"/>
      <c r="AO954" s="147"/>
      <c r="AP954" s="147"/>
      <c r="AQ954" s="147"/>
      <c r="AR954" s="147"/>
      <c r="AS954" s="147"/>
      <c r="AT954" s="147"/>
      <c r="AU954" s="147"/>
      <c r="AV954" s="147"/>
      <c r="AW954" s="147"/>
      <c r="AX954" s="147"/>
      <c r="AY954" s="147"/>
      <c r="AZ954" s="147"/>
      <c r="BA954" s="147"/>
      <c r="BB954" s="147"/>
      <c r="BC954" s="147"/>
      <c r="BD954" s="147"/>
      <c r="BE954" s="147"/>
      <c r="BF954" s="147"/>
      <c r="BG954" s="147"/>
      <c r="BH954" s="147"/>
      <c r="BI954" s="147"/>
      <c r="BJ954" s="147"/>
      <c r="BK954" s="147"/>
      <c r="BL954" s="147"/>
      <c r="BM954" s="147"/>
      <c r="BN954" s="147"/>
      <c r="BO954" s="147"/>
      <c r="BP954" s="147"/>
      <c r="BQ954" s="147"/>
      <c r="BR954" s="147"/>
      <c r="BS954" s="147"/>
      <c r="BT954" s="147"/>
      <c r="BU954" s="147"/>
      <c r="BV954" s="147"/>
      <c r="BW954" s="147"/>
      <c r="BX954" s="147"/>
      <c r="BY954" s="147"/>
      <c r="BZ954" s="147"/>
      <c r="CA954" s="147"/>
      <c r="CB954" s="147"/>
      <c r="CC954" s="147"/>
    </row>
    <row r="955" customFormat="false" ht="13.8" hidden="false" customHeight="false" outlineLevel="0" collapsed="false">
      <c r="A955" s="147"/>
      <c r="B955" s="147"/>
      <c r="C955" s="147"/>
      <c r="D955" s="147"/>
      <c r="E955" s="147"/>
      <c r="F955" s="147"/>
      <c r="G955" s="147"/>
      <c r="H955" s="147"/>
      <c r="AK955" s="147"/>
      <c r="AL955" s="147"/>
      <c r="AM955" s="147"/>
      <c r="AN955" s="147"/>
      <c r="AO955" s="147"/>
      <c r="AP955" s="147"/>
      <c r="AQ955" s="147"/>
      <c r="AR955" s="147"/>
      <c r="AS955" s="147"/>
      <c r="AT955" s="147"/>
      <c r="AU955" s="147"/>
      <c r="AV955" s="147"/>
      <c r="AW955" s="147"/>
      <c r="AX955" s="147"/>
      <c r="AY955" s="147"/>
      <c r="AZ955" s="147"/>
      <c r="BA955" s="147"/>
      <c r="BB955" s="147"/>
      <c r="BC955" s="147"/>
      <c r="BD955" s="147"/>
      <c r="BE955" s="147"/>
      <c r="BF955" s="147"/>
      <c r="BG955" s="147"/>
      <c r="BH955" s="147"/>
      <c r="BI955" s="147"/>
      <c r="BJ955" s="147"/>
      <c r="BK955" s="147"/>
      <c r="BL955" s="147"/>
      <c r="BM955" s="147"/>
      <c r="BN955" s="147"/>
      <c r="BO955" s="147"/>
      <c r="BP955" s="147"/>
      <c r="BQ955" s="147"/>
      <c r="BR955" s="147"/>
      <c r="BS955" s="147"/>
      <c r="BT955" s="147"/>
      <c r="BU955" s="147"/>
      <c r="BV955" s="147"/>
      <c r="BW955" s="147"/>
      <c r="BX955" s="147"/>
      <c r="BY955" s="147"/>
      <c r="BZ955" s="147"/>
      <c r="CA955" s="147"/>
      <c r="CB955" s="147"/>
      <c r="CC955" s="147"/>
    </row>
    <row r="956" customFormat="false" ht="13.8" hidden="false" customHeight="false" outlineLevel="0" collapsed="false">
      <c r="A956" s="147"/>
      <c r="B956" s="147"/>
      <c r="C956" s="147"/>
      <c r="D956" s="147"/>
      <c r="E956" s="147"/>
      <c r="F956" s="147"/>
      <c r="G956" s="147"/>
      <c r="H956" s="147"/>
      <c r="AK956" s="147"/>
      <c r="AL956" s="147"/>
      <c r="AM956" s="147"/>
      <c r="AN956" s="147"/>
      <c r="AO956" s="147"/>
      <c r="AP956" s="147"/>
      <c r="AQ956" s="147"/>
      <c r="AR956" s="147"/>
      <c r="AS956" s="147"/>
      <c r="AT956" s="147"/>
      <c r="AU956" s="147"/>
      <c r="AV956" s="147"/>
      <c r="AW956" s="147"/>
      <c r="AX956" s="147"/>
      <c r="AY956" s="147"/>
      <c r="AZ956" s="147"/>
      <c r="BA956" s="147"/>
      <c r="BB956" s="147"/>
      <c r="BC956" s="147"/>
      <c r="BD956" s="147"/>
      <c r="BE956" s="147"/>
      <c r="BF956" s="147"/>
      <c r="BG956" s="147"/>
      <c r="BH956" s="147"/>
      <c r="BI956" s="147"/>
      <c r="BJ956" s="147"/>
      <c r="BK956" s="147"/>
      <c r="BL956" s="147"/>
      <c r="BM956" s="147"/>
      <c r="BN956" s="147"/>
      <c r="BO956" s="147"/>
      <c r="BP956" s="147"/>
      <c r="BQ956" s="147"/>
      <c r="BR956" s="147"/>
      <c r="BS956" s="147"/>
      <c r="BT956" s="147"/>
      <c r="BU956" s="147"/>
      <c r="BV956" s="147"/>
      <c r="BW956" s="147"/>
      <c r="BX956" s="147"/>
      <c r="BY956" s="147"/>
      <c r="BZ956" s="147"/>
      <c r="CA956" s="147"/>
      <c r="CB956" s="147"/>
      <c r="CC956" s="147"/>
    </row>
    <row r="957" customFormat="false" ht="13.8" hidden="false" customHeight="false" outlineLevel="0" collapsed="false">
      <c r="A957" s="147"/>
      <c r="B957" s="147"/>
      <c r="C957" s="147"/>
      <c r="D957" s="147"/>
      <c r="E957" s="147"/>
      <c r="F957" s="147"/>
      <c r="G957" s="147"/>
      <c r="H957" s="147"/>
      <c r="AK957" s="147"/>
      <c r="AL957" s="147"/>
      <c r="AM957" s="147"/>
      <c r="AN957" s="147"/>
      <c r="AO957" s="147"/>
      <c r="AP957" s="147"/>
      <c r="AQ957" s="147"/>
      <c r="AR957" s="147"/>
      <c r="AS957" s="147"/>
      <c r="AT957" s="147"/>
      <c r="AU957" s="147"/>
      <c r="AV957" s="147"/>
      <c r="AW957" s="147"/>
      <c r="AX957" s="147"/>
      <c r="AY957" s="147"/>
      <c r="AZ957" s="147"/>
      <c r="BA957" s="147"/>
      <c r="BB957" s="147"/>
      <c r="BC957" s="147"/>
      <c r="BD957" s="147"/>
      <c r="BE957" s="147"/>
      <c r="BF957" s="147"/>
      <c r="BG957" s="147"/>
      <c r="BH957" s="147"/>
      <c r="BI957" s="147"/>
      <c r="BJ957" s="147"/>
      <c r="BK957" s="147"/>
      <c r="BL957" s="147"/>
      <c r="BM957" s="147"/>
      <c r="BN957" s="147"/>
      <c r="BO957" s="147"/>
      <c r="BP957" s="147"/>
      <c r="BQ957" s="147"/>
      <c r="BR957" s="147"/>
      <c r="BS957" s="147"/>
      <c r="BT957" s="147"/>
      <c r="BU957" s="147"/>
      <c r="BV957" s="147"/>
      <c r="BW957" s="147"/>
      <c r="BX957" s="147"/>
      <c r="BY957" s="147"/>
      <c r="BZ957" s="147"/>
      <c r="CA957" s="147"/>
      <c r="CB957" s="147"/>
      <c r="CC957" s="147"/>
    </row>
    <row r="958" customFormat="false" ht="13.8" hidden="false" customHeight="false" outlineLevel="0" collapsed="false">
      <c r="A958" s="147"/>
      <c r="B958" s="147"/>
      <c r="C958" s="147"/>
      <c r="D958" s="147"/>
      <c r="E958" s="147"/>
      <c r="F958" s="147"/>
      <c r="G958" s="147"/>
      <c r="H958" s="147"/>
      <c r="AK958" s="147"/>
      <c r="AL958" s="147"/>
      <c r="AM958" s="147"/>
      <c r="AN958" s="147"/>
      <c r="AO958" s="147"/>
      <c r="AP958" s="147"/>
      <c r="AQ958" s="147"/>
      <c r="AR958" s="147"/>
      <c r="AS958" s="147"/>
      <c r="AT958" s="147"/>
      <c r="AU958" s="147"/>
      <c r="AV958" s="147"/>
      <c r="AW958" s="147"/>
      <c r="AX958" s="147"/>
      <c r="AY958" s="147"/>
      <c r="AZ958" s="147"/>
      <c r="BA958" s="147"/>
      <c r="BB958" s="147"/>
      <c r="BC958" s="147"/>
      <c r="BD958" s="147"/>
      <c r="BE958" s="147"/>
      <c r="BF958" s="147"/>
      <c r="BG958" s="147"/>
      <c r="BH958" s="147"/>
      <c r="BI958" s="147"/>
      <c r="BJ958" s="147"/>
      <c r="BK958" s="147"/>
      <c r="BL958" s="147"/>
      <c r="BM958" s="147"/>
      <c r="BN958" s="147"/>
      <c r="BO958" s="147"/>
      <c r="BP958" s="147"/>
      <c r="BQ958" s="147"/>
      <c r="BR958" s="147"/>
      <c r="BS958" s="147"/>
      <c r="BT958" s="147"/>
      <c r="BU958" s="147"/>
      <c r="BV958" s="147"/>
      <c r="BW958" s="147"/>
      <c r="BX958" s="147"/>
      <c r="BY958" s="147"/>
      <c r="BZ958" s="147"/>
      <c r="CA958" s="147"/>
      <c r="CB958" s="147"/>
      <c r="CC958" s="147"/>
    </row>
    <row r="959" customFormat="false" ht="13.8" hidden="false" customHeight="false" outlineLevel="0" collapsed="false">
      <c r="A959" s="147"/>
      <c r="B959" s="147"/>
      <c r="C959" s="147"/>
      <c r="D959" s="147"/>
      <c r="E959" s="147"/>
      <c r="F959" s="147"/>
      <c r="G959" s="147"/>
      <c r="H959" s="147"/>
      <c r="AK959" s="147"/>
      <c r="AL959" s="147"/>
      <c r="AM959" s="147"/>
      <c r="AN959" s="147"/>
      <c r="AO959" s="147"/>
      <c r="AP959" s="147"/>
      <c r="AQ959" s="147"/>
      <c r="AR959" s="147"/>
      <c r="AS959" s="147"/>
      <c r="AT959" s="147"/>
      <c r="AU959" s="147"/>
      <c r="AV959" s="147"/>
      <c r="AW959" s="147"/>
      <c r="AX959" s="147"/>
      <c r="AY959" s="147"/>
      <c r="AZ959" s="147"/>
      <c r="BA959" s="147"/>
      <c r="BB959" s="147"/>
      <c r="BC959" s="147"/>
      <c r="BD959" s="147"/>
      <c r="BE959" s="147"/>
      <c r="BF959" s="147"/>
      <c r="BG959" s="147"/>
      <c r="BH959" s="147"/>
      <c r="BI959" s="147"/>
      <c r="BJ959" s="147"/>
      <c r="BK959" s="147"/>
      <c r="BL959" s="147"/>
      <c r="BM959" s="147"/>
      <c r="BN959" s="147"/>
      <c r="BO959" s="147"/>
      <c r="BP959" s="147"/>
      <c r="BQ959" s="147"/>
      <c r="BR959" s="147"/>
      <c r="BS959" s="147"/>
      <c r="BT959" s="147"/>
      <c r="BU959" s="147"/>
      <c r="BV959" s="147"/>
      <c r="BW959" s="147"/>
      <c r="BX959" s="147"/>
      <c r="BY959" s="147"/>
      <c r="BZ959" s="147"/>
      <c r="CA959" s="147"/>
      <c r="CB959" s="147"/>
      <c r="CC959" s="147"/>
    </row>
    <row r="960" customFormat="false" ht="13.8" hidden="false" customHeight="false" outlineLevel="0" collapsed="false">
      <c r="A960" s="147"/>
      <c r="B960" s="147"/>
      <c r="C960" s="147"/>
      <c r="D960" s="147"/>
      <c r="E960" s="147"/>
      <c r="F960" s="147"/>
      <c r="G960" s="147"/>
      <c r="H960" s="147"/>
      <c r="AK960" s="147"/>
      <c r="AL960" s="147"/>
      <c r="AM960" s="147"/>
      <c r="AN960" s="147"/>
      <c r="AO960" s="147"/>
      <c r="AP960" s="147"/>
      <c r="AQ960" s="147"/>
      <c r="AR960" s="147"/>
      <c r="AS960" s="147"/>
      <c r="AT960" s="147"/>
      <c r="AU960" s="147"/>
      <c r="AV960" s="147"/>
      <c r="AW960" s="147"/>
      <c r="AX960" s="147"/>
      <c r="AY960" s="147"/>
      <c r="AZ960" s="147"/>
      <c r="BA960" s="147"/>
      <c r="BB960" s="147"/>
      <c r="BC960" s="147"/>
      <c r="BD960" s="147"/>
      <c r="BE960" s="147"/>
      <c r="BF960" s="147"/>
      <c r="BG960" s="147"/>
      <c r="BH960" s="147"/>
      <c r="BI960" s="147"/>
      <c r="BJ960" s="147"/>
      <c r="BK960" s="147"/>
      <c r="BL960" s="147"/>
      <c r="BM960" s="147"/>
      <c r="BN960" s="147"/>
      <c r="BO960" s="147"/>
      <c r="BP960" s="147"/>
      <c r="BQ960" s="147"/>
      <c r="BR960" s="147"/>
      <c r="BS960" s="147"/>
      <c r="BT960" s="147"/>
      <c r="BU960" s="147"/>
      <c r="BV960" s="147"/>
      <c r="BW960" s="147"/>
      <c r="BX960" s="147"/>
      <c r="BY960" s="147"/>
      <c r="BZ960" s="147"/>
      <c r="CA960" s="147"/>
      <c r="CB960" s="147"/>
      <c r="CC960" s="147"/>
    </row>
    <row r="961" customFormat="false" ht="13.8" hidden="false" customHeight="false" outlineLevel="0" collapsed="false">
      <c r="A961" s="147"/>
      <c r="B961" s="147"/>
      <c r="C961" s="147"/>
      <c r="D961" s="147"/>
      <c r="E961" s="147"/>
      <c r="F961" s="147"/>
      <c r="G961" s="147"/>
      <c r="H961" s="147"/>
      <c r="AK961" s="147"/>
      <c r="AL961" s="147"/>
      <c r="AM961" s="147"/>
      <c r="AN961" s="147"/>
      <c r="AO961" s="147"/>
      <c r="AP961" s="147"/>
      <c r="AQ961" s="147"/>
      <c r="AR961" s="147"/>
      <c r="AS961" s="147"/>
      <c r="AT961" s="147"/>
      <c r="AU961" s="147"/>
      <c r="AV961" s="147"/>
      <c r="AW961" s="147"/>
      <c r="AX961" s="147"/>
      <c r="AY961" s="147"/>
      <c r="AZ961" s="147"/>
      <c r="BA961" s="147"/>
      <c r="BB961" s="147"/>
      <c r="BC961" s="147"/>
      <c r="BD961" s="147"/>
      <c r="BE961" s="147"/>
      <c r="BF961" s="147"/>
      <c r="BG961" s="147"/>
      <c r="BH961" s="147"/>
      <c r="BI961" s="147"/>
      <c r="BJ961" s="147"/>
      <c r="BK961" s="147"/>
      <c r="BL961" s="147"/>
      <c r="BM961" s="147"/>
      <c r="BN961" s="147"/>
      <c r="BO961" s="147"/>
      <c r="BP961" s="147"/>
      <c r="BQ961" s="147"/>
      <c r="BR961" s="147"/>
      <c r="BS961" s="147"/>
      <c r="BT961" s="147"/>
      <c r="BU961" s="147"/>
      <c r="BV961" s="147"/>
      <c r="BW961" s="147"/>
      <c r="BX961" s="147"/>
      <c r="BY961" s="147"/>
      <c r="BZ961" s="147"/>
      <c r="CA961" s="147"/>
      <c r="CB961" s="147"/>
      <c r="CC961" s="147"/>
    </row>
    <row r="962" customFormat="false" ht="13.8" hidden="false" customHeight="false" outlineLevel="0" collapsed="false">
      <c r="A962" s="147"/>
      <c r="B962" s="147"/>
      <c r="C962" s="147"/>
      <c r="D962" s="147"/>
      <c r="E962" s="147"/>
      <c r="F962" s="147"/>
      <c r="G962" s="147"/>
      <c r="H962" s="147"/>
      <c r="AK962" s="147"/>
      <c r="AL962" s="147"/>
      <c r="AM962" s="147"/>
      <c r="AN962" s="147"/>
      <c r="AO962" s="147"/>
      <c r="AP962" s="147"/>
      <c r="AQ962" s="147"/>
      <c r="AR962" s="147"/>
      <c r="AS962" s="147"/>
      <c r="AT962" s="147"/>
      <c r="AU962" s="147"/>
      <c r="AV962" s="147"/>
      <c r="AW962" s="147"/>
      <c r="AX962" s="147"/>
      <c r="AY962" s="147"/>
      <c r="AZ962" s="147"/>
      <c r="BA962" s="147"/>
      <c r="BB962" s="147"/>
      <c r="BC962" s="147"/>
      <c r="BD962" s="147"/>
      <c r="BE962" s="147"/>
      <c r="BF962" s="147"/>
      <c r="BG962" s="147"/>
      <c r="BH962" s="147"/>
      <c r="BI962" s="147"/>
      <c r="BJ962" s="147"/>
      <c r="BK962" s="147"/>
      <c r="BL962" s="147"/>
      <c r="BM962" s="147"/>
      <c r="BN962" s="147"/>
      <c r="BO962" s="147"/>
      <c r="BP962" s="147"/>
      <c r="BQ962" s="147"/>
      <c r="BR962" s="147"/>
      <c r="BS962" s="147"/>
      <c r="BT962" s="147"/>
      <c r="BU962" s="147"/>
      <c r="BV962" s="147"/>
      <c r="BW962" s="147"/>
      <c r="BX962" s="147"/>
      <c r="BY962" s="147"/>
      <c r="BZ962" s="147"/>
      <c r="CA962" s="147"/>
      <c r="CB962" s="147"/>
      <c r="CC962" s="147"/>
    </row>
    <row r="963" customFormat="false" ht="13.8" hidden="false" customHeight="false" outlineLevel="0" collapsed="false">
      <c r="A963" s="147"/>
      <c r="B963" s="147"/>
      <c r="C963" s="147"/>
      <c r="D963" s="147"/>
      <c r="E963" s="147"/>
      <c r="F963" s="147"/>
      <c r="G963" s="147"/>
      <c r="H963" s="147"/>
      <c r="AK963" s="147"/>
      <c r="AL963" s="147"/>
      <c r="AM963" s="147"/>
      <c r="AN963" s="147"/>
      <c r="AO963" s="147"/>
      <c r="AP963" s="147"/>
      <c r="AQ963" s="147"/>
      <c r="AR963" s="147"/>
      <c r="AS963" s="147"/>
      <c r="AT963" s="147"/>
      <c r="AU963" s="147"/>
      <c r="AV963" s="147"/>
      <c r="AW963" s="147"/>
      <c r="AX963" s="147"/>
      <c r="AY963" s="147"/>
      <c r="AZ963" s="147"/>
      <c r="BA963" s="147"/>
      <c r="BB963" s="147"/>
      <c r="BC963" s="147"/>
      <c r="BD963" s="147"/>
      <c r="BE963" s="147"/>
      <c r="BF963" s="147"/>
      <c r="BG963" s="147"/>
      <c r="BH963" s="147"/>
      <c r="BI963" s="147"/>
      <c r="BJ963" s="147"/>
      <c r="BK963" s="147"/>
      <c r="BL963" s="147"/>
      <c r="BM963" s="147"/>
      <c r="BN963" s="147"/>
      <c r="BO963" s="147"/>
      <c r="BP963" s="147"/>
      <c r="BQ963" s="147"/>
      <c r="BR963" s="147"/>
      <c r="BS963" s="147"/>
      <c r="BT963" s="147"/>
      <c r="BU963" s="147"/>
      <c r="BV963" s="147"/>
      <c r="BW963" s="147"/>
      <c r="BX963" s="147"/>
      <c r="BY963" s="147"/>
      <c r="BZ963" s="147"/>
      <c r="CA963" s="147"/>
      <c r="CB963" s="147"/>
      <c r="CC963" s="147"/>
    </row>
    <row r="964" customFormat="false" ht="13.8" hidden="false" customHeight="false" outlineLevel="0" collapsed="false">
      <c r="A964" s="147"/>
      <c r="B964" s="147"/>
      <c r="C964" s="147"/>
      <c r="D964" s="147"/>
      <c r="E964" s="147"/>
      <c r="F964" s="147"/>
      <c r="G964" s="147"/>
      <c r="H964" s="147"/>
      <c r="AK964" s="147"/>
      <c r="AL964" s="147"/>
      <c r="AM964" s="147"/>
      <c r="AN964" s="147"/>
      <c r="AO964" s="147"/>
      <c r="AP964" s="147"/>
      <c r="AQ964" s="147"/>
      <c r="AR964" s="147"/>
      <c r="AS964" s="147"/>
      <c r="AT964" s="147"/>
      <c r="AU964" s="147"/>
      <c r="AV964" s="147"/>
      <c r="AW964" s="147"/>
      <c r="AX964" s="147"/>
      <c r="AY964" s="147"/>
      <c r="AZ964" s="147"/>
      <c r="BA964" s="147"/>
      <c r="BB964" s="147"/>
      <c r="BC964" s="147"/>
      <c r="BD964" s="147"/>
      <c r="BE964" s="147"/>
      <c r="BF964" s="147"/>
      <c r="BG964" s="147"/>
      <c r="BH964" s="147"/>
      <c r="BI964" s="147"/>
      <c r="BJ964" s="147"/>
      <c r="BK964" s="147"/>
      <c r="BL964" s="147"/>
      <c r="BM964" s="147"/>
      <c r="BN964" s="147"/>
      <c r="BO964" s="147"/>
      <c r="BP964" s="147"/>
      <c r="BQ964" s="147"/>
      <c r="BR964" s="147"/>
      <c r="BS964" s="147"/>
      <c r="BT964" s="147"/>
      <c r="BU964" s="147"/>
      <c r="BV964" s="147"/>
      <c r="BW964" s="147"/>
      <c r="BX964" s="147"/>
      <c r="BY964" s="147"/>
      <c r="BZ964" s="147"/>
      <c r="CA964" s="147"/>
      <c r="CB964" s="147"/>
      <c r="CC964" s="147"/>
    </row>
    <row r="965" customFormat="false" ht="13.8" hidden="false" customHeight="false" outlineLevel="0" collapsed="false">
      <c r="A965" s="147"/>
      <c r="B965" s="147"/>
      <c r="C965" s="147"/>
      <c r="D965" s="147"/>
      <c r="E965" s="147"/>
      <c r="F965" s="147"/>
      <c r="G965" s="147"/>
      <c r="H965" s="147"/>
      <c r="AK965" s="147"/>
      <c r="AL965" s="147"/>
      <c r="AM965" s="147"/>
      <c r="AN965" s="147"/>
      <c r="AO965" s="147"/>
      <c r="AP965" s="147"/>
      <c r="AQ965" s="147"/>
      <c r="AR965" s="147"/>
      <c r="AS965" s="147"/>
      <c r="AT965" s="147"/>
      <c r="AU965" s="147"/>
      <c r="AV965" s="147"/>
      <c r="AW965" s="147"/>
      <c r="AX965" s="147"/>
      <c r="AY965" s="147"/>
      <c r="AZ965" s="147"/>
      <c r="BA965" s="147"/>
      <c r="BB965" s="147"/>
      <c r="BC965" s="147"/>
      <c r="BD965" s="147"/>
      <c r="BE965" s="147"/>
      <c r="BF965" s="147"/>
      <c r="BG965" s="147"/>
      <c r="BH965" s="147"/>
      <c r="BI965" s="147"/>
      <c r="BJ965" s="147"/>
      <c r="BK965" s="147"/>
      <c r="BL965" s="147"/>
      <c r="BM965" s="147"/>
      <c r="BN965" s="147"/>
      <c r="BO965" s="147"/>
      <c r="BP965" s="147"/>
      <c r="BQ965" s="147"/>
      <c r="BR965" s="147"/>
      <c r="BS965" s="147"/>
      <c r="BT965" s="147"/>
      <c r="BU965" s="147"/>
      <c r="BV965" s="147"/>
      <c r="BW965" s="147"/>
      <c r="BX965" s="147"/>
      <c r="BY965" s="147"/>
      <c r="BZ965" s="147"/>
      <c r="CA965" s="147"/>
      <c r="CB965" s="147"/>
      <c r="CC965" s="147"/>
    </row>
    <row r="966" customFormat="false" ht="13.8" hidden="false" customHeight="false" outlineLevel="0" collapsed="false">
      <c r="A966" s="147"/>
      <c r="B966" s="147"/>
      <c r="C966" s="147"/>
      <c r="D966" s="147"/>
      <c r="E966" s="147"/>
      <c r="F966" s="147"/>
      <c r="G966" s="147"/>
      <c r="H966" s="147"/>
      <c r="AK966" s="147"/>
      <c r="AL966" s="147"/>
      <c r="AM966" s="147"/>
      <c r="AN966" s="147"/>
      <c r="AO966" s="147"/>
      <c r="AP966" s="147"/>
      <c r="AQ966" s="147"/>
      <c r="AR966" s="147"/>
      <c r="AS966" s="147"/>
      <c r="AT966" s="147"/>
      <c r="AU966" s="147"/>
      <c r="AV966" s="147"/>
      <c r="AW966" s="147"/>
      <c r="AX966" s="147"/>
      <c r="AY966" s="147"/>
      <c r="AZ966" s="147"/>
      <c r="BA966" s="147"/>
      <c r="BB966" s="147"/>
      <c r="BC966" s="147"/>
      <c r="BD966" s="147"/>
      <c r="BE966" s="147"/>
      <c r="BF966" s="147"/>
      <c r="BG966" s="147"/>
      <c r="BH966" s="147"/>
      <c r="BI966" s="147"/>
      <c r="BJ966" s="147"/>
      <c r="BK966" s="147"/>
      <c r="BL966" s="147"/>
      <c r="BM966" s="147"/>
      <c r="BN966" s="147"/>
      <c r="BO966" s="147"/>
      <c r="BP966" s="147"/>
      <c r="BQ966" s="147"/>
      <c r="BR966" s="147"/>
      <c r="BS966" s="147"/>
      <c r="BT966" s="147"/>
      <c r="BU966" s="147"/>
      <c r="BV966" s="147"/>
      <c r="BW966" s="147"/>
      <c r="BX966" s="147"/>
      <c r="BY966" s="147"/>
      <c r="BZ966" s="147"/>
      <c r="CA966" s="147"/>
      <c r="CB966" s="147"/>
      <c r="CC966" s="147"/>
    </row>
    <row r="967" customFormat="false" ht="13.8" hidden="false" customHeight="false" outlineLevel="0" collapsed="false">
      <c r="A967" s="147"/>
      <c r="B967" s="147"/>
      <c r="C967" s="147"/>
      <c r="D967" s="147"/>
      <c r="E967" s="147"/>
      <c r="F967" s="147"/>
      <c r="G967" s="147"/>
      <c r="H967" s="147"/>
      <c r="AK967" s="147"/>
      <c r="AL967" s="147"/>
      <c r="AM967" s="147"/>
      <c r="AN967" s="147"/>
      <c r="AO967" s="147"/>
      <c r="AP967" s="147"/>
      <c r="AQ967" s="147"/>
      <c r="AR967" s="147"/>
      <c r="AS967" s="147"/>
      <c r="AT967" s="147"/>
      <c r="AU967" s="147"/>
      <c r="AV967" s="147"/>
      <c r="AW967" s="147"/>
      <c r="AX967" s="147"/>
      <c r="AY967" s="147"/>
      <c r="AZ967" s="147"/>
      <c r="BA967" s="147"/>
      <c r="BB967" s="147"/>
      <c r="BC967" s="147"/>
      <c r="BD967" s="147"/>
      <c r="BE967" s="147"/>
      <c r="BF967" s="147"/>
      <c r="BG967" s="147"/>
      <c r="BH967" s="147"/>
      <c r="BI967" s="147"/>
      <c r="BJ967" s="147"/>
      <c r="BK967" s="147"/>
      <c r="BL967" s="147"/>
      <c r="BM967" s="147"/>
      <c r="BN967" s="147"/>
      <c r="BO967" s="147"/>
      <c r="BP967" s="147"/>
      <c r="BQ967" s="147"/>
      <c r="BR967" s="147"/>
      <c r="BS967" s="147"/>
      <c r="BT967" s="147"/>
      <c r="BU967" s="147"/>
      <c r="BV967" s="147"/>
      <c r="BW967" s="147"/>
      <c r="BX967" s="147"/>
      <c r="BY967" s="147"/>
      <c r="BZ967" s="147"/>
      <c r="CA967" s="147"/>
      <c r="CB967" s="147"/>
      <c r="CC967" s="147"/>
    </row>
    <row r="968" customFormat="false" ht="13.8" hidden="false" customHeight="false" outlineLevel="0" collapsed="false">
      <c r="A968" s="147"/>
      <c r="B968" s="147"/>
      <c r="C968" s="147"/>
      <c r="D968" s="147"/>
      <c r="E968" s="147"/>
      <c r="F968" s="147"/>
      <c r="G968" s="147"/>
      <c r="H968" s="147"/>
      <c r="AK968" s="147"/>
      <c r="AL968" s="147"/>
      <c r="AM968" s="147"/>
      <c r="AN968" s="147"/>
      <c r="AO968" s="147"/>
      <c r="AP968" s="147"/>
      <c r="AQ968" s="147"/>
      <c r="AR968" s="147"/>
      <c r="AS968" s="147"/>
      <c r="AT968" s="147"/>
      <c r="AU968" s="147"/>
      <c r="AV968" s="147"/>
      <c r="AW968" s="147"/>
      <c r="AX968" s="147"/>
      <c r="AY968" s="147"/>
      <c r="AZ968" s="147"/>
      <c r="BA968" s="147"/>
      <c r="BB968" s="147"/>
      <c r="BC968" s="147"/>
      <c r="BD968" s="147"/>
      <c r="BE968" s="147"/>
      <c r="BF968" s="147"/>
      <c r="BG968" s="147"/>
      <c r="BH968" s="147"/>
      <c r="BI968" s="147"/>
      <c r="BJ968" s="147"/>
      <c r="BK968" s="147"/>
      <c r="BL968" s="147"/>
      <c r="BM968" s="147"/>
      <c r="BN968" s="147"/>
      <c r="BO968" s="147"/>
      <c r="BP968" s="147"/>
      <c r="BQ968" s="147"/>
      <c r="BR968" s="147"/>
      <c r="BS968" s="147"/>
      <c r="BT968" s="147"/>
      <c r="BU968" s="147"/>
      <c r="BV968" s="147"/>
      <c r="BW968" s="147"/>
      <c r="BX968" s="147"/>
      <c r="BY968" s="147"/>
      <c r="BZ968" s="147"/>
      <c r="CA968" s="147"/>
      <c r="CB968" s="147"/>
      <c r="CC968" s="147"/>
    </row>
    <row r="969" customFormat="false" ht="13.8" hidden="false" customHeight="false" outlineLevel="0" collapsed="false">
      <c r="A969" s="147"/>
      <c r="B969" s="147"/>
      <c r="C969" s="147"/>
      <c r="D969" s="147"/>
      <c r="E969" s="147"/>
      <c r="F969" s="147"/>
      <c r="G969" s="147"/>
      <c r="H969" s="147"/>
      <c r="AK969" s="147"/>
      <c r="AL969" s="147"/>
      <c r="AM969" s="147"/>
      <c r="AN969" s="147"/>
      <c r="AO969" s="147"/>
      <c r="AP969" s="147"/>
      <c r="AQ969" s="147"/>
      <c r="AR969" s="147"/>
      <c r="AS969" s="147"/>
      <c r="AT969" s="147"/>
      <c r="AU969" s="147"/>
      <c r="AV969" s="147"/>
      <c r="AW969" s="147"/>
      <c r="AX969" s="147"/>
      <c r="AY969" s="147"/>
      <c r="AZ969" s="147"/>
      <c r="BA969" s="147"/>
      <c r="BB969" s="147"/>
      <c r="BC969" s="147"/>
      <c r="BD969" s="147"/>
      <c r="BE969" s="147"/>
      <c r="BF969" s="147"/>
      <c r="BG969" s="147"/>
      <c r="BH969" s="147"/>
      <c r="BI969" s="147"/>
      <c r="BJ969" s="147"/>
      <c r="BK969" s="147"/>
      <c r="BL969" s="147"/>
      <c r="BM969" s="147"/>
      <c r="BN969" s="147"/>
      <c r="BO969" s="147"/>
      <c r="BP969" s="147"/>
      <c r="BQ969" s="147"/>
      <c r="BR969" s="147"/>
      <c r="BS969" s="147"/>
      <c r="BT969" s="147"/>
      <c r="BU969" s="147"/>
      <c r="BV969" s="147"/>
      <c r="BW969" s="147"/>
      <c r="BX969" s="147"/>
      <c r="BY969" s="147"/>
      <c r="BZ969" s="147"/>
      <c r="CA969" s="147"/>
      <c r="CB969" s="147"/>
      <c r="CC969" s="147"/>
    </row>
    <row r="970" customFormat="false" ht="13.8" hidden="false" customHeight="false" outlineLevel="0" collapsed="false">
      <c r="A970" s="147"/>
      <c r="B970" s="147"/>
      <c r="C970" s="147"/>
      <c r="D970" s="147"/>
      <c r="E970" s="147"/>
      <c r="F970" s="147"/>
      <c r="G970" s="147"/>
      <c r="H970" s="147"/>
      <c r="AK970" s="147"/>
      <c r="AL970" s="147"/>
      <c r="AM970" s="147"/>
      <c r="AN970" s="147"/>
      <c r="AO970" s="147"/>
      <c r="AP970" s="147"/>
      <c r="AQ970" s="147"/>
      <c r="AR970" s="147"/>
      <c r="AS970" s="147"/>
      <c r="AT970" s="147"/>
      <c r="AU970" s="147"/>
      <c r="AV970" s="147"/>
      <c r="AW970" s="147"/>
      <c r="AX970" s="147"/>
      <c r="AY970" s="147"/>
      <c r="AZ970" s="147"/>
      <c r="BA970" s="147"/>
      <c r="BB970" s="147"/>
      <c r="BC970" s="147"/>
      <c r="BD970" s="147"/>
      <c r="BE970" s="147"/>
      <c r="BF970" s="147"/>
      <c r="BG970" s="147"/>
      <c r="BH970" s="147"/>
      <c r="BI970" s="147"/>
      <c r="BJ970" s="147"/>
      <c r="BK970" s="147"/>
      <c r="BL970" s="147"/>
      <c r="BM970" s="147"/>
      <c r="BN970" s="147"/>
      <c r="BO970" s="147"/>
      <c r="BP970" s="147"/>
      <c r="BQ970" s="147"/>
      <c r="BR970" s="147"/>
      <c r="BS970" s="147"/>
      <c r="BT970" s="147"/>
      <c r="BU970" s="147"/>
      <c r="BV970" s="147"/>
      <c r="BW970" s="147"/>
      <c r="BX970" s="147"/>
      <c r="BY970" s="147"/>
      <c r="BZ970" s="147"/>
      <c r="CA970" s="147"/>
      <c r="CB970" s="147"/>
      <c r="CC970" s="147"/>
    </row>
    <row r="971" customFormat="false" ht="13.8" hidden="false" customHeight="false" outlineLevel="0" collapsed="false">
      <c r="A971" s="147"/>
      <c r="B971" s="147"/>
      <c r="C971" s="147"/>
      <c r="D971" s="147"/>
      <c r="E971" s="147"/>
      <c r="F971" s="147"/>
      <c r="G971" s="147"/>
      <c r="H971" s="147"/>
      <c r="AK971" s="147"/>
      <c r="AL971" s="147"/>
      <c r="AM971" s="147"/>
      <c r="AN971" s="147"/>
      <c r="AO971" s="147"/>
      <c r="AP971" s="147"/>
      <c r="AQ971" s="147"/>
      <c r="AR971" s="147"/>
      <c r="AS971" s="147"/>
      <c r="AT971" s="147"/>
      <c r="AU971" s="147"/>
      <c r="AV971" s="147"/>
      <c r="AW971" s="147"/>
      <c r="AX971" s="147"/>
      <c r="AY971" s="147"/>
      <c r="AZ971" s="147"/>
      <c r="BA971" s="147"/>
      <c r="BB971" s="147"/>
      <c r="BC971" s="147"/>
      <c r="BD971" s="147"/>
      <c r="BE971" s="147"/>
      <c r="BF971" s="147"/>
      <c r="BG971" s="147"/>
      <c r="BH971" s="147"/>
      <c r="BI971" s="147"/>
      <c r="BJ971" s="147"/>
      <c r="BK971" s="147"/>
      <c r="BL971" s="147"/>
      <c r="BM971" s="147"/>
      <c r="BN971" s="147"/>
      <c r="BO971" s="147"/>
      <c r="BP971" s="147"/>
      <c r="BQ971" s="147"/>
      <c r="BR971" s="147"/>
      <c r="BS971" s="147"/>
      <c r="BT971" s="147"/>
      <c r="BU971" s="147"/>
      <c r="BV971" s="147"/>
      <c r="BW971" s="147"/>
      <c r="BX971" s="147"/>
      <c r="BY971" s="147"/>
      <c r="BZ971" s="147"/>
      <c r="CA971" s="147"/>
      <c r="CB971" s="147"/>
      <c r="CC971" s="147"/>
    </row>
    <row r="972" customFormat="false" ht="13.8" hidden="false" customHeight="false" outlineLevel="0" collapsed="false">
      <c r="A972" s="147"/>
      <c r="B972" s="147"/>
      <c r="C972" s="147"/>
      <c r="D972" s="147"/>
      <c r="E972" s="147"/>
      <c r="F972" s="147"/>
      <c r="G972" s="147"/>
      <c r="H972" s="147"/>
      <c r="AK972" s="147"/>
      <c r="AL972" s="147"/>
      <c r="AM972" s="147"/>
      <c r="AN972" s="147"/>
      <c r="AO972" s="147"/>
      <c r="AP972" s="147"/>
      <c r="AQ972" s="147"/>
      <c r="AR972" s="147"/>
      <c r="AS972" s="147"/>
      <c r="AT972" s="147"/>
      <c r="AU972" s="147"/>
      <c r="AV972" s="147"/>
      <c r="AW972" s="147"/>
      <c r="AX972" s="147"/>
      <c r="AY972" s="147"/>
      <c r="AZ972" s="147"/>
      <c r="BA972" s="147"/>
      <c r="BB972" s="147"/>
      <c r="BC972" s="147"/>
      <c r="BD972" s="147"/>
      <c r="BE972" s="147"/>
      <c r="BF972" s="147"/>
      <c r="BG972" s="147"/>
      <c r="BH972" s="147"/>
      <c r="BI972" s="147"/>
      <c r="BJ972" s="147"/>
      <c r="BK972" s="147"/>
      <c r="BL972" s="147"/>
      <c r="BM972" s="147"/>
      <c r="BN972" s="147"/>
      <c r="BO972" s="147"/>
      <c r="BP972" s="147"/>
      <c r="BQ972" s="147"/>
      <c r="BR972" s="147"/>
      <c r="BS972" s="147"/>
      <c r="BT972" s="147"/>
      <c r="BU972" s="147"/>
      <c r="BV972" s="147"/>
      <c r="BW972" s="147"/>
      <c r="BX972" s="147"/>
      <c r="BY972" s="147"/>
      <c r="BZ972" s="147"/>
      <c r="CA972" s="147"/>
      <c r="CB972" s="147"/>
      <c r="CC972" s="147"/>
    </row>
    <row r="973" customFormat="false" ht="13.8" hidden="false" customHeight="false" outlineLevel="0" collapsed="false">
      <c r="A973" s="147"/>
      <c r="B973" s="147"/>
      <c r="C973" s="147"/>
      <c r="D973" s="147"/>
      <c r="E973" s="147"/>
      <c r="F973" s="147"/>
      <c r="G973" s="147"/>
      <c r="H973" s="147"/>
      <c r="AK973" s="147"/>
      <c r="AL973" s="147"/>
      <c r="AM973" s="147"/>
      <c r="AN973" s="147"/>
      <c r="AO973" s="147"/>
      <c r="AP973" s="147"/>
      <c r="AQ973" s="147"/>
      <c r="AR973" s="147"/>
      <c r="AS973" s="147"/>
      <c r="AT973" s="147"/>
      <c r="AU973" s="147"/>
      <c r="AV973" s="147"/>
      <c r="AW973" s="147"/>
      <c r="AX973" s="147"/>
      <c r="AY973" s="147"/>
      <c r="AZ973" s="147"/>
      <c r="BA973" s="147"/>
      <c r="BB973" s="147"/>
      <c r="BC973" s="147"/>
      <c r="BD973" s="147"/>
      <c r="BE973" s="147"/>
      <c r="BF973" s="147"/>
      <c r="BG973" s="147"/>
      <c r="BH973" s="147"/>
      <c r="BI973" s="147"/>
      <c r="BJ973" s="147"/>
      <c r="BK973" s="147"/>
      <c r="BL973" s="147"/>
      <c r="BM973" s="147"/>
      <c r="BN973" s="147"/>
      <c r="BO973" s="147"/>
      <c r="BP973" s="147"/>
      <c r="BQ973" s="147"/>
      <c r="BR973" s="147"/>
      <c r="BS973" s="147"/>
      <c r="BT973" s="147"/>
      <c r="BU973" s="147"/>
      <c r="BV973" s="147"/>
      <c r="BW973" s="147"/>
      <c r="BX973" s="147"/>
      <c r="BY973" s="147"/>
      <c r="BZ973" s="147"/>
      <c r="CA973" s="147"/>
      <c r="CB973" s="147"/>
      <c r="CC973" s="147"/>
    </row>
    <row r="974" customFormat="false" ht="13.8" hidden="false" customHeight="false" outlineLevel="0" collapsed="false">
      <c r="A974" s="147"/>
      <c r="B974" s="147"/>
      <c r="C974" s="147"/>
      <c r="D974" s="147"/>
      <c r="E974" s="147"/>
      <c r="F974" s="147"/>
      <c r="G974" s="147"/>
      <c r="H974" s="147"/>
      <c r="AK974" s="147"/>
      <c r="AL974" s="147"/>
      <c r="AM974" s="147"/>
      <c r="AN974" s="147"/>
      <c r="AO974" s="147"/>
      <c r="AP974" s="147"/>
      <c r="AQ974" s="147"/>
      <c r="AR974" s="147"/>
      <c r="AS974" s="147"/>
      <c r="AT974" s="147"/>
      <c r="AU974" s="147"/>
      <c r="AV974" s="147"/>
      <c r="AW974" s="147"/>
      <c r="AX974" s="147"/>
      <c r="AY974" s="147"/>
      <c r="AZ974" s="147"/>
      <c r="BA974" s="147"/>
      <c r="BB974" s="147"/>
      <c r="BC974" s="147"/>
      <c r="BD974" s="147"/>
      <c r="BE974" s="147"/>
      <c r="BF974" s="147"/>
      <c r="BG974" s="147"/>
      <c r="BH974" s="147"/>
      <c r="BI974" s="147"/>
      <c r="BJ974" s="147"/>
      <c r="BK974" s="147"/>
      <c r="BL974" s="147"/>
      <c r="BM974" s="147"/>
      <c r="BN974" s="147"/>
      <c r="BO974" s="147"/>
      <c r="BP974" s="147"/>
      <c r="BQ974" s="147"/>
      <c r="BR974" s="147"/>
      <c r="BS974" s="147"/>
      <c r="BT974" s="147"/>
      <c r="BU974" s="147"/>
      <c r="BV974" s="147"/>
      <c r="BW974" s="147"/>
      <c r="BX974" s="147"/>
      <c r="BY974" s="147"/>
      <c r="BZ974" s="147"/>
      <c r="CA974" s="147"/>
      <c r="CB974" s="147"/>
      <c r="CC974" s="147"/>
    </row>
    <row r="975" customFormat="false" ht="13.8" hidden="false" customHeight="false" outlineLevel="0" collapsed="false">
      <c r="A975" s="147"/>
      <c r="B975" s="147"/>
      <c r="C975" s="147"/>
      <c r="D975" s="147"/>
      <c r="E975" s="147"/>
      <c r="F975" s="147"/>
      <c r="G975" s="147"/>
      <c r="H975" s="147"/>
      <c r="AK975" s="147"/>
      <c r="AL975" s="147"/>
      <c r="AM975" s="147"/>
      <c r="AN975" s="147"/>
      <c r="AO975" s="147"/>
      <c r="AP975" s="147"/>
      <c r="AQ975" s="147"/>
      <c r="AR975" s="147"/>
      <c r="AS975" s="147"/>
      <c r="AT975" s="147"/>
      <c r="AU975" s="147"/>
      <c r="AV975" s="147"/>
      <c r="AW975" s="147"/>
      <c r="AX975" s="147"/>
      <c r="AY975" s="147"/>
      <c r="AZ975" s="147"/>
      <c r="BA975" s="147"/>
      <c r="BB975" s="147"/>
      <c r="BC975" s="147"/>
      <c r="BD975" s="147"/>
      <c r="BE975" s="147"/>
      <c r="BF975" s="147"/>
      <c r="BG975" s="147"/>
      <c r="BH975" s="147"/>
      <c r="BI975" s="147"/>
      <c r="BJ975" s="147"/>
      <c r="BK975" s="147"/>
      <c r="BL975" s="147"/>
      <c r="BM975" s="147"/>
      <c r="BN975" s="147"/>
      <c r="BO975" s="147"/>
      <c r="BP975" s="147"/>
      <c r="BQ975" s="147"/>
      <c r="BR975" s="147"/>
      <c r="BS975" s="147"/>
      <c r="BT975" s="147"/>
      <c r="BU975" s="147"/>
      <c r="BV975" s="147"/>
      <c r="BW975" s="147"/>
      <c r="BX975" s="147"/>
      <c r="BY975" s="147"/>
      <c r="BZ975" s="147"/>
      <c r="CA975" s="147"/>
      <c r="CB975" s="147"/>
      <c r="CC975" s="147"/>
    </row>
    <row r="976" customFormat="false" ht="13.8" hidden="false" customHeight="false" outlineLevel="0" collapsed="false">
      <c r="A976" s="147"/>
      <c r="B976" s="147"/>
      <c r="C976" s="147"/>
      <c r="D976" s="147"/>
      <c r="E976" s="147"/>
      <c r="F976" s="147"/>
      <c r="G976" s="147"/>
      <c r="H976" s="147"/>
      <c r="AK976" s="147"/>
      <c r="AL976" s="147"/>
      <c r="AM976" s="147"/>
      <c r="AN976" s="147"/>
      <c r="AO976" s="147"/>
      <c r="AP976" s="147"/>
      <c r="AQ976" s="147"/>
      <c r="AR976" s="147"/>
      <c r="AS976" s="147"/>
      <c r="AT976" s="147"/>
      <c r="AU976" s="147"/>
      <c r="AV976" s="147"/>
      <c r="AW976" s="147"/>
      <c r="AX976" s="147"/>
      <c r="AY976" s="147"/>
      <c r="AZ976" s="147"/>
      <c r="BA976" s="147"/>
      <c r="BB976" s="147"/>
      <c r="BC976" s="147"/>
      <c r="BD976" s="147"/>
      <c r="BE976" s="147"/>
      <c r="BF976" s="147"/>
      <c r="BG976" s="147"/>
      <c r="BH976" s="147"/>
      <c r="BI976" s="147"/>
      <c r="BJ976" s="147"/>
      <c r="BK976" s="147"/>
      <c r="BL976" s="147"/>
      <c r="BM976" s="147"/>
      <c r="BN976" s="147"/>
      <c r="BO976" s="147"/>
      <c r="BP976" s="147"/>
      <c r="BQ976" s="147"/>
      <c r="BR976" s="147"/>
      <c r="BS976" s="147"/>
      <c r="BT976" s="147"/>
      <c r="BU976" s="147"/>
      <c r="BV976" s="147"/>
      <c r="BW976" s="147"/>
      <c r="BX976" s="147"/>
      <c r="BY976" s="147"/>
      <c r="BZ976" s="147"/>
      <c r="CA976" s="147"/>
      <c r="CB976" s="147"/>
      <c r="CC976" s="147"/>
    </row>
    <row r="977" customFormat="false" ht="13.8" hidden="false" customHeight="false" outlineLevel="0" collapsed="false">
      <c r="A977" s="147"/>
      <c r="B977" s="147"/>
      <c r="C977" s="147"/>
      <c r="D977" s="147"/>
      <c r="E977" s="147"/>
      <c r="F977" s="147"/>
      <c r="G977" s="147"/>
      <c r="H977" s="147"/>
      <c r="AK977" s="147"/>
      <c r="AL977" s="147"/>
      <c r="AM977" s="147"/>
      <c r="AN977" s="147"/>
      <c r="AO977" s="147"/>
      <c r="AP977" s="147"/>
      <c r="AQ977" s="147"/>
      <c r="AR977" s="147"/>
      <c r="AS977" s="147"/>
      <c r="AT977" s="147"/>
      <c r="AU977" s="147"/>
      <c r="AV977" s="147"/>
      <c r="AW977" s="147"/>
      <c r="AX977" s="147"/>
      <c r="AY977" s="147"/>
      <c r="AZ977" s="147"/>
      <c r="BA977" s="147"/>
      <c r="BB977" s="147"/>
      <c r="BC977" s="147"/>
      <c r="BD977" s="147"/>
      <c r="BE977" s="147"/>
      <c r="BF977" s="147"/>
      <c r="BG977" s="147"/>
      <c r="BH977" s="147"/>
      <c r="BI977" s="147"/>
      <c r="BJ977" s="147"/>
      <c r="BK977" s="147"/>
      <c r="BL977" s="147"/>
      <c r="BM977" s="147"/>
      <c r="BN977" s="147"/>
      <c r="BO977" s="147"/>
      <c r="BP977" s="147"/>
      <c r="BQ977" s="147"/>
      <c r="BR977" s="147"/>
      <c r="BS977" s="147"/>
      <c r="BT977" s="147"/>
      <c r="BU977" s="147"/>
      <c r="BV977" s="147"/>
      <c r="BW977" s="147"/>
      <c r="BX977" s="147"/>
      <c r="BY977" s="147"/>
      <c r="BZ977" s="147"/>
      <c r="CA977" s="147"/>
      <c r="CB977" s="147"/>
      <c r="CC977" s="147"/>
    </row>
    <row r="978" customFormat="false" ht="13.8" hidden="false" customHeight="false" outlineLevel="0" collapsed="false">
      <c r="A978" s="147"/>
      <c r="B978" s="147"/>
      <c r="C978" s="147"/>
      <c r="D978" s="147"/>
      <c r="E978" s="147"/>
      <c r="F978" s="147"/>
      <c r="G978" s="147"/>
      <c r="H978" s="147"/>
      <c r="AK978" s="147"/>
      <c r="AL978" s="147"/>
      <c r="AM978" s="147"/>
      <c r="AN978" s="147"/>
      <c r="AO978" s="147"/>
      <c r="AP978" s="147"/>
      <c r="AQ978" s="147"/>
      <c r="AR978" s="147"/>
      <c r="AS978" s="147"/>
      <c r="AT978" s="147"/>
      <c r="AU978" s="147"/>
      <c r="AV978" s="147"/>
      <c r="AW978" s="147"/>
      <c r="AX978" s="147"/>
      <c r="AY978" s="147"/>
      <c r="AZ978" s="147"/>
      <c r="BA978" s="147"/>
      <c r="BB978" s="147"/>
      <c r="BC978" s="147"/>
      <c r="BD978" s="147"/>
      <c r="BE978" s="147"/>
      <c r="BF978" s="147"/>
      <c r="BG978" s="147"/>
      <c r="BH978" s="147"/>
      <c r="BI978" s="147"/>
      <c r="BJ978" s="147"/>
      <c r="BK978" s="147"/>
      <c r="BL978" s="147"/>
      <c r="BM978" s="147"/>
      <c r="BN978" s="147"/>
      <c r="BO978" s="147"/>
      <c r="BP978" s="147"/>
      <c r="BQ978" s="147"/>
      <c r="BR978" s="147"/>
      <c r="BS978" s="147"/>
      <c r="BT978" s="147"/>
      <c r="BU978" s="147"/>
      <c r="BV978" s="147"/>
      <c r="BW978" s="147"/>
      <c r="BX978" s="147"/>
      <c r="BY978" s="147"/>
      <c r="BZ978" s="147"/>
      <c r="CA978" s="147"/>
      <c r="CB978" s="147"/>
      <c r="CC978" s="147"/>
    </row>
    <row r="979" customFormat="false" ht="13.8" hidden="false" customHeight="false" outlineLevel="0" collapsed="false">
      <c r="A979" s="147"/>
      <c r="B979" s="147"/>
      <c r="C979" s="147"/>
      <c r="D979" s="147"/>
      <c r="E979" s="147"/>
      <c r="F979" s="147"/>
      <c r="G979" s="147"/>
      <c r="H979" s="147"/>
      <c r="AK979" s="147"/>
      <c r="AL979" s="147"/>
      <c r="AM979" s="147"/>
      <c r="AN979" s="147"/>
      <c r="AO979" s="147"/>
      <c r="AP979" s="147"/>
      <c r="AQ979" s="147"/>
      <c r="AR979" s="147"/>
      <c r="AS979" s="147"/>
      <c r="AT979" s="147"/>
      <c r="AU979" s="147"/>
      <c r="AV979" s="147"/>
      <c r="AW979" s="147"/>
      <c r="AX979" s="147"/>
      <c r="AY979" s="147"/>
      <c r="AZ979" s="147"/>
      <c r="BA979" s="147"/>
      <c r="BB979" s="147"/>
      <c r="BC979" s="147"/>
      <c r="BD979" s="147"/>
      <c r="BE979" s="147"/>
      <c r="BF979" s="147"/>
      <c r="BG979" s="147"/>
      <c r="BH979" s="147"/>
      <c r="BI979" s="147"/>
      <c r="BJ979" s="147"/>
      <c r="BK979" s="147"/>
      <c r="BL979" s="147"/>
      <c r="BM979" s="147"/>
      <c r="BN979" s="147"/>
      <c r="BO979" s="147"/>
      <c r="BP979" s="147"/>
      <c r="BQ979" s="147"/>
      <c r="BR979" s="147"/>
      <c r="BS979" s="147"/>
      <c r="BT979" s="147"/>
      <c r="BU979" s="147"/>
      <c r="BV979" s="147"/>
      <c r="BW979" s="147"/>
      <c r="BX979" s="147"/>
      <c r="BY979" s="147"/>
      <c r="BZ979" s="147"/>
      <c r="CA979" s="147"/>
      <c r="CB979" s="147"/>
      <c r="CC979" s="147"/>
    </row>
    <row r="980" customFormat="false" ht="13.8" hidden="false" customHeight="false" outlineLevel="0" collapsed="false">
      <c r="A980" s="147"/>
      <c r="B980" s="147"/>
      <c r="C980" s="147"/>
      <c r="D980" s="147"/>
      <c r="E980" s="147"/>
      <c r="F980" s="147"/>
      <c r="G980" s="147"/>
      <c r="H980" s="147"/>
      <c r="AK980" s="147"/>
      <c r="AL980" s="147"/>
      <c r="AM980" s="147"/>
      <c r="AN980" s="147"/>
      <c r="AO980" s="147"/>
      <c r="AP980" s="147"/>
      <c r="AQ980" s="147"/>
      <c r="AR980" s="147"/>
      <c r="AS980" s="147"/>
      <c r="AT980" s="147"/>
      <c r="AU980" s="147"/>
      <c r="AV980" s="147"/>
      <c r="AW980" s="147"/>
      <c r="AX980" s="147"/>
      <c r="AY980" s="147"/>
      <c r="AZ980" s="147"/>
      <c r="BA980" s="147"/>
      <c r="BB980" s="147"/>
      <c r="BC980" s="147"/>
      <c r="BD980" s="147"/>
      <c r="BE980" s="147"/>
      <c r="BF980" s="147"/>
      <c r="BG980" s="147"/>
      <c r="BH980" s="147"/>
      <c r="BI980" s="147"/>
      <c r="BJ980" s="147"/>
      <c r="BK980" s="147"/>
      <c r="BL980" s="147"/>
      <c r="BM980" s="147"/>
      <c r="BN980" s="147"/>
      <c r="BO980" s="147"/>
      <c r="BP980" s="147"/>
      <c r="BQ980" s="147"/>
      <c r="BR980" s="147"/>
      <c r="BS980" s="147"/>
      <c r="BT980" s="147"/>
      <c r="BU980" s="147"/>
      <c r="BV980" s="147"/>
      <c r="BW980" s="147"/>
      <c r="BX980" s="147"/>
      <c r="BY980" s="147"/>
      <c r="BZ980" s="147"/>
      <c r="CA980" s="147"/>
      <c r="CB980" s="147"/>
      <c r="CC980" s="147"/>
    </row>
    <row r="981" customFormat="false" ht="13.8" hidden="false" customHeight="false" outlineLevel="0" collapsed="false">
      <c r="A981" s="147"/>
      <c r="B981" s="147"/>
      <c r="C981" s="147"/>
      <c r="D981" s="147"/>
      <c r="E981" s="147"/>
      <c r="F981" s="147"/>
      <c r="G981" s="147"/>
      <c r="H981" s="147"/>
      <c r="AK981" s="147"/>
      <c r="AL981" s="147"/>
      <c r="AM981" s="147"/>
      <c r="AN981" s="147"/>
      <c r="AO981" s="147"/>
      <c r="AP981" s="147"/>
      <c r="AQ981" s="147"/>
      <c r="AR981" s="147"/>
      <c r="AS981" s="147"/>
      <c r="AT981" s="147"/>
      <c r="AU981" s="147"/>
      <c r="AV981" s="147"/>
      <c r="AW981" s="147"/>
      <c r="AX981" s="147"/>
      <c r="AY981" s="147"/>
      <c r="AZ981" s="147"/>
      <c r="BA981" s="147"/>
      <c r="BB981" s="147"/>
      <c r="BC981" s="147"/>
      <c r="BD981" s="147"/>
      <c r="BE981" s="147"/>
      <c r="BF981" s="147"/>
      <c r="BG981" s="147"/>
      <c r="BH981" s="147"/>
      <c r="BI981" s="147"/>
      <c r="BJ981" s="147"/>
      <c r="BK981" s="147"/>
      <c r="BL981" s="147"/>
      <c r="BM981" s="147"/>
      <c r="BN981" s="147"/>
      <c r="BO981" s="147"/>
      <c r="BP981" s="147"/>
      <c r="BQ981" s="147"/>
      <c r="BR981" s="147"/>
      <c r="BS981" s="147"/>
      <c r="BT981" s="147"/>
      <c r="BU981" s="147"/>
      <c r="BV981" s="147"/>
      <c r="BW981" s="147"/>
      <c r="BX981" s="147"/>
      <c r="BY981" s="147"/>
      <c r="BZ981" s="147"/>
      <c r="CA981" s="147"/>
      <c r="CB981" s="147"/>
      <c r="CC981" s="147"/>
    </row>
    <row r="982" customFormat="false" ht="13.8" hidden="false" customHeight="false" outlineLevel="0" collapsed="false">
      <c r="A982" s="147"/>
      <c r="B982" s="147"/>
      <c r="C982" s="147"/>
      <c r="D982" s="147"/>
      <c r="E982" s="147"/>
      <c r="F982" s="147"/>
      <c r="G982" s="147"/>
      <c r="H982" s="147"/>
      <c r="AK982" s="147"/>
      <c r="AL982" s="147"/>
      <c r="AM982" s="147"/>
      <c r="AN982" s="147"/>
      <c r="AO982" s="147"/>
      <c r="AP982" s="147"/>
      <c r="AQ982" s="147"/>
      <c r="AR982" s="147"/>
      <c r="AS982" s="147"/>
      <c r="AT982" s="147"/>
      <c r="AU982" s="147"/>
      <c r="AV982" s="147"/>
      <c r="AW982" s="147"/>
      <c r="AX982" s="147"/>
      <c r="AY982" s="147"/>
      <c r="AZ982" s="147"/>
      <c r="BA982" s="147"/>
      <c r="BB982" s="147"/>
      <c r="BC982" s="147"/>
      <c r="BD982" s="147"/>
      <c r="BE982" s="147"/>
      <c r="BF982" s="147"/>
      <c r="BG982" s="147"/>
      <c r="BH982" s="147"/>
      <c r="BI982" s="147"/>
      <c r="BJ982" s="147"/>
      <c r="BK982" s="147"/>
      <c r="BL982" s="147"/>
      <c r="BM982" s="147"/>
      <c r="BN982" s="147"/>
      <c r="BO982" s="147"/>
      <c r="BP982" s="147"/>
      <c r="BQ982" s="147"/>
      <c r="BR982" s="147"/>
      <c r="BS982" s="147"/>
      <c r="BT982" s="147"/>
      <c r="BU982" s="147"/>
      <c r="BV982" s="147"/>
      <c r="BW982" s="147"/>
      <c r="BX982" s="147"/>
      <c r="BY982" s="147"/>
      <c r="BZ982" s="147"/>
      <c r="CA982" s="147"/>
      <c r="CB982" s="147"/>
      <c r="CC982" s="147"/>
    </row>
    <row r="983" customFormat="false" ht="13.8" hidden="false" customHeight="false" outlineLevel="0" collapsed="false">
      <c r="A983" s="147"/>
      <c r="B983" s="147"/>
      <c r="C983" s="147"/>
      <c r="D983" s="147"/>
      <c r="E983" s="147"/>
      <c r="F983" s="147"/>
      <c r="G983" s="147"/>
      <c r="H983" s="147"/>
      <c r="AK983" s="147"/>
      <c r="AL983" s="147"/>
      <c r="AM983" s="147"/>
      <c r="AN983" s="147"/>
      <c r="AO983" s="147"/>
      <c r="AP983" s="147"/>
      <c r="AQ983" s="147"/>
      <c r="AR983" s="147"/>
      <c r="AS983" s="147"/>
      <c r="AT983" s="147"/>
      <c r="AU983" s="147"/>
      <c r="AV983" s="147"/>
      <c r="AW983" s="147"/>
      <c r="AX983" s="147"/>
      <c r="AY983" s="147"/>
      <c r="AZ983" s="147"/>
      <c r="BA983" s="147"/>
      <c r="BB983" s="147"/>
      <c r="BC983" s="147"/>
      <c r="BD983" s="147"/>
      <c r="BE983" s="147"/>
      <c r="BF983" s="147"/>
      <c r="BG983" s="147"/>
      <c r="BH983" s="147"/>
      <c r="BI983" s="147"/>
      <c r="BJ983" s="147"/>
      <c r="BK983" s="147"/>
      <c r="BL983" s="147"/>
      <c r="BM983" s="147"/>
      <c r="BN983" s="147"/>
      <c r="BO983" s="147"/>
      <c r="BP983" s="147"/>
      <c r="BQ983" s="147"/>
      <c r="BR983" s="147"/>
      <c r="BS983" s="147"/>
      <c r="BT983" s="147"/>
      <c r="BU983" s="147"/>
      <c r="BV983" s="147"/>
      <c r="BW983" s="147"/>
      <c r="BX983" s="147"/>
      <c r="BY983" s="147"/>
      <c r="BZ983" s="147"/>
      <c r="CA983" s="147"/>
      <c r="CB983" s="147"/>
      <c r="CC983" s="147"/>
    </row>
    <row r="984" customFormat="false" ht="13.8" hidden="false" customHeight="false" outlineLevel="0" collapsed="false">
      <c r="A984" s="147"/>
      <c r="B984" s="147"/>
      <c r="C984" s="147"/>
      <c r="D984" s="147"/>
      <c r="E984" s="147"/>
      <c r="F984" s="147"/>
      <c r="G984" s="147"/>
      <c r="H984" s="147"/>
      <c r="AK984" s="147"/>
      <c r="AL984" s="147"/>
      <c r="AM984" s="147"/>
      <c r="AN984" s="147"/>
      <c r="AO984" s="147"/>
      <c r="AP984" s="147"/>
      <c r="AQ984" s="147"/>
      <c r="AR984" s="147"/>
      <c r="AS984" s="147"/>
      <c r="AT984" s="147"/>
      <c r="AU984" s="147"/>
      <c r="AV984" s="147"/>
      <c r="AW984" s="147"/>
      <c r="AX984" s="147"/>
      <c r="AY984" s="147"/>
      <c r="AZ984" s="147"/>
      <c r="BA984" s="147"/>
      <c r="BB984" s="147"/>
      <c r="BC984" s="147"/>
      <c r="BD984" s="147"/>
      <c r="BE984" s="147"/>
      <c r="BF984" s="147"/>
      <c r="BG984" s="147"/>
      <c r="BH984" s="147"/>
      <c r="BI984" s="147"/>
      <c r="BJ984" s="147"/>
      <c r="BK984" s="147"/>
      <c r="BL984" s="147"/>
      <c r="BM984" s="147"/>
      <c r="BN984" s="147"/>
      <c r="BO984" s="147"/>
      <c r="BP984" s="147"/>
      <c r="BQ984" s="147"/>
      <c r="BR984" s="147"/>
      <c r="BS984" s="147"/>
      <c r="BT984" s="147"/>
      <c r="BU984" s="147"/>
      <c r="BV984" s="147"/>
      <c r="BW984" s="147"/>
      <c r="BX984" s="147"/>
      <c r="BY984" s="147"/>
      <c r="BZ984" s="147"/>
      <c r="CA984" s="147"/>
      <c r="CB984" s="147"/>
      <c r="CC984" s="147"/>
    </row>
    <row r="985" customFormat="false" ht="13.8" hidden="false" customHeight="false" outlineLevel="0" collapsed="false">
      <c r="A985" s="147"/>
      <c r="B985" s="147"/>
      <c r="C985" s="147"/>
      <c r="D985" s="147"/>
      <c r="E985" s="147"/>
      <c r="F985" s="147"/>
      <c r="G985" s="147"/>
      <c r="H985" s="147"/>
      <c r="AK985" s="147"/>
      <c r="AL985" s="147"/>
      <c r="AM985" s="147"/>
      <c r="AN985" s="147"/>
      <c r="AO985" s="147"/>
      <c r="AP985" s="147"/>
      <c r="AQ985" s="147"/>
      <c r="AR985" s="147"/>
      <c r="AS985" s="147"/>
      <c r="AT985" s="147"/>
      <c r="AU985" s="147"/>
      <c r="AV985" s="147"/>
      <c r="AW985" s="147"/>
      <c r="AX985" s="147"/>
      <c r="AY985" s="147"/>
      <c r="AZ985" s="147"/>
      <c r="BA985" s="147"/>
      <c r="BB985" s="147"/>
      <c r="BC985" s="147"/>
      <c r="BD985" s="147"/>
      <c r="BE985" s="147"/>
      <c r="BF985" s="147"/>
      <c r="BG985" s="147"/>
      <c r="BH985" s="147"/>
      <c r="BI985" s="147"/>
      <c r="BJ985" s="147"/>
      <c r="BK985" s="147"/>
      <c r="BL985" s="147"/>
      <c r="BM985" s="147"/>
      <c r="BN985" s="147"/>
      <c r="BO985" s="147"/>
      <c r="BP985" s="147"/>
      <c r="BQ985" s="147"/>
      <c r="BR985" s="147"/>
      <c r="BS985" s="147"/>
      <c r="BT985" s="147"/>
      <c r="BU985" s="147"/>
      <c r="BV985" s="147"/>
      <c r="BW985" s="147"/>
      <c r="BX985" s="147"/>
      <c r="BY985" s="147"/>
      <c r="BZ985" s="147"/>
      <c r="CA985" s="147"/>
      <c r="CB985" s="147"/>
      <c r="CC985" s="147"/>
    </row>
    <row r="986" customFormat="false" ht="13.8" hidden="false" customHeight="false" outlineLevel="0" collapsed="false">
      <c r="A986" s="147"/>
      <c r="B986" s="147"/>
      <c r="C986" s="147"/>
      <c r="D986" s="147"/>
      <c r="E986" s="147"/>
      <c r="F986" s="147"/>
      <c r="G986" s="147"/>
      <c r="H986" s="147"/>
      <c r="AK986" s="147"/>
      <c r="AL986" s="147"/>
      <c r="AM986" s="147"/>
      <c r="AN986" s="147"/>
      <c r="AO986" s="147"/>
      <c r="AP986" s="147"/>
      <c r="AQ986" s="147"/>
      <c r="AR986" s="147"/>
      <c r="AS986" s="147"/>
      <c r="AT986" s="147"/>
      <c r="AU986" s="147"/>
      <c r="AV986" s="147"/>
      <c r="AW986" s="147"/>
      <c r="AX986" s="147"/>
      <c r="AY986" s="147"/>
      <c r="AZ986" s="147"/>
      <c r="BA986" s="147"/>
      <c r="BB986" s="147"/>
      <c r="BC986" s="147"/>
      <c r="BD986" s="147"/>
      <c r="BE986" s="147"/>
      <c r="BF986" s="147"/>
      <c r="BG986" s="147"/>
      <c r="BH986" s="147"/>
      <c r="BI986" s="147"/>
      <c r="BJ986" s="147"/>
      <c r="BK986" s="147"/>
      <c r="BL986" s="147"/>
      <c r="BM986" s="147"/>
      <c r="BN986" s="147"/>
      <c r="BO986" s="147"/>
      <c r="BP986" s="147"/>
      <c r="BQ986" s="147"/>
      <c r="BR986" s="147"/>
      <c r="BS986" s="147"/>
      <c r="BT986" s="147"/>
      <c r="BU986" s="147"/>
      <c r="BV986" s="147"/>
      <c r="BW986" s="147"/>
      <c r="BX986" s="147"/>
      <c r="BY986" s="147"/>
      <c r="BZ986" s="147"/>
      <c r="CA986" s="147"/>
      <c r="CB986" s="147"/>
      <c r="CC986" s="147"/>
    </row>
    <row r="987" customFormat="false" ht="13.8" hidden="false" customHeight="false" outlineLevel="0" collapsed="false">
      <c r="A987" s="147"/>
      <c r="B987" s="147"/>
      <c r="C987" s="147"/>
      <c r="D987" s="147"/>
      <c r="E987" s="147"/>
      <c r="F987" s="147"/>
      <c r="G987" s="147"/>
      <c r="H987" s="147"/>
      <c r="AK987" s="147"/>
      <c r="AL987" s="147"/>
      <c r="AM987" s="147"/>
      <c r="AN987" s="147"/>
      <c r="AO987" s="147"/>
      <c r="AP987" s="147"/>
      <c r="AQ987" s="147"/>
      <c r="AR987" s="147"/>
      <c r="AS987" s="147"/>
      <c r="AT987" s="147"/>
      <c r="AU987" s="147"/>
      <c r="AV987" s="147"/>
      <c r="AW987" s="147"/>
      <c r="AX987" s="147"/>
      <c r="AY987" s="147"/>
      <c r="AZ987" s="147"/>
      <c r="BA987" s="147"/>
      <c r="BB987" s="147"/>
      <c r="BC987" s="147"/>
      <c r="BD987" s="147"/>
      <c r="BE987" s="147"/>
      <c r="BF987" s="147"/>
      <c r="BG987" s="147"/>
      <c r="BH987" s="147"/>
      <c r="BI987" s="147"/>
      <c r="BJ987" s="147"/>
      <c r="BK987" s="147"/>
      <c r="BL987" s="147"/>
      <c r="BM987" s="147"/>
      <c r="BN987" s="147"/>
      <c r="BO987" s="147"/>
      <c r="BP987" s="147"/>
      <c r="BQ987" s="147"/>
      <c r="BR987" s="147"/>
      <c r="BS987" s="147"/>
      <c r="BT987" s="147"/>
      <c r="BU987" s="147"/>
      <c r="BV987" s="147"/>
      <c r="BW987" s="147"/>
      <c r="BX987" s="147"/>
      <c r="BY987" s="147"/>
      <c r="BZ987" s="147"/>
      <c r="CA987" s="147"/>
      <c r="CB987" s="147"/>
      <c r="CC987" s="147"/>
    </row>
    <row r="988" customFormat="false" ht="13.8" hidden="false" customHeight="false" outlineLevel="0" collapsed="false">
      <c r="A988" s="147"/>
      <c r="B988" s="147"/>
      <c r="C988" s="147"/>
      <c r="D988" s="147"/>
      <c r="E988" s="147"/>
      <c r="F988" s="147"/>
      <c r="G988" s="147"/>
      <c r="H988" s="147"/>
      <c r="AK988" s="147"/>
      <c r="AL988" s="147"/>
      <c r="AM988" s="147"/>
      <c r="AN988" s="147"/>
      <c r="AO988" s="147"/>
      <c r="AP988" s="147"/>
      <c r="AQ988" s="147"/>
      <c r="AR988" s="147"/>
      <c r="AS988" s="147"/>
      <c r="AT988" s="147"/>
      <c r="AU988" s="147"/>
      <c r="AV988" s="147"/>
      <c r="AW988" s="147"/>
      <c r="AX988" s="147"/>
      <c r="AY988" s="147"/>
      <c r="AZ988" s="147"/>
      <c r="BA988" s="147"/>
      <c r="BB988" s="147"/>
      <c r="BC988" s="147"/>
      <c r="BD988" s="147"/>
      <c r="BE988" s="147"/>
      <c r="BF988" s="147"/>
      <c r="BG988" s="147"/>
      <c r="BH988" s="147"/>
      <c r="BI988" s="147"/>
      <c r="BJ988" s="147"/>
      <c r="BK988" s="147"/>
      <c r="BL988" s="147"/>
      <c r="BM988" s="147"/>
      <c r="BN988" s="147"/>
      <c r="BO988" s="147"/>
      <c r="BP988" s="147"/>
      <c r="BQ988" s="147"/>
      <c r="BR988" s="147"/>
      <c r="BS988" s="147"/>
      <c r="BT988" s="147"/>
      <c r="BU988" s="147"/>
      <c r="BV988" s="147"/>
      <c r="BW988" s="147"/>
      <c r="BX988" s="147"/>
      <c r="BY988" s="147"/>
      <c r="BZ988" s="147"/>
      <c r="CA988" s="147"/>
      <c r="CB988" s="147"/>
      <c r="CC988" s="147"/>
    </row>
    <row r="989" customFormat="false" ht="13.8" hidden="false" customHeight="false" outlineLevel="0" collapsed="false">
      <c r="A989" s="147"/>
      <c r="B989" s="147"/>
      <c r="C989" s="147"/>
      <c r="D989" s="147"/>
      <c r="E989" s="147"/>
      <c r="F989" s="147"/>
      <c r="G989" s="147"/>
      <c r="H989" s="147"/>
      <c r="AK989" s="147"/>
      <c r="AL989" s="147"/>
      <c r="AM989" s="147"/>
      <c r="AN989" s="147"/>
      <c r="AO989" s="147"/>
      <c r="AP989" s="147"/>
      <c r="AQ989" s="147"/>
      <c r="AR989" s="147"/>
      <c r="AS989" s="147"/>
      <c r="AT989" s="147"/>
      <c r="AU989" s="147"/>
      <c r="AV989" s="147"/>
      <c r="AW989" s="147"/>
      <c r="AX989" s="147"/>
      <c r="AY989" s="147"/>
      <c r="AZ989" s="147"/>
      <c r="BA989" s="147"/>
      <c r="BB989" s="147"/>
      <c r="BC989" s="147"/>
      <c r="BD989" s="147"/>
      <c r="BE989" s="147"/>
      <c r="BF989" s="147"/>
      <c r="BG989" s="147"/>
      <c r="BH989" s="147"/>
      <c r="BI989" s="147"/>
      <c r="BJ989" s="147"/>
      <c r="BK989" s="147"/>
      <c r="BL989" s="147"/>
      <c r="BM989" s="147"/>
      <c r="BN989" s="147"/>
      <c r="BO989" s="147"/>
      <c r="BP989" s="147"/>
      <c r="BQ989" s="147"/>
      <c r="BR989" s="147"/>
      <c r="BS989" s="147"/>
      <c r="BT989" s="147"/>
      <c r="BU989" s="147"/>
      <c r="BV989" s="147"/>
      <c r="BW989" s="147"/>
      <c r="BX989" s="147"/>
      <c r="BY989" s="147"/>
      <c r="BZ989" s="147"/>
      <c r="CA989" s="147"/>
      <c r="CB989" s="147"/>
      <c r="CC989" s="147"/>
    </row>
    <row r="990" customFormat="false" ht="13.8" hidden="false" customHeight="false" outlineLevel="0" collapsed="false">
      <c r="A990" s="147"/>
      <c r="B990" s="147"/>
      <c r="C990" s="147"/>
      <c r="D990" s="147"/>
      <c r="E990" s="147"/>
      <c r="F990" s="147"/>
      <c r="G990" s="147"/>
      <c r="H990" s="147"/>
      <c r="AK990" s="147"/>
      <c r="AL990" s="147"/>
      <c r="AM990" s="147"/>
      <c r="AN990" s="147"/>
      <c r="AO990" s="147"/>
      <c r="AP990" s="147"/>
      <c r="AQ990" s="147"/>
      <c r="AR990" s="147"/>
      <c r="AS990" s="147"/>
      <c r="AT990" s="147"/>
      <c r="AU990" s="147"/>
      <c r="AV990" s="147"/>
      <c r="AW990" s="147"/>
      <c r="AX990" s="147"/>
      <c r="AY990" s="147"/>
      <c r="AZ990" s="147"/>
      <c r="BA990" s="147"/>
      <c r="BB990" s="147"/>
      <c r="BC990" s="147"/>
      <c r="BD990" s="147"/>
      <c r="BE990" s="147"/>
      <c r="BF990" s="147"/>
      <c r="BG990" s="147"/>
      <c r="BH990" s="147"/>
      <c r="BI990" s="147"/>
      <c r="BJ990" s="147"/>
      <c r="BK990" s="147"/>
      <c r="BL990" s="147"/>
      <c r="BM990" s="147"/>
      <c r="BN990" s="147"/>
      <c r="BO990" s="147"/>
      <c r="BP990" s="147"/>
      <c r="BQ990" s="147"/>
      <c r="BR990" s="147"/>
      <c r="BS990" s="147"/>
      <c r="BT990" s="147"/>
      <c r="BU990" s="147"/>
      <c r="BV990" s="147"/>
      <c r="BW990" s="147"/>
      <c r="BX990" s="147"/>
      <c r="BY990" s="147"/>
      <c r="BZ990" s="147"/>
      <c r="CA990" s="147"/>
      <c r="CB990" s="147"/>
      <c r="CC990" s="147"/>
    </row>
    <row r="991" customFormat="false" ht="13.8" hidden="false" customHeight="false" outlineLevel="0" collapsed="false">
      <c r="A991" s="147"/>
      <c r="B991" s="147"/>
      <c r="C991" s="147"/>
      <c r="D991" s="147"/>
      <c r="E991" s="147"/>
      <c r="F991" s="147"/>
      <c r="G991" s="147"/>
      <c r="H991" s="147"/>
      <c r="AK991" s="147"/>
      <c r="AL991" s="147"/>
      <c r="AM991" s="147"/>
      <c r="AN991" s="147"/>
      <c r="AO991" s="147"/>
      <c r="AP991" s="147"/>
      <c r="AQ991" s="147"/>
      <c r="AR991" s="147"/>
      <c r="AS991" s="147"/>
      <c r="AT991" s="147"/>
      <c r="AU991" s="147"/>
      <c r="AV991" s="147"/>
      <c r="AW991" s="147"/>
      <c r="AX991" s="147"/>
      <c r="AY991" s="147"/>
      <c r="AZ991" s="147"/>
      <c r="BA991" s="147"/>
      <c r="BB991" s="147"/>
      <c r="BC991" s="147"/>
      <c r="BD991" s="147"/>
      <c r="BE991" s="147"/>
      <c r="BF991" s="147"/>
      <c r="BG991" s="147"/>
      <c r="BH991" s="147"/>
      <c r="BI991" s="147"/>
      <c r="BJ991" s="147"/>
      <c r="BK991" s="147"/>
      <c r="BL991" s="147"/>
      <c r="BM991" s="147"/>
      <c r="BN991" s="147"/>
      <c r="BO991" s="147"/>
      <c r="BP991" s="147"/>
      <c r="BQ991" s="147"/>
      <c r="BR991" s="147"/>
      <c r="BS991" s="147"/>
      <c r="BT991" s="147"/>
      <c r="BU991" s="147"/>
      <c r="BV991" s="147"/>
      <c r="BW991" s="147"/>
      <c r="BX991" s="147"/>
      <c r="BY991" s="147"/>
      <c r="BZ991" s="147"/>
      <c r="CA991" s="147"/>
      <c r="CB991" s="147"/>
      <c r="CC991" s="147"/>
    </row>
    <row r="992" customFormat="false" ht="13.8" hidden="false" customHeight="false" outlineLevel="0" collapsed="false">
      <c r="A992" s="147"/>
      <c r="B992" s="147"/>
      <c r="C992" s="147"/>
      <c r="D992" s="147"/>
      <c r="E992" s="147"/>
      <c r="F992" s="147"/>
      <c r="G992" s="147"/>
      <c r="H992" s="147"/>
      <c r="AK992" s="147"/>
      <c r="AL992" s="147"/>
      <c r="AM992" s="147"/>
      <c r="AN992" s="147"/>
      <c r="AO992" s="147"/>
      <c r="AP992" s="147"/>
      <c r="AQ992" s="147"/>
      <c r="AR992" s="147"/>
      <c r="AS992" s="147"/>
      <c r="AT992" s="147"/>
      <c r="AU992" s="147"/>
      <c r="AV992" s="147"/>
      <c r="AW992" s="147"/>
      <c r="AX992" s="147"/>
      <c r="AY992" s="147"/>
      <c r="AZ992" s="147"/>
      <c r="BA992" s="147"/>
      <c r="BB992" s="147"/>
      <c r="BC992" s="147"/>
      <c r="BD992" s="147"/>
      <c r="BE992" s="147"/>
      <c r="BF992" s="147"/>
      <c r="BG992" s="147"/>
      <c r="BH992" s="147"/>
      <c r="BI992" s="147"/>
      <c r="BJ992" s="147"/>
      <c r="BK992" s="147"/>
      <c r="BL992" s="147"/>
      <c r="BM992" s="147"/>
      <c r="BN992" s="147"/>
      <c r="BO992" s="147"/>
      <c r="BP992" s="147"/>
      <c r="BQ992" s="147"/>
      <c r="BR992" s="147"/>
      <c r="BS992" s="147"/>
      <c r="BT992" s="147"/>
      <c r="BU992" s="147"/>
      <c r="BV992" s="147"/>
      <c r="BW992" s="147"/>
      <c r="BX992" s="147"/>
      <c r="BY992" s="147"/>
      <c r="BZ992" s="147"/>
      <c r="CA992" s="147"/>
      <c r="CB992" s="147"/>
      <c r="CC992" s="147"/>
    </row>
    <row r="993" customFormat="false" ht="13.8" hidden="false" customHeight="false" outlineLevel="0" collapsed="false">
      <c r="A993" s="147"/>
      <c r="B993" s="147"/>
      <c r="C993" s="147"/>
      <c r="D993" s="147"/>
      <c r="E993" s="147"/>
      <c r="F993" s="147"/>
      <c r="G993" s="147"/>
      <c r="H993" s="147"/>
      <c r="AK993" s="147"/>
      <c r="AL993" s="147"/>
      <c r="AM993" s="147"/>
      <c r="AN993" s="147"/>
      <c r="AO993" s="147"/>
      <c r="AP993" s="147"/>
      <c r="AQ993" s="147"/>
      <c r="AR993" s="147"/>
      <c r="AS993" s="147"/>
      <c r="AT993" s="147"/>
      <c r="AU993" s="147"/>
      <c r="AV993" s="147"/>
      <c r="AW993" s="147"/>
      <c r="AX993" s="147"/>
      <c r="AY993" s="147"/>
      <c r="AZ993" s="147"/>
      <c r="BA993" s="147"/>
      <c r="BB993" s="147"/>
      <c r="BC993" s="147"/>
      <c r="BD993" s="147"/>
      <c r="BE993" s="147"/>
      <c r="BF993" s="147"/>
      <c r="BG993" s="147"/>
      <c r="BH993" s="147"/>
      <c r="BI993" s="147"/>
      <c r="BJ993" s="147"/>
      <c r="BK993" s="147"/>
      <c r="BL993" s="147"/>
      <c r="BM993" s="147"/>
      <c r="BN993" s="147"/>
      <c r="BO993" s="147"/>
      <c r="BP993" s="147"/>
      <c r="BQ993" s="147"/>
      <c r="BR993" s="147"/>
      <c r="BS993" s="147"/>
      <c r="BT993" s="147"/>
      <c r="BU993" s="147"/>
      <c r="BV993" s="147"/>
      <c r="BW993" s="147"/>
      <c r="BX993" s="147"/>
      <c r="BY993" s="147"/>
      <c r="BZ993" s="147"/>
      <c r="CA993" s="147"/>
      <c r="CB993" s="147"/>
      <c r="CC993" s="147"/>
    </row>
    <row r="994" customFormat="false" ht="13.8" hidden="false" customHeight="false" outlineLevel="0" collapsed="false">
      <c r="A994" s="147"/>
      <c r="B994" s="147"/>
      <c r="C994" s="147"/>
      <c r="D994" s="147"/>
      <c r="E994" s="147"/>
      <c r="F994" s="147"/>
      <c r="G994" s="147"/>
      <c r="H994" s="147"/>
      <c r="AK994" s="147"/>
      <c r="AL994" s="147"/>
      <c r="AM994" s="147"/>
      <c r="AN994" s="147"/>
      <c r="AO994" s="147"/>
      <c r="AP994" s="147"/>
      <c r="AQ994" s="147"/>
      <c r="AR994" s="147"/>
      <c r="AS994" s="147"/>
      <c r="AT994" s="147"/>
      <c r="AU994" s="147"/>
      <c r="AV994" s="147"/>
      <c r="AW994" s="147"/>
      <c r="AX994" s="147"/>
      <c r="AY994" s="147"/>
      <c r="AZ994" s="147"/>
      <c r="BA994" s="147"/>
      <c r="BB994" s="147"/>
      <c r="BC994" s="147"/>
      <c r="BD994" s="147"/>
      <c r="BE994" s="147"/>
      <c r="BF994" s="147"/>
      <c r="BG994" s="147"/>
      <c r="BH994" s="147"/>
      <c r="BI994" s="147"/>
      <c r="BJ994" s="147"/>
      <c r="BK994" s="147"/>
      <c r="BL994" s="147"/>
      <c r="BM994" s="147"/>
      <c r="BN994" s="147"/>
      <c r="BO994" s="147"/>
      <c r="BP994" s="147"/>
      <c r="BQ994" s="147"/>
      <c r="BR994" s="147"/>
      <c r="BS994" s="147"/>
      <c r="BT994" s="147"/>
      <c r="BU994" s="147"/>
      <c r="BV994" s="147"/>
      <c r="BW994" s="147"/>
      <c r="BX994" s="147"/>
      <c r="BY994" s="147"/>
      <c r="BZ994" s="147"/>
      <c r="CA994" s="147"/>
      <c r="CB994" s="147"/>
      <c r="CC994" s="147"/>
    </row>
    <row r="995" customFormat="false" ht="13.8" hidden="false" customHeight="false" outlineLevel="0" collapsed="false">
      <c r="A995" s="147"/>
      <c r="B995" s="147"/>
      <c r="C995" s="147"/>
      <c r="D995" s="147"/>
      <c r="E995" s="147"/>
      <c r="F995" s="147"/>
      <c r="G995" s="147"/>
      <c r="H995" s="147"/>
      <c r="AK995" s="147"/>
      <c r="AL995" s="147"/>
      <c r="AM995" s="147"/>
      <c r="AN995" s="147"/>
      <c r="AO995" s="147"/>
      <c r="AP995" s="147"/>
      <c r="AQ995" s="147"/>
      <c r="AR995" s="147"/>
      <c r="AS995" s="147"/>
      <c r="AT995" s="147"/>
      <c r="AU995" s="147"/>
      <c r="AV995" s="147"/>
      <c r="AW995" s="147"/>
      <c r="AX995" s="147"/>
      <c r="AY995" s="147"/>
      <c r="AZ995" s="147"/>
      <c r="BA995" s="147"/>
      <c r="BB995" s="147"/>
      <c r="BC995" s="147"/>
      <c r="BD995" s="147"/>
      <c r="BE995" s="147"/>
      <c r="BF995" s="147"/>
      <c r="BG995" s="147"/>
      <c r="BH995" s="147"/>
      <c r="BI995" s="147"/>
      <c r="BJ995" s="147"/>
      <c r="BK995" s="147"/>
      <c r="BL995" s="147"/>
      <c r="BM995" s="147"/>
      <c r="BN995" s="147"/>
      <c r="BO995" s="147"/>
      <c r="BP995" s="147"/>
      <c r="BQ995" s="147"/>
      <c r="BR995" s="147"/>
      <c r="BS995" s="147"/>
      <c r="BT995" s="147"/>
      <c r="BU995" s="147"/>
      <c r="BV995" s="147"/>
      <c r="BW995" s="147"/>
      <c r="BX995" s="147"/>
      <c r="BY995" s="147"/>
      <c r="BZ995" s="147"/>
      <c r="CA995" s="147"/>
      <c r="CB995" s="147"/>
      <c r="CC995" s="147"/>
    </row>
    <row r="996" customFormat="false" ht="13.8" hidden="false" customHeight="false" outlineLevel="0" collapsed="false">
      <c r="A996" s="147"/>
      <c r="B996" s="147"/>
      <c r="C996" s="147"/>
      <c r="D996" s="147"/>
      <c r="E996" s="147"/>
      <c r="F996" s="147"/>
      <c r="G996" s="147"/>
      <c r="H996" s="147"/>
      <c r="AK996" s="147"/>
      <c r="AL996" s="147"/>
      <c r="AM996" s="147"/>
      <c r="AN996" s="147"/>
      <c r="AO996" s="147"/>
      <c r="AP996" s="147"/>
      <c r="AQ996" s="147"/>
      <c r="AR996" s="147"/>
      <c r="AS996" s="147"/>
      <c r="AT996" s="147"/>
      <c r="AU996" s="147"/>
      <c r="AV996" s="147"/>
      <c r="AW996" s="147"/>
      <c r="AX996" s="147"/>
      <c r="AY996" s="147"/>
      <c r="AZ996" s="147"/>
      <c r="BA996" s="147"/>
      <c r="BB996" s="147"/>
      <c r="BC996" s="147"/>
      <c r="BD996" s="147"/>
      <c r="BE996" s="147"/>
      <c r="BF996" s="147"/>
      <c r="BG996" s="147"/>
      <c r="BH996" s="147"/>
      <c r="BI996" s="147"/>
      <c r="BJ996" s="147"/>
      <c r="BK996" s="147"/>
      <c r="BL996" s="147"/>
      <c r="BM996" s="147"/>
      <c r="BN996" s="147"/>
      <c r="BO996" s="147"/>
      <c r="BP996" s="147"/>
      <c r="BQ996" s="147"/>
      <c r="BR996" s="147"/>
      <c r="BS996" s="147"/>
      <c r="BT996" s="147"/>
      <c r="BU996" s="147"/>
      <c r="BV996" s="147"/>
      <c r="BW996" s="147"/>
      <c r="BX996" s="147"/>
      <c r="BY996" s="147"/>
      <c r="BZ996" s="147"/>
      <c r="CA996" s="147"/>
      <c r="CB996" s="147"/>
      <c r="CC996" s="147"/>
    </row>
    <row r="997" customFormat="false" ht="13.8" hidden="false" customHeight="false" outlineLevel="0" collapsed="false">
      <c r="A997" s="147"/>
      <c r="B997" s="147"/>
      <c r="C997" s="147"/>
      <c r="D997" s="147"/>
      <c r="E997" s="147"/>
      <c r="F997" s="147"/>
      <c r="G997" s="147"/>
      <c r="H997" s="147"/>
      <c r="AK997" s="147"/>
      <c r="AL997" s="147"/>
      <c r="AM997" s="147"/>
      <c r="AN997" s="147"/>
      <c r="AO997" s="147"/>
      <c r="AP997" s="147"/>
      <c r="AQ997" s="147"/>
      <c r="AR997" s="147"/>
      <c r="AS997" s="147"/>
      <c r="AT997" s="147"/>
      <c r="AU997" s="147"/>
      <c r="AV997" s="147"/>
      <c r="AW997" s="147"/>
      <c r="AX997" s="147"/>
      <c r="AY997" s="147"/>
      <c r="AZ997" s="147"/>
      <c r="BA997" s="147"/>
      <c r="BB997" s="147"/>
      <c r="BC997" s="147"/>
      <c r="BD997" s="147"/>
      <c r="BE997" s="147"/>
      <c r="BF997" s="147"/>
      <c r="BG997" s="147"/>
      <c r="BH997" s="147"/>
      <c r="BI997" s="147"/>
      <c r="BJ997" s="147"/>
      <c r="BK997" s="147"/>
      <c r="BL997" s="147"/>
      <c r="BM997" s="147"/>
      <c r="BN997" s="147"/>
      <c r="BO997" s="147"/>
      <c r="BP997" s="147"/>
      <c r="BQ997" s="147"/>
      <c r="BR997" s="147"/>
      <c r="BS997" s="147"/>
      <c r="BT997" s="147"/>
      <c r="BU997" s="147"/>
      <c r="BV997" s="147"/>
      <c r="BW997" s="147"/>
      <c r="BX997" s="147"/>
      <c r="BY997" s="147"/>
      <c r="BZ997" s="147"/>
      <c r="CA997" s="147"/>
      <c r="CB997" s="147"/>
      <c r="CC997" s="147"/>
    </row>
    <row r="998" customFormat="false" ht="13.8" hidden="false" customHeight="false" outlineLevel="0" collapsed="false">
      <c r="A998" s="147"/>
      <c r="B998" s="147"/>
      <c r="C998" s="147"/>
      <c r="D998" s="147"/>
      <c r="E998" s="147"/>
      <c r="F998" s="147"/>
      <c r="G998" s="147"/>
      <c r="H998" s="147"/>
      <c r="AK998" s="147"/>
      <c r="AL998" s="147"/>
      <c r="AM998" s="147"/>
      <c r="AN998" s="147"/>
      <c r="AO998" s="147"/>
      <c r="AP998" s="147"/>
      <c r="AQ998" s="147"/>
      <c r="AR998" s="147"/>
      <c r="AS998" s="147"/>
      <c r="AT998" s="147"/>
      <c r="AU998" s="147"/>
      <c r="AV998" s="147"/>
      <c r="AW998" s="147"/>
      <c r="AX998" s="147"/>
      <c r="AY998" s="147"/>
      <c r="AZ998" s="147"/>
      <c r="BA998" s="147"/>
      <c r="BB998" s="147"/>
      <c r="BC998" s="147"/>
      <c r="BD998" s="147"/>
      <c r="BE998" s="147"/>
      <c r="BF998" s="147"/>
      <c r="BG998" s="147"/>
      <c r="BH998" s="147"/>
      <c r="BI998" s="147"/>
      <c r="BJ998" s="147"/>
      <c r="BK998" s="147"/>
      <c r="BL998" s="147"/>
      <c r="BM998" s="147"/>
      <c r="BN998" s="147"/>
      <c r="BO998" s="147"/>
      <c r="BP998" s="147"/>
      <c r="BQ998" s="147"/>
      <c r="BR998" s="147"/>
      <c r="BS998" s="147"/>
      <c r="BT998" s="147"/>
      <c r="BU998" s="147"/>
      <c r="BV998" s="147"/>
      <c r="BW998" s="147"/>
      <c r="BX998" s="147"/>
      <c r="BY998" s="147"/>
      <c r="BZ998" s="147"/>
      <c r="CA998" s="147"/>
      <c r="CB998" s="147"/>
      <c r="CC998" s="147"/>
    </row>
    <row r="999" customFormat="false" ht="13.8" hidden="false" customHeight="false" outlineLevel="0" collapsed="false">
      <c r="A999" s="147"/>
      <c r="B999" s="147"/>
      <c r="C999" s="147"/>
      <c r="D999" s="147"/>
      <c r="E999" s="147"/>
      <c r="F999" s="147"/>
      <c r="G999" s="147"/>
      <c r="H999" s="147"/>
      <c r="AK999" s="147"/>
      <c r="AL999" s="147"/>
      <c r="AM999" s="147"/>
      <c r="AN999" s="147"/>
      <c r="AO999" s="147"/>
      <c r="AP999" s="147"/>
      <c r="AQ999" s="147"/>
      <c r="AR999" s="147"/>
      <c r="AS999" s="147"/>
      <c r="AT999" s="147"/>
      <c r="AU999" s="147"/>
      <c r="AV999" s="147"/>
      <c r="AW999" s="147"/>
      <c r="AX999" s="147"/>
      <c r="AY999" s="147"/>
      <c r="AZ999" s="147"/>
      <c r="BA999" s="147"/>
      <c r="BB999" s="147"/>
      <c r="BC999" s="147"/>
      <c r="BD999" s="147"/>
      <c r="BE999" s="147"/>
      <c r="BF999" s="147"/>
      <c r="BG999" s="147"/>
      <c r="BH999" s="147"/>
      <c r="BI999" s="147"/>
      <c r="BJ999" s="147"/>
      <c r="BK999" s="147"/>
      <c r="BL999" s="147"/>
      <c r="BM999" s="147"/>
      <c r="BN999" s="147"/>
      <c r="BO999" s="147"/>
      <c r="BP999" s="147"/>
      <c r="BQ999" s="147"/>
      <c r="BR999" s="147"/>
      <c r="BS999" s="147"/>
      <c r="BT999" s="147"/>
      <c r="BU999" s="147"/>
      <c r="BV999" s="147"/>
      <c r="BW999" s="147"/>
      <c r="BX999" s="147"/>
      <c r="BY999" s="147"/>
      <c r="BZ999" s="147"/>
      <c r="CA999" s="147"/>
      <c r="CB999" s="147"/>
      <c r="CC999" s="147"/>
    </row>
    <row r="1000" customFormat="false" ht="13.8" hidden="false" customHeight="false" outlineLevel="0" collapsed="false">
      <c r="A1000" s="147"/>
      <c r="B1000" s="147"/>
      <c r="C1000" s="147"/>
      <c r="D1000" s="147"/>
      <c r="E1000" s="147"/>
      <c r="F1000" s="147"/>
      <c r="G1000" s="147"/>
      <c r="H1000" s="147"/>
      <c r="AK1000" s="147"/>
      <c r="AL1000" s="147"/>
      <c r="AM1000" s="147"/>
      <c r="AN1000" s="147"/>
      <c r="AO1000" s="147"/>
      <c r="AP1000" s="147"/>
      <c r="AQ1000" s="147"/>
      <c r="AR1000" s="147"/>
      <c r="AS1000" s="147"/>
      <c r="AT1000" s="147"/>
      <c r="AU1000" s="147"/>
      <c r="AV1000" s="147"/>
      <c r="AW1000" s="147"/>
      <c r="AX1000" s="147"/>
      <c r="AY1000" s="147"/>
      <c r="AZ1000" s="147"/>
      <c r="BA1000" s="147"/>
      <c r="BB1000" s="147"/>
      <c r="BC1000" s="147"/>
      <c r="BD1000" s="147"/>
      <c r="BE1000" s="147"/>
      <c r="BF1000" s="147"/>
      <c r="BG1000" s="147"/>
      <c r="BH1000" s="147"/>
      <c r="BI1000" s="147"/>
      <c r="BJ1000" s="147"/>
      <c r="BK1000" s="147"/>
      <c r="BL1000" s="147"/>
      <c r="BM1000" s="147"/>
      <c r="BN1000" s="147"/>
      <c r="BO1000" s="147"/>
      <c r="BP1000" s="147"/>
      <c r="BQ1000" s="147"/>
      <c r="BR1000" s="147"/>
      <c r="BS1000" s="147"/>
      <c r="BT1000" s="147"/>
      <c r="BU1000" s="147"/>
      <c r="BV1000" s="147"/>
      <c r="BW1000" s="147"/>
      <c r="BX1000" s="147"/>
      <c r="BY1000" s="147"/>
      <c r="BZ1000" s="147"/>
      <c r="CA1000" s="147"/>
      <c r="CB1000" s="147"/>
      <c r="CC1000" s="147"/>
    </row>
    <row r="1001" customFormat="false" ht="13.8" hidden="false" customHeight="false" outlineLevel="0" collapsed="false">
      <c r="A1001" s="147"/>
      <c r="B1001" s="147"/>
      <c r="C1001" s="147"/>
      <c r="D1001" s="147"/>
      <c r="E1001" s="147"/>
      <c r="F1001" s="147"/>
      <c r="G1001" s="147"/>
      <c r="H1001" s="147"/>
      <c r="AK1001" s="147"/>
      <c r="AL1001" s="147"/>
      <c r="AM1001" s="147"/>
      <c r="AN1001" s="147"/>
      <c r="AO1001" s="147"/>
      <c r="AP1001" s="147"/>
      <c r="AQ1001" s="147"/>
      <c r="AR1001" s="147"/>
      <c r="AS1001" s="147"/>
      <c r="AT1001" s="147"/>
      <c r="AU1001" s="147"/>
      <c r="AV1001" s="147"/>
      <c r="AW1001" s="147"/>
      <c r="AX1001" s="147"/>
      <c r="AY1001" s="147"/>
      <c r="AZ1001" s="147"/>
      <c r="BA1001" s="147"/>
      <c r="BB1001" s="147"/>
      <c r="BC1001" s="147"/>
      <c r="BD1001" s="147"/>
      <c r="BE1001" s="147"/>
      <c r="BF1001" s="147"/>
      <c r="BG1001" s="147"/>
      <c r="BH1001" s="147"/>
      <c r="BI1001" s="147"/>
      <c r="BJ1001" s="147"/>
      <c r="BK1001" s="147"/>
      <c r="BL1001" s="147"/>
      <c r="BM1001" s="147"/>
      <c r="BN1001" s="147"/>
      <c r="BO1001" s="147"/>
      <c r="BP1001" s="147"/>
      <c r="BQ1001" s="147"/>
      <c r="BR1001" s="147"/>
      <c r="BS1001" s="147"/>
      <c r="BT1001" s="147"/>
      <c r="BU1001" s="147"/>
      <c r="BV1001" s="147"/>
      <c r="BW1001" s="147"/>
      <c r="BX1001" s="147"/>
      <c r="BY1001" s="147"/>
      <c r="BZ1001" s="147"/>
      <c r="CA1001" s="147"/>
      <c r="CB1001" s="147"/>
      <c r="CC1001" s="147"/>
    </row>
    <row r="1002" customFormat="false" ht="13.8" hidden="false" customHeight="false" outlineLevel="0" collapsed="false">
      <c r="A1002" s="147"/>
      <c r="B1002" s="147"/>
      <c r="C1002" s="147"/>
      <c r="D1002" s="147"/>
      <c r="E1002" s="147"/>
      <c r="F1002" s="147"/>
      <c r="G1002" s="147"/>
      <c r="H1002" s="147"/>
      <c r="AK1002" s="147"/>
      <c r="AL1002" s="147"/>
      <c r="AM1002" s="147"/>
      <c r="AN1002" s="147"/>
      <c r="AO1002" s="147"/>
      <c r="AP1002" s="147"/>
      <c r="AQ1002" s="147"/>
      <c r="AR1002" s="147"/>
      <c r="AS1002" s="147"/>
      <c r="AT1002" s="147"/>
      <c r="AU1002" s="147"/>
      <c r="AV1002" s="147"/>
      <c r="AW1002" s="147"/>
      <c r="AX1002" s="147"/>
      <c r="AY1002" s="147"/>
      <c r="AZ1002" s="147"/>
      <c r="BA1002" s="147"/>
      <c r="BB1002" s="147"/>
      <c r="BC1002" s="147"/>
      <c r="BD1002" s="147"/>
      <c r="BE1002" s="147"/>
      <c r="BF1002" s="147"/>
      <c r="BG1002" s="147"/>
      <c r="BH1002" s="147"/>
      <c r="BI1002" s="147"/>
      <c r="BJ1002" s="147"/>
      <c r="BK1002" s="147"/>
      <c r="BL1002" s="147"/>
      <c r="BM1002" s="147"/>
      <c r="BN1002" s="147"/>
      <c r="BO1002" s="147"/>
      <c r="BP1002" s="147"/>
      <c r="BQ1002" s="147"/>
      <c r="BR1002" s="147"/>
      <c r="BS1002" s="147"/>
      <c r="BT1002" s="147"/>
      <c r="BU1002" s="147"/>
      <c r="BV1002" s="147"/>
      <c r="BW1002" s="147"/>
      <c r="BX1002" s="147"/>
      <c r="BY1002" s="147"/>
      <c r="BZ1002" s="147"/>
      <c r="CA1002" s="147"/>
      <c r="CB1002" s="147"/>
      <c r="CC1002" s="147"/>
    </row>
    <row r="1003" customFormat="false" ht="13.8" hidden="false" customHeight="false" outlineLevel="0" collapsed="false">
      <c r="A1003" s="147"/>
      <c r="B1003" s="147"/>
      <c r="C1003" s="147"/>
      <c r="D1003" s="147"/>
      <c r="E1003" s="147"/>
      <c r="F1003" s="147"/>
      <c r="G1003" s="147"/>
      <c r="H1003" s="147"/>
      <c r="AK1003" s="147"/>
      <c r="AL1003" s="147"/>
      <c r="AM1003" s="147"/>
      <c r="AN1003" s="147"/>
      <c r="AO1003" s="147"/>
      <c r="AP1003" s="147"/>
      <c r="AQ1003" s="147"/>
      <c r="AR1003" s="147"/>
      <c r="AS1003" s="147"/>
      <c r="AT1003" s="147"/>
      <c r="AU1003" s="147"/>
      <c r="AV1003" s="147"/>
      <c r="AW1003" s="147"/>
      <c r="AX1003" s="147"/>
      <c r="AY1003" s="147"/>
      <c r="AZ1003" s="147"/>
      <c r="BA1003" s="147"/>
      <c r="BB1003" s="147"/>
      <c r="BC1003" s="147"/>
      <c r="BD1003" s="147"/>
      <c r="BE1003" s="147"/>
      <c r="BF1003" s="147"/>
      <c r="BG1003" s="147"/>
      <c r="BH1003" s="147"/>
      <c r="BI1003" s="147"/>
      <c r="BJ1003" s="147"/>
      <c r="BK1003" s="147"/>
      <c r="BL1003" s="147"/>
      <c r="BM1003" s="147"/>
      <c r="BN1003" s="147"/>
      <c r="BO1003" s="147"/>
      <c r="BP1003" s="147"/>
      <c r="BQ1003" s="147"/>
      <c r="BR1003" s="147"/>
      <c r="BS1003" s="147"/>
      <c r="BT1003" s="147"/>
      <c r="BU1003" s="147"/>
      <c r="BV1003" s="147"/>
      <c r="BW1003" s="147"/>
      <c r="BX1003" s="147"/>
      <c r="BY1003" s="147"/>
      <c r="BZ1003" s="147"/>
      <c r="CA1003" s="147"/>
      <c r="CB1003" s="147"/>
      <c r="CC1003" s="147"/>
    </row>
    <row r="1004" customFormat="false" ht="13.8" hidden="false" customHeight="false" outlineLevel="0" collapsed="false">
      <c r="A1004" s="147"/>
      <c r="B1004" s="147"/>
      <c r="C1004" s="147"/>
      <c r="D1004" s="147"/>
      <c r="E1004" s="147"/>
      <c r="F1004" s="147"/>
      <c r="G1004" s="147"/>
      <c r="H1004" s="147"/>
      <c r="AK1004" s="147"/>
      <c r="AL1004" s="147"/>
      <c r="AM1004" s="147"/>
      <c r="AN1004" s="147"/>
      <c r="AO1004" s="147"/>
      <c r="AP1004" s="147"/>
      <c r="AQ1004" s="147"/>
      <c r="AR1004" s="147"/>
      <c r="AS1004" s="147"/>
      <c r="AT1004" s="147"/>
      <c r="AU1004" s="147"/>
      <c r="AV1004" s="147"/>
      <c r="AW1004" s="147"/>
      <c r="AX1004" s="147"/>
      <c r="AY1004" s="147"/>
      <c r="AZ1004" s="147"/>
      <c r="BA1004" s="147"/>
      <c r="BB1004" s="147"/>
      <c r="BC1004" s="147"/>
      <c r="BD1004" s="147"/>
      <c r="BE1004" s="147"/>
      <c r="BF1004" s="147"/>
      <c r="BG1004" s="147"/>
      <c r="BH1004" s="147"/>
      <c r="BI1004" s="147"/>
      <c r="BJ1004" s="147"/>
      <c r="BK1004" s="147"/>
      <c r="BL1004" s="147"/>
      <c r="BM1004" s="147"/>
      <c r="BN1004" s="147"/>
      <c r="BO1004" s="147"/>
      <c r="BP1004" s="147"/>
      <c r="BQ1004" s="147"/>
      <c r="BR1004" s="147"/>
      <c r="BS1004" s="147"/>
      <c r="BT1004" s="147"/>
      <c r="BU1004" s="147"/>
      <c r="BV1004" s="147"/>
      <c r="BW1004" s="147"/>
      <c r="BX1004" s="147"/>
      <c r="BY1004" s="147"/>
      <c r="BZ1004" s="147"/>
      <c r="CA1004" s="147"/>
      <c r="CB1004" s="147"/>
      <c r="CC1004" s="147"/>
    </row>
    <row r="1005" customFormat="false" ht="13.8" hidden="false" customHeight="false" outlineLevel="0" collapsed="false">
      <c r="A1005" s="147"/>
      <c r="B1005" s="147"/>
      <c r="C1005" s="147"/>
      <c r="D1005" s="147"/>
      <c r="E1005" s="147"/>
      <c r="F1005" s="147"/>
      <c r="G1005" s="147"/>
      <c r="H1005" s="147"/>
      <c r="AK1005" s="147"/>
      <c r="AL1005" s="147"/>
      <c r="AM1005" s="147"/>
      <c r="AN1005" s="147"/>
      <c r="AO1005" s="147"/>
      <c r="AP1005" s="147"/>
      <c r="AQ1005" s="147"/>
      <c r="AR1005" s="147"/>
      <c r="AS1005" s="147"/>
      <c r="AT1005" s="147"/>
      <c r="AU1005" s="147"/>
      <c r="AV1005" s="147"/>
      <c r="AW1005" s="147"/>
      <c r="AX1005" s="147"/>
      <c r="AY1005" s="147"/>
      <c r="AZ1005" s="147"/>
      <c r="BA1005" s="147"/>
      <c r="BB1005" s="147"/>
      <c r="BC1005" s="147"/>
      <c r="BD1005" s="147"/>
      <c r="BE1005" s="147"/>
      <c r="BF1005" s="147"/>
      <c r="BG1005" s="147"/>
      <c r="BH1005" s="147"/>
      <c r="BI1005" s="147"/>
      <c r="BJ1005" s="147"/>
      <c r="BK1005" s="147"/>
      <c r="BL1005" s="147"/>
      <c r="BM1005" s="147"/>
      <c r="BN1005" s="147"/>
      <c r="BO1005" s="147"/>
      <c r="BP1005" s="147"/>
      <c r="BQ1005" s="147"/>
      <c r="BR1005" s="147"/>
      <c r="BS1005" s="147"/>
      <c r="BT1005" s="147"/>
      <c r="BU1005" s="147"/>
      <c r="BV1005" s="147"/>
      <c r="BW1005" s="147"/>
      <c r="BX1005" s="147"/>
      <c r="BY1005" s="147"/>
      <c r="BZ1005" s="147"/>
      <c r="CA1005" s="147"/>
      <c r="CB1005" s="147"/>
      <c r="CC1005" s="147"/>
    </row>
    <row r="1006" customFormat="false" ht="13.8" hidden="false" customHeight="false" outlineLevel="0" collapsed="false">
      <c r="A1006" s="147"/>
      <c r="B1006" s="147"/>
      <c r="C1006" s="147"/>
      <c r="D1006" s="147"/>
      <c r="E1006" s="147"/>
      <c r="F1006" s="147"/>
      <c r="G1006" s="147"/>
      <c r="H1006" s="147"/>
      <c r="AK1006" s="147"/>
      <c r="AL1006" s="147"/>
      <c r="AM1006" s="147"/>
      <c r="AN1006" s="147"/>
      <c r="AO1006" s="147"/>
      <c r="AP1006" s="147"/>
      <c r="AQ1006" s="147"/>
      <c r="AR1006" s="147"/>
      <c r="AS1006" s="147"/>
      <c r="AT1006" s="147"/>
      <c r="AU1006" s="147"/>
      <c r="AV1006" s="147"/>
      <c r="AW1006" s="147"/>
      <c r="AX1006" s="147"/>
      <c r="AY1006" s="147"/>
      <c r="AZ1006" s="147"/>
      <c r="BA1006" s="147"/>
      <c r="BB1006" s="147"/>
      <c r="BC1006" s="147"/>
      <c r="BD1006" s="147"/>
      <c r="BE1006" s="147"/>
      <c r="BF1006" s="147"/>
      <c r="BG1006" s="147"/>
      <c r="BH1006" s="147"/>
      <c r="BI1006" s="147"/>
      <c r="BJ1006" s="147"/>
      <c r="BK1006" s="147"/>
      <c r="BL1006" s="147"/>
      <c r="BM1006" s="147"/>
      <c r="BN1006" s="147"/>
      <c r="BO1006" s="147"/>
      <c r="BP1006" s="147"/>
      <c r="BQ1006" s="147"/>
      <c r="BR1006" s="147"/>
      <c r="BS1006" s="147"/>
      <c r="BT1006" s="147"/>
      <c r="BU1006" s="147"/>
      <c r="BV1006" s="147"/>
      <c r="BW1006" s="147"/>
      <c r="BX1006" s="147"/>
      <c r="BY1006" s="147"/>
      <c r="BZ1006" s="147"/>
      <c r="CA1006" s="147"/>
      <c r="CB1006" s="147"/>
      <c r="CC1006" s="147"/>
    </row>
    <row r="1007" customFormat="false" ht="13.8" hidden="false" customHeight="false" outlineLevel="0" collapsed="false">
      <c r="A1007" s="147"/>
      <c r="B1007" s="147"/>
      <c r="C1007" s="147"/>
      <c r="D1007" s="147"/>
      <c r="E1007" s="147"/>
      <c r="F1007" s="147"/>
      <c r="G1007" s="147"/>
      <c r="H1007" s="147"/>
      <c r="AK1007" s="147"/>
      <c r="AL1007" s="147"/>
      <c r="AM1007" s="147"/>
      <c r="AN1007" s="147"/>
      <c r="AO1007" s="147"/>
      <c r="AP1007" s="147"/>
      <c r="AQ1007" s="147"/>
      <c r="AR1007" s="147"/>
      <c r="AS1007" s="147"/>
      <c r="AT1007" s="147"/>
      <c r="AU1007" s="147"/>
      <c r="AV1007" s="147"/>
      <c r="AW1007" s="147"/>
      <c r="AX1007" s="147"/>
      <c r="AY1007" s="147"/>
      <c r="AZ1007" s="147"/>
      <c r="BA1007" s="147"/>
      <c r="BB1007" s="147"/>
      <c r="BC1007" s="147"/>
      <c r="BD1007" s="147"/>
      <c r="BE1007" s="147"/>
      <c r="BF1007" s="147"/>
      <c r="BG1007" s="147"/>
      <c r="BH1007" s="147"/>
      <c r="BI1007" s="147"/>
      <c r="BJ1007" s="147"/>
      <c r="BK1007" s="147"/>
      <c r="BL1007" s="147"/>
      <c r="BM1007" s="147"/>
      <c r="BN1007" s="147"/>
      <c r="BO1007" s="147"/>
      <c r="BP1007" s="147"/>
      <c r="BQ1007" s="147"/>
      <c r="BR1007" s="147"/>
      <c r="BS1007" s="147"/>
      <c r="BT1007" s="147"/>
      <c r="BU1007" s="147"/>
      <c r="BV1007" s="147"/>
      <c r="BW1007" s="147"/>
      <c r="BX1007" s="147"/>
      <c r="BY1007" s="147"/>
      <c r="BZ1007" s="147"/>
      <c r="CA1007" s="147"/>
      <c r="CB1007" s="147"/>
      <c r="CC1007" s="147"/>
    </row>
    <row r="1008" customFormat="false" ht="13.8" hidden="false" customHeight="false" outlineLevel="0" collapsed="false">
      <c r="A1008" s="147"/>
      <c r="B1008" s="147"/>
      <c r="C1008" s="147"/>
      <c r="D1008" s="147"/>
      <c r="E1008" s="147"/>
      <c r="F1008" s="147"/>
      <c r="G1008" s="147"/>
      <c r="H1008" s="147"/>
      <c r="AK1008" s="147"/>
      <c r="AL1008" s="147"/>
      <c r="AM1008" s="147"/>
      <c r="AN1008" s="147"/>
      <c r="AO1008" s="147"/>
      <c r="AP1008" s="147"/>
      <c r="AQ1008" s="147"/>
      <c r="AR1008" s="147"/>
      <c r="AS1008" s="147"/>
      <c r="AT1008" s="147"/>
      <c r="AU1008" s="147"/>
      <c r="AV1008" s="147"/>
      <c r="AW1008" s="147"/>
      <c r="AX1008" s="147"/>
      <c r="AY1008" s="147"/>
      <c r="AZ1008" s="147"/>
      <c r="BA1008" s="147"/>
      <c r="BB1008" s="147"/>
      <c r="BC1008" s="147"/>
      <c r="BD1008" s="147"/>
      <c r="BE1008" s="147"/>
      <c r="BF1008" s="147"/>
      <c r="BG1008" s="147"/>
      <c r="BH1008" s="147"/>
      <c r="BI1008" s="147"/>
      <c r="BJ1008" s="147"/>
      <c r="BK1008" s="147"/>
      <c r="BL1008" s="147"/>
      <c r="BM1008" s="147"/>
      <c r="BN1008" s="147"/>
      <c r="BO1008" s="147"/>
      <c r="BP1008" s="147"/>
      <c r="BQ1008" s="147"/>
      <c r="BR1008" s="147"/>
      <c r="BS1008" s="147"/>
      <c r="BT1008" s="147"/>
      <c r="BU1008" s="147"/>
      <c r="BV1008" s="147"/>
      <c r="BW1008" s="147"/>
      <c r="BX1008" s="147"/>
      <c r="BY1008" s="147"/>
      <c r="BZ1008" s="147"/>
      <c r="CA1008" s="147"/>
      <c r="CB1008" s="147"/>
      <c r="CC1008" s="147"/>
    </row>
    <row r="1009" customFormat="false" ht="13.8" hidden="false" customHeight="false" outlineLevel="0" collapsed="false">
      <c r="A1009" s="147"/>
      <c r="B1009" s="147"/>
      <c r="C1009" s="147"/>
      <c r="D1009" s="147"/>
      <c r="E1009" s="147"/>
      <c r="F1009" s="147"/>
      <c r="G1009" s="147"/>
      <c r="H1009" s="147"/>
      <c r="AK1009" s="147"/>
      <c r="AL1009" s="147"/>
      <c r="AM1009" s="147"/>
      <c r="AN1009" s="147"/>
      <c r="AO1009" s="147"/>
      <c r="AP1009" s="147"/>
      <c r="AQ1009" s="147"/>
      <c r="AR1009" s="147"/>
      <c r="AS1009" s="147"/>
      <c r="AT1009" s="147"/>
      <c r="AU1009" s="147"/>
      <c r="AV1009" s="147"/>
      <c r="AW1009" s="147"/>
      <c r="AX1009" s="147"/>
      <c r="AY1009" s="147"/>
      <c r="AZ1009" s="147"/>
      <c r="BA1009" s="147"/>
      <c r="BB1009" s="147"/>
      <c r="BC1009" s="147"/>
      <c r="BD1009" s="147"/>
      <c r="BE1009" s="147"/>
      <c r="BF1009" s="147"/>
      <c r="BG1009" s="147"/>
      <c r="BH1009" s="147"/>
      <c r="BI1009" s="147"/>
      <c r="BJ1009" s="147"/>
      <c r="BK1009" s="147"/>
      <c r="BL1009" s="147"/>
      <c r="BM1009" s="147"/>
      <c r="BN1009" s="147"/>
      <c r="BO1009" s="147"/>
      <c r="BP1009" s="147"/>
      <c r="BQ1009" s="147"/>
      <c r="BR1009" s="147"/>
      <c r="BS1009" s="147"/>
      <c r="BT1009" s="147"/>
      <c r="BU1009" s="147"/>
      <c r="BV1009" s="147"/>
      <c r="BW1009" s="147"/>
      <c r="BX1009" s="147"/>
      <c r="BY1009" s="147"/>
      <c r="BZ1009" s="147"/>
      <c r="CA1009" s="147"/>
      <c r="CB1009" s="147"/>
      <c r="CC1009" s="147"/>
    </row>
    <row r="1010" customFormat="false" ht="13.8" hidden="false" customHeight="false" outlineLevel="0" collapsed="false">
      <c r="A1010" s="147"/>
      <c r="B1010" s="147"/>
      <c r="C1010" s="147"/>
      <c r="D1010" s="147"/>
      <c r="E1010" s="147"/>
      <c r="F1010" s="147"/>
      <c r="G1010" s="147"/>
      <c r="H1010" s="147"/>
      <c r="AK1010" s="147"/>
      <c r="AL1010" s="147"/>
      <c r="AM1010" s="147"/>
      <c r="AN1010" s="147"/>
      <c r="AO1010" s="147"/>
      <c r="AP1010" s="147"/>
      <c r="AQ1010" s="147"/>
      <c r="AR1010" s="147"/>
      <c r="AS1010" s="147"/>
      <c r="AT1010" s="147"/>
      <c r="AU1010" s="147"/>
      <c r="AV1010" s="147"/>
      <c r="AW1010" s="147"/>
      <c r="AX1010" s="147"/>
      <c r="AY1010" s="147"/>
      <c r="AZ1010" s="147"/>
      <c r="BA1010" s="147"/>
      <c r="BB1010" s="147"/>
      <c r="BC1010" s="147"/>
      <c r="BD1010" s="147"/>
      <c r="BE1010" s="147"/>
      <c r="BF1010" s="147"/>
      <c r="BG1010" s="147"/>
      <c r="BH1010" s="147"/>
      <c r="BI1010" s="147"/>
      <c r="BJ1010" s="147"/>
      <c r="BK1010" s="147"/>
      <c r="BL1010" s="147"/>
      <c r="BM1010" s="147"/>
      <c r="BN1010" s="147"/>
      <c r="BO1010" s="147"/>
      <c r="BP1010" s="147"/>
      <c r="BQ1010" s="147"/>
      <c r="BR1010" s="147"/>
      <c r="BS1010" s="147"/>
      <c r="BT1010" s="147"/>
      <c r="BU1010" s="147"/>
      <c r="BV1010" s="147"/>
      <c r="BW1010" s="147"/>
      <c r="BX1010" s="147"/>
      <c r="BY1010" s="147"/>
      <c r="BZ1010" s="147"/>
      <c r="CA1010" s="147"/>
      <c r="CB1010" s="147"/>
      <c r="CC1010" s="147"/>
    </row>
    <row r="1011" customFormat="false" ht="13.8" hidden="false" customHeight="false" outlineLevel="0" collapsed="false">
      <c r="A1011" s="147"/>
      <c r="B1011" s="147"/>
      <c r="C1011" s="147"/>
      <c r="D1011" s="147"/>
      <c r="E1011" s="147"/>
      <c r="F1011" s="147"/>
      <c r="G1011" s="147"/>
      <c r="H1011" s="147"/>
      <c r="AK1011" s="147"/>
      <c r="AL1011" s="147"/>
      <c r="AM1011" s="147"/>
      <c r="AN1011" s="147"/>
      <c r="AO1011" s="147"/>
      <c r="AP1011" s="147"/>
      <c r="AQ1011" s="147"/>
      <c r="AR1011" s="147"/>
      <c r="AS1011" s="147"/>
      <c r="AT1011" s="147"/>
      <c r="AU1011" s="147"/>
      <c r="AV1011" s="147"/>
      <c r="AW1011" s="147"/>
      <c r="AX1011" s="147"/>
      <c r="AY1011" s="147"/>
      <c r="AZ1011" s="147"/>
      <c r="BA1011" s="147"/>
      <c r="BB1011" s="147"/>
      <c r="BC1011" s="147"/>
      <c r="BD1011" s="147"/>
      <c r="BE1011" s="147"/>
      <c r="BF1011" s="147"/>
      <c r="BG1011" s="147"/>
      <c r="BH1011" s="147"/>
      <c r="BI1011" s="147"/>
      <c r="BJ1011" s="147"/>
      <c r="BK1011" s="147"/>
      <c r="BL1011" s="147"/>
      <c r="BM1011" s="147"/>
      <c r="BN1011" s="147"/>
      <c r="BO1011" s="147"/>
      <c r="BP1011" s="147"/>
      <c r="BQ1011" s="147"/>
      <c r="BR1011" s="147"/>
      <c r="BS1011" s="147"/>
      <c r="BT1011" s="147"/>
      <c r="BU1011" s="147"/>
      <c r="BV1011" s="147"/>
      <c r="BW1011" s="147"/>
      <c r="BX1011" s="147"/>
      <c r="BY1011" s="147"/>
      <c r="BZ1011" s="147"/>
      <c r="CA1011" s="147"/>
      <c r="CB1011" s="147"/>
      <c r="CC1011" s="147"/>
    </row>
    <row r="1012" customFormat="false" ht="13.8" hidden="false" customHeight="false" outlineLevel="0" collapsed="false">
      <c r="A1012" s="147"/>
      <c r="B1012" s="147"/>
      <c r="C1012" s="147"/>
      <c r="D1012" s="147"/>
      <c r="E1012" s="147"/>
      <c r="F1012" s="147"/>
      <c r="G1012" s="147"/>
      <c r="H1012" s="147"/>
      <c r="AK1012" s="147"/>
      <c r="AL1012" s="147"/>
      <c r="AM1012" s="147"/>
      <c r="AN1012" s="147"/>
      <c r="AO1012" s="147"/>
      <c r="AP1012" s="147"/>
      <c r="AQ1012" s="147"/>
      <c r="AR1012" s="147"/>
      <c r="AS1012" s="147"/>
      <c r="AT1012" s="147"/>
      <c r="AU1012" s="147"/>
      <c r="AV1012" s="147"/>
      <c r="AW1012" s="147"/>
      <c r="AX1012" s="147"/>
      <c r="AY1012" s="147"/>
      <c r="AZ1012" s="147"/>
      <c r="BA1012" s="147"/>
      <c r="BB1012" s="147"/>
      <c r="BC1012" s="147"/>
      <c r="BD1012" s="147"/>
      <c r="BE1012" s="147"/>
      <c r="BF1012" s="147"/>
      <c r="BG1012" s="147"/>
      <c r="BH1012" s="147"/>
      <c r="BI1012" s="147"/>
      <c r="BJ1012" s="147"/>
      <c r="BK1012" s="147"/>
      <c r="BL1012" s="147"/>
      <c r="BM1012" s="147"/>
      <c r="BN1012" s="147"/>
      <c r="BO1012" s="147"/>
      <c r="BP1012" s="147"/>
      <c r="BQ1012" s="147"/>
      <c r="BR1012" s="147"/>
      <c r="BS1012" s="147"/>
      <c r="BT1012" s="147"/>
      <c r="BU1012" s="147"/>
      <c r="BV1012" s="147"/>
      <c r="BW1012" s="147"/>
      <c r="BX1012" s="147"/>
      <c r="BY1012" s="147"/>
      <c r="BZ1012" s="147"/>
      <c r="CA1012" s="147"/>
      <c r="CB1012" s="147"/>
      <c r="CC1012" s="147"/>
    </row>
    <row r="1013" customFormat="false" ht="13.8" hidden="false" customHeight="false" outlineLevel="0" collapsed="false">
      <c r="A1013" s="147"/>
      <c r="B1013" s="147"/>
      <c r="C1013" s="147"/>
      <c r="D1013" s="147"/>
      <c r="E1013" s="147"/>
      <c r="F1013" s="147"/>
      <c r="G1013" s="147"/>
      <c r="H1013" s="147"/>
      <c r="AK1013" s="147"/>
      <c r="AL1013" s="147"/>
      <c r="AM1013" s="147"/>
      <c r="AN1013" s="147"/>
      <c r="AO1013" s="147"/>
      <c r="AP1013" s="147"/>
      <c r="AQ1013" s="147"/>
      <c r="AR1013" s="147"/>
      <c r="AS1013" s="147"/>
      <c r="AT1013" s="147"/>
      <c r="AU1013" s="147"/>
      <c r="AV1013" s="147"/>
      <c r="AW1013" s="147"/>
      <c r="AX1013" s="147"/>
      <c r="AY1013" s="147"/>
      <c r="AZ1013" s="147"/>
      <c r="BA1013" s="147"/>
      <c r="BB1013" s="147"/>
      <c r="BC1013" s="147"/>
      <c r="BD1013" s="147"/>
      <c r="BE1013" s="147"/>
      <c r="BF1013" s="147"/>
      <c r="BG1013" s="147"/>
      <c r="BH1013" s="147"/>
      <c r="BI1013" s="147"/>
      <c r="BJ1013" s="147"/>
      <c r="BK1013" s="147"/>
      <c r="BL1013" s="147"/>
      <c r="BM1013" s="147"/>
      <c r="BN1013" s="147"/>
      <c r="BO1013" s="147"/>
      <c r="BP1013" s="147"/>
      <c r="BQ1013" s="147"/>
      <c r="BR1013" s="147"/>
      <c r="BS1013" s="147"/>
      <c r="BT1013" s="147"/>
      <c r="BU1013" s="147"/>
      <c r="BV1013" s="147"/>
      <c r="BW1013" s="147"/>
      <c r="BX1013" s="147"/>
      <c r="BY1013" s="147"/>
      <c r="BZ1013" s="147"/>
      <c r="CA1013" s="147"/>
      <c r="CB1013" s="147"/>
      <c r="CC1013" s="147"/>
    </row>
    <row r="1014" customFormat="false" ht="13.8" hidden="false" customHeight="false" outlineLevel="0" collapsed="false">
      <c r="A1014" s="147"/>
      <c r="B1014" s="147"/>
      <c r="C1014" s="147"/>
      <c r="D1014" s="147"/>
      <c r="E1014" s="147"/>
      <c r="F1014" s="147"/>
      <c r="G1014" s="147"/>
      <c r="H1014" s="147"/>
      <c r="AK1014" s="147"/>
      <c r="AL1014" s="147"/>
      <c r="AM1014" s="147"/>
      <c r="AN1014" s="147"/>
      <c r="AO1014" s="147"/>
      <c r="AP1014" s="147"/>
      <c r="AQ1014" s="147"/>
      <c r="AR1014" s="147"/>
      <c r="AS1014" s="147"/>
      <c r="AT1014" s="147"/>
      <c r="AU1014" s="147"/>
      <c r="AV1014" s="147"/>
      <c r="AW1014" s="147"/>
      <c r="AX1014" s="147"/>
      <c r="AY1014" s="147"/>
      <c r="AZ1014" s="147"/>
      <c r="BA1014" s="147"/>
      <c r="BB1014" s="147"/>
      <c r="BC1014" s="147"/>
      <c r="BD1014" s="147"/>
      <c r="BE1014" s="147"/>
      <c r="BF1014" s="147"/>
      <c r="BG1014" s="147"/>
      <c r="BH1014" s="147"/>
      <c r="BI1014" s="147"/>
      <c r="BJ1014" s="147"/>
      <c r="BK1014" s="147"/>
      <c r="BL1014" s="147"/>
      <c r="BM1014" s="147"/>
      <c r="BN1014" s="147"/>
      <c r="BO1014" s="147"/>
      <c r="BP1014" s="147"/>
      <c r="BQ1014" s="147"/>
      <c r="BR1014" s="147"/>
      <c r="BS1014" s="147"/>
      <c r="BT1014" s="147"/>
      <c r="BU1014" s="147"/>
      <c r="BV1014" s="147"/>
      <c r="BW1014" s="147"/>
      <c r="BX1014" s="147"/>
      <c r="BY1014" s="147"/>
      <c r="BZ1014" s="147"/>
      <c r="CA1014" s="147"/>
      <c r="CB1014" s="147"/>
      <c r="CC1014" s="147"/>
    </row>
    <row r="1015" customFormat="false" ht="13.8" hidden="false" customHeight="false" outlineLevel="0" collapsed="false">
      <c r="A1015" s="147"/>
      <c r="B1015" s="147"/>
      <c r="C1015" s="147"/>
      <c r="D1015" s="147"/>
      <c r="E1015" s="147"/>
      <c r="F1015" s="147"/>
      <c r="G1015" s="147"/>
      <c r="H1015" s="147"/>
      <c r="AK1015" s="147"/>
      <c r="AL1015" s="147"/>
      <c r="AM1015" s="147"/>
      <c r="AN1015" s="147"/>
      <c r="AO1015" s="147"/>
      <c r="AP1015" s="147"/>
      <c r="AQ1015" s="147"/>
      <c r="AR1015" s="147"/>
      <c r="AS1015" s="147"/>
      <c r="AT1015" s="147"/>
      <c r="AU1015" s="147"/>
      <c r="AV1015" s="147"/>
      <c r="AW1015" s="147"/>
      <c r="AX1015" s="147"/>
      <c r="AY1015" s="147"/>
      <c r="AZ1015" s="147"/>
      <c r="BA1015" s="147"/>
      <c r="BB1015" s="147"/>
      <c r="BC1015" s="147"/>
      <c r="BD1015" s="147"/>
      <c r="BE1015" s="147"/>
      <c r="BF1015" s="147"/>
      <c r="BG1015" s="147"/>
      <c r="BH1015" s="147"/>
      <c r="BI1015" s="147"/>
      <c r="BJ1015" s="147"/>
      <c r="BK1015" s="147"/>
      <c r="BL1015" s="147"/>
      <c r="BM1015" s="147"/>
      <c r="BN1015" s="147"/>
      <c r="BO1015" s="147"/>
      <c r="BP1015" s="147"/>
      <c r="BQ1015" s="147"/>
      <c r="BR1015" s="147"/>
      <c r="BS1015" s="147"/>
      <c r="BT1015" s="147"/>
      <c r="BU1015" s="147"/>
      <c r="BV1015" s="147"/>
      <c r="BW1015" s="147"/>
      <c r="BX1015" s="147"/>
      <c r="BY1015" s="147"/>
      <c r="BZ1015" s="147"/>
      <c r="CA1015" s="147"/>
      <c r="CB1015" s="147"/>
      <c r="CC1015" s="147"/>
    </row>
    <row r="1016" customFormat="false" ht="13.8" hidden="false" customHeight="false" outlineLevel="0" collapsed="false">
      <c r="A1016" s="147"/>
      <c r="B1016" s="147"/>
      <c r="C1016" s="147"/>
      <c r="D1016" s="147"/>
      <c r="E1016" s="147"/>
      <c r="F1016" s="147"/>
      <c r="G1016" s="147"/>
      <c r="H1016" s="147"/>
      <c r="AK1016" s="147"/>
      <c r="AL1016" s="147"/>
      <c r="AM1016" s="147"/>
      <c r="AN1016" s="147"/>
      <c r="AO1016" s="147"/>
      <c r="AP1016" s="147"/>
      <c r="AQ1016" s="147"/>
      <c r="AR1016" s="147"/>
      <c r="AS1016" s="147"/>
      <c r="AT1016" s="147"/>
      <c r="AU1016" s="147"/>
      <c r="AV1016" s="147"/>
      <c r="AW1016" s="147"/>
      <c r="AX1016" s="147"/>
      <c r="AY1016" s="147"/>
      <c r="AZ1016" s="147"/>
      <c r="BA1016" s="147"/>
      <c r="BB1016" s="147"/>
      <c r="BC1016" s="147"/>
      <c r="BD1016" s="147"/>
      <c r="BE1016" s="147"/>
      <c r="BF1016" s="147"/>
      <c r="BG1016" s="147"/>
      <c r="BH1016" s="147"/>
      <c r="BI1016" s="147"/>
      <c r="BJ1016" s="147"/>
      <c r="BK1016" s="147"/>
      <c r="BL1016" s="147"/>
      <c r="BM1016" s="147"/>
      <c r="BN1016" s="147"/>
      <c r="BO1016" s="147"/>
      <c r="BP1016" s="147"/>
      <c r="BQ1016" s="147"/>
      <c r="BR1016" s="147"/>
      <c r="BS1016" s="147"/>
      <c r="BT1016" s="147"/>
      <c r="BU1016" s="147"/>
      <c r="BV1016" s="147"/>
      <c r="BW1016" s="147"/>
      <c r="BX1016" s="147"/>
      <c r="BY1016" s="147"/>
      <c r="BZ1016" s="147"/>
      <c r="CA1016" s="147"/>
      <c r="CB1016" s="147"/>
      <c r="CC1016" s="147"/>
    </row>
    <row r="1017" customFormat="false" ht="13.8" hidden="false" customHeight="false" outlineLevel="0" collapsed="false">
      <c r="A1017" s="147"/>
      <c r="B1017" s="147"/>
      <c r="C1017" s="147"/>
      <c r="D1017" s="147"/>
      <c r="E1017" s="147"/>
      <c r="F1017" s="147"/>
      <c r="G1017" s="147"/>
      <c r="H1017" s="147"/>
      <c r="AK1017" s="147"/>
      <c r="AL1017" s="147"/>
      <c r="AM1017" s="147"/>
      <c r="AN1017" s="147"/>
      <c r="AO1017" s="147"/>
      <c r="AP1017" s="147"/>
      <c r="AQ1017" s="147"/>
      <c r="AR1017" s="147"/>
      <c r="AS1017" s="147"/>
      <c r="AT1017" s="147"/>
      <c r="AU1017" s="147"/>
      <c r="AV1017" s="147"/>
      <c r="AW1017" s="147"/>
      <c r="AX1017" s="147"/>
      <c r="AY1017" s="147"/>
      <c r="AZ1017" s="147"/>
      <c r="BA1017" s="147"/>
      <c r="BB1017" s="147"/>
      <c r="BC1017" s="147"/>
      <c r="BD1017" s="147"/>
      <c r="BE1017" s="147"/>
      <c r="BF1017" s="147"/>
      <c r="BG1017" s="147"/>
      <c r="BH1017" s="147"/>
      <c r="BI1017" s="147"/>
      <c r="BJ1017" s="147"/>
      <c r="BK1017" s="147"/>
      <c r="BL1017" s="147"/>
      <c r="BM1017" s="147"/>
      <c r="BN1017" s="147"/>
      <c r="BO1017" s="147"/>
      <c r="BP1017" s="147"/>
      <c r="BQ1017" s="147"/>
      <c r="BR1017" s="147"/>
      <c r="BS1017" s="147"/>
      <c r="BT1017" s="147"/>
      <c r="BU1017" s="147"/>
      <c r="BV1017" s="147"/>
      <c r="BW1017" s="147"/>
      <c r="BX1017" s="147"/>
      <c r="BY1017" s="147"/>
      <c r="BZ1017" s="147"/>
      <c r="CA1017" s="147"/>
      <c r="CB1017" s="147"/>
      <c r="CC1017" s="147"/>
    </row>
    <row r="1018" customFormat="false" ht="13.8" hidden="false" customHeight="false" outlineLevel="0" collapsed="false">
      <c r="A1018" s="147"/>
      <c r="B1018" s="147"/>
      <c r="C1018" s="147"/>
      <c r="D1018" s="147"/>
      <c r="E1018" s="147"/>
      <c r="F1018" s="147"/>
      <c r="G1018" s="147"/>
      <c r="H1018" s="147"/>
      <c r="AK1018" s="147"/>
      <c r="AL1018" s="147"/>
      <c r="AM1018" s="147"/>
      <c r="AN1018" s="147"/>
      <c r="AO1018" s="147"/>
      <c r="AP1018" s="147"/>
      <c r="AQ1018" s="147"/>
      <c r="AR1018" s="147"/>
      <c r="AS1018" s="147"/>
      <c r="AT1018" s="147"/>
      <c r="AU1018" s="147"/>
      <c r="AV1018" s="147"/>
      <c r="AW1018" s="147"/>
      <c r="AX1018" s="147"/>
      <c r="AY1018" s="147"/>
      <c r="AZ1018" s="147"/>
      <c r="BA1018" s="147"/>
      <c r="BB1018" s="147"/>
      <c r="BC1018" s="147"/>
      <c r="BD1018" s="147"/>
      <c r="BE1018" s="147"/>
      <c r="BF1018" s="147"/>
      <c r="BG1018" s="147"/>
      <c r="BH1018" s="147"/>
      <c r="BI1018" s="147"/>
      <c r="BJ1018" s="147"/>
      <c r="BK1018" s="147"/>
      <c r="BL1018" s="147"/>
      <c r="BM1018" s="147"/>
      <c r="BN1018" s="147"/>
      <c r="BO1018" s="147"/>
      <c r="BP1018" s="147"/>
      <c r="BQ1018" s="147"/>
      <c r="BR1018" s="147"/>
      <c r="BS1018" s="147"/>
      <c r="BT1018" s="147"/>
      <c r="BU1018" s="147"/>
      <c r="BV1018" s="147"/>
      <c r="BW1018" s="147"/>
      <c r="BX1018" s="147"/>
      <c r="BY1018" s="147"/>
      <c r="BZ1018" s="147"/>
      <c r="CA1018" s="147"/>
      <c r="CB1018" s="147"/>
      <c r="CC1018" s="147"/>
    </row>
    <row r="1019" customFormat="false" ht="13.8" hidden="false" customHeight="false" outlineLevel="0" collapsed="false">
      <c r="A1019" s="147"/>
      <c r="B1019" s="147"/>
      <c r="C1019" s="147"/>
      <c r="D1019" s="147"/>
      <c r="E1019" s="147"/>
      <c r="F1019" s="147"/>
      <c r="G1019" s="147"/>
      <c r="H1019" s="147"/>
      <c r="AK1019" s="147"/>
      <c r="AL1019" s="147"/>
      <c r="AM1019" s="147"/>
      <c r="AN1019" s="147"/>
      <c r="AO1019" s="147"/>
      <c r="AP1019" s="147"/>
      <c r="AQ1019" s="147"/>
      <c r="AR1019" s="147"/>
      <c r="AS1019" s="147"/>
      <c r="AT1019" s="147"/>
      <c r="AU1019" s="147"/>
      <c r="AV1019" s="147"/>
      <c r="AW1019" s="147"/>
      <c r="AX1019" s="147"/>
      <c r="AY1019" s="147"/>
      <c r="AZ1019" s="147"/>
      <c r="BA1019" s="147"/>
      <c r="BB1019" s="147"/>
      <c r="BC1019" s="147"/>
      <c r="BD1019" s="147"/>
      <c r="BE1019" s="147"/>
      <c r="BF1019" s="147"/>
      <c r="BG1019" s="147"/>
      <c r="BH1019" s="147"/>
      <c r="BI1019" s="147"/>
      <c r="BJ1019" s="147"/>
      <c r="BK1019" s="147"/>
      <c r="BL1019" s="147"/>
      <c r="BM1019" s="147"/>
      <c r="BN1019" s="147"/>
      <c r="BO1019" s="147"/>
      <c r="BP1019" s="147"/>
      <c r="BQ1019" s="147"/>
      <c r="BR1019" s="147"/>
      <c r="BS1019" s="147"/>
      <c r="BT1019" s="147"/>
      <c r="BU1019" s="147"/>
      <c r="BV1019" s="147"/>
      <c r="BW1019" s="147"/>
      <c r="BX1019" s="147"/>
      <c r="BY1019" s="147"/>
      <c r="BZ1019" s="147"/>
      <c r="CA1019" s="147"/>
      <c r="CB1019" s="147"/>
      <c r="CC1019" s="147"/>
    </row>
    <row r="1020" customFormat="false" ht="13.8" hidden="false" customHeight="false" outlineLevel="0" collapsed="false">
      <c r="A1020" s="147"/>
      <c r="B1020" s="147"/>
      <c r="C1020" s="147"/>
      <c r="D1020" s="147"/>
      <c r="E1020" s="147"/>
      <c r="F1020" s="147"/>
      <c r="G1020" s="147"/>
      <c r="H1020" s="147"/>
      <c r="AK1020" s="147"/>
      <c r="AL1020" s="147"/>
      <c r="AM1020" s="147"/>
      <c r="AN1020" s="147"/>
      <c r="AO1020" s="147"/>
      <c r="AP1020" s="147"/>
      <c r="AQ1020" s="147"/>
      <c r="AR1020" s="147"/>
      <c r="AS1020" s="147"/>
      <c r="AT1020" s="147"/>
      <c r="AU1020" s="147"/>
      <c r="AV1020" s="147"/>
      <c r="AW1020" s="147"/>
      <c r="AX1020" s="147"/>
      <c r="AY1020" s="147"/>
      <c r="AZ1020" s="147"/>
      <c r="BA1020" s="147"/>
      <c r="BB1020" s="147"/>
      <c r="BC1020" s="147"/>
      <c r="BD1020" s="147"/>
      <c r="BE1020" s="147"/>
      <c r="BF1020" s="147"/>
      <c r="BG1020" s="147"/>
      <c r="BH1020" s="147"/>
      <c r="BI1020" s="147"/>
      <c r="BJ1020" s="147"/>
      <c r="BK1020" s="147"/>
      <c r="BL1020" s="147"/>
      <c r="BM1020" s="147"/>
      <c r="BN1020" s="147"/>
      <c r="BO1020" s="147"/>
      <c r="BP1020" s="147"/>
      <c r="BQ1020" s="147"/>
      <c r="BR1020" s="147"/>
      <c r="BS1020" s="147"/>
      <c r="BT1020" s="147"/>
      <c r="BU1020" s="147"/>
      <c r="BV1020" s="147"/>
      <c r="BW1020" s="147"/>
      <c r="BX1020" s="147"/>
      <c r="BY1020" s="147"/>
      <c r="BZ1020" s="147"/>
      <c r="CA1020" s="147"/>
      <c r="CB1020" s="147"/>
      <c r="CC1020" s="147"/>
    </row>
    <row r="1021" customFormat="false" ht="13.8" hidden="false" customHeight="false" outlineLevel="0" collapsed="false">
      <c r="A1021" s="147"/>
      <c r="B1021" s="147"/>
      <c r="C1021" s="147"/>
      <c r="D1021" s="147"/>
      <c r="E1021" s="147"/>
      <c r="F1021" s="147"/>
      <c r="G1021" s="147"/>
      <c r="H1021" s="147"/>
      <c r="AK1021" s="147"/>
      <c r="AL1021" s="147"/>
      <c r="AM1021" s="147"/>
      <c r="AN1021" s="147"/>
      <c r="AO1021" s="147"/>
      <c r="AP1021" s="147"/>
      <c r="AQ1021" s="147"/>
      <c r="AR1021" s="147"/>
      <c r="AS1021" s="147"/>
      <c r="AT1021" s="147"/>
      <c r="AU1021" s="147"/>
      <c r="AV1021" s="147"/>
      <c r="AW1021" s="147"/>
      <c r="AX1021" s="147"/>
      <c r="AY1021" s="147"/>
      <c r="AZ1021" s="147"/>
      <c r="BA1021" s="147"/>
      <c r="BB1021" s="147"/>
      <c r="BC1021" s="147"/>
      <c r="BD1021" s="147"/>
      <c r="BE1021" s="147"/>
      <c r="BF1021" s="147"/>
      <c r="BG1021" s="147"/>
      <c r="BH1021" s="147"/>
      <c r="BI1021" s="147"/>
      <c r="BJ1021" s="147"/>
      <c r="BK1021" s="147"/>
      <c r="BL1021" s="147"/>
      <c r="BM1021" s="147"/>
      <c r="BN1021" s="147"/>
      <c r="BO1021" s="147"/>
      <c r="BP1021" s="147"/>
      <c r="BQ1021" s="147"/>
      <c r="BR1021" s="147"/>
      <c r="BS1021" s="147"/>
      <c r="BT1021" s="147"/>
      <c r="BU1021" s="147"/>
      <c r="BV1021" s="147"/>
      <c r="BW1021" s="147"/>
      <c r="BX1021" s="147"/>
      <c r="BY1021" s="147"/>
      <c r="BZ1021" s="147"/>
      <c r="CA1021" s="147"/>
      <c r="CB1021" s="147"/>
      <c r="CC1021" s="147"/>
    </row>
    <row r="1022" customFormat="false" ht="13.8" hidden="false" customHeight="false" outlineLevel="0" collapsed="false">
      <c r="A1022" s="147"/>
      <c r="B1022" s="147"/>
      <c r="C1022" s="147"/>
      <c r="D1022" s="147"/>
      <c r="E1022" s="147"/>
      <c r="F1022" s="147"/>
      <c r="G1022" s="147"/>
      <c r="H1022" s="147"/>
      <c r="AK1022" s="147"/>
      <c r="AL1022" s="147"/>
      <c r="AM1022" s="147"/>
      <c r="AN1022" s="147"/>
      <c r="AO1022" s="147"/>
      <c r="AP1022" s="147"/>
      <c r="AQ1022" s="147"/>
      <c r="AR1022" s="147"/>
      <c r="AS1022" s="147"/>
      <c r="AT1022" s="147"/>
      <c r="AU1022" s="147"/>
      <c r="AV1022" s="147"/>
      <c r="AW1022" s="147"/>
      <c r="AX1022" s="147"/>
      <c r="AY1022" s="147"/>
      <c r="AZ1022" s="147"/>
      <c r="BA1022" s="147"/>
      <c r="BB1022" s="147"/>
      <c r="BC1022" s="147"/>
      <c r="BD1022" s="147"/>
      <c r="BE1022" s="147"/>
      <c r="BF1022" s="147"/>
      <c r="BG1022" s="147"/>
      <c r="BH1022" s="147"/>
      <c r="BI1022" s="147"/>
      <c r="BJ1022" s="147"/>
      <c r="BK1022" s="147"/>
      <c r="BL1022" s="147"/>
      <c r="BM1022" s="147"/>
      <c r="BN1022" s="147"/>
      <c r="BO1022" s="147"/>
      <c r="BP1022" s="147"/>
      <c r="BQ1022" s="147"/>
      <c r="BR1022" s="147"/>
      <c r="BS1022" s="147"/>
      <c r="BT1022" s="147"/>
      <c r="BU1022" s="147"/>
      <c r="BV1022" s="147"/>
      <c r="BW1022" s="147"/>
      <c r="BX1022" s="147"/>
      <c r="BY1022" s="147"/>
      <c r="BZ1022" s="147"/>
      <c r="CA1022" s="147"/>
      <c r="CB1022" s="147"/>
      <c r="CC1022" s="147"/>
    </row>
    <row r="1023" customFormat="false" ht="13.8" hidden="false" customHeight="false" outlineLevel="0" collapsed="false">
      <c r="A1023" s="147"/>
      <c r="B1023" s="147"/>
      <c r="C1023" s="147"/>
      <c r="D1023" s="147"/>
      <c r="E1023" s="147"/>
      <c r="F1023" s="147"/>
      <c r="G1023" s="147"/>
      <c r="H1023" s="147"/>
      <c r="AK1023" s="147"/>
      <c r="AL1023" s="147"/>
      <c r="AM1023" s="147"/>
      <c r="AN1023" s="147"/>
      <c r="AO1023" s="147"/>
      <c r="AP1023" s="147"/>
      <c r="AQ1023" s="147"/>
      <c r="AR1023" s="147"/>
      <c r="AS1023" s="147"/>
      <c r="AT1023" s="147"/>
      <c r="AU1023" s="147"/>
      <c r="AV1023" s="147"/>
      <c r="AW1023" s="147"/>
      <c r="AX1023" s="147"/>
      <c r="AY1023" s="147"/>
      <c r="AZ1023" s="147"/>
      <c r="BA1023" s="147"/>
      <c r="BB1023" s="147"/>
      <c r="BC1023" s="147"/>
      <c r="BD1023" s="147"/>
      <c r="BE1023" s="147"/>
      <c r="BF1023" s="147"/>
      <c r="BG1023" s="147"/>
      <c r="BH1023" s="147"/>
      <c r="BI1023" s="147"/>
      <c r="BJ1023" s="147"/>
      <c r="BK1023" s="147"/>
      <c r="BL1023" s="147"/>
      <c r="BM1023" s="147"/>
      <c r="BN1023" s="147"/>
      <c r="BO1023" s="147"/>
      <c r="BP1023" s="147"/>
      <c r="BQ1023" s="147"/>
      <c r="BR1023" s="147"/>
      <c r="BS1023" s="147"/>
      <c r="BT1023" s="147"/>
      <c r="BU1023" s="147"/>
      <c r="BV1023" s="147"/>
      <c r="BW1023" s="147"/>
      <c r="BX1023" s="147"/>
      <c r="BY1023" s="147"/>
      <c r="BZ1023" s="147"/>
      <c r="CA1023" s="147"/>
      <c r="CB1023" s="147"/>
      <c r="CC1023" s="147"/>
    </row>
    <row r="1024" customFormat="false" ht="13.8" hidden="false" customHeight="false" outlineLevel="0" collapsed="false">
      <c r="A1024" s="147"/>
      <c r="B1024" s="147"/>
      <c r="C1024" s="147"/>
      <c r="D1024" s="147"/>
      <c r="E1024" s="147"/>
      <c r="F1024" s="147"/>
      <c r="G1024" s="147"/>
      <c r="H1024" s="147"/>
      <c r="AK1024" s="147"/>
      <c r="AL1024" s="147"/>
      <c r="AM1024" s="147"/>
      <c r="AN1024" s="147"/>
      <c r="AO1024" s="147"/>
      <c r="AP1024" s="147"/>
      <c r="AQ1024" s="147"/>
      <c r="AR1024" s="147"/>
      <c r="AS1024" s="147"/>
      <c r="AT1024" s="147"/>
      <c r="AU1024" s="147"/>
      <c r="AV1024" s="147"/>
      <c r="AW1024" s="147"/>
      <c r="AX1024" s="147"/>
      <c r="AY1024" s="147"/>
      <c r="AZ1024" s="147"/>
      <c r="BA1024" s="147"/>
      <c r="BB1024" s="147"/>
      <c r="BC1024" s="147"/>
      <c r="BD1024" s="147"/>
      <c r="BE1024" s="147"/>
      <c r="BF1024" s="147"/>
      <c r="BG1024" s="147"/>
      <c r="BH1024" s="147"/>
      <c r="BI1024" s="147"/>
      <c r="BJ1024" s="147"/>
      <c r="BK1024" s="147"/>
      <c r="BL1024" s="147"/>
      <c r="BM1024" s="147"/>
      <c r="BN1024" s="147"/>
      <c r="BO1024" s="147"/>
      <c r="BP1024" s="147"/>
      <c r="BQ1024" s="147"/>
      <c r="BR1024" s="147"/>
      <c r="BS1024" s="147"/>
      <c r="BT1024" s="147"/>
      <c r="BU1024" s="147"/>
      <c r="BV1024" s="147"/>
      <c r="BW1024" s="147"/>
      <c r="BX1024" s="147"/>
      <c r="BY1024" s="147"/>
      <c r="BZ1024" s="147"/>
      <c r="CA1024" s="147"/>
      <c r="CB1024" s="147"/>
      <c r="CC1024" s="147"/>
    </row>
    <row r="1025" customFormat="false" ht="13.8" hidden="false" customHeight="false" outlineLevel="0" collapsed="false">
      <c r="A1025" s="147"/>
      <c r="B1025" s="147"/>
      <c r="C1025" s="147"/>
      <c r="D1025" s="147"/>
      <c r="E1025" s="147"/>
      <c r="F1025" s="147"/>
      <c r="G1025" s="147"/>
      <c r="H1025" s="147"/>
      <c r="AK1025" s="147"/>
      <c r="AL1025" s="147"/>
      <c r="AM1025" s="147"/>
      <c r="AN1025" s="147"/>
      <c r="AO1025" s="147"/>
      <c r="AP1025" s="147"/>
      <c r="AQ1025" s="147"/>
      <c r="AR1025" s="147"/>
      <c r="AS1025" s="147"/>
      <c r="AT1025" s="147"/>
      <c r="AU1025" s="147"/>
      <c r="AV1025" s="147"/>
      <c r="AW1025" s="147"/>
      <c r="AX1025" s="147"/>
      <c r="AY1025" s="147"/>
      <c r="AZ1025" s="147"/>
      <c r="BA1025" s="147"/>
      <c r="BB1025" s="147"/>
      <c r="BC1025" s="147"/>
      <c r="BD1025" s="147"/>
      <c r="BE1025" s="147"/>
      <c r="BF1025" s="147"/>
      <c r="BG1025" s="147"/>
      <c r="BH1025" s="147"/>
      <c r="BI1025" s="147"/>
      <c r="BJ1025" s="147"/>
      <c r="BK1025" s="147"/>
      <c r="BL1025" s="147"/>
      <c r="BM1025" s="147"/>
      <c r="BN1025" s="147"/>
      <c r="BO1025" s="147"/>
      <c r="BP1025" s="147"/>
      <c r="BQ1025" s="147"/>
      <c r="BR1025" s="147"/>
      <c r="BS1025" s="147"/>
      <c r="BT1025" s="147"/>
      <c r="BU1025" s="147"/>
      <c r="BV1025" s="147"/>
      <c r="BW1025" s="147"/>
      <c r="BX1025" s="147"/>
      <c r="BY1025" s="147"/>
      <c r="BZ1025" s="147"/>
      <c r="CA1025" s="147"/>
      <c r="CB1025" s="147"/>
      <c r="CC1025" s="147"/>
    </row>
    <row r="1026" customFormat="false" ht="13.8" hidden="false" customHeight="false" outlineLevel="0" collapsed="false">
      <c r="A1026" s="147"/>
      <c r="B1026" s="147"/>
      <c r="C1026" s="147"/>
      <c r="D1026" s="147"/>
      <c r="E1026" s="147"/>
      <c r="F1026" s="147"/>
      <c r="G1026" s="147"/>
      <c r="H1026" s="147"/>
      <c r="AK1026" s="147"/>
      <c r="AL1026" s="147"/>
      <c r="AM1026" s="147"/>
      <c r="AN1026" s="147"/>
      <c r="AO1026" s="147"/>
      <c r="AP1026" s="147"/>
      <c r="AQ1026" s="147"/>
      <c r="AR1026" s="147"/>
      <c r="AS1026" s="147"/>
      <c r="AT1026" s="147"/>
      <c r="AU1026" s="147"/>
      <c r="AV1026" s="147"/>
      <c r="AW1026" s="147"/>
      <c r="AX1026" s="147"/>
      <c r="AY1026" s="147"/>
      <c r="AZ1026" s="147"/>
      <c r="BA1026" s="147"/>
      <c r="BB1026" s="147"/>
      <c r="BC1026" s="147"/>
      <c r="BD1026" s="147"/>
      <c r="BE1026" s="147"/>
      <c r="BF1026" s="147"/>
      <c r="BG1026" s="147"/>
      <c r="BH1026" s="147"/>
      <c r="BI1026" s="147"/>
      <c r="BJ1026" s="147"/>
      <c r="BK1026" s="147"/>
      <c r="BL1026" s="147"/>
      <c r="BM1026" s="147"/>
      <c r="BN1026" s="147"/>
      <c r="BO1026" s="147"/>
      <c r="BP1026" s="147"/>
      <c r="BQ1026" s="147"/>
      <c r="BR1026" s="147"/>
      <c r="BS1026" s="147"/>
      <c r="BT1026" s="147"/>
      <c r="BU1026" s="147"/>
      <c r="BV1026" s="147"/>
      <c r="BW1026" s="147"/>
      <c r="BX1026" s="147"/>
      <c r="BY1026" s="147"/>
      <c r="BZ1026" s="147"/>
      <c r="CA1026" s="147"/>
      <c r="CB1026" s="147"/>
      <c r="CC1026" s="147"/>
    </row>
    <row r="1027" customFormat="false" ht="13.8" hidden="false" customHeight="false" outlineLevel="0" collapsed="false">
      <c r="A1027" s="147"/>
      <c r="B1027" s="147"/>
      <c r="C1027" s="147"/>
      <c r="D1027" s="147"/>
      <c r="E1027" s="147"/>
      <c r="F1027" s="147"/>
      <c r="G1027" s="147"/>
      <c r="H1027" s="147"/>
      <c r="AK1027" s="147"/>
      <c r="AL1027" s="147"/>
      <c r="AM1027" s="147"/>
      <c r="AN1027" s="147"/>
      <c r="AO1027" s="147"/>
      <c r="AP1027" s="147"/>
      <c r="AQ1027" s="147"/>
      <c r="AR1027" s="147"/>
      <c r="AS1027" s="147"/>
      <c r="AT1027" s="147"/>
      <c r="AU1027" s="147"/>
      <c r="AV1027" s="147"/>
      <c r="AW1027" s="147"/>
      <c r="AX1027" s="147"/>
      <c r="AY1027" s="147"/>
      <c r="AZ1027" s="147"/>
      <c r="BA1027" s="147"/>
      <c r="BB1027" s="147"/>
      <c r="BC1027" s="147"/>
      <c r="BD1027" s="147"/>
      <c r="BE1027" s="147"/>
      <c r="BF1027" s="147"/>
      <c r="BG1027" s="147"/>
      <c r="BH1027" s="147"/>
      <c r="BI1027" s="147"/>
      <c r="BJ1027" s="147"/>
      <c r="BK1027" s="147"/>
      <c r="BL1027" s="147"/>
      <c r="BM1027" s="147"/>
      <c r="BN1027" s="147"/>
      <c r="BO1027" s="147"/>
      <c r="BP1027" s="147"/>
      <c r="BQ1027" s="147"/>
      <c r="BR1027" s="147"/>
      <c r="BS1027" s="147"/>
      <c r="BT1027" s="147"/>
      <c r="BU1027" s="147"/>
      <c r="BV1027" s="147"/>
      <c r="BW1027" s="147"/>
      <c r="BX1027" s="147"/>
      <c r="BY1027" s="147"/>
      <c r="BZ1027" s="147"/>
      <c r="CA1027" s="147"/>
      <c r="CB1027" s="147"/>
      <c r="CC1027" s="147"/>
    </row>
    <row r="1028" customFormat="false" ht="13.8" hidden="false" customHeight="false" outlineLevel="0" collapsed="false">
      <c r="A1028" s="147"/>
      <c r="B1028" s="147"/>
      <c r="C1028" s="147"/>
      <c r="D1028" s="147"/>
      <c r="E1028" s="147"/>
      <c r="F1028" s="147"/>
      <c r="G1028" s="147"/>
      <c r="H1028" s="147"/>
      <c r="AK1028" s="147"/>
      <c r="AL1028" s="147"/>
      <c r="AM1028" s="147"/>
      <c r="AN1028" s="147"/>
      <c r="AO1028" s="147"/>
      <c r="AP1028" s="147"/>
      <c r="AQ1028" s="147"/>
      <c r="AR1028" s="147"/>
      <c r="AS1028" s="147"/>
      <c r="AT1028" s="147"/>
      <c r="AU1028" s="147"/>
      <c r="AV1028" s="147"/>
      <c r="AW1028" s="147"/>
      <c r="AX1028" s="147"/>
      <c r="AY1028" s="147"/>
      <c r="AZ1028" s="147"/>
      <c r="BA1028" s="147"/>
      <c r="BB1028" s="147"/>
      <c r="BC1028" s="147"/>
      <c r="BD1028" s="147"/>
      <c r="BE1028" s="147"/>
      <c r="BF1028" s="147"/>
      <c r="BG1028" s="147"/>
      <c r="BH1028" s="147"/>
      <c r="BI1028" s="147"/>
      <c r="BJ1028" s="147"/>
      <c r="BK1028" s="147"/>
      <c r="BL1028" s="147"/>
      <c r="BM1028" s="147"/>
      <c r="BN1028" s="147"/>
      <c r="BO1028" s="147"/>
      <c r="BP1028" s="147"/>
      <c r="BQ1028" s="147"/>
      <c r="BR1028" s="147"/>
      <c r="BS1028" s="147"/>
      <c r="BT1028" s="147"/>
      <c r="BU1028" s="147"/>
      <c r="BV1028" s="147"/>
      <c r="BW1028" s="147"/>
      <c r="BX1028" s="147"/>
      <c r="BY1028" s="147"/>
      <c r="BZ1028" s="147"/>
      <c r="CA1028" s="147"/>
      <c r="CB1028" s="147"/>
      <c r="CC1028" s="147"/>
    </row>
    <row r="1029" customFormat="false" ht="13.8" hidden="false" customHeight="false" outlineLevel="0" collapsed="false">
      <c r="A1029" s="147"/>
      <c r="B1029" s="147"/>
      <c r="C1029" s="147"/>
      <c r="D1029" s="147"/>
      <c r="E1029" s="147"/>
      <c r="F1029" s="147"/>
      <c r="G1029" s="147"/>
      <c r="H1029" s="147"/>
      <c r="AK1029" s="147"/>
      <c r="AL1029" s="147"/>
      <c r="AM1029" s="147"/>
      <c r="AN1029" s="147"/>
      <c r="AO1029" s="147"/>
      <c r="AP1029" s="147"/>
      <c r="AQ1029" s="147"/>
      <c r="AR1029" s="147"/>
      <c r="AS1029" s="147"/>
      <c r="AT1029" s="147"/>
      <c r="AU1029" s="147"/>
      <c r="AV1029" s="147"/>
      <c r="AW1029" s="147"/>
      <c r="AX1029" s="147"/>
      <c r="AY1029" s="147"/>
      <c r="AZ1029" s="147"/>
      <c r="BA1029" s="147"/>
      <c r="BB1029" s="147"/>
      <c r="BC1029" s="147"/>
      <c r="BD1029" s="147"/>
      <c r="BE1029" s="147"/>
      <c r="BF1029" s="147"/>
      <c r="BG1029" s="147"/>
      <c r="BH1029" s="147"/>
      <c r="BI1029" s="147"/>
      <c r="BJ1029" s="147"/>
      <c r="BK1029" s="147"/>
      <c r="BL1029" s="147"/>
      <c r="BM1029" s="147"/>
      <c r="BN1029" s="147"/>
      <c r="BO1029" s="147"/>
      <c r="BP1029" s="147"/>
      <c r="BQ1029" s="147"/>
      <c r="BR1029" s="147"/>
      <c r="BS1029" s="147"/>
      <c r="BT1029" s="147"/>
      <c r="BU1029" s="147"/>
      <c r="BV1029" s="147"/>
      <c r="BW1029" s="147"/>
      <c r="BX1029" s="147"/>
      <c r="BY1029" s="147"/>
      <c r="BZ1029" s="147"/>
      <c r="CA1029" s="147"/>
      <c r="CB1029" s="147"/>
      <c r="CC1029" s="147"/>
    </row>
    <row r="1030" customFormat="false" ht="13.8" hidden="false" customHeight="false" outlineLevel="0" collapsed="false">
      <c r="A1030" s="147"/>
      <c r="B1030" s="147"/>
      <c r="C1030" s="147"/>
      <c r="D1030" s="147"/>
      <c r="E1030" s="147"/>
      <c r="F1030" s="147"/>
      <c r="G1030" s="147"/>
      <c r="H1030" s="147"/>
      <c r="AK1030" s="147"/>
      <c r="AL1030" s="147"/>
      <c r="AM1030" s="147"/>
      <c r="AN1030" s="147"/>
      <c r="AO1030" s="147"/>
      <c r="AP1030" s="147"/>
      <c r="AQ1030" s="147"/>
      <c r="AR1030" s="147"/>
      <c r="AS1030" s="147"/>
      <c r="AT1030" s="147"/>
      <c r="AU1030" s="147"/>
      <c r="AV1030" s="147"/>
      <c r="AW1030" s="147"/>
      <c r="AX1030" s="147"/>
      <c r="AY1030" s="147"/>
      <c r="AZ1030" s="147"/>
      <c r="BA1030" s="147"/>
      <c r="BB1030" s="147"/>
      <c r="BC1030" s="147"/>
      <c r="BD1030" s="147"/>
      <c r="BE1030" s="147"/>
      <c r="BF1030" s="147"/>
      <c r="BG1030" s="147"/>
      <c r="BH1030" s="147"/>
      <c r="BI1030" s="147"/>
      <c r="BJ1030" s="147"/>
      <c r="BK1030" s="147"/>
      <c r="BL1030" s="147"/>
      <c r="BM1030" s="147"/>
      <c r="BN1030" s="147"/>
      <c r="BO1030" s="147"/>
      <c r="BP1030" s="147"/>
      <c r="BQ1030" s="147"/>
      <c r="BR1030" s="147"/>
      <c r="BS1030" s="147"/>
      <c r="BT1030" s="147"/>
      <c r="BU1030" s="147"/>
      <c r="BV1030" s="147"/>
      <c r="BW1030" s="147"/>
      <c r="BX1030" s="147"/>
      <c r="BY1030" s="147"/>
      <c r="BZ1030" s="147"/>
      <c r="CA1030" s="147"/>
      <c r="CB1030" s="147"/>
      <c r="CC1030" s="147"/>
    </row>
    <row r="1031" customFormat="false" ht="13.8" hidden="false" customHeight="false" outlineLevel="0" collapsed="false">
      <c r="A1031" s="147"/>
      <c r="B1031" s="147"/>
      <c r="C1031" s="147"/>
      <c r="D1031" s="147"/>
      <c r="E1031" s="147"/>
      <c r="F1031" s="147"/>
      <c r="G1031" s="147"/>
      <c r="H1031" s="147"/>
      <c r="AK1031" s="147"/>
      <c r="AL1031" s="147"/>
      <c r="AM1031" s="147"/>
      <c r="AN1031" s="147"/>
      <c r="AO1031" s="147"/>
      <c r="AP1031" s="147"/>
      <c r="AQ1031" s="147"/>
      <c r="AR1031" s="147"/>
      <c r="AS1031" s="147"/>
      <c r="AT1031" s="147"/>
      <c r="AU1031" s="147"/>
      <c r="AV1031" s="147"/>
      <c r="AW1031" s="147"/>
      <c r="AX1031" s="147"/>
      <c r="AY1031" s="147"/>
      <c r="AZ1031" s="147"/>
      <c r="BA1031" s="147"/>
      <c r="BB1031" s="147"/>
      <c r="BC1031" s="147"/>
      <c r="BD1031" s="147"/>
      <c r="BE1031" s="147"/>
      <c r="BF1031" s="147"/>
      <c r="BG1031" s="147"/>
      <c r="BH1031" s="147"/>
      <c r="BI1031" s="147"/>
      <c r="BJ1031" s="147"/>
      <c r="BK1031" s="147"/>
      <c r="BL1031" s="147"/>
      <c r="BM1031" s="147"/>
      <c r="BN1031" s="147"/>
      <c r="BO1031" s="147"/>
      <c r="BP1031" s="147"/>
      <c r="BQ1031" s="147"/>
      <c r="BR1031" s="147"/>
      <c r="BS1031" s="147"/>
      <c r="BT1031" s="147"/>
      <c r="BU1031" s="147"/>
      <c r="BV1031" s="147"/>
      <c r="BW1031" s="147"/>
      <c r="BX1031" s="147"/>
      <c r="BY1031" s="147"/>
      <c r="BZ1031" s="147"/>
      <c r="CA1031" s="147"/>
      <c r="CB1031" s="147"/>
      <c r="CC1031" s="147"/>
    </row>
    <row r="1032" customFormat="false" ht="13.8" hidden="false" customHeight="false" outlineLevel="0" collapsed="false">
      <c r="A1032" s="147"/>
      <c r="B1032" s="147"/>
      <c r="C1032" s="147"/>
      <c r="D1032" s="147"/>
      <c r="E1032" s="147"/>
      <c r="F1032" s="147"/>
      <c r="G1032" s="147"/>
      <c r="H1032" s="147"/>
      <c r="AK1032" s="147"/>
      <c r="AL1032" s="147"/>
      <c r="AM1032" s="147"/>
      <c r="AN1032" s="147"/>
      <c r="AO1032" s="147"/>
      <c r="AP1032" s="147"/>
      <c r="AQ1032" s="147"/>
      <c r="AR1032" s="147"/>
      <c r="AS1032" s="147"/>
      <c r="AT1032" s="147"/>
      <c r="AU1032" s="147"/>
      <c r="AV1032" s="147"/>
      <c r="AW1032" s="147"/>
      <c r="AX1032" s="147"/>
      <c r="AY1032" s="147"/>
      <c r="AZ1032" s="147"/>
      <c r="BA1032" s="147"/>
      <c r="BB1032" s="147"/>
      <c r="BC1032" s="147"/>
      <c r="BD1032" s="147"/>
      <c r="BE1032" s="147"/>
      <c r="BF1032" s="147"/>
      <c r="BG1032" s="147"/>
      <c r="BH1032" s="147"/>
      <c r="BI1032" s="147"/>
      <c r="BJ1032" s="147"/>
      <c r="BK1032" s="147"/>
      <c r="BL1032" s="147"/>
      <c r="BM1032" s="147"/>
      <c r="BN1032" s="147"/>
      <c r="BO1032" s="147"/>
      <c r="BP1032" s="147"/>
      <c r="BQ1032" s="147"/>
      <c r="BR1032" s="147"/>
      <c r="BS1032" s="147"/>
      <c r="BT1032" s="147"/>
      <c r="BU1032" s="147"/>
      <c r="BV1032" s="147"/>
      <c r="BW1032" s="147"/>
      <c r="BX1032" s="147"/>
      <c r="BY1032" s="147"/>
      <c r="BZ1032" s="147"/>
      <c r="CA1032" s="147"/>
      <c r="CB1032" s="147"/>
      <c r="CC1032" s="147"/>
    </row>
    <row r="1033" customFormat="false" ht="13.8" hidden="false" customHeight="false" outlineLevel="0" collapsed="false">
      <c r="A1033" s="147"/>
      <c r="B1033" s="147"/>
      <c r="C1033" s="147"/>
      <c r="D1033" s="147"/>
      <c r="E1033" s="147"/>
      <c r="F1033" s="147"/>
      <c r="G1033" s="147"/>
      <c r="H1033" s="147"/>
      <c r="AK1033" s="147"/>
      <c r="AL1033" s="147"/>
      <c r="AM1033" s="147"/>
      <c r="AN1033" s="147"/>
      <c r="AO1033" s="147"/>
      <c r="AP1033" s="147"/>
      <c r="AQ1033" s="147"/>
      <c r="AR1033" s="147"/>
      <c r="AS1033" s="147"/>
      <c r="AT1033" s="147"/>
      <c r="AU1033" s="147"/>
      <c r="AV1033" s="147"/>
      <c r="AW1033" s="147"/>
      <c r="AX1033" s="147"/>
      <c r="AY1033" s="147"/>
      <c r="AZ1033" s="147"/>
      <c r="BA1033" s="147"/>
      <c r="BB1033" s="147"/>
      <c r="BC1033" s="147"/>
      <c r="BD1033" s="147"/>
      <c r="BE1033" s="147"/>
      <c r="BF1033" s="147"/>
      <c r="BG1033" s="147"/>
      <c r="BH1033" s="147"/>
      <c r="BI1033" s="147"/>
      <c r="BJ1033" s="147"/>
      <c r="BK1033" s="147"/>
      <c r="BL1033" s="147"/>
      <c r="BM1033" s="147"/>
      <c r="BN1033" s="147"/>
      <c r="BO1033" s="147"/>
      <c r="BP1033" s="147"/>
      <c r="BQ1033" s="147"/>
      <c r="BR1033" s="147"/>
      <c r="BS1033" s="147"/>
      <c r="BT1033" s="147"/>
      <c r="BU1033" s="147"/>
      <c r="BV1033" s="147"/>
      <c r="BW1033" s="147"/>
      <c r="BX1033" s="147"/>
      <c r="BY1033" s="147"/>
      <c r="BZ1033" s="147"/>
      <c r="CA1033" s="147"/>
      <c r="CB1033" s="147"/>
      <c r="CC1033" s="147"/>
    </row>
    <row r="1034" customFormat="false" ht="13.8" hidden="false" customHeight="false" outlineLevel="0" collapsed="false">
      <c r="A1034" s="147"/>
      <c r="B1034" s="147"/>
      <c r="C1034" s="147"/>
      <c r="D1034" s="147"/>
      <c r="E1034" s="147"/>
      <c r="F1034" s="147"/>
      <c r="G1034" s="147"/>
      <c r="H1034" s="147"/>
      <c r="AK1034" s="147"/>
      <c r="AL1034" s="147"/>
      <c r="AM1034" s="147"/>
      <c r="AN1034" s="147"/>
      <c r="AO1034" s="147"/>
      <c r="AP1034" s="147"/>
      <c r="AQ1034" s="147"/>
      <c r="AR1034" s="147"/>
      <c r="AS1034" s="147"/>
      <c r="AT1034" s="147"/>
      <c r="AU1034" s="147"/>
      <c r="AV1034" s="147"/>
      <c r="AW1034" s="147"/>
      <c r="AX1034" s="147"/>
      <c r="AY1034" s="147"/>
      <c r="AZ1034" s="147"/>
      <c r="BA1034" s="147"/>
      <c r="BB1034" s="147"/>
      <c r="BC1034" s="147"/>
      <c r="BD1034" s="147"/>
      <c r="BE1034" s="147"/>
      <c r="BF1034" s="147"/>
      <c r="BG1034" s="147"/>
      <c r="BH1034" s="147"/>
      <c r="BI1034" s="147"/>
      <c r="BJ1034" s="147"/>
      <c r="BK1034" s="147"/>
      <c r="BL1034" s="147"/>
      <c r="BM1034" s="147"/>
      <c r="BN1034" s="147"/>
      <c r="BO1034" s="147"/>
      <c r="BP1034" s="147"/>
      <c r="BQ1034" s="147"/>
      <c r="BR1034" s="147"/>
      <c r="BS1034" s="147"/>
      <c r="BT1034" s="147"/>
      <c r="BU1034" s="147"/>
      <c r="BV1034" s="147"/>
      <c r="BW1034" s="147"/>
      <c r="BX1034" s="147"/>
      <c r="BY1034" s="147"/>
      <c r="BZ1034" s="147"/>
      <c r="CA1034" s="147"/>
      <c r="CB1034" s="147"/>
      <c r="CC1034" s="147"/>
    </row>
    <row r="1035" customFormat="false" ht="13.8" hidden="false" customHeight="false" outlineLevel="0" collapsed="false">
      <c r="A1035" s="147"/>
      <c r="B1035" s="147"/>
      <c r="C1035" s="147"/>
      <c r="D1035" s="147"/>
      <c r="E1035" s="147"/>
      <c r="F1035" s="147"/>
      <c r="G1035" s="147"/>
      <c r="H1035" s="147"/>
      <c r="AK1035" s="147"/>
      <c r="AL1035" s="147"/>
      <c r="AM1035" s="147"/>
      <c r="AN1035" s="147"/>
      <c r="AO1035" s="147"/>
      <c r="AP1035" s="147"/>
      <c r="AQ1035" s="147"/>
      <c r="AR1035" s="147"/>
      <c r="AS1035" s="147"/>
      <c r="AT1035" s="147"/>
      <c r="AU1035" s="147"/>
      <c r="AV1035" s="147"/>
      <c r="AW1035" s="147"/>
      <c r="AX1035" s="147"/>
      <c r="AY1035" s="147"/>
      <c r="AZ1035" s="147"/>
      <c r="BA1035" s="147"/>
      <c r="BB1035" s="147"/>
      <c r="BC1035" s="147"/>
      <c r="BD1035" s="147"/>
      <c r="BE1035" s="147"/>
      <c r="BF1035" s="147"/>
      <c r="BG1035" s="147"/>
      <c r="BH1035" s="147"/>
      <c r="BI1035" s="147"/>
      <c r="BJ1035" s="147"/>
      <c r="BK1035" s="147"/>
      <c r="BL1035" s="147"/>
      <c r="BM1035" s="147"/>
      <c r="BN1035" s="147"/>
      <c r="BO1035" s="147"/>
      <c r="BP1035" s="147"/>
      <c r="BQ1035" s="147"/>
      <c r="BR1035" s="147"/>
      <c r="BS1035" s="147"/>
      <c r="BT1035" s="147"/>
      <c r="BU1035" s="147"/>
      <c r="BV1035" s="147"/>
      <c r="BW1035" s="147"/>
      <c r="BX1035" s="147"/>
      <c r="BY1035" s="147"/>
      <c r="BZ1035" s="147"/>
      <c r="CA1035" s="147"/>
      <c r="CB1035" s="147"/>
      <c r="CC1035" s="147"/>
    </row>
    <row r="1036" customFormat="false" ht="13.8" hidden="false" customHeight="false" outlineLevel="0" collapsed="false">
      <c r="A1036" s="147"/>
      <c r="B1036" s="147"/>
      <c r="C1036" s="147"/>
      <c r="D1036" s="147"/>
      <c r="E1036" s="147"/>
      <c r="F1036" s="147"/>
      <c r="G1036" s="147"/>
      <c r="H1036" s="147"/>
      <c r="AK1036" s="147"/>
      <c r="AL1036" s="147"/>
      <c r="AM1036" s="147"/>
      <c r="AN1036" s="147"/>
      <c r="AO1036" s="147"/>
      <c r="AP1036" s="147"/>
      <c r="AQ1036" s="147"/>
      <c r="AR1036" s="147"/>
      <c r="AS1036" s="147"/>
      <c r="AT1036" s="147"/>
      <c r="AU1036" s="147"/>
      <c r="AV1036" s="147"/>
      <c r="AW1036" s="147"/>
      <c r="AX1036" s="147"/>
      <c r="AY1036" s="147"/>
      <c r="AZ1036" s="147"/>
      <c r="BA1036" s="147"/>
      <c r="BB1036" s="147"/>
      <c r="BC1036" s="147"/>
      <c r="BD1036" s="147"/>
      <c r="BE1036" s="147"/>
      <c r="BF1036" s="147"/>
      <c r="BG1036" s="147"/>
      <c r="BH1036" s="147"/>
      <c r="BI1036" s="147"/>
      <c r="BJ1036" s="147"/>
      <c r="BK1036" s="147"/>
      <c r="BL1036" s="147"/>
      <c r="BM1036" s="147"/>
      <c r="BN1036" s="147"/>
      <c r="BO1036" s="147"/>
      <c r="BP1036" s="147"/>
      <c r="BQ1036" s="147"/>
      <c r="BR1036" s="147"/>
      <c r="BS1036" s="147"/>
      <c r="BT1036" s="147"/>
      <c r="BU1036" s="147"/>
      <c r="BV1036" s="147"/>
      <c r="BW1036" s="147"/>
      <c r="BX1036" s="147"/>
      <c r="BY1036" s="147"/>
      <c r="BZ1036" s="147"/>
      <c r="CA1036" s="147"/>
      <c r="CB1036" s="147"/>
      <c r="CC1036" s="147"/>
    </row>
    <row r="1037" customFormat="false" ht="13.8" hidden="false" customHeight="false" outlineLevel="0" collapsed="false">
      <c r="A1037" s="147"/>
      <c r="B1037" s="147"/>
      <c r="C1037" s="147"/>
      <c r="D1037" s="147"/>
      <c r="E1037" s="147"/>
      <c r="F1037" s="147"/>
      <c r="G1037" s="147"/>
      <c r="H1037" s="147"/>
      <c r="AK1037" s="147"/>
      <c r="AL1037" s="147"/>
      <c r="AM1037" s="147"/>
      <c r="AN1037" s="147"/>
      <c r="AO1037" s="147"/>
      <c r="AP1037" s="147"/>
      <c r="AQ1037" s="147"/>
      <c r="AR1037" s="147"/>
      <c r="AS1037" s="147"/>
      <c r="AT1037" s="147"/>
      <c r="AU1037" s="147"/>
      <c r="AV1037" s="147"/>
      <c r="AW1037" s="147"/>
      <c r="AX1037" s="147"/>
      <c r="AY1037" s="147"/>
      <c r="AZ1037" s="147"/>
      <c r="BA1037" s="147"/>
      <c r="BB1037" s="147"/>
      <c r="BC1037" s="147"/>
      <c r="BD1037" s="147"/>
      <c r="BE1037" s="147"/>
      <c r="BF1037" s="147"/>
      <c r="BG1037" s="147"/>
      <c r="BH1037" s="147"/>
      <c r="BI1037" s="147"/>
      <c r="BJ1037" s="147"/>
      <c r="BK1037" s="147"/>
      <c r="BL1037" s="147"/>
      <c r="BM1037" s="147"/>
      <c r="BN1037" s="147"/>
      <c r="BO1037" s="147"/>
      <c r="BP1037" s="147"/>
      <c r="BQ1037" s="147"/>
      <c r="BR1037" s="147"/>
      <c r="BS1037" s="147"/>
      <c r="BT1037" s="147"/>
      <c r="BU1037" s="147"/>
      <c r="BV1037" s="147"/>
      <c r="BW1037" s="147"/>
      <c r="BX1037" s="147"/>
      <c r="BY1037" s="147"/>
      <c r="BZ1037" s="147"/>
      <c r="CA1037" s="147"/>
      <c r="CB1037" s="147"/>
      <c r="CC1037" s="147"/>
    </row>
    <row r="1038" customFormat="false" ht="13.8" hidden="false" customHeight="false" outlineLevel="0" collapsed="false">
      <c r="A1038" s="147"/>
      <c r="B1038" s="147"/>
      <c r="C1038" s="147"/>
      <c r="D1038" s="147"/>
      <c r="E1038" s="147"/>
      <c r="F1038" s="147"/>
      <c r="G1038" s="147"/>
      <c r="H1038" s="147"/>
      <c r="AK1038" s="147"/>
      <c r="AL1038" s="147"/>
      <c r="AM1038" s="147"/>
      <c r="AN1038" s="147"/>
      <c r="AO1038" s="147"/>
      <c r="AP1038" s="147"/>
      <c r="AQ1038" s="147"/>
      <c r="AR1038" s="147"/>
      <c r="AS1038" s="147"/>
      <c r="AT1038" s="147"/>
      <c r="AU1038" s="147"/>
      <c r="AV1038" s="147"/>
      <c r="AW1038" s="147"/>
      <c r="AX1038" s="147"/>
      <c r="AY1038" s="147"/>
      <c r="AZ1038" s="147"/>
      <c r="BA1038" s="147"/>
      <c r="BB1038" s="147"/>
      <c r="BC1038" s="147"/>
      <c r="BD1038" s="147"/>
      <c r="BE1038" s="147"/>
      <c r="BF1038" s="147"/>
      <c r="BG1038" s="147"/>
      <c r="BH1038" s="147"/>
      <c r="BI1038" s="147"/>
      <c r="BJ1038" s="147"/>
      <c r="BK1038" s="147"/>
      <c r="BL1038" s="147"/>
      <c r="BM1038" s="147"/>
      <c r="BN1038" s="147"/>
      <c r="BO1038" s="147"/>
      <c r="BP1038" s="147"/>
      <c r="BQ1038" s="147"/>
      <c r="BR1038" s="147"/>
      <c r="BS1038" s="147"/>
      <c r="BT1038" s="147"/>
      <c r="BU1038" s="147"/>
      <c r="BV1038" s="147"/>
      <c r="BW1038" s="147"/>
      <c r="BX1038" s="147"/>
      <c r="BY1038" s="147"/>
      <c r="BZ1038" s="147"/>
      <c r="CA1038" s="147"/>
      <c r="CB1038" s="147"/>
      <c r="CC1038" s="147"/>
    </row>
    <row r="1039" customFormat="false" ht="13.8" hidden="false" customHeight="false" outlineLevel="0" collapsed="false">
      <c r="A1039" s="147"/>
      <c r="B1039" s="147"/>
      <c r="C1039" s="147"/>
      <c r="D1039" s="147"/>
      <c r="E1039" s="147"/>
      <c r="F1039" s="147"/>
      <c r="G1039" s="147"/>
      <c r="H1039" s="147"/>
      <c r="AK1039" s="147"/>
      <c r="AL1039" s="147"/>
      <c r="AM1039" s="147"/>
      <c r="AN1039" s="147"/>
      <c r="AO1039" s="147"/>
      <c r="AP1039" s="147"/>
      <c r="AQ1039" s="147"/>
      <c r="AR1039" s="147"/>
      <c r="AS1039" s="147"/>
      <c r="AT1039" s="147"/>
      <c r="AU1039" s="147"/>
      <c r="AV1039" s="147"/>
      <c r="AW1039" s="147"/>
      <c r="AX1039" s="147"/>
      <c r="AY1039" s="147"/>
      <c r="AZ1039" s="147"/>
      <c r="BA1039" s="147"/>
      <c r="BB1039" s="147"/>
      <c r="BC1039" s="147"/>
      <c r="BD1039" s="147"/>
      <c r="BE1039" s="147"/>
      <c r="BF1039" s="147"/>
      <c r="BG1039" s="147"/>
      <c r="BH1039" s="147"/>
      <c r="BI1039" s="147"/>
      <c r="BJ1039" s="147"/>
      <c r="BK1039" s="147"/>
      <c r="BL1039" s="147"/>
      <c r="BM1039" s="147"/>
      <c r="BN1039" s="147"/>
      <c r="BO1039" s="147"/>
      <c r="BP1039" s="147"/>
      <c r="BQ1039" s="147"/>
      <c r="BR1039" s="147"/>
      <c r="BS1039" s="147"/>
      <c r="BT1039" s="147"/>
      <c r="BU1039" s="147"/>
      <c r="BV1039" s="147"/>
      <c r="BW1039" s="147"/>
      <c r="BX1039" s="147"/>
      <c r="BY1039" s="147"/>
      <c r="BZ1039" s="147"/>
      <c r="CA1039" s="147"/>
      <c r="CB1039" s="147"/>
      <c r="CC1039" s="147"/>
    </row>
    <row r="1040" customFormat="false" ht="13.8" hidden="false" customHeight="false" outlineLevel="0" collapsed="false">
      <c r="A1040" s="147"/>
      <c r="B1040" s="147"/>
      <c r="C1040" s="147"/>
      <c r="D1040" s="147"/>
      <c r="E1040" s="147"/>
      <c r="F1040" s="147"/>
      <c r="G1040" s="147"/>
      <c r="H1040" s="147"/>
      <c r="AK1040" s="147"/>
      <c r="AL1040" s="147"/>
      <c r="AM1040" s="147"/>
      <c r="AN1040" s="147"/>
      <c r="AO1040" s="147"/>
      <c r="AP1040" s="147"/>
      <c r="AQ1040" s="147"/>
      <c r="AR1040" s="147"/>
      <c r="AS1040" s="147"/>
      <c r="AT1040" s="147"/>
      <c r="AU1040" s="147"/>
      <c r="AV1040" s="147"/>
      <c r="AW1040" s="147"/>
      <c r="AX1040" s="147"/>
      <c r="AY1040" s="147"/>
      <c r="AZ1040" s="147"/>
      <c r="BA1040" s="147"/>
      <c r="BB1040" s="147"/>
      <c r="BC1040" s="147"/>
      <c r="BD1040" s="147"/>
      <c r="BE1040" s="147"/>
      <c r="BF1040" s="147"/>
      <c r="BG1040" s="147"/>
      <c r="BH1040" s="147"/>
      <c r="BI1040" s="147"/>
      <c r="BJ1040" s="147"/>
      <c r="BK1040" s="147"/>
      <c r="BL1040" s="147"/>
      <c r="BM1040" s="147"/>
      <c r="BN1040" s="147"/>
      <c r="BO1040" s="147"/>
      <c r="BP1040" s="147"/>
      <c r="BQ1040" s="147"/>
      <c r="BR1040" s="147"/>
      <c r="BS1040" s="147"/>
      <c r="BT1040" s="147"/>
      <c r="BU1040" s="147"/>
      <c r="BV1040" s="147"/>
      <c r="BW1040" s="147"/>
      <c r="BX1040" s="147"/>
      <c r="BY1040" s="147"/>
      <c r="BZ1040" s="147"/>
      <c r="CA1040" s="147"/>
      <c r="CB1040" s="147"/>
      <c r="CC1040" s="147"/>
    </row>
    <row r="1041" customFormat="false" ht="13.8" hidden="false" customHeight="false" outlineLevel="0" collapsed="false">
      <c r="A1041" s="147"/>
      <c r="B1041" s="147"/>
      <c r="C1041" s="147"/>
      <c r="D1041" s="147"/>
      <c r="E1041" s="147"/>
      <c r="F1041" s="147"/>
      <c r="G1041" s="147"/>
      <c r="H1041" s="147"/>
      <c r="AK1041" s="147"/>
      <c r="AL1041" s="147"/>
      <c r="AM1041" s="147"/>
      <c r="AN1041" s="147"/>
      <c r="AO1041" s="147"/>
      <c r="AP1041" s="147"/>
      <c r="AQ1041" s="147"/>
      <c r="AR1041" s="147"/>
      <c r="AS1041" s="147"/>
      <c r="AT1041" s="147"/>
      <c r="AU1041" s="147"/>
      <c r="AV1041" s="147"/>
      <c r="AW1041" s="147"/>
      <c r="AX1041" s="147"/>
      <c r="AY1041" s="147"/>
      <c r="AZ1041" s="147"/>
      <c r="BA1041" s="147"/>
      <c r="BB1041" s="147"/>
      <c r="BC1041" s="147"/>
      <c r="BD1041" s="147"/>
      <c r="BE1041" s="147"/>
      <c r="BF1041" s="147"/>
      <c r="BG1041" s="147"/>
      <c r="BH1041" s="147"/>
      <c r="BI1041" s="147"/>
      <c r="BJ1041" s="147"/>
      <c r="BK1041" s="147"/>
      <c r="BL1041" s="147"/>
      <c r="BM1041" s="147"/>
      <c r="BN1041" s="147"/>
      <c r="BO1041" s="147"/>
      <c r="BP1041" s="147"/>
      <c r="BQ1041" s="147"/>
      <c r="BR1041" s="147"/>
      <c r="BS1041" s="147"/>
      <c r="BT1041" s="147"/>
      <c r="BU1041" s="147"/>
      <c r="BV1041" s="147"/>
      <c r="BW1041" s="147"/>
      <c r="BX1041" s="147"/>
      <c r="BY1041" s="147"/>
      <c r="BZ1041" s="147"/>
      <c r="CA1041" s="147"/>
      <c r="CB1041" s="147"/>
      <c r="CC1041" s="147"/>
    </row>
    <row r="1042" customFormat="false" ht="13.8" hidden="false" customHeight="false" outlineLevel="0" collapsed="false">
      <c r="A1042" s="147"/>
      <c r="B1042" s="147"/>
      <c r="C1042" s="147"/>
      <c r="D1042" s="147"/>
      <c r="E1042" s="147"/>
      <c r="F1042" s="147"/>
      <c r="G1042" s="147"/>
      <c r="H1042" s="147"/>
      <c r="AK1042" s="147"/>
      <c r="AL1042" s="147"/>
      <c r="AM1042" s="147"/>
      <c r="AN1042" s="147"/>
      <c r="AO1042" s="147"/>
      <c r="AP1042" s="147"/>
      <c r="AQ1042" s="147"/>
      <c r="AR1042" s="147"/>
      <c r="AS1042" s="147"/>
      <c r="AT1042" s="147"/>
      <c r="AU1042" s="147"/>
      <c r="AV1042" s="147"/>
      <c r="AW1042" s="147"/>
      <c r="AX1042" s="147"/>
      <c r="AY1042" s="147"/>
      <c r="AZ1042" s="147"/>
      <c r="BA1042" s="147"/>
      <c r="BB1042" s="147"/>
      <c r="BC1042" s="147"/>
      <c r="BD1042" s="147"/>
      <c r="BE1042" s="147"/>
      <c r="BF1042" s="147"/>
      <c r="BG1042" s="147"/>
      <c r="BH1042" s="147"/>
      <c r="BI1042" s="147"/>
      <c r="BJ1042" s="147"/>
      <c r="BK1042" s="147"/>
      <c r="BL1042" s="147"/>
      <c r="BM1042" s="147"/>
      <c r="BN1042" s="147"/>
      <c r="BO1042" s="147"/>
      <c r="BP1042" s="147"/>
      <c r="BQ1042" s="147"/>
      <c r="BR1042" s="147"/>
      <c r="BS1042" s="147"/>
      <c r="BT1042" s="147"/>
      <c r="BU1042" s="147"/>
      <c r="BV1042" s="147"/>
      <c r="BW1042" s="147"/>
      <c r="BX1042" s="147"/>
      <c r="BY1042" s="147"/>
      <c r="BZ1042" s="147"/>
      <c r="CA1042" s="147"/>
      <c r="CB1042" s="147"/>
      <c r="CC1042" s="147"/>
    </row>
    <row r="1043" customFormat="false" ht="13.8" hidden="false" customHeight="false" outlineLevel="0" collapsed="false">
      <c r="A1043" s="147"/>
      <c r="B1043" s="147"/>
      <c r="C1043" s="147"/>
      <c r="D1043" s="147"/>
      <c r="E1043" s="147"/>
      <c r="F1043" s="147"/>
      <c r="G1043" s="147"/>
      <c r="H1043" s="147"/>
      <c r="AK1043" s="147"/>
      <c r="AL1043" s="147"/>
      <c r="AM1043" s="147"/>
      <c r="AN1043" s="147"/>
      <c r="AO1043" s="147"/>
      <c r="AP1043" s="147"/>
      <c r="AQ1043" s="147"/>
      <c r="AR1043" s="147"/>
      <c r="AS1043" s="147"/>
      <c r="AT1043" s="147"/>
      <c r="AU1043" s="147"/>
      <c r="AV1043" s="147"/>
      <c r="AW1043" s="147"/>
      <c r="AX1043" s="147"/>
      <c r="AY1043" s="147"/>
      <c r="AZ1043" s="147"/>
      <c r="BA1043" s="147"/>
      <c r="BB1043" s="147"/>
      <c r="BC1043" s="147"/>
      <c r="BD1043" s="147"/>
      <c r="BE1043" s="147"/>
      <c r="BF1043" s="147"/>
      <c r="BG1043" s="147"/>
      <c r="BH1043" s="147"/>
      <c r="BI1043" s="147"/>
      <c r="BJ1043" s="147"/>
      <c r="BK1043" s="147"/>
      <c r="BL1043" s="147"/>
      <c r="BM1043" s="147"/>
      <c r="BN1043" s="147"/>
      <c r="BO1043" s="147"/>
      <c r="BP1043" s="147"/>
      <c r="BQ1043" s="147"/>
      <c r="BR1043" s="147"/>
      <c r="BS1043" s="147"/>
      <c r="BT1043" s="147"/>
      <c r="BU1043" s="147"/>
      <c r="BV1043" s="147"/>
      <c r="BW1043" s="147"/>
      <c r="BX1043" s="147"/>
      <c r="BY1043" s="147"/>
      <c r="BZ1043" s="147"/>
      <c r="CA1043" s="147"/>
      <c r="CB1043" s="147"/>
      <c r="CC1043" s="147"/>
    </row>
    <row r="1044" customFormat="false" ht="13.8" hidden="false" customHeight="false" outlineLevel="0" collapsed="false">
      <c r="A1044" s="147"/>
      <c r="B1044" s="147"/>
      <c r="C1044" s="147"/>
      <c r="D1044" s="147"/>
      <c r="E1044" s="147"/>
      <c r="F1044" s="147"/>
      <c r="G1044" s="147"/>
      <c r="H1044" s="147"/>
      <c r="AK1044" s="147"/>
      <c r="AL1044" s="147"/>
      <c r="AM1044" s="147"/>
      <c r="AN1044" s="147"/>
      <c r="AO1044" s="147"/>
      <c r="AP1044" s="147"/>
      <c r="AQ1044" s="147"/>
      <c r="AR1044" s="147"/>
      <c r="AS1044" s="147"/>
      <c r="AT1044" s="147"/>
      <c r="AU1044" s="147"/>
      <c r="AV1044" s="147"/>
      <c r="AW1044" s="147"/>
      <c r="AX1044" s="147"/>
      <c r="AY1044" s="147"/>
      <c r="AZ1044" s="147"/>
      <c r="BA1044" s="147"/>
      <c r="BB1044" s="147"/>
      <c r="BC1044" s="147"/>
      <c r="BD1044" s="147"/>
      <c r="BE1044" s="147"/>
      <c r="BF1044" s="147"/>
      <c r="BG1044" s="147"/>
      <c r="BH1044" s="147"/>
      <c r="BI1044" s="147"/>
      <c r="BJ1044" s="147"/>
      <c r="BK1044" s="147"/>
      <c r="BL1044" s="147"/>
      <c r="BM1044" s="147"/>
      <c r="BN1044" s="147"/>
      <c r="BO1044" s="147"/>
      <c r="BP1044" s="147"/>
      <c r="BQ1044" s="147"/>
      <c r="BR1044" s="147"/>
      <c r="BS1044" s="147"/>
      <c r="BT1044" s="147"/>
      <c r="BU1044" s="147"/>
      <c r="BV1044" s="147"/>
      <c r="BW1044" s="147"/>
      <c r="BX1044" s="147"/>
      <c r="BY1044" s="147"/>
      <c r="BZ1044" s="147"/>
      <c r="CA1044" s="147"/>
      <c r="CB1044" s="147"/>
      <c r="CC1044" s="147"/>
    </row>
    <row r="1045" customFormat="false" ht="13.8" hidden="false" customHeight="false" outlineLevel="0" collapsed="false">
      <c r="A1045" s="147"/>
      <c r="B1045" s="147"/>
      <c r="C1045" s="147"/>
      <c r="D1045" s="147"/>
      <c r="E1045" s="147"/>
      <c r="F1045" s="147"/>
      <c r="G1045" s="147"/>
      <c r="H1045" s="147"/>
      <c r="AK1045" s="147"/>
      <c r="AL1045" s="147"/>
      <c r="AM1045" s="147"/>
      <c r="AN1045" s="147"/>
      <c r="AO1045" s="147"/>
      <c r="AP1045" s="147"/>
      <c r="AQ1045" s="147"/>
      <c r="AR1045" s="147"/>
      <c r="AS1045" s="147"/>
      <c r="AT1045" s="147"/>
      <c r="AU1045" s="147"/>
      <c r="AV1045" s="147"/>
      <c r="AW1045" s="147"/>
      <c r="AX1045" s="147"/>
      <c r="AY1045" s="147"/>
      <c r="AZ1045" s="147"/>
      <c r="BA1045" s="147"/>
      <c r="BB1045" s="147"/>
      <c r="BC1045" s="147"/>
      <c r="BD1045" s="147"/>
      <c r="BE1045" s="147"/>
      <c r="BF1045" s="147"/>
      <c r="BG1045" s="147"/>
      <c r="BH1045" s="147"/>
      <c r="BI1045" s="147"/>
      <c r="BJ1045" s="147"/>
      <c r="BK1045" s="147"/>
      <c r="BL1045" s="147"/>
      <c r="BM1045" s="147"/>
      <c r="BN1045" s="147"/>
      <c r="BO1045" s="147"/>
      <c r="BP1045" s="147"/>
      <c r="BQ1045" s="147"/>
      <c r="BR1045" s="147"/>
      <c r="BS1045" s="147"/>
      <c r="BT1045" s="147"/>
      <c r="BU1045" s="147"/>
      <c r="BV1045" s="147"/>
      <c r="BW1045" s="147"/>
      <c r="BX1045" s="147"/>
      <c r="BY1045" s="147"/>
      <c r="BZ1045" s="147"/>
      <c r="CA1045" s="147"/>
      <c r="CB1045" s="147"/>
      <c r="CC1045" s="147"/>
    </row>
    <row r="1046" customFormat="false" ht="13.8" hidden="false" customHeight="false" outlineLevel="0" collapsed="false">
      <c r="A1046" s="147"/>
      <c r="B1046" s="147"/>
      <c r="C1046" s="147"/>
      <c r="D1046" s="147"/>
      <c r="E1046" s="147"/>
      <c r="F1046" s="147"/>
      <c r="G1046" s="147"/>
      <c r="H1046" s="147"/>
      <c r="AK1046" s="147"/>
      <c r="AL1046" s="147"/>
      <c r="AM1046" s="147"/>
      <c r="AN1046" s="147"/>
      <c r="AO1046" s="147"/>
      <c r="AP1046" s="147"/>
      <c r="AQ1046" s="147"/>
      <c r="AR1046" s="147"/>
      <c r="AS1046" s="147"/>
      <c r="AT1046" s="147"/>
      <c r="AU1046" s="147"/>
      <c r="AV1046" s="147"/>
      <c r="AW1046" s="147"/>
      <c r="AX1046" s="147"/>
      <c r="AY1046" s="147"/>
      <c r="AZ1046" s="147"/>
      <c r="BA1046" s="147"/>
      <c r="BB1046" s="147"/>
      <c r="BC1046" s="147"/>
      <c r="BD1046" s="147"/>
      <c r="BE1046" s="147"/>
      <c r="BF1046" s="147"/>
      <c r="BG1046" s="147"/>
      <c r="BH1046" s="147"/>
      <c r="BI1046" s="147"/>
      <c r="BJ1046" s="147"/>
      <c r="BK1046" s="147"/>
      <c r="BL1046" s="147"/>
      <c r="BM1046" s="147"/>
      <c r="BN1046" s="147"/>
      <c r="BO1046" s="147"/>
      <c r="BP1046" s="147"/>
      <c r="BQ1046" s="147"/>
      <c r="BR1046" s="147"/>
      <c r="BS1046" s="147"/>
      <c r="BT1046" s="147"/>
      <c r="BU1046" s="147"/>
      <c r="BV1046" s="147"/>
      <c r="BW1046" s="147"/>
      <c r="BX1046" s="147"/>
      <c r="BY1046" s="147"/>
      <c r="BZ1046" s="147"/>
      <c r="CA1046" s="147"/>
      <c r="CB1046" s="147"/>
      <c r="CC1046" s="147"/>
    </row>
    <row r="1047" customFormat="false" ht="13.8" hidden="false" customHeight="false" outlineLevel="0" collapsed="false">
      <c r="A1047" s="147"/>
      <c r="B1047" s="147"/>
      <c r="C1047" s="147"/>
      <c r="D1047" s="147"/>
      <c r="E1047" s="147"/>
      <c r="F1047" s="147"/>
      <c r="G1047" s="147"/>
      <c r="H1047" s="147"/>
      <c r="AK1047" s="147"/>
      <c r="AL1047" s="147"/>
      <c r="AM1047" s="147"/>
      <c r="AN1047" s="147"/>
      <c r="AO1047" s="147"/>
      <c r="AP1047" s="147"/>
      <c r="AQ1047" s="147"/>
      <c r="AR1047" s="147"/>
      <c r="AS1047" s="147"/>
      <c r="AT1047" s="147"/>
      <c r="AU1047" s="147"/>
      <c r="AV1047" s="147"/>
      <c r="AW1047" s="147"/>
      <c r="AX1047" s="147"/>
      <c r="AY1047" s="147"/>
      <c r="AZ1047" s="147"/>
      <c r="BA1047" s="147"/>
      <c r="BB1047" s="147"/>
      <c r="BC1047" s="147"/>
      <c r="BD1047" s="147"/>
      <c r="BE1047" s="147"/>
      <c r="BF1047" s="147"/>
      <c r="BG1047" s="147"/>
      <c r="BH1047" s="147"/>
      <c r="BI1047" s="147"/>
      <c r="BJ1047" s="147"/>
      <c r="BK1047" s="147"/>
      <c r="BL1047" s="147"/>
      <c r="BM1047" s="147"/>
      <c r="BN1047" s="147"/>
      <c r="BO1047" s="147"/>
      <c r="BP1047" s="147"/>
      <c r="BQ1047" s="147"/>
      <c r="BR1047" s="147"/>
      <c r="BS1047" s="147"/>
      <c r="BT1047" s="147"/>
      <c r="BU1047" s="147"/>
      <c r="BV1047" s="147"/>
      <c r="BW1047" s="147"/>
      <c r="BX1047" s="147"/>
      <c r="BY1047" s="147"/>
      <c r="BZ1047" s="147"/>
      <c r="CA1047" s="147"/>
      <c r="CB1047" s="147"/>
      <c r="CC1047" s="147"/>
    </row>
    <row r="1048" customFormat="false" ht="13.8" hidden="false" customHeight="false" outlineLevel="0" collapsed="false">
      <c r="A1048" s="147"/>
      <c r="B1048" s="147"/>
      <c r="C1048" s="147"/>
      <c r="D1048" s="147"/>
      <c r="E1048" s="147"/>
      <c r="F1048" s="147"/>
      <c r="G1048" s="147"/>
      <c r="H1048" s="147"/>
      <c r="AK1048" s="147"/>
      <c r="AL1048" s="147"/>
      <c r="AM1048" s="147"/>
      <c r="AN1048" s="147"/>
      <c r="AO1048" s="147"/>
      <c r="AP1048" s="147"/>
      <c r="AQ1048" s="147"/>
      <c r="AR1048" s="147"/>
      <c r="AS1048" s="147"/>
      <c r="AT1048" s="147"/>
      <c r="AU1048" s="147"/>
      <c r="AV1048" s="147"/>
      <c r="AW1048" s="147"/>
      <c r="AX1048" s="147"/>
      <c r="AY1048" s="147"/>
      <c r="AZ1048" s="147"/>
      <c r="BA1048" s="147"/>
      <c r="BB1048" s="147"/>
      <c r="BC1048" s="147"/>
      <c r="BD1048" s="147"/>
      <c r="BE1048" s="147"/>
      <c r="BF1048" s="147"/>
      <c r="BG1048" s="147"/>
      <c r="BH1048" s="147"/>
      <c r="BI1048" s="147"/>
      <c r="BJ1048" s="147"/>
      <c r="BK1048" s="147"/>
      <c r="BL1048" s="147"/>
      <c r="BM1048" s="147"/>
      <c r="BN1048" s="147"/>
      <c r="BO1048" s="147"/>
      <c r="BP1048" s="147"/>
      <c r="BQ1048" s="147"/>
      <c r="BR1048" s="147"/>
      <c r="BS1048" s="147"/>
      <c r="BT1048" s="147"/>
      <c r="BU1048" s="147"/>
      <c r="BV1048" s="147"/>
      <c r="BW1048" s="147"/>
      <c r="BX1048" s="147"/>
      <c r="BY1048" s="147"/>
      <c r="BZ1048" s="147"/>
      <c r="CA1048" s="147"/>
      <c r="CB1048" s="147"/>
      <c r="CC1048" s="147"/>
    </row>
    <row r="1049" customFormat="false" ht="13.8" hidden="false" customHeight="false" outlineLevel="0" collapsed="false">
      <c r="A1049" s="147"/>
      <c r="B1049" s="147"/>
      <c r="C1049" s="147"/>
      <c r="D1049" s="147"/>
      <c r="E1049" s="147"/>
      <c r="F1049" s="147"/>
      <c r="G1049" s="147"/>
      <c r="H1049" s="147"/>
      <c r="AK1049" s="147"/>
      <c r="AL1049" s="147"/>
      <c r="AM1049" s="147"/>
      <c r="AN1049" s="147"/>
      <c r="AO1049" s="147"/>
      <c r="AP1049" s="147"/>
      <c r="AQ1049" s="147"/>
      <c r="AR1049" s="147"/>
      <c r="AS1049" s="147"/>
      <c r="AT1049" s="147"/>
      <c r="AU1049" s="147"/>
      <c r="AV1049" s="147"/>
      <c r="AW1049" s="147"/>
      <c r="AX1049" s="147"/>
      <c r="AY1049" s="147"/>
      <c r="AZ1049" s="147"/>
      <c r="BA1049" s="147"/>
      <c r="BB1049" s="147"/>
      <c r="BC1049" s="147"/>
      <c r="BD1049" s="147"/>
      <c r="BE1049" s="147"/>
      <c r="BF1049" s="147"/>
      <c r="BG1049" s="147"/>
      <c r="BH1049" s="147"/>
      <c r="BI1049" s="147"/>
      <c r="BJ1049" s="147"/>
      <c r="BK1049" s="147"/>
      <c r="BL1049" s="147"/>
      <c r="BM1049" s="147"/>
      <c r="BN1049" s="147"/>
      <c r="BO1049" s="147"/>
      <c r="BP1049" s="147"/>
      <c r="BQ1049" s="147"/>
      <c r="BR1049" s="147"/>
      <c r="BS1049" s="147"/>
      <c r="BT1049" s="147"/>
      <c r="BU1049" s="147"/>
      <c r="BV1049" s="147"/>
      <c r="BW1049" s="147"/>
      <c r="BX1049" s="147"/>
      <c r="BY1049" s="147"/>
      <c r="BZ1049" s="147"/>
      <c r="CA1049" s="147"/>
      <c r="CB1049" s="147"/>
      <c r="CC1049" s="147"/>
    </row>
    <row r="1050" customFormat="false" ht="13.8" hidden="false" customHeight="false" outlineLevel="0" collapsed="false">
      <c r="A1050" s="147"/>
      <c r="B1050" s="147"/>
      <c r="C1050" s="147"/>
      <c r="D1050" s="147"/>
      <c r="E1050" s="147"/>
      <c r="F1050" s="147"/>
      <c r="G1050" s="147"/>
      <c r="H1050" s="147"/>
      <c r="AK1050" s="147"/>
      <c r="AL1050" s="147"/>
      <c r="AM1050" s="147"/>
      <c r="AN1050" s="147"/>
      <c r="AO1050" s="147"/>
      <c r="AP1050" s="147"/>
      <c r="AQ1050" s="147"/>
      <c r="AR1050" s="147"/>
      <c r="AS1050" s="147"/>
      <c r="AT1050" s="147"/>
      <c r="AU1050" s="147"/>
      <c r="AV1050" s="147"/>
      <c r="AW1050" s="147"/>
      <c r="AX1050" s="147"/>
      <c r="AY1050" s="147"/>
      <c r="AZ1050" s="147"/>
      <c r="BA1050" s="147"/>
      <c r="BB1050" s="147"/>
      <c r="BC1050" s="147"/>
      <c r="BD1050" s="147"/>
      <c r="BE1050" s="147"/>
      <c r="BF1050" s="147"/>
      <c r="BG1050" s="147"/>
      <c r="BH1050" s="147"/>
      <c r="BI1050" s="147"/>
      <c r="BJ1050" s="147"/>
      <c r="BK1050" s="147"/>
      <c r="BL1050" s="147"/>
      <c r="BM1050" s="147"/>
      <c r="BN1050" s="147"/>
      <c r="BO1050" s="147"/>
      <c r="BP1050" s="147"/>
      <c r="BQ1050" s="147"/>
      <c r="BR1050" s="147"/>
      <c r="BS1050" s="147"/>
      <c r="BT1050" s="147"/>
      <c r="BU1050" s="147"/>
      <c r="BV1050" s="147"/>
      <c r="BW1050" s="147"/>
      <c r="BX1050" s="147"/>
      <c r="BY1050" s="147"/>
      <c r="BZ1050" s="147"/>
      <c r="CA1050" s="147"/>
      <c r="CB1050" s="147"/>
      <c r="CC1050" s="147"/>
    </row>
    <row r="1051" customFormat="false" ht="13.8" hidden="false" customHeight="false" outlineLevel="0" collapsed="false">
      <c r="A1051" s="147"/>
      <c r="B1051" s="147"/>
      <c r="C1051" s="147"/>
      <c r="D1051" s="147"/>
      <c r="E1051" s="147"/>
      <c r="F1051" s="147"/>
      <c r="G1051" s="147"/>
      <c r="H1051" s="147"/>
      <c r="AK1051" s="147"/>
      <c r="AL1051" s="147"/>
      <c r="AM1051" s="147"/>
      <c r="AN1051" s="147"/>
      <c r="AO1051" s="147"/>
      <c r="AP1051" s="147"/>
      <c r="AQ1051" s="147"/>
      <c r="AR1051" s="147"/>
      <c r="AS1051" s="147"/>
      <c r="AT1051" s="147"/>
      <c r="AU1051" s="147"/>
      <c r="AV1051" s="147"/>
      <c r="AW1051" s="147"/>
      <c r="AX1051" s="147"/>
      <c r="AY1051" s="147"/>
      <c r="AZ1051" s="147"/>
      <c r="BA1051" s="147"/>
      <c r="BB1051" s="147"/>
      <c r="BC1051" s="147"/>
      <c r="BD1051" s="147"/>
      <c r="BE1051" s="147"/>
      <c r="BF1051" s="147"/>
      <c r="BG1051" s="147"/>
      <c r="BH1051" s="147"/>
      <c r="BI1051" s="147"/>
      <c r="BJ1051" s="147"/>
      <c r="BK1051" s="147"/>
      <c r="BL1051" s="147"/>
      <c r="BM1051" s="147"/>
      <c r="BN1051" s="147"/>
      <c r="BO1051" s="147"/>
      <c r="BP1051" s="147"/>
      <c r="BQ1051" s="147"/>
      <c r="BR1051" s="147"/>
      <c r="BS1051" s="147"/>
      <c r="BT1051" s="147"/>
      <c r="BU1051" s="147"/>
      <c r="BV1051" s="147"/>
      <c r="BW1051" s="147"/>
      <c r="BX1051" s="147"/>
      <c r="BY1051" s="147"/>
      <c r="BZ1051" s="147"/>
      <c r="CA1051" s="147"/>
      <c r="CB1051" s="147"/>
      <c r="CC1051" s="147"/>
    </row>
    <row r="1052" customFormat="false" ht="13.8" hidden="false" customHeight="false" outlineLevel="0" collapsed="false">
      <c r="A1052" s="147"/>
      <c r="B1052" s="147"/>
      <c r="C1052" s="147"/>
      <c r="D1052" s="147"/>
      <c r="E1052" s="147"/>
      <c r="F1052" s="147"/>
      <c r="G1052" s="147"/>
      <c r="H1052" s="147"/>
      <c r="AK1052" s="147"/>
      <c r="AL1052" s="147"/>
      <c r="AM1052" s="147"/>
      <c r="AN1052" s="147"/>
      <c r="AO1052" s="147"/>
      <c r="AP1052" s="147"/>
      <c r="AQ1052" s="147"/>
      <c r="AR1052" s="147"/>
      <c r="AS1052" s="147"/>
      <c r="AT1052" s="147"/>
      <c r="AU1052" s="147"/>
      <c r="AV1052" s="147"/>
      <c r="AW1052" s="147"/>
      <c r="AX1052" s="147"/>
      <c r="AY1052" s="147"/>
      <c r="AZ1052" s="147"/>
      <c r="BA1052" s="147"/>
      <c r="BB1052" s="147"/>
      <c r="BC1052" s="147"/>
      <c r="BD1052" s="147"/>
      <c r="BE1052" s="147"/>
      <c r="BF1052" s="147"/>
      <c r="BG1052" s="147"/>
      <c r="BH1052" s="147"/>
      <c r="BI1052" s="147"/>
      <c r="BJ1052" s="147"/>
      <c r="BK1052" s="147"/>
      <c r="BL1052" s="147"/>
      <c r="BM1052" s="147"/>
      <c r="BN1052" s="147"/>
      <c r="BO1052" s="147"/>
      <c r="BP1052" s="147"/>
      <c r="BQ1052" s="147"/>
      <c r="BR1052" s="147"/>
      <c r="BS1052" s="147"/>
      <c r="BT1052" s="147"/>
      <c r="BU1052" s="147"/>
      <c r="BV1052" s="147"/>
      <c r="BW1052" s="147"/>
      <c r="BX1052" s="147"/>
      <c r="BY1052" s="147"/>
      <c r="BZ1052" s="147"/>
      <c r="CA1052" s="147"/>
      <c r="CB1052" s="147"/>
      <c r="CC1052" s="147"/>
    </row>
    <row r="1053" customFormat="false" ht="13.8" hidden="false" customHeight="false" outlineLevel="0" collapsed="false">
      <c r="A1053" s="147"/>
      <c r="B1053" s="147"/>
      <c r="C1053" s="147"/>
      <c r="D1053" s="147"/>
      <c r="E1053" s="147"/>
      <c r="F1053" s="147"/>
      <c r="G1053" s="147"/>
      <c r="H1053" s="147"/>
      <c r="AK1053" s="147"/>
      <c r="AL1053" s="147"/>
      <c r="AM1053" s="147"/>
      <c r="AN1053" s="147"/>
      <c r="AO1053" s="147"/>
      <c r="AP1053" s="147"/>
      <c r="AQ1053" s="147"/>
      <c r="AR1053" s="147"/>
      <c r="AS1053" s="147"/>
      <c r="AT1053" s="147"/>
      <c r="AU1053" s="147"/>
      <c r="AV1053" s="147"/>
      <c r="AW1053" s="147"/>
      <c r="AX1053" s="147"/>
      <c r="AY1053" s="147"/>
      <c r="AZ1053" s="147"/>
      <c r="BA1053" s="147"/>
      <c r="BB1053" s="147"/>
      <c r="BC1053" s="147"/>
      <c r="BD1053" s="147"/>
      <c r="BE1053" s="147"/>
      <c r="BF1053" s="147"/>
      <c r="BG1053" s="147"/>
      <c r="BH1053" s="147"/>
      <c r="BI1053" s="147"/>
      <c r="BJ1053" s="147"/>
      <c r="BK1053" s="147"/>
      <c r="BL1053" s="147"/>
      <c r="BM1053" s="147"/>
      <c r="BN1053" s="147"/>
      <c r="BO1053" s="147"/>
      <c r="BP1053" s="147"/>
      <c r="BQ1053" s="147"/>
      <c r="BR1053" s="147"/>
      <c r="BS1053" s="147"/>
      <c r="BT1053" s="147"/>
      <c r="BU1053" s="147"/>
      <c r="BV1053" s="147"/>
      <c r="BW1053" s="147"/>
      <c r="BX1053" s="147"/>
      <c r="BY1053" s="147"/>
      <c r="BZ1053" s="147"/>
      <c r="CA1053" s="147"/>
      <c r="CB1053" s="147"/>
      <c r="CC1053" s="147"/>
    </row>
    <row r="1054" customFormat="false" ht="13.8" hidden="false" customHeight="false" outlineLevel="0" collapsed="false">
      <c r="A1054" s="147"/>
      <c r="B1054" s="147"/>
      <c r="C1054" s="147"/>
      <c r="D1054" s="147"/>
      <c r="E1054" s="147"/>
      <c r="F1054" s="147"/>
      <c r="G1054" s="147"/>
      <c r="H1054" s="147"/>
      <c r="AK1054" s="147"/>
      <c r="AL1054" s="147"/>
      <c r="AM1054" s="147"/>
      <c r="AN1054" s="147"/>
      <c r="AO1054" s="147"/>
      <c r="AP1054" s="147"/>
      <c r="AQ1054" s="147"/>
      <c r="AR1054" s="147"/>
      <c r="AS1054" s="147"/>
      <c r="AT1054" s="147"/>
      <c r="AU1054" s="147"/>
      <c r="AV1054" s="147"/>
      <c r="AW1054" s="147"/>
      <c r="AX1054" s="147"/>
      <c r="AY1054" s="147"/>
      <c r="AZ1054" s="147"/>
      <c r="BA1054" s="147"/>
      <c r="BB1054" s="147"/>
      <c r="BC1054" s="147"/>
      <c r="BD1054" s="147"/>
      <c r="BE1054" s="147"/>
      <c r="BF1054" s="147"/>
      <c r="BG1054" s="147"/>
      <c r="BH1054" s="147"/>
      <c r="BI1054" s="147"/>
      <c r="BJ1054" s="147"/>
      <c r="BK1054" s="147"/>
      <c r="BL1054" s="147"/>
      <c r="BM1054" s="147"/>
      <c r="BN1054" s="147"/>
      <c r="BO1054" s="147"/>
      <c r="BP1054" s="147"/>
      <c r="BQ1054" s="147"/>
      <c r="BR1054" s="147"/>
      <c r="BS1054" s="147"/>
      <c r="BT1054" s="147"/>
      <c r="BU1054" s="147"/>
      <c r="BV1054" s="147"/>
      <c r="BW1054" s="147"/>
      <c r="BX1054" s="147"/>
      <c r="BY1054" s="147"/>
      <c r="BZ1054" s="147"/>
      <c r="CA1054" s="147"/>
      <c r="CB1054" s="147"/>
      <c r="CC1054" s="147"/>
    </row>
    <row r="1055" customFormat="false" ht="13.8" hidden="false" customHeight="false" outlineLevel="0" collapsed="false">
      <c r="A1055" s="147"/>
      <c r="B1055" s="147"/>
      <c r="C1055" s="147"/>
      <c r="D1055" s="147"/>
      <c r="E1055" s="147"/>
      <c r="F1055" s="147"/>
      <c r="G1055" s="147"/>
      <c r="H1055" s="147"/>
      <c r="AK1055" s="147"/>
      <c r="AL1055" s="147"/>
      <c r="AM1055" s="147"/>
      <c r="AN1055" s="147"/>
      <c r="AO1055" s="147"/>
      <c r="AP1055" s="147"/>
      <c r="AQ1055" s="147"/>
      <c r="AR1055" s="147"/>
      <c r="AS1055" s="147"/>
      <c r="AT1055" s="147"/>
      <c r="AU1055" s="147"/>
      <c r="AV1055" s="147"/>
      <c r="AW1055" s="147"/>
      <c r="AX1055" s="147"/>
      <c r="AY1055" s="147"/>
      <c r="AZ1055" s="147"/>
      <c r="BA1055" s="147"/>
      <c r="BB1055" s="147"/>
      <c r="BC1055" s="147"/>
      <c r="BD1055" s="147"/>
      <c r="BE1055" s="147"/>
      <c r="BF1055" s="147"/>
      <c r="BG1055" s="147"/>
      <c r="BH1055" s="147"/>
      <c r="BI1055" s="147"/>
      <c r="BJ1055" s="147"/>
      <c r="BK1055" s="147"/>
      <c r="BL1055" s="147"/>
      <c r="BM1055" s="147"/>
      <c r="BN1055" s="147"/>
      <c r="BO1055" s="147"/>
      <c r="BP1055" s="147"/>
      <c r="BQ1055" s="147"/>
      <c r="BR1055" s="147"/>
      <c r="BS1055" s="147"/>
      <c r="BT1055" s="147"/>
      <c r="BU1055" s="147"/>
      <c r="BV1055" s="147"/>
      <c r="BW1055" s="147"/>
      <c r="BX1055" s="147"/>
      <c r="BY1055" s="147"/>
      <c r="BZ1055" s="147"/>
      <c r="CA1055" s="147"/>
      <c r="CB1055" s="147"/>
      <c r="CC1055" s="147"/>
    </row>
    <row r="1056" customFormat="false" ht="13.8" hidden="false" customHeight="false" outlineLevel="0" collapsed="false">
      <c r="A1056" s="147"/>
      <c r="B1056" s="147"/>
      <c r="C1056" s="147"/>
      <c r="D1056" s="147"/>
      <c r="E1056" s="147"/>
      <c r="F1056" s="147"/>
      <c r="G1056" s="147"/>
      <c r="H1056" s="147"/>
      <c r="AK1056" s="147"/>
      <c r="AL1056" s="147"/>
      <c r="AM1056" s="147"/>
      <c r="AN1056" s="147"/>
      <c r="AO1056" s="147"/>
      <c r="AP1056" s="147"/>
      <c r="AQ1056" s="147"/>
      <c r="AR1056" s="147"/>
      <c r="AS1056" s="147"/>
      <c r="AT1056" s="147"/>
      <c r="AU1056" s="147"/>
      <c r="AV1056" s="147"/>
      <c r="AW1056" s="147"/>
      <c r="AX1056" s="147"/>
      <c r="AY1056" s="147"/>
      <c r="AZ1056" s="147"/>
      <c r="BA1056" s="147"/>
      <c r="BB1056" s="147"/>
      <c r="BC1056" s="147"/>
      <c r="BD1056" s="147"/>
      <c r="BE1056" s="147"/>
      <c r="BF1056" s="147"/>
      <c r="BG1056" s="147"/>
      <c r="BH1056" s="147"/>
      <c r="BI1056" s="147"/>
      <c r="BJ1056" s="147"/>
      <c r="BK1056" s="147"/>
      <c r="BL1056" s="147"/>
      <c r="BM1056" s="147"/>
      <c r="BN1056" s="147"/>
      <c r="BO1056" s="147"/>
      <c r="BP1056" s="147"/>
      <c r="BQ1056" s="147"/>
      <c r="BR1056" s="147"/>
      <c r="BS1056" s="147"/>
      <c r="BT1056" s="147"/>
      <c r="BU1056" s="147"/>
      <c r="BV1056" s="147"/>
      <c r="BW1056" s="147"/>
      <c r="BX1056" s="147"/>
      <c r="BY1056" s="147"/>
      <c r="BZ1056" s="147"/>
      <c r="CA1056" s="147"/>
      <c r="CB1056" s="147"/>
      <c r="CC1056" s="147"/>
    </row>
    <row r="1057" customFormat="false" ht="13.8" hidden="false" customHeight="false" outlineLevel="0" collapsed="false">
      <c r="A1057" s="147"/>
      <c r="B1057" s="147"/>
      <c r="C1057" s="147"/>
      <c r="D1057" s="147"/>
      <c r="E1057" s="147"/>
      <c r="F1057" s="147"/>
      <c r="G1057" s="147"/>
      <c r="H1057" s="147"/>
      <c r="AK1057" s="147"/>
      <c r="AL1057" s="147"/>
      <c r="AM1057" s="147"/>
      <c r="AN1057" s="147"/>
      <c r="AO1057" s="147"/>
      <c r="AP1057" s="147"/>
      <c r="AQ1057" s="147"/>
      <c r="AR1057" s="147"/>
      <c r="AS1057" s="147"/>
      <c r="AT1057" s="147"/>
      <c r="AU1057" s="147"/>
      <c r="AV1057" s="147"/>
      <c r="AW1057" s="147"/>
      <c r="AX1057" s="147"/>
      <c r="AY1057" s="147"/>
      <c r="AZ1057" s="147"/>
      <c r="BA1057" s="147"/>
      <c r="BB1057" s="147"/>
      <c r="BC1057" s="147"/>
      <c r="BD1057" s="147"/>
      <c r="BE1057" s="147"/>
      <c r="BF1057" s="147"/>
      <c r="BG1057" s="147"/>
      <c r="BH1057" s="147"/>
      <c r="BI1057" s="147"/>
      <c r="BJ1057" s="147"/>
      <c r="BK1057" s="147"/>
      <c r="BL1057" s="147"/>
      <c r="BM1057" s="147"/>
      <c r="BN1057" s="147"/>
      <c r="BO1057" s="147"/>
      <c r="BP1057" s="147"/>
      <c r="BQ1057" s="147"/>
      <c r="BR1057" s="147"/>
      <c r="BS1057" s="147"/>
      <c r="BT1057" s="147"/>
      <c r="BU1057" s="147"/>
      <c r="BV1057" s="147"/>
      <c r="BW1057" s="147"/>
      <c r="BX1057" s="147"/>
      <c r="BY1057" s="147"/>
      <c r="BZ1057" s="147"/>
      <c r="CA1057" s="147"/>
      <c r="CB1057" s="147"/>
      <c r="CC1057" s="147"/>
    </row>
    <row r="1058" customFormat="false" ht="13.8" hidden="false" customHeight="false" outlineLevel="0" collapsed="false">
      <c r="A1058" s="147"/>
      <c r="B1058" s="147"/>
      <c r="C1058" s="147"/>
      <c r="D1058" s="147"/>
      <c r="E1058" s="147"/>
      <c r="F1058" s="147"/>
      <c r="G1058" s="147"/>
      <c r="H1058" s="147"/>
      <c r="AK1058" s="147"/>
      <c r="AL1058" s="147"/>
      <c r="AM1058" s="147"/>
      <c r="AN1058" s="147"/>
      <c r="AO1058" s="147"/>
      <c r="AP1058" s="147"/>
      <c r="AQ1058" s="147"/>
      <c r="AR1058" s="147"/>
      <c r="AS1058" s="147"/>
      <c r="AT1058" s="147"/>
      <c r="AU1058" s="147"/>
      <c r="AV1058" s="147"/>
      <c r="AW1058" s="147"/>
      <c r="AX1058" s="147"/>
      <c r="AY1058" s="147"/>
      <c r="AZ1058" s="147"/>
      <c r="BA1058" s="147"/>
      <c r="BB1058" s="147"/>
      <c r="BC1058" s="147"/>
      <c r="BD1058" s="147"/>
      <c r="BE1058" s="147"/>
      <c r="BF1058" s="147"/>
      <c r="BG1058" s="147"/>
      <c r="BH1058" s="147"/>
      <c r="BI1058" s="147"/>
      <c r="BJ1058" s="147"/>
      <c r="BK1058" s="147"/>
      <c r="BL1058" s="147"/>
      <c r="BM1058" s="147"/>
      <c r="BN1058" s="147"/>
      <c r="BO1058" s="147"/>
      <c r="BP1058" s="147"/>
      <c r="BQ1058" s="147"/>
      <c r="BR1058" s="147"/>
      <c r="BS1058" s="147"/>
      <c r="BT1058" s="147"/>
      <c r="BU1058" s="147"/>
      <c r="BV1058" s="147"/>
      <c r="BW1058" s="147"/>
      <c r="BX1058" s="147"/>
      <c r="BY1058" s="147"/>
      <c r="BZ1058" s="147"/>
      <c r="CA1058" s="147"/>
      <c r="CB1058" s="147"/>
      <c r="CC1058" s="147"/>
    </row>
    <row r="1059" customFormat="false" ht="13.8" hidden="false" customHeight="false" outlineLevel="0" collapsed="false">
      <c r="A1059" s="147"/>
      <c r="B1059" s="147"/>
      <c r="C1059" s="147"/>
      <c r="D1059" s="147"/>
      <c r="E1059" s="147"/>
      <c r="F1059" s="147"/>
      <c r="G1059" s="147"/>
      <c r="H1059" s="147"/>
      <c r="AK1059" s="147"/>
      <c r="AL1059" s="147"/>
      <c r="AM1059" s="147"/>
      <c r="AN1059" s="147"/>
      <c r="AO1059" s="147"/>
      <c r="AP1059" s="147"/>
      <c r="AQ1059" s="147"/>
      <c r="AR1059" s="147"/>
      <c r="AS1059" s="147"/>
      <c r="AT1059" s="147"/>
      <c r="AU1059" s="147"/>
      <c r="AV1059" s="147"/>
      <c r="AW1059" s="147"/>
      <c r="AX1059" s="147"/>
      <c r="AY1059" s="147"/>
      <c r="AZ1059" s="147"/>
      <c r="BA1059" s="147"/>
      <c r="BB1059" s="147"/>
      <c r="BC1059" s="147"/>
      <c r="BD1059" s="147"/>
      <c r="BE1059" s="147"/>
      <c r="BF1059" s="147"/>
      <c r="BG1059" s="147"/>
      <c r="BH1059" s="147"/>
      <c r="BI1059" s="147"/>
      <c r="BJ1059" s="147"/>
      <c r="BK1059" s="147"/>
      <c r="BL1059" s="147"/>
      <c r="BM1059" s="147"/>
      <c r="BN1059" s="147"/>
      <c r="BO1059" s="147"/>
      <c r="BP1059" s="147"/>
      <c r="BQ1059" s="147"/>
      <c r="BR1059" s="147"/>
      <c r="BS1059" s="147"/>
      <c r="BT1059" s="147"/>
      <c r="BU1059" s="147"/>
      <c r="BV1059" s="147"/>
      <c r="BW1059" s="147"/>
      <c r="BX1059" s="147"/>
      <c r="BY1059" s="147"/>
      <c r="BZ1059" s="147"/>
      <c r="CA1059" s="147"/>
      <c r="CB1059" s="147"/>
      <c r="CC1059" s="147"/>
    </row>
    <row r="1060" customFormat="false" ht="13.8" hidden="false" customHeight="false" outlineLevel="0" collapsed="false">
      <c r="A1060" s="147"/>
      <c r="B1060" s="147"/>
      <c r="C1060" s="147"/>
      <c r="D1060" s="147"/>
      <c r="E1060" s="147"/>
      <c r="F1060" s="147"/>
      <c r="G1060" s="147"/>
      <c r="H1060" s="147"/>
      <c r="AK1060" s="147"/>
      <c r="AL1060" s="147"/>
      <c r="AM1060" s="147"/>
      <c r="AN1060" s="147"/>
      <c r="AO1060" s="147"/>
      <c r="AP1060" s="147"/>
      <c r="AQ1060" s="147"/>
      <c r="AR1060" s="147"/>
      <c r="AS1060" s="147"/>
      <c r="AT1060" s="147"/>
      <c r="AU1060" s="147"/>
      <c r="AV1060" s="147"/>
      <c r="AW1060" s="147"/>
      <c r="AX1060" s="147"/>
      <c r="AY1060" s="147"/>
      <c r="AZ1060" s="147"/>
      <c r="BA1060" s="147"/>
      <c r="BB1060" s="147"/>
      <c r="BC1060" s="147"/>
      <c r="BD1060" s="147"/>
      <c r="BE1060" s="147"/>
      <c r="BF1060" s="147"/>
      <c r="BG1060" s="147"/>
      <c r="BH1060" s="147"/>
      <c r="BI1060" s="147"/>
      <c r="BJ1060" s="147"/>
      <c r="BK1060" s="147"/>
      <c r="BL1060" s="147"/>
      <c r="BM1060" s="147"/>
      <c r="BN1060" s="147"/>
      <c r="BO1060" s="147"/>
      <c r="BP1060" s="147"/>
      <c r="BQ1060" s="147"/>
      <c r="BR1060" s="147"/>
      <c r="BS1060" s="147"/>
      <c r="BT1060" s="147"/>
      <c r="BU1060" s="147"/>
      <c r="BV1060" s="147"/>
      <c r="BW1060" s="147"/>
      <c r="BX1060" s="147"/>
      <c r="BY1060" s="147"/>
      <c r="BZ1060" s="147"/>
      <c r="CA1060" s="147"/>
      <c r="CB1060" s="147"/>
      <c r="CC1060" s="147"/>
    </row>
    <row r="1061" customFormat="false" ht="13.8" hidden="false" customHeight="false" outlineLevel="0" collapsed="false">
      <c r="A1061" s="147"/>
      <c r="B1061" s="147"/>
      <c r="C1061" s="147"/>
      <c r="D1061" s="147"/>
      <c r="E1061" s="147"/>
      <c r="F1061" s="147"/>
      <c r="G1061" s="147"/>
      <c r="H1061" s="147"/>
      <c r="AK1061" s="147"/>
      <c r="AL1061" s="147"/>
      <c r="AM1061" s="147"/>
      <c r="AN1061" s="147"/>
      <c r="AO1061" s="147"/>
      <c r="AP1061" s="147"/>
      <c r="AQ1061" s="147"/>
      <c r="AR1061" s="147"/>
      <c r="AS1061" s="147"/>
      <c r="AT1061" s="147"/>
      <c r="AU1061" s="147"/>
      <c r="AV1061" s="147"/>
      <c r="AW1061" s="147"/>
      <c r="AX1061" s="147"/>
      <c r="AY1061" s="147"/>
      <c r="AZ1061" s="147"/>
      <c r="BA1061" s="147"/>
      <c r="BB1061" s="147"/>
      <c r="BC1061" s="147"/>
      <c r="BD1061" s="147"/>
      <c r="BE1061" s="147"/>
      <c r="BF1061" s="147"/>
      <c r="BG1061" s="147"/>
      <c r="BH1061" s="147"/>
      <c r="BI1061" s="147"/>
      <c r="BJ1061" s="147"/>
      <c r="BK1061" s="147"/>
      <c r="BL1061" s="147"/>
      <c r="BM1061" s="147"/>
      <c r="BN1061" s="147"/>
      <c r="BO1061" s="147"/>
      <c r="BP1061" s="147"/>
      <c r="BQ1061" s="147"/>
      <c r="BR1061" s="147"/>
      <c r="BS1061" s="147"/>
      <c r="BT1061" s="147"/>
      <c r="BU1061" s="147"/>
      <c r="BV1061" s="147"/>
      <c r="BW1061" s="147"/>
      <c r="BX1061" s="147"/>
      <c r="BY1061" s="147"/>
      <c r="BZ1061" s="147"/>
      <c r="CA1061" s="147"/>
      <c r="CB1061" s="147"/>
      <c r="CC1061" s="147"/>
    </row>
    <row r="1062" customFormat="false" ht="13.8" hidden="false" customHeight="false" outlineLevel="0" collapsed="false">
      <c r="A1062" s="147"/>
      <c r="B1062" s="147"/>
      <c r="C1062" s="147"/>
      <c r="D1062" s="147"/>
      <c r="E1062" s="147"/>
      <c r="F1062" s="147"/>
      <c r="G1062" s="147"/>
      <c r="H1062" s="147"/>
      <c r="AK1062" s="147"/>
      <c r="AL1062" s="147"/>
      <c r="AM1062" s="147"/>
      <c r="AN1062" s="147"/>
      <c r="AO1062" s="147"/>
      <c r="AP1062" s="147"/>
      <c r="AQ1062" s="147"/>
      <c r="AR1062" s="147"/>
      <c r="AS1062" s="147"/>
      <c r="AT1062" s="147"/>
      <c r="AU1062" s="147"/>
      <c r="AV1062" s="147"/>
      <c r="AW1062" s="147"/>
      <c r="AX1062" s="147"/>
      <c r="AY1062" s="147"/>
      <c r="AZ1062" s="147"/>
      <c r="BA1062" s="147"/>
      <c r="BB1062" s="147"/>
      <c r="BC1062" s="147"/>
      <c r="BD1062" s="147"/>
      <c r="BE1062" s="147"/>
      <c r="BF1062" s="147"/>
      <c r="BG1062" s="147"/>
      <c r="BH1062" s="147"/>
      <c r="BI1062" s="147"/>
      <c r="BJ1062" s="147"/>
      <c r="BK1062" s="147"/>
      <c r="BL1062" s="147"/>
      <c r="BM1062" s="147"/>
      <c r="BN1062" s="147"/>
      <c r="BO1062" s="147"/>
      <c r="BP1062" s="147"/>
      <c r="BQ1062" s="147"/>
      <c r="BR1062" s="147"/>
      <c r="BS1062" s="147"/>
      <c r="BT1062" s="147"/>
      <c r="BU1062" s="147"/>
      <c r="BV1062" s="147"/>
      <c r="BW1062" s="147"/>
      <c r="BX1062" s="147"/>
      <c r="BY1062" s="147"/>
      <c r="BZ1062" s="147"/>
      <c r="CA1062" s="147"/>
      <c r="CB1062" s="147"/>
      <c r="CC1062" s="147"/>
    </row>
    <row r="1063" customFormat="false" ht="13.8" hidden="false" customHeight="false" outlineLevel="0" collapsed="false">
      <c r="A1063" s="147"/>
      <c r="B1063" s="147"/>
      <c r="C1063" s="147"/>
      <c r="D1063" s="147"/>
      <c r="E1063" s="147"/>
      <c r="F1063" s="147"/>
      <c r="G1063" s="147"/>
      <c r="H1063" s="147"/>
      <c r="AK1063" s="147"/>
      <c r="AL1063" s="147"/>
      <c r="AM1063" s="147"/>
      <c r="AN1063" s="147"/>
      <c r="AO1063" s="147"/>
      <c r="AP1063" s="147"/>
      <c r="AQ1063" s="147"/>
      <c r="AR1063" s="147"/>
      <c r="AS1063" s="147"/>
      <c r="AT1063" s="147"/>
      <c r="AU1063" s="147"/>
      <c r="AV1063" s="147"/>
      <c r="AW1063" s="147"/>
      <c r="AX1063" s="147"/>
      <c r="AY1063" s="147"/>
      <c r="AZ1063" s="147"/>
      <c r="BA1063" s="147"/>
      <c r="BB1063" s="147"/>
      <c r="BC1063" s="147"/>
      <c r="BD1063" s="147"/>
      <c r="BE1063" s="147"/>
      <c r="BF1063" s="147"/>
      <c r="BG1063" s="147"/>
      <c r="BH1063" s="147"/>
      <c r="BI1063" s="147"/>
      <c r="BJ1063" s="147"/>
      <c r="BK1063" s="147"/>
      <c r="BL1063" s="147"/>
      <c r="BM1063" s="147"/>
      <c r="BN1063" s="147"/>
      <c r="BO1063" s="147"/>
      <c r="BP1063" s="147"/>
      <c r="BQ1063" s="147"/>
      <c r="BR1063" s="147"/>
      <c r="BS1063" s="147"/>
      <c r="BT1063" s="147"/>
      <c r="BU1063" s="147"/>
      <c r="BV1063" s="147"/>
      <c r="BW1063" s="147"/>
      <c r="BX1063" s="147"/>
      <c r="BY1063" s="147"/>
      <c r="BZ1063" s="147"/>
      <c r="CA1063" s="147"/>
      <c r="CB1063" s="147"/>
      <c r="CC1063" s="147"/>
    </row>
    <row r="1064" customFormat="false" ht="13.8" hidden="false" customHeight="false" outlineLevel="0" collapsed="false">
      <c r="A1064" s="147"/>
      <c r="B1064" s="147"/>
      <c r="C1064" s="147"/>
      <c r="D1064" s="147"/>
      <c r="E1064" s="147"/>
      <c r="F1064" s="147"/>
      <c r="G1064" s="147"/>
      <c r="H1064" s="147"/>
      <c r="AK1064" s="147"/>
      <c r="AL1064" s="147"/>
      <c r="AM1064" s="147"/>
      <c r="AN1064" s="147"/>
      <c r="AO1064" s="147"/>
      <c r="AP1064" s="147"/>
      <c r="AQ1064" s="147"/>
      <c r="AR1064" s="147"/>
      <c r="AS1064" s="147"/>
      <c r="AT1064" s="147"/>
      <c r="AU1064" s="147"/>
      <c r="AV1064" s="147"/>
      <c r="AW1064" s="147"/>
      <c r="AX1064" s="147"/>
      <c r="AY1064" s="147"/>
      <c r="AZ1064" s="147"/>
      <c r="BA1064" s="147"/>
      <c r="BB1064" s="147"/>
      <c r="BC1064" s="147"/>
      <c r="BD1064" s="147"/>
      <c r="BE1064" s="147"/>
      <c r="BF1064" s="147"/>
      <c r="BG1064" s="147"/>
      <c r="BH1064" s="147"/>
      <c r="BI1064" s="147"/>
      <c r="BJ1064" s="147"/>
      <c r="BK1064" s="147"/>
      <c r="BL1064" s="147"/>
      <c r="BM1064" s="147"/>
      <c r="BN1064" s="147"/>
      <c r="BO1064" s="147"/>
      <c r="BP1064" s="147"/>
      <c r="BQ1064" s="147"/>
      <c r="BR1064" s="147"/>
      <c r="BS1064" s="147"/>
      <c r="BT1064" s="147"/>
      <c r="BU1064" s="147"/>
      <c r="BV1064" s="147"/>
      <c r="BW1064" s="147"/>
      <c r="BX1064" s="147"/>
      <c r="BY1064" s="147"/>
      <c r="BZ1064" s="147"/>
      <c r="CA1064" s="147"/>
      <c r="CB1064" s="147"/>
      <c r="CC1064" s="147"/>
    </row>
    <row r="1065" customFormat="false" ht="13.8" hidden="false" customHeight="false" outlineLevel="0" collapsed="false">
      <c r="A1065" s="147"/>
      <c r="B1065" s="147"/>
      <c r="C1065" s="147"/>
      <c r="D1065" s="147"/>
      <c r="E1065" s="147"/>
      <c r="F1065" s="147"/>
      <c r="G1065" s="147"/>
      <c r="H1065" s="147"/>
      <c r="AK1065" s="147"/>
      <c r="AL1065" s="147"/>
      <c r="AM1065" s="147"/>
      <c r="AN1065" s="147"/>
      <c r="AO1065" s="147"/>
      <c r="AP1065" s="147"/>
      <c r="AQ1065" s="147"/>
      <c r="AR1065" s="147"/>
      <c r="AS1065" s="147"/>
      <c r="AT1065" s="147"/>
      <c r="AU1065" s="147"/>
      <c r="AV1065" s="147"/>
      <c r="AW1065" s="147"/>
      <c r="AX1065" s="147"/>
      <c r="AY1065" s="147"/>
      <c r="AZ1065" s="147"/>
      <c r="BA1065" s="147"/>
      <c r="BB1065" s="147"/>
      <c r="BC1065" s="147"/>
      <c r="BD1065" s="147"/>
      <c r="BE1065" s="147"/>
      <c r="BF1065" s="147"/>
      <c r="BG1065" s="147"/>
      <c r="BH1065" s="147"/>
      <c r="BI1065" s="147"/>
      <c r="BJ1065" s="147"/>
      <c r="BK1065" s="147"/>
      <c r="BL1065" s="147"/>
      <c r="BM1065" s="147"/>
      <c r="BN1065" s="147"/>
      <c r="BO1065" s="147"/>
      <c r="BP1065" s="147"/>
      <c r="BQ1065" s="147"/>
      <c r="BR1065" s="147"/>
      <c r="BS1065" s="147"/>
      <c r="BT1065" s="147"/>
      <c r="BU1065" s="147"/>
      <c r="BV1065" s="147"/>
      <c r="BW1065" s="147"/>
      <c r="BX1065" s="147"/>
      <c r="BY1065" s="147"/>
      <c r="BZ1065" s="147"/>
      <c r="CA1065" s="147"/>
      <c r="CB1065" s="147"/>
      <c r="CC1065" s="147"/>
    </row>
    <row r="1066" customFormat="false" ht="13.8" hidden="false" customHeight="false" outlineLevel="0" collapsed="false">
      <c r="A1066" s="147"/>
      <c r="B1066" s="147"/>
      <c r="C1066" s="147"/>
      <c r="D1066" s="147"/>
      <c r="E1066" s="147"/>
      <c r="F1066" s="147"/>
      <c r="G1066" s="147"/>
      <c r="H1066" s="147"/>
      <c r="AK1066" s="147"/>
      <c r="AL1066" s="147"/>
      <c r="AM1066" s="147"/>
      <c r="AN1066" s="147"/>
      <c r="AO1066" s="147"/>
      <c r="AP1066" s="147"/>
      <c r="AQ1066" s="147"/>
      <c r="AR1066" s="147"/>
      <c r="AS1066" s="147"/>
      <c r="AT1066" s="147"/>
      <c r="AU1066" s="147"/>
      <c r="AV1066" s="147"/>
      <c r="AW1066" s="147"/>
      <c r="AX1066" s="147"/>
      <c r="AY1066" s="147"/>
      <c r="AZ1066" s="147"/>
      <c r="BA1066" s="147"/>
      <c r="BB1066" s="147"/>
      <c r="BC1066" s="147"/>
      <c r="BD1066" s="147"/>
      <c r="BE1066" s="147"/>
      <c r="BF1066" s="147"/>
      <c r="BG1066" s="147"/>
      <c r="BH1066" s="147"/>
      <c r="BI1066" s="147"/>
      <c r="BJ1066" s="147"/>
      <c r="BK1066" s="147"/>
      <c r="BL1066" s="147"/>
      <c r="BM1066" s="147"/>
      <c r="BN1066" s="147"/>
      <c r="BO1066" s="147"/>
      <c r="BP1066" s="147"/>
      <c r="BQ1066" s="147"/>
      <c r="BR1066" s="147"/>
      <c r="BS1066" s="147"/>
      <c r="BT1066" s="147"/>
      <c r="BU1066" s="147"/>
      <c r="BV1066" s="147"/>
      <c r="BW1066" s="147"/>
      <c r="BX1066" s="147"/>
      <c r="BY1066" s="147"/>
      <c r="BZ1066" s="147"/>
      <c r="CA1066" s="147"/>
      <c r="CB1066" s="147"/>
      <c r="CC1066" s="147"/>
    </row>
    <row r="1067" customFormat="false" ht="13.8" hidden="false" customHeight="false" outlineLevel="0" collapsed="false">
      <c r="A1067" s="147"/>
      <c r="B1067" s="147"/>
      <c r="C1067" s="147"/>
      <c r="D1067" s="147"/>
      <c r="E1067" s="147"/>
      <c r="F1067" s="147"/>
      <c r="G1067" s="147"/>
      <c r="H1067" s="147"/>
      <c r="AK1067" s="147"/>
      <c r="AL1067" s="147"/>
      <c r="AM1067" s="147"/>
      <c r="AN1067" s="147"/>
      <c r="AO1067" s="147"/>
      <c r="AP1067" s="147"/>
      <c r="AQ1067" s="147"/>
      <c r="AR1067" s="147"/>
      <c r="AS1067" s="147"/>
      <c r="AT1067" s="147"/>
      <c r="AU1067" s="147"/>
      <c r="AV1067" s="147"/>
      <c r="AW1067" s="147"/>
      <c r="AX1067" s="147"/>
      <c r="AY1067" s="147"/>
      <c r="AZ1067" s="147"/>
      <c r="BA1067" s="147"/>
      <c r="BB1067" s="147"/>
      <c r="BC1067" s="147"/>
      <c r="BD1067" s="147"/>
      <c r="BE1067" s="147"/>
      <c r="BF1067" s="147"/>
      <c r="BG1067" s="147"/>
      <c r="BH1067" s="147"/>
      <c r="BI1067" s="147"/>
      <c r="BJ1067" s="147"/>
      <c r="BK1067" s="147"/>
      <c r="BL1067" s="147"/>
      <c r="BM1067" s="147"/>
      <c r="BN1067" s="147"/>
      <c r="BO1067" s="147"/>
      <c r="BP1067" s="147"/>
      <c r="BQ1067" s="147"/>
      <c r="BR1067" s="147"/>
      <c r="BS1067" s="147"/>
      <c r="BT1067" s="147"/>
      <c r="BU1067" s="147"/>
      <c r="BV1067" s="147"/>
      <c r="BW1067" s="147"/>
      <c r="BX1067" s="147"/>
      <c r="BY1067" s="147"/>
      <c r="BZ1067" s="147"/>
      <c r="CA1067" s="147"/>
      <c r="CB1067" s="147"/>
      <c r="CC1067" s="147"/>
    </row>
    <row r="1068" customFormat="false" ht="13.8" hidden="false" customHeight="false" outlineLevel="0" collapsed="false">
      <c r="A1068" s="147"/>
      <c r="B1068" s="147"/>
      <c r="C1068" s="147"/>
      <c r="D1068" s="147"/>
      <c r="E1068" s="147"/>
      <c r="F1068" s="147"/>
      <c r="G1068" s="147"/>
      <c r="H1068" s="147"/>
      <c r="AK1068" s="147"/>
      <c r="AL1068" s="147"/>
      <c r="AM1068" s="147"/>
      <c r="AN1068" s="147"/>
      <c r="AO1068" s="147"/>
      <c r="AP1068" s="147"/>
      <c r="AQ1068" s="147"/>
      <c r="AR1068" s="147"/>
      <c r="AS1068" s="147"/>
      <c r="AT1068" s="147"/>
      <c r="AU1068" s="147"/>
      <c r="AV1068" s="147"/>
      <c r="AW1068" s="147"/>
      <c r="AX1068" s="147"/>
      <c r="AY1068" s="147"/>
      <c r="AZ1068" s="147"/>
      <c r="BA1068" s="147"/>
      <c r="BB1068" s="147"/>
      <c r="BC1068" s="147"/>
      <c r="BD1068" s="147"/>
      <c r="BE1068" s="147"/>
      <c r="BF1068" s="147"/>
      <c r="BG1068" s="147"/>
      <c r="BH1068" s="147"/>
      <c r="BI1068" s="147"/>
      <c r="BJ1068" s="147"/>
      <c r="BK1068" s="147"/>
      <c r="BL1068" s="147"/>
      <c r="BM1068" s="147"/>
      <c r="BN1068" s="147"/>
      <c r="BO1068" s="147"/>
      <c r="BP1068" s="147"/>
      <c r="BQ1068" s="147"/>
      <c r="BR1068" s="147"/>
      <c r="BS1068" s="147"/>
      <c r="BT1068" s="147"/>
      <c r="BU1068" s="147"/>
      <c r="BV1068" s="147"/>
      <c r="BW1068" s="147"/>
      <c r="BX1068" s="147"/>
      <c r="BY1068" s="147"/>
      <c r="BZ1068" s="147"/>
      <c r="CA1068" s="147"/>
      <c r="CB1068" s="147"/>
      <c r="CC1068" s="147"/>
    </row>
    <row r="1069" customFormat="false" ht="13.8" hidden="false" customHeight="false" outlineLevel="0" collapsed="false">
      <c r="A1069" s="147"/>
      <c r="B1069" s="147"/>
      <c r="C1069" s="147"/>
      <c r="D1069" s="147"/>
      <c r="E1069" s="147"/>
      <c r="F1069" s="147"/>
      <c r="G1069" s="147"/>
      <c r="H1069" s="147"/>
      <c r="AK1069" s="147"/>
      <c r="AL1069" s="147"/>
      <c r="AM1069" s="147"/>
      <c r="AN1069" s="147"/>
      <c r="AO1069" s="147"/>
      <c r="AP1069" s="147"/>
      <c r="AQ1069" s="147"/>
      <c r="AR1069" s="147"/>
      <c r="AS1069" s="147"/>
      <c r="AT1069" s="147"/>
      <c r="AU1069" s="147"/>
      <c r="AV1069" s="147"/>
      <c r="AW1069" s="147"/>
      <c r="AX1069" s="147"/>
      <c r="AY1069" s="147"/>
      <c r="AZ1069" s="147"/>
      <c r="BA1069" s="147"/>
      <c r="BB1069" s="147"/>
      <c r="BC1069" s="147"/>
      <c r="BD1069" s="147"/>
      <c r="BE1069" s="147"/>
      <c r="BF1069" s="147"/>
      <c r="BG1069" s="147"/>
      <c r="BH1069" s="147"/>
      <c r="BI1069" s="147"/>
      <c r="BJ1069" s="147"/>
      <c r="BK1069" s="147"/>
      <c r="BL1069" s="147"/>
      <c r="BM1069" s="147"/>
      <c r="BN1069" s="147"/>
      <c r="BO1069" s="147"/>
      <c r="BP1069" s="147"/>
      <c r="BQ1069" s="147"/>
      <c r="BR1069" s="147"/>
      <c r="BS1069" s="147"/>
      <c r="BT1069" s="147"/>
      <c r="BU1069" s="147"/>
      <c r="BV1069" s="147"/>
      <c r="BW1069" s="147"/>
      <c r="BX1069" s="147"/>
      <c r="BY1069" s="147"/>
      <c r="BZ1069" s="147"/>
      <c r="CA1069" s="147"/>
      <c r="CB1069" s="147"/>
      <c r="CC1069" s="147"/>
    </row>
    <row r="1070" customFormat="false" ht="13.8" hidden="false" customHeight="false" outlineLevel="0" collapsed="false">
      <c r="A1070" s="147"/>
      <c r="B1070" s="147"/>
      <c r="C1070" s="147"/>
      <c r="D1070" s="147"/>
      <c r="E1070" s="147"/>
      <c r="F1070" s="147"/>
      <c r="G1070" s="147"/>
      <c r="H1070" s="147"/>
      <c r="AK1070" s="147"/>
      <c r="AL1070" s="147"/>
      <c r="AM1070" s="147"/>
      <c r="AN1070" s="147"/>
      <c r="AO1070" s="147"/>
      <c r="AP1070" s="147"/>
      <c r="AQ1070" s="147"/>
      <c r="AR1070" s="147"/>
      <c r="AS1070" s="147"/>
      <c r="AT1070" s="147"/>
      <c r="AU1070" s="147"/>
      <c r="AV1070" s="147"/>
      <c r="AW1070" s="147"/>
      <c r="AX1070" s="147"/>
      <c r="AY1070" s="147"/>
      <c r="AZ1070" s="147"/>
      <c r="BA1070" s="147"/>
      <c r="BB1070" s="147"/>
      <c r="BC1070" s="147"/>
      <c r="BD1070" s="147"/>
      <c r="BE1070" s="147"/>
      <c r="BF1070" s="147"/>
      <c r="BG1070" s="147"/>
      <c r="BH1070" s="147"/>
      <c r="BI1070" s="147"/>
      <c r="BJ1070" s="147"/>
      <c r="BK1070" s="147"/>
      <c r="BL1070" s="147"/>
      <c r="BM1070" s="147"/>
      <c r="BN1070" s="147"/>
      <c r="BO1070" s="147"/>
      <c r="BP1070" s="147"/>
      <c r="BQ1070" s="147"/>
      <c r="BR1070" s="147"/>
      <c r="BS1070" s="147"/>
      <c r="BT1070" s="147"/>
      <c r="BU1070" s="147"/>
      <c r="BV1070" s="147"/>
      <c r="BW1070" s="147"/>
      <c r="BX1070" s="147"/>
      <c r="BY1070" s="147"/>
      <c r="BZ1070" s="147"/>
      <c r="CA1070" s="147"/>
      <c r="CB1070" s="147"/>
      <c r="CC1070" s="147"/>
    </row>
    <row r="1071" customFormat="false" ht="13.8" hidden="false" customHeight="false" outlineLevel="0" collapsed="false">
      <c r="A1071" s="147"/>
      <c r="B1071" s="147"/>
      <c r="C1071" s="147"/>
      <c r="D1071" s="147"/>
      <c r="E1071" s="147"/>
      <c r="F1071" s="147"/>
      <c r="G1071" s="147"/>
      <c r="H1071" s="147"/>
      <c r="AK1071" s="147"/>
      <c r="AL1071" s="147"/>
      <c r="AM1071" s="147"/>
      <c r="AN1071" s="147"/>
      <c r="AO1071" s="147"/>
      <c r="AP1071" s="147"/>
      <c r="AQ1071" s="147"/>
      <c r="AR1071" s="147"/>
      <c r="AS1071" s="147"/>
      <c r="AT1071" s="147"/>
      <c r="AU1071" s="147"/>
      <c r="AV1071" s="147"/>
      <c r="AW1071" s="147"/>
      <c r="AX1071" s="147"/>
      <c r="AY1071" s="147"/>
      <c r="AZ1071" s="147"/>
      <c r="BA1071" s="147"/>
      <c r="BB1071" s="147"/>
      <c r="BC1071" s="147"/>
      <c r="BD1071" s="147"/>
      <c r="BE1071" s="147"/>
      <c r="BF1071" s="147"/>
      <c r="BG1071" s="147"/>
      <c r="BH1071" s="147"/>
      <c r="BI1071" s="147"/>
      <c r="BJ1071" s="147"/>
      <c r="BK1071" s="147"/>
      <c r="BL1071" s="147"/>
      <c r="BM1071" s="147"/>
      <c r="BN1071" s="147"/>
      <c r="BO1071" s="147"/>
      <c r="BP1071" s="147"/>
      <c r="BQ1071" s="147"/>
      <c r="BR1071" s="147"/>
      <c r="BS1071" s="147"/>
      <c r="BT1071" s="147"/>
      <c r="BU1071" s="147"/>
      <c r="BV1071" s="147"/>
      <c r="BW1071" s="147"/>
      <c r="BX1071" s="147"/>
      <c r="BY1071" s="147"/>
      <c r="BZ1071" s="147"/>
      <c r="CA1071" s="147"/>
      <c r="CB1071" s="147"/>
      <c r="CC1071" s="147"/>
    </row>
    <row r="1072" customFormat="false" ht="13.8" hidden="false" customHeight="false" outlineLevel="0" collapsed="false">
      <c r="A1072" s="147"/>
      <c r="B1072" s="147"/>
      <c r="C1072" s="147"/>
      <c r="D1072" s="147"/>
      <c r="E1072" s="147"/>
      <c r="F1072" s="147"/>
      <c r="G1072" s="147"/>
      <c r="H1072" s="147"/>
      <c r="AK1072" s="147"/>
      <c r="AL1072" s="147"/>
      <c r="AM1072" s="147"/>
      <c r="AN1072" s="147"/>
      <c r="AO1072" s="147"/>
      <c r="AP1072" s="147"/>
      <c r="AQ1072" s="147"/>
      <c r="AR1072" s="147"/>
      <c r="AS1072" s="147"/>
      <c r="AT1072" s="147"/>
      <c r="AU1072" s="147"/>
      <c r="AV1072" s="147"/>
      <c r="AW1072" s="147"/>
      <c r="AX1072" s="147"/>
      <c r="AY1072" s="147"/>
      <c r="AZ1072" s="147"/>
      <c r="BA1072" s="147"/>
      <c r="BB1072" s="147"/>
      <c r="BC1072" s="147"/>
      <c r="BD1072" s="147"/>
      <c r="BE1072" s="147"/>
      <c r="BF1072" s="147"/>
      <c r="BG1072" s="147"/>
      <c r="BH1072" s="147"/>
      <c r="BI1072" s="147"/>
      <c r="BJ1072" s="147"/>
      <c r="BK1072" s="147"/>
      <c r="BL1072" s="147"/>
      <c r="BM1072" s="147"/>
      <c r="BN1072" s="147"/>
      <c r="BO1072" s="147"/>
      <c r="BP1072" s="147"/>
      <c r="BQ1072" s="147"/>
      <c r="BR1072" s="147"/>
      <c r="BS1072" s="147"/>
      <c r="BT1072" s="147"/>
      <c r="BU1072" s="147"/>
      <c r="BV1072" s="147"/>
      <c r="BW1072" s="147"/>
      <c r="BX1072" s="147"/>
      <c r="BY1072" s="147"/>
      <c r="BZ1072" s="147"/>
      <c r="CA1072" s="147"/>
      <c r="CB1072" s="147"/>
      <c r="CC1072" s="147"/>
    </row>
    <row r="1073" customFormat="false" ht="13.8" hidden="false" customHeight="false" outlineLevel="0" collapsed="false">
      <c r="A1073" s="147"/>
      <c r="B1073" s="147"/>
      <c r="C1073" s="147"/>
      <c r="D1073" s="147"/>
      <c r="E1073" s="147"/>
      <c r="F1073" s="147"/>
      <c r="G1073" s="147"/>
      <c r="H1073" s="147"/>
      <c r="AK1073" s="147"/>
      <c r="AL1073" s="147"/>
      <c r="AM1073" s="147"/>
      <c r="AN1073" s="147"/>
      <c r="AO1073" s="147"/>
      <c r="AP1073" s="147"/>
      <c r="AQ1073" s="147"/>
      <c r="AR1073" s="147"/>
      <c r="AS1073" s="147"/>
      <c r="AT1073" s="147"/>
      <c r="AU1073" s="147"/>
      <c r="AV1073" s="147"/>
      <c r="AW1073" s="147"/>
      <c r="AX1073" s="147"/>
      <c r="AY1073" s="147"/>
      <c r="AZ1073" s="147"/>
      <c r="BA1073" s="147"/>
      <c r="BB1073" s="147"/>
      <c r="BC1073" s="147"/>
      <c r="BD1073" s="147"/>
      <c r="BE1073" s="147"/>
      <c r="BF1073" s="147"/>
      <c r="BG1073" s="147"/>
      <c r="BH1073" s="147"/>
      <c r="BI1073" s="147"/>
      <c r="BJ1073" s="147"/>
      <c r="BK1073" s="147"/>
      <c r="BL1073" s="147"/>
      <c r="BM1073" s="147"/>
      <c r="BN1073" s="147"/>
      <c r="BO1073" s="147"/>
      <c r="BP1073" s="147"/>
      <c r="BQ1073" s="147"/>
      <c r="BR1073" s="147"/>
      <c r="BS1073" s="147"/>
      <c r="BT1073" s="147"/>
      <c r="BU1073" s="147"/>
      <c r="BV1073" s="147"/>
      <c r="BW1073" s="147"/>
      <c r="BX1073" s="147"/>
      <c r="BY1073" s="147"/>
      <c r="BZ1073" s="147"/>
      <c r="CA1073" s="147"/>
      <c r="CB1073" s="147"/>
      <c r="CC1073" s="147"/>
    </row>
    <row r="1074" customFormat="false" ht="13.8" hidden="false" customHeight="false" outlineLevel="0" collapsed="false">
      <c r="A1074" s="147"/>
      <c r="B1074" s="147"/>
      <c r="C1074" s="147"/>
      <c r="D1074" s="147"/>
      <c r="E1074" s="147"/>
      <c r="F1074" s="147"/>
      <c r="G1074" s="147"/>
      <c r="H1074" s="147"/>
      <c r="AK1074" s="147"/>
      <c r="AL1074" s="147"/>
      <c r="AM1074" s="147"/>
      <c r="AN1074" s="147"/>
      <c r="AO1074" s="147"/>
      <c r="AP1074" s="147"/>
      <c r="AQ1074" s="147"/>
      <c r="AR1074" s="147"/>
      <c r="AS1074" s="147"/>
      <c r="AT1074" s="147"/>
      <c r="AU1074" s="147"/>
      <c r="AV1074" s="147"/>
      <c r="AW1074" s="147"/>
      <c r="AX1074" s="147"/>
      <c r="AY1074" s="147"/>
      <c r="AZ1074" s="147"/>
      <c r="BA1074" s="147"/>
      <c r="BB1074" s="147"/>
      <c r="BC1074" s="147"/>
      <c r="BD1074" s="147"/>
      <c r="BE1074" s="147"/>
      <c r="BF1074" s="147"/>
      <c r="BG1074" s="147"/>
      <c r="BH1074" s="147"/>
      <c r="BI1074" s="147"/>
      <c r="BJ1074" s="147"/>
      <c r="BK1074" s="147"/>
      <c r="BL1074" s="147"/>
      <c r="BM1074" s="147"/>
      <c r="BN1074" s="147"/>
      <c r="BO1074" s="147"/>
      <c r="BP1074" s="147"/>
      <c r="BQ1074" s="147"/>
      <c r="BR1074" s="147"/>
      <c r="BS1074" s="147"/>
      <c r="BT1074" s="147"/>
      <c r="BU1074" s="147"/>
      <c r="BV1074" s="147"/>
      <c r="BW1074" s="147"/>
      <c r="BX1074" s="147"/>
      <c r="BY1074" s="147"/>
      <c r="BZ1074" s="147"/>
      <c r="CA1074" s="147"/>
      <c r="CB1074" s="147"/>
      <c r="CC1074" s="147"/>
    </row>
    <row r="1075" customFormat="false" ht="13.8" hidden="false" customHeight="false" outlineLevel="0" collapsed="false">
      <c r="A1075" s="147"/>
      <c r="B1075" s="147"/>
      <c r="C1075" s="147"/>
      <c r="D1075" s="147"/>
      <c r="E1075" s="147"/>
      <c r="F1075" s="147"/>
      <c r="G1075" s="147"/>
      <c r="H1075" s="147"/>
      <c r="AK1075" s="147"/>
      <c r="AL1075" s="147"/>
      <c r="AM1075" s="147"/>
      <c r="AN1075" s="147"/>
      <c r="AO1075" s="147"/>
      <c r="AP1075" s="147"/>
      <c r="AQ1075" s="147"/>
      <c r="AR1075" s="147"/>
      <c r="AS1075" s="147"/>
      <c r="AT1075" s="147"/>
      <c r="AU1075" s="147"/>
      <c r="AV1075" s="147"/>
      <c r="AW1075" s="147"/>
      <c r="AX1075" s="147"/>
      <c r="AY1075" s="147"/>
      <c r="AZ1075" s="147"/>
      <c r="BA1075" s="147"/>
      <c r="BB1075" s="147"/>
      <c r="BC1075" s="147"/>
      <c r="BD1075" s="147"/>
      <c r="BE1075" s="147"/>
      <c r="BF1075" s="147"/>
      <c r="BG1075" s="147"/>
      <c r="BH1075" s="147"/>
      <c r="BI1075" s="147"/>
      <c r="BJ1075" s="147"/>
      <c r="BK1075" s="147"/>
      <c r="BL1075" s="147"/>
      <c r="BM1075" s="147"/>
      <c r="BN1075" s="147"/>
      <c r="BO1075" s="147"/>
      <c r="BP1075" s="147"/>
      <c r="BQ1075" s="147"/>
      <c r="BR1075" s="147"/>
      <c r="BS1075" s="147"/>
      <c r="BT1075" s="147"/>
      <c r="BU1075" s="147"/>
      <c r="BV1075" s="147"/>
      <c r="BW1075" s="147"/>
      <c r="BX1075" s="147"/>
      <c r="BY1075" s="147"/>
      <c r="BZ1075" s="147"/>
      <c r="CA1075" s="147"/>
      <c r="CB1075" s="147"/>
      <c r="CC1075" s="147"/>
    </row>
    <row r="1076" customFormat="false" ht="13.8" hidden="false" customHeight="false" outlineLevel="0" collapsed="false">
      <c r="A1076" s="147"/>
      <c r="B1076" s="147"/>
      <c r="C1076" s="147"/>
      <c r="D1076" s="147"/>
      <c r="E1076" s="147"/>
      <c r="F1076" s="147"/>
      <c r="G1076" s="147"/>
      <c r="H1076" s="147"/>
      <c r="AK1076" s="147"/>
      <c r="AL1076" s="147"/>
      <c r="AM1076" s="147"/>
      <c r="AN1076" s="147"/>
      <c r="AO1076" s="147"/>
      <c r="AP1076" s="147"/>
      <c r="AQ1076" s="147"/>
      <c r="AR1076" s="147"/>
      <c r="AS1076" s="147"/>
      <c r="AT1076" s="147"/>
      <c r="AU1076" s="147"/>
      <c r="AV1076" s="147"/>
      <c r="AW1076" s="147"/>
      <c r="AX1076" s="147"/>
      <c r="AY1076" s="147"/>
      <c r="AZ1076" s="147"/>
      <c r="BA1076" s="147"/>
      <c r="BB1076" s="147"/>
      <c r="BC1076" s="147"/>
      <c r="BD1076" s="147"/>
      <c r="BE1076" s="147"/>
      <c r="BF1076" s="147"/>
      <c r="BG1076" s="147"/>
      <c r="BH1076" s="147"/>
      <c r="BI1076" s="147"/>
      <c r="BJ1076" s="147"/>
      <c r="BK1076" s="147"/>
      <c r="BL1076" s="147"/>
      <c r="BM1076" s="147"/>
      <c r="BN1076" s="147"/>
      <c r="BO1076" s="147"/>
      <c r="BP1076" s="147"/>
      <c r="BQ1076" s="147"/>
      <c r="BR1076" s="147"/>
      <c r="BS1076" s="147"/>
      <c r="BT1076" s="147"/>
      <c r="BU1076" s="147"/>
      <c r="BV1076" s="147"/>
      <c r="BW1076" s="147"/>
      <c r="BX1076" s="147"/>
      <c r="BY1076" s="147"/>
      <c r="BZ1076" s="147"/>
      <c r="CA1076" s="147"/>
      <c r="CB1076" s="147"/>
      <c r="CC1076" s="147"/>
    </row>
    <row r="1077" customFormat="false" ht="13.8" hidden="false" customHeight="false" outlineLevel="0" collapsed="false">
      <c r="A1077" s="147"/>
      <c r="B1077" s="147"/>
      <c r="C1077" s="147"/>
      <c r="D1077" s="147"/>
      <c r="E1077" s="147"/>
      <c r="F1077" s="147"/>
      <c r="G1077" s="147"/>
      <c r="H1077" s="147"/>
      <c r="AK1077" s="147"/>
      <c r="AL1077" s="147"/>
      <c r="AM1077" s="147"/>
      <c r="AN1077" s="147"/>
      <c r="AO1077" s="147"/>
      <c r="AP1077" s="147"/>
      <c r="AQ1077" s="147"/>
      <c r="AR1077" s="147"/>
      <c r="AS1077" s="147"/>
      <c r="AT1077" s="147"/>
      <c r="AU1077" s="147"/>
      <c r="AV1077" s="147"/>
      <c r="AW1077" s="147"/>
      <c r="AX1077" s="147"/>
      <c r="AY1077" s="147"/>
      <c r="AZ1077" s="147"/>
      <c r="BA1077" s="147"/>
      <c r="BB1077" s="147"/>
      <c r="BC1077" s="147"/>
      <c r="BD1077" s="147"/>
      <c r="BE1077" s="147"/>
      <c r="BF1077" s="147"/>
      <c r="BG1077" s="147"/>
      <c r="BH1077" s="147"/>
      <c r="BI1077" s="147"/>
      <c r="BJ1077" s="147"/>
      <c r="BK1077" s="147"/>
      <c r="BL1077" s="147"/>
      <c r="BM1077" s="147"/>
      <c r="BN1077" s="147"/>
      <c r="BO1077" s="147"/>
      <c r="BP1077" s="147"/>
      <c r="BQ1077" s="147"/>
      <c r="BR1077" s="147"/>
      <c r="BS1077" s="147"/>
      <c r="BT1077" s="147"/>
      <c r="BU1077" s="147"/>
      <c r="BV1077" s="147"/>
      <c r="BW1077" s="147"/>
      <c r="BX1077" s="147"/>
      <c r="BY1077" s="147"/>
      <c r="BZ1077" s="147"/>
      <c r="CA1077" s="147"/>
      <c r="CB1077" s="147"/>
      <c r="CC1077" s="147"/>
    </row>
    <row r="1078" customFormat="false" ht="13.8" hidden="false" customHeight="false" outlineLevel="0" collapsed="false">
      <c r="A1078" s="147"/>
      <c r="B1078" s="147"/>
      <c r="C1078" s="147"/>
      <c r="D1078" s="147"/>
      <c r="E1078" s="147"/>
      <c r="F1078" s="147"/>
      <c r="G1078" s="147"/>
      <c r="H1078" s="147"/>
      <c r="AK1078" s="147"/>
      <c r="AL1078" s="147"/>
      <c r="AM1078" s="147"/>
      <c r="AN1078" s="147"/>
      <c r="AO1078" s="147"/>
      <c r="AP1078" s="147"/>
      <c r="AQ1078" s="147"/>
      <c r="AR1078" s="147"/>
      <c r="AS1078" s="147"/>
      <c r="AT1078" s="147"/>
      <c r="AU1078" s="147"/>
      <c r="AV1078" s="147"/>
      <c r="AW1078" s="147"/>
      <c r="AX1078" s="147"/>
      <c r="AY1078" s="147"/>
      <c r="AZ1078" s="147"/>
      <c r="BA1078" s="147"/>
      <c r="BB1078" s="147"/>
      <c r="BC1078" s="147"/>
      <c r="BD1078" s="147"/>
      <c r="BE1078" s="147"/>
      <c r="BF1078" s="147"/>
      <c r="BG1078" s="147"/>
      <c r="BH1078" s="147"/>
      <c r="BI1078" s="147"/>
      <c r="BJ1078" s="147"/>
      <c r="BK1078" s="147"/>
      <c r="BL1078" s="147"/>
      <c r="BM1078" s="147"/>
      <c r="BN1078" s="147"/>
      <c r="BO1078" s="147"/>
      <c r="BP1078" s="147"/>
      <c r="BQ1078" s="147"/>
      <c r="BR1078" s="147"/>
      <c r="BS1078" s="147"/>
      <c r="BT1078" s="147"/>
      <c r="BU1078" s="147"/>
      <c r="BV1078" s="147"/>
      <c r="BW1078" s="147"/>
      <c r="BX1078" s="147"/>
      <c r="BY1078" s="147"/>
      <c r="BZ1078" s="147"/>
      <c r="CA1078" s="147"/>
      <c r="CB1078" s="147"/>
      <c r="CC1078" s="147"/>
    </row>
    <row r="1079" customFormat="false" ht="13.8" hidden="false" customHeight="false" outlineLevel="0" collapsed="false">
      <c r="A1079" s="147"/>
      <c r="B1079" s="147"/>
      <c r="C1079" s="147"/>
      <c r="D1079" s="147"/>
      <c r="E1079" s="147"/>
      <c r="F1079" s="147"/>
      <c r="G1079" s="147"/>
      <c r="H1079" s="147"/>
      <c r="AK1079" s="147"/>
      <c r="AL1079" s="147"/>
      <c r="AM1079" s="147"/>
      <c r="AN1079" s="147"/>
      <c r="AO1079" s="147"/>
      <c r="AP1079" s="147"/>
      <c r="AQ1079" s="147"/>
      <c r="AR1079" s="147"/>
      <c r="AS1079" s="147"/>
      <c r="AT1079" s="147"/>
      <c r="AU1079" s="147"/>
      <c r="AV1079" s="147"/>
      <c r="AW1079" s="147"/>
      <c r="AX1079" s="147"/>
      <c r="AY1079" s="147"/>
      <c r="AZ1079" s="147"/>
      <c r="BA1079" s="147"/>
      <c r="BB1079" s="147"/>
      <c r="BC1079" s="147"/>
      <c r="BD1079" s="147"/>
      <c r="BE1079" s="147"/>
      <c r="BF1079" s="147"/>
      <c r="BG1079" s="147"/>
      <c r="BH1079" s="147"/>
      <c r="BI1079" s="147"/>
      <c r="BJ1079" s="147"/>
      <c r="BK1079" s="147"/>
      <c r="BL1079" s="147"/>
      <c r="BM1079" s="147"/>
      <c r="BN1079" s="147"/>
      <c r="BO1079" s="147"/>
      <c r="BP1079" s="147"/>
      <c r="BQ1079" s="147"/>
      <c r="BR1079" s="147"/>
      <c r="BS1079" s="147"/>
      <c r="BT1079" s="147"/>
      <c r="BU1079" s="147"/>
      <c r="BV1079" s="147"/>
      <c r="BW1079" s="147"/>
      <c r="BX1079" s="147"/>
      <c r="BY1079" s="147"/>
      <c r="BZ1079" s="147"/>
      <c r="CA1079" s="147"/>
      <c r="CB1079" s="147"/>
      <c r="CC1079" s="147"/>
    </row>
    <row r="1080" customFormat="false" ht="13.8" hidden="false" customHeight="false" outlineLevel="0" collapsed="false">
      <c r="A1080" s="147"/>
      <c r="B1080" s="147"/>
      <c r="C1080" s="147"/>
      <c r="D1080" s="147"/>
      <c r="E1080" s="147"/>
      <c r="F1080" s="147"/>
      <c r="G1080" s="147"/>
      <c r="H1080" s="147"/>
      <c r="AK1080" s="147"/>
      <c r="AL1080" s="147"/>
      <c r="AM1080" s="147"/>
      <c r="AN1080" s="147"/>
      <c r="AO1080" s="147"/>
      <c r="AP1080" s="147"/>
      <c r="AQ1080" s="147"/>
      <c r="AR1080" s="147"/>
      <c r="AS1080" s="147"/>
      <c r="AT1080" s="147"/>
      <c r="AU1080" s="147"/>
      <c r="AV1080" s="147"/>
      <c r="AW1080" s="147"/>
      <c r="AX1080" s="147"/>
      <c r="AY1080" s="147"/>
      <c r="AZ1080" s="147"/>
      <c r="BA1080" s="147"/>
      <c r="BB1080" s="147"/>
      <c r="BC1080" s="147"/>
      <c r="BD1080" s="147"/>
      <c r="BE1080" s="147"/>
      <c r="BF1080" s="147"/>
      <c r="BG1080" s="147"/>
      <c r="BH1080" s="147"/>
      <c r="BI1080" s="147"/>
      <c r="BJ1080" s="147"/>
      <c r="BK1080" s="147"/>
      <c r="BL1080" s="147"/>
      <c r="BM1080" s="147"/>
      <c r="BN1080" s="147"/>
      <c r="BO1080" s="147"/>
      <c r="BP1080" s="147"/>
      <c r="BQ1080" s="147"/>
      <c r="BR1080" s="147"/>
      <c r="BS1080" s="147"/>
      <c r="BT1080" s="147"/>
      <c r="BU1080" s="147"/>
      <c r="BV1080" s="147"/>
      <c r="BW1080" s="147"/>
      <c r="BX1080" s="147"/>
      <c r="BY1080" s="147"/>
      <c r="BZ1080" s="147"/>
      <c r="CA1080" s="147"/>
      <c r="CB1080" s="147"/>
      <c r="CC1080" s="147"/>
    </row>
    <row r="1081" customFormat="false" ht="13.8" hidden="false" customHeight="false" outlineLevel="0" collapsed="false">
      <c r="A1081" s="147"/>
      <c r="B1081" s="147"/>
      <c r="C1081" s="147"/>
      <c r="D1081" s="147"/>
      <c r="E1081" s="147"/>
      <c r="F1081" s="147"/>
      <c r="G1081" s="147"/>
      <c r="H1081" s="147"/>
      <c r="AK1081" s="147"/>
      <c r="AL1081" s="147"/>
      <c r="AM1081" s="147"/>
      <c r="AN1081" s="147"/>
      <c r="AO1081" s="147"/>
      <c r="AP1081" s="147"/>
      <c r="AQ1081" s="147"/>
      <c r="AR1081" s="147"/>
      <c r="AS1081" s="147"/>
      <c r="AT1081" s="147"/>
      <c r="AU1081" s="147"/>
      <c r="AV1081" s="147"/>
      <c r="AW1081" s="147"/>
      <c r="AX1081" s="147"/>
      <c r="AY1081" s="147"/>
      <c r="AZ1081" s="147"/>
      <c r="BA1081" s="147"/>
      <c r="BB1081" s="147"/>
      <c r="BC1081" s="147"/>
      <c r="BD1081" s="147"/>
      <c r="BE1081" s="147"/>
      <c r="BF1081" s="147"/>
      <c r="BG1081" s="147"/>
      <c r="BH1081" s="147"/>
      <c r="BI1081" s="147"/>
      <c r="BJ1081" s="147"/>
      <c r="BK1081" s="147"/>
      <c r="BL1081" s="147"/>
      <c r="BM1081" s="147"/>
      <c r="BN1081" s="147"/>
      <c r="BO1081" s="147"/>
      <c r="BP1081" s="147"/>
      <c r="BQ1081" s="147"/>
      <c r="BR1081" s="147"/>
      <c r="BS1081" s="147"/>
      <c r="BT1081" s="147"/>
      <c r="BU1081" s="147"/>
      <c r="BV1081" s="147"/>
      <c r="BW1081" s="147"/>
      <c r="BX1081" s="147"/>
      <c r="BY1081" s="147"/>
      <c r="BZ1081" s="147"/>
      <c r="CA1081" s="147"/>
      <c r="CB1081" s="147"/>
      <c r="CC1081" s="147"/>
    </row>
    <row r="1082" customFormat="false" ht="13.8" hidden="false" customHeight="false" outlineLevel="0" collapsed="false">
      <c r="A1082" s="147"/>
      <c r="B1082" s="147"/>
      <c r="C1082" s="147"/>
      <c r="D1082" s="147"/>
      <c r="E1082" s="147"/>
      <c r="F1082" s="147"/>
      <c r="G1082" s="147"/>
      <c r="H1082" s="147"/>
      <c r="AK1082" s="147"/>
      <c r="AL1082" s="147"/>
      <c r="AM1082" s="147"/>
      <c r="AN1082" s="147"/>
      <c r="AO1082" s="147"/>
      <c r="AP1082" s="147"/>
      <c r="AQ1082" s="147"/>
      <c r="AR1082" s="147"/>
      <c r="AS1082" s="147"/>
      <c r="AT1082" s="147"/>
      <c r="AU1082" s="147"/>
      <c r="AV1082" s="147"/>
      <c r="AW1082" s="147"/>
      <c r="AX1082" s="147"/>
      <c r="AY1082" s="147"/>
      <c r="AZ1082" s="147"/>
      <c r="BA1082" s="147"/>
      <c r="BB1082" s="147"/>
      <c r="BC1082" s="147"/>
      <c r="BD1082" s="147"/>
      <c r="BE1082" s="147"/>
      <c r="BF1082" s="147"/>
      <c r="BG1082" s="147"/>
      <c r="BH1082" s="147"/>
      <c r="BI1082" s="147"/>
      <c r="BJ1082" s="147"/>
      <c r="BK1082" s="147"/>
      <c r="BL1082" s="147"/>
      <c r="BM1082" s="147"/>
      <c r="BN1082" s="147"/>
      <c r="BO1082" s="147"/>
      <c r="BP1082" s="147"/>
      <c r="BQ1082" s="147"/>
      <c r="BR1082" s="147"/>
      <c r="BS1082" s="147"/>
      <c r="BT1082" s="147"/>
      <c r="BU1082" s="147"/>
      <c r="BV1082" s="147"/>
      <c r="BW1082" s="147"/>
      <c r="BX1082" s="147"/>
      <c r="BY1082" s="147"/>
      <c r="BZ1082" s="147"/>
      <c r="CA1082" s="147"/>
      <c r="CB1082" s="147"/>
      <c r="CC1082" s="147"/>
    </row>
    <row r="1083" customFormat="false" ht="13.8" hidden="false" customHeight="false" outlineLevel="0" collapsed="false">
      <c r="A1083" s="147"/>
      <c r="B1083" s="147"/>
      <c r="C1083" s="147"/>
      <c r="D1083" s="147"/>
      <c r="E1083" s="147"/>
      <c r="F1083" s="147"/>
      <c r="G1083" s="147"/>
      <c r="H1083" s="147"/>
      <c r="AK1083" s="147"/>
      <c r="AL1083" s="147"/>
      <c r="AM1083" s="147"/>
      <c r="AN1083" s="147"/>
      <c r="AO1083" s="147"/>
      <c r="AP1083" s="147"/>
      <c r="AQ1083" s="147"/>
      <c r="AR1083" s="147"/>
      <c r="AS1083" s="147"/>
      <c r="AT1083" s="147"/>
      <c r="AU1083" s="147"/>
      <c r="AV1083" s="147"/>
      <c r="AW1083" s="147"/>
      <c r="AX1083" s="147"/>
      <c r="AY1083" s="147"/>
      <c r="AZ1083" s="147"/>
      <c r="BA1083" s="147"/>
      <c r="BB1083" s="147"/>
      <c r="BC1083" s="147"/>
      <c r="BD1083" s="147"/>
      <c r="BE1083" s="147"/>
      <c r="BF1083" s="147"/>
      <c r="BG1083" s="147"/>
      <c r="BH1083" s="147"/>
      <c r="BI1083" s="147"/>
      <c r="BJ1083" s="147"/>
      <c r="BK1083" s="147"/>
      <c r="BL1083" s="147"/>
      <c r="BM1083" s="147"/>
      <c r="BN1083" s="147"/>
      <c r="BO1083" s="147"/>
      <c r="BP1083" s="147"/>
      <c r="BQ1083" s="147"/>
      <c r="BR1083" s="147"/>
      <c r="BS1083" s="147"/>
      <c r="BT1083" s="147"/>
      <c r="BU1083" s="147"/>
      <c r="BV1083" s="147"/>
      <c r="BW1083" s="147"/>
      <c r="BX1083" s="147"/>
      <c r="BY1083" s="147"/>
      <c r="BZ1083" s="147"/>
      <c r="CA1083" s="147"/>
      <c r="CB1083" s="147"/>
      <c r="CC1083" s="147"/>
    </row>
    <row r="1084" customFormat="false" ht="13.8" hidden="false" customHeight="false" outlineLevel="0" collapsed="false">
      <c r="A1084" s="147"/>
      <c r="B1084" s="147"/>
      <c r="C1084" s="147"/>
      <c r="D1084" s="147"/>
      <c r="E1084" s="147"/>
      <c r="F1084" s="147"/>
      <c r="G1084" s="147"/>
      <c r="H1084" s="147"/>
      <c r="AK1084" s="147"/>
      <c r="AL1084" s="147"/>
      <c r="AM1084" s="147"/>
      <c r="AN1084" s="147"/>
      <c r="AO1084" s="147"/>
      <c r="AP1084" s="147"/>
      <c r="AQ1084" s="147"/>
      <c r="AR1084" s="147"/>
      <c r="AS1084" s="147"/>
      <c r="AT1084" s="147"/>
      <c r="AU1084" s="147"/>
      <c r="AV1084" s="147"/>
      <c r="AW1084" s="147"/>
      <c r="AX1084" s="147"/>
      <c r="AY1084" s="147"/>
      <c r="AZ1084" s="147"/>
      <c r="BA1084" s="147"/>
      <c r="BB1084" s="147"/>
      <c r="BC1084" s="147"/>
      <c r="BD1084" s="147"/>
      <c r="BE1084" s="147"/>
      <c r="BF1084" s="147"/>
      <c r="BG1084" s="147"/>
      <c r="BH1084" s="147"/>
      <c r="BI1084" s="147"/>
      <c r="BJ1084" s="147"/>
      <c r="BK1084" s="147"/>
      <c r="BL1084" s="147"/>
      <c r="BM1084" s="147"/>
      <c r="BN1084" s="147"/>
      <c r="BO1084" s="147"/>
      <c r="BP1084" s="147"/>
      <c r="BQ1084" s="147"/>
      <c r="BR1084" s="147"/>
      <c r="BS1084" s="147"/>
      <c r="BT1084" s="147"/>
      <c r="BU1084" s="147"/>
      <c r="BV1084" s="147"/>
      <c r="BW1084" s="147"/>
      <c r="BX1084" s="147"/>
      <c r="BY1084" s="147"/>
      <c r="BZ1084" s="147"/>
      <c r="CA1084" s="147"/>
      <c r="CB1084" s="147"/>
      <c r="CC1084" s="147"/>
    </row>
    <row r="1085" customFormat="false" ht="13.8" hidden="false" customHeight="false" outlineLevel="0" collapsed="false">
      <c r="A1085" s="147"/>
      <c r="B1085" s="147"/>
      <c r="C1085" s="147"/>
      <c r="D1085" s="147"/>
      <c r="E1085" s="147"/>
      <c r="F1085" s="147"/>
      <c r="G1085" s="147"/>
      <c r="H1085" s="147"/>
      <c r="AK1085" s="147"/>
      <c r="AL1085" s="147"/>
      <c r="AM1085" s="147"/>
      <c r="AN1085" s="147"/>
      <c r="AO1085" s="147"/>
      <c r="AP1085" s="147"/>
      <c r="AQ1085" s="147"/>
      <c r="AR1085" s="147"/>
      <c r="AS1085" s="147"/>
      <c r="AT1085" s="147"/>
      <c r="AU1085" s="147"/>
      <c r="AV1085" s="147"/>
      <c r="AW1085" s="147"/>
      <c r="AX1085" s="147"/>
      <c r="AY1085" s="147"/>
      <c r="AZ1085" s="147"/>
      <c r="BA1085" s="147"/>
      <c r="BB1085" s="147"/>
      <c r="BC1085" s="147"/>
      <c r="BD1085" s="147"/>
      <c r="BE1085" s="147"/>
      <c r="BF1085" s="147"/>
      <c r="BG1085" s="147"/>
      <c r="BH1085" s="147"/>
      <c r="BI1085" s="147"/>
      <c r="BJ1085" s="147"/>
      <c r="BK1085" s="147"/>
      <c r="BL1085" s="147"/>
      <c r="BM1085" s="147"/>
      <c r="BN1085" s="147"/>
      <c r="BO1085" s="147"/>
      <c r="BP1085" s="147"/>
      <c r="BQ1085" s="147"/>
      <c r="BR1085" s="147"/>
      <c r="BS1085" s="147"/>
      <c r="BT1085" s="147"/>
      <c r="BU1085" s="147"/>
      <c r="BV1085" s="147"/>
      <c r="BW1085" s="147"/>
      <c r="BX1085" s="147"/>
      <c r="BY1085" s="147"/>
      <c r="BZ1085" s="147"/>
      <c r="CA1085" s="147"/>
      <c r="CB1085" s="147"/>
      <c r="CC1085" s="147"/>
    </row>
    <row r="1086" customFormat="false" ht="13.8" hidden="false" customHeight="false" outlineLevel="0" collapsed="false">
      <c r="A1086" s="147"/>
      <c r="B1086" s="147"/>
      <c r="C1086" s="147"/>
      <c r="D1086" s="147"/>
      <c r="E1086" s="147"/>
      <c r="F1086" s="147"/>
      <c r="G1086" s="147"/>
      <c r="H1086" s="147"/>
      <c r="AK1086" s="147"/>
      <c r="AL1086" s="147"/>
      <c r="AM1086" s="147"/>
      <c r="AN1086" s="147"/>
      <c r="AO1086" s="147"/>
      <c r="AP1086" s="147"/>
      <c r="AQ1086" s="147"/>
      <c r="AR1086" s="147"/>
      <c r="AS1086" s="147"/>
      <c r="AT1086" s="147"/>
      <c r="AU1086" s="147"/>
      <c r="AV1086" s="147"/>
      <c r="AW1086" s="147"/>
      <c r="AX1086" s="147"/>
      <c r="AY1086" s="147"/>
      <c r="AZ1086" s="147"/>
      <c r="BA1086" s="147"/>
      <c r="BB1086" s="147"/>
      <c r="BC1086" s="147"/>
      <c r="BD1086" s="147"/>
      <c r="BE1086" s="147"/>
      <c r="BF1086" s="147"/>
      <c r="BG1086" s="147"/>
      <c r="BH1086" s="147"/>
      <c r="BI1086" s="147"/>
      <c r="BJ1086" s="147"/>
      <c r="BK1086" s="147"/>
      <c r="BL1086" s="147"/>
      <c r="BM1086" s="147"/>
      <c r="BN1086" s="147"/>
      <c r="BO1086" s="147"/>
      <c r="BP1086" s="147"/>
      <c r="BQ1086" s="147"/>
      <c r="BR1086" s="147"/>
      <c r="BS1086" s="147"/>
      <c r="BT1086" s="147"/>
      <c r="BU1086" s="147"/>
      <c r="BV1086" s="147"/>
      <c r="BW1086" s="147"/>
      <c r="BX1086" s="147"/>
      <c r="BY1086" s="147"/>
      <c r="BZ1086" s="147"/>
      <c r="CA1086" s="147"/>
      <c r="CB1086" s="147"/>
      <c r="CC1086" s="147"/>
    </row>
    <row r="1087" customFormat="false" ht="13.8" hidden="false" customHeight="false" outlineLevel="0" collapsed="false">
      <c r="A1087" s="147"/>
      <c r="B1087" s="147"/>
      <c r="C1087" s="147"/>
      <c r="D1087" s="147"/>
      <c r="E1087" s="147"/>
      <c r="F1087" s="147"/>
      <c r="G1087" s="147"/>
      <c r="H1087" s="147"/>
      <c r="AK1087" s="147"/>
      <c r="AL1087" s="147"/>
      <c r="AM1087" s="147"/>
      <c r="AN1087" s="147"/>
      <c r="AO1087" s="147"/>
      <c r="AP1087" s="147"/>
      <c r="AQ1087" s="147"/>
      <c r="AR1087" s="147"/>
      <c r="AS1087" s="147"/>
      <c r="AT1087" s="147"/>
      <c r="AU1087" s="147"/>
      <c r="AV1087" s="147"/>
      <c r="AW1087" s="147"/>
      <c r="AX1087" s="147"/>
      <c r="AY1087" s="147"/>
      <c r="AZ1087" s="147"/>
      <c r="BA1087" s="147"/>
      <c r="BB1087" s="147"/>
      <c r="BC1087" s="147"/>
      <c r="BD1087" s="147"/>
      <c r="BE1087" s="147"/>
      <c r="BF1087" s="147"/>
      <c r="BG1087" s="147"/>
      <c r="BH1087" s="147"/>
      <c r="BI1087" s="147"/>
      <c r="BJ1087" s="147"/>
      <c r="BK1087" s="147"/>
      <c r="BL1087" s="147"/>
      <c r="BM1087" s="147"/>
      <c r="BN1087" s="147"/>
      <c r="BO1087" s="147"/>
      <c r="BP1087" s="147"/>
      <c r="BQ1087" s="147"/>
      <c r="BR1087" s="147"/>
      <c r="BS1087" s="147"/>
      <c r="BT1087" s="147"/>
      <c r="BU1087" s="147"/>
      <c r="BV1087" s="147"/>
      <c r="BW1087" s="147"/>
      <c r="BX1087" s="147"/>
      <c r="BY1087" s="147"/>
      <c r="BZ1087" s="147"/>
      <c r="CA1087" s="147"/>
      <c r="CB1087" s="147"/>
      <c r="CC1087" s="147"/>
    </row>
    <row r="1088" customFormat="false" ht="13.8" hidden="false" customHeight="false" outlineLevel="0" collapsed="false">
      <c r="A1088" s="147"/>
      <c r="B1088" s="147"/>
      <c r="C1088" s="147"/>
      <c r="D1088" s="147"/>
      <c r="E1088" s="147"/>
      <c r="F1088" s="147"/>
      <c r="G1088" s="147"/>
      <c r="H1088" s="147"/>
      <c r="AK1088" s="147"/>
      <c r="AL1088" s="147"/>
      <c r="AM1088" s="147"/>
      <c r="AN1088" s="147"/>
      <c r="AO1088" s="147"/>
      <c r="AP1088" s="147"/>
      <c r="AQ1088" s="147"/>
      <c r="AR1088" s="147"/>
      <c r="AS1088" s="147"/>
      <c r="AT1088" s="147"/>
      <c r="AU1088" s="147"/>
      <c r="AV1088" s="147"/>
      <c r="AW1088" s="147"/>
      <c r="AX1088" s="147"/>
      <c r="AY1088" s="147"/>
      <c r="AZ1088" s="147"/>
      <c r="BA1088" s="147"/>
      <c r="BB1088" s="147"/>
      <c r="BC1088" s="147"/>
      <c r="BD1088" s="147"/>
      <c r="BE1088" s="147"/>
      <c r="BF1088" s="147"/>
      <c r="BG1088" s="147"/>
      <c r="BH1088" s="147"/>
      <c r="BI1088" s="147"/>
      <c r="BJ1088" s="147"/>
      <c r="BK1088" s="147"/>
      <c r="BL1088" s="147"/>
      <c r="BM1088" s="147"/>
      <c r="BN1088" s="147"/>
      <c r="BO1088" s="147"/>
      <c r="BP1088" s="147"/>
      <c r="BQ1088" s="147"/>
      <c r="BR1088" s="147"/>
      <c r="BS1088" s="147"/>
      <c r="BT1088" s="147"/>
      <c r="BU1088" s="147"/>
      <c r="BV1088" s="147"/>
      <c r="BW1088" s="147"/>
      <c r="BX1088" s="147"/>
      <c r="BY1088" s="147"/>
      <c r="BZ1088" s="147"/>
      <c r="CA1088" s="147"/>
      <c r="CB1088" s="147"/>
      <c r="CC1088" s="147"/>
    </row>
    <row r="1089" customFormat="false" ht="13.8" hidden="false" customHeight="false" outlineLevel="0" collapsed="false">
      <c r="A1089" s="147"/>
      <c r="B1089" s="147"/>
      <c r="C1089" s="147"/>
      <c r="D1089" s="147"/>
      <c r="E1089" s="147"/>
      <c r="F1089" s="147"/>
      <c r="G1089" s="147"/>
      <c r="H1089" s="147"/>
      <c r="AK1089" s="147"/>
      <c r="AL1089" s="147"/>
      <c r="AM1089" s="147"/>
      <c r="AN1089" s="147"/>
      <c r="AO1089" s="147"/>
      <c r="AP1089" s="147"/>
      <c r="AQ1089" s="147"/>
      <c r="AR1089" s="147"/>
      <c r="AS1089" s="147"/>
      <c r="AT1089" s="147"/>
      <c r="AU1089" s="147"/>
      <c r="AV1089" s="147"/>
      <c r="AW1089" s="147"/>
      <c r="AX1089" s="147"/>
      <c r="AY1089" s="147"/>
      <c r="AZ1089" s="147"/>
      <c r="BA1089" s="147"/>
      <c r="BB1089" s="147"/>
      <c r="BC1089" s="147"/>
      <c r="BD1089" s="147"/>
      <c r="BE1089" s="147"/>
      <c r="BF1089" s="147"/>
      <c r="BG1089" s="147"/>
      <c r="BH1089" s="147"/>
      <c r="BI1089" s="147"/>
      <c r="BJ1089" s="147"/>
      <c r="BK1089" s="147"/>
      <c r="BL1089" s="147"/>
      <c r="BM1089" s="147"/>
      <c r="BN1089" s="147"/>
      <c r="BO1089" s="147"/>
      <c r="BP1089" s="147"/>
      <c r="BQ1089" s="147"/>
      <c r="BR1089" s="147"/>
      <c r="BS1089" s="147"/>
      <c r="BT1089" s="147"/>
      <c r="BU1089" s="147"/>
      <c r="BV1089" s="147"/>
      <c r="BW1089" s="147"/>
      <c r="BX1089" s="147"/>
      <c r="BY1089" s="147"/>
      <c r="BZ1089" s="147"/>
      <c r="CA1089" s="147"/>
      <c r="CB1089" s="147"/>
      <c r="CC1089" s="147"/>
    </row>
    <row r="1090" customFormat="false" ht="13.8" hidden="false" customHeight="false" outlineLevel="0" collapsed="false">
      <c r="A1090" s="147"/>
      <c r="B1090" s="147"/>
      <c r="C1090" s="147"/>
      <c r="D1090" s="147"/>
      <c r="E1090" s="147"/>
      <c r="F1090" s="147"/>
      <c r="G1090" s="147"/>
      <c r="H1090" s="147"/>
      <c r="AK1090" s="147"/>
      <c r="AL1090" s="147"/>
      <c r="AM1090" s="147"/>
      <c r="AN1090" s="147"/>
      <c r="AO1090" s="147"/>
      <c r="AP1090" s="147"/>
      <c r="AQ1090" s="147"/>
      <c r="AR1090" s="147"/>
      <c r="AS1090" s="147"/>
      <c r="AT1090" s="147"/>
      <c r="AU1090" s="147"/>
      <c r="AV1090" s="147"/>
      <c r="AW1090" s="147"/>
      <c r="AX1090" s="147"/>
      <c r="AY1090" s="147"/>
      <c r="AZ1090" s="147"/>
      <c r="BA1090" s="147"/>
      <c r="BB1090" s="147"/>
      <c r="BC1090" s="147"/>
      <c r="BD1090" s="147"/>
      <c r="BE1090" s="147"/>
      <c r="BF1090" s="147"/>
      <c r="BG1090" s="147"/>
      <c r="BH1090" s="147"/>
      <c r="BI1090" s="147"/>
      <c r="BJ1090" s="147"/>
      <c r="BK1090" s="147"/>
      <c r="BL1090" s="147"/>
      <c r="BM1090" s="147"/>
      <c r="BN1090" s="147"/>
      <c r="BO1090" s="147"/>
      <c r="BP1090" s="147"/>
      <c r="BQ1090" s="147"/>
      <c r="BR1090" s="147"/>
      <c r="BS1090" s="147"/>
      <c r="BT1090" s="147"/>
      <c r="BU1090" s="147"/>
      <c r="BV1090" s="147"/>
      <c r="BW1090" s="147"/>
      <c r="BX1090" s="147"/>
      <c r="BY1090" s="147"/>
      <c r="BZ1090" s="147"/>
      <c r="CA1090" s="147"/>
      <c r="CB1090" s="147"/>
      <c r="CC1090" s="147"/>
    </row>
    <row r="1091" customFormat="false" ht="13.8" hidden="false" customHeight="false" outlineLevel="0" collapsed="false">
      <c r="A1091" s="147"/>
      <c r="B1091" s="147"/>
      <c r="C1091" s="147"/>
      <c r="D1091" s="147"/>
      <c r="E1091" s="147"/>
      <c r="F1091" s="147"/>
      <c r="G1091" s="147"/>
      <c r="H1091" s="147"/>
      <c r="AK1091" s="147"/>
      <c r="AL1091" s="147"/>
      <c r="AM1091" s="147"/>
      <c r="AN1091" s="147"/>
      <c r="AO1091" s="147"/>
      <c r="AP1091" s="147"/>
      <c r="AQ1091" s="147"/>
      <c r="AR1091" s="147"/>
      <c r="AS1091" s="147"/>
      <c r="AT1091" s="147"/>
      <c r="AU1091" s="147"/>
      <c r="AV1091" s="147"/>
      <c r="AW1091" s="147"/>
      <c r="AX1091" s="147"/>
      <c r="AY1091" s="147"/>
      <c r="AZ1091" s="147"/>
      <c r="BA1091" s="147"/>
      <c r="BB1091" s="147"/>
      <c r="BC1091" s="147"/>
      <c r="BD1091" s="147"/>
      <c r="BE1091" s="147"/>
      <c r="BF1091" s="147"/>
      <c r="BG1091" s="147"/>
      <c r="BH1091" s="147"/>
      <c r="BI1091" s="147"/>
      <c r="BJ1091" s="147"/>
      <c r="BK1091" s="147"/>
      <c r="BL1091" s="147"/>
      <c r="BM1091" s="147"/>
      <c r="BN1091" s="147"/>
      <c r="BO1091" s="147"/>
      <c r="BP1091" s="147"/>
      <c r="BQ1091" s="147"/>
      <c r="BR1091" s="147"/>
      <c r="BS1091" s="147"/>
      <c r="BT1091" s="147"/>
      <c r="BU1091" s="147"/>
      <c r="BV1091" s="147"/>
      <c r="BW1091" s="147"/>
      <c r="BX1091" s="147"/>
      <c r="BY1091" s="147"/>
      <c r="BZ1091" s="147"/>
      <c r="CA1091" s="147"/>
      <c r="CB1091" s="147"/>
      <c r="CC1091" s="147"/>
    </row>
    <row r="1092" customFormat="false" ht="13.8" hidden="false" customHeight="false" outlineLevel="0" collapsed="false">
      <c r="A1092" s="147"/>
      <c r="B1092" s="147"/>
      <c r="C1092" s="147"/>
      <c r="D1092" s="147"/>
      <c r="E1092" s="147"/>
      <c r="F1092" s="147"/>
      <c r="G1092" s="147"/>
      <c r="H1092" s="147"/>
      <c r="AK1092" s="147"/>
      <c r="AL1092" s="147"/>
      <c r="AM1092" s="147"/>
      <c r="AN1092" s="147"/>
      <c r="AO1092" s="147"/>
      <c r="AP1092" s="147"/>
      <c r="AQ1092" s="147"/>
      <c r="AR1092" s="147"/>
      <c r="AS1092" s="147"/>
      <c r="AT1092" s="147"/>
      <c r="AU1092" s="147"/>
      <c r="AV1092" s="147"/>
      <c r="AW1092" s="147"/>
      <c r="AX1092" s="147"/>
      <c r="AY1092" s="147"/>
      <c r="AZ1092" s="147"/>
      <c r="BA1092" s="147"/>
      <c r="BB1092" s="147"/>
      <c r="BC1092" s="147"/>
      <c r="BD1092" s="147"/>
      <c r="BE1092" s="147"/>
      <c r="BF1092" s="147"/>
      <c r="BG1092" s="147"/>
      <c r="BH1092" s="147"/>
      <c r="BI1092" s="147"/>
      <c r="BJ1092" s="147"/>
      <c r="BK1092" s="147"/>
      <c r="BL1092" s="147"/>
      <c r="BM1092" s="147"/>
      <c r="BN1092" s="147"/>
      <c r="BO1092" s="147"/>
      <c r="BP1092" s="147"/>
      <c r="BQ1092" s="147"/>
      <c r="BR1092" s="147"/>
      <c r="BS1092" s="147"/>
      <c r="BT1092" s="147"/>
      <c r="BU1092" s="147"/>
      <c r="BV1092" s="147"/>
      <c r="BW1092" s="147"/>
      <c r="BX1092" s="147"/>
      <c r="BY1092" s="147"/>
      <c r="BZ1092" s="147"/>
      <c r="CA1092" s="147"/>
      <c r="CB1092" s="147"/>
      <c r="CC1092" s="147"/>
    </row>
    <row r="1093" customFormat="false" ht="13.8" hidden="false" customHeight="false" outlineLevel="0" collapsed="false">
      <c r="A1093" s="147"/>
      <c r="B1093" s="147"/>
      <c r="C1093" s="147"/>
      <c r="D1093" s="147"/>
      <c r="E1093" s="147"/>
      <c r="F1093" s="147"/>
      <c r="G1093" s="147"/>
      <c r="H1093" s="147"/>
      <c r="AK1093" s="147"/>
      <c r="AL1093" s="147"/>
      <c r="AM1093" s="147"/>
      <c r="AN1093" s="147"/>
      <c r="AO1093" s="147"/>
      <c r="AP1093" s="147"/>
      <c r="AQ1093" s="147"/>
      <c r="AR1093" s="147"/>
      <c r="AS1093" s="147"/>
      <c r="AT1093" s="147"/>
      <c r="AU1093" s="147"/>
      <c r="AV1093" s="147"/>
      <c r="AW1093" s="147"/>
      <c r="AX1093" s="147"/>
      <c r="AY1093" s="147"/>
      <c r="AZ1093" s="147"/>
      <c r="BA1093" s="147"/>
      <c r="BB1093" s="147"/>
      <c r="BC1093" s="147"/>
      <c r="BD1093" s="147"/>
      <c r="BE1093" s="147"/>
      <c r="BF1093" s="147"/>
      <c r="BG1093" s="147"/>
      <c r="BH1093" s="147"/>
      <c r="BI1093" s="147"/>
      <c r="BJ1093" s="147"/>
      <c r="BK1093" s="147"/>
      <c r="BL1093" s="147"/>
      <c r="BM1093" s="147"/>
      <c r="BN1093" s="147"/>
      <c r="BO1093" s="147"/>
      <c r="BP1093" s="147"/>
      <c r="BQ1093" s="147"/>
      <c r="BR1093" s="147"/>
      <c r="BS1093" s="147"/>
      <c r="BT1093" s="147"/>
      <c r="BU1093" s="147"/>
      <c r="BV1093" s="147"/>
      <c r="BW1093" s="147"/>
      <c r="BX1093" s="147"/>
      <c r="BY1093" s="147"/>
      <c r="BZ1093" s="147"/>
      <c r="CA1093" s="147"/>
      <c r="CB1093" s="147"/>
      <c r="CC1093" s="147"/>
    </row>
    <row r="1094" customFormat="false" ht="13.8" hidden="false" customHeight="false" outlineLevel="0" collapsed="false">
      <c r="A1094" s="147"/>
      <c r="B1094" s="147"/>
      <c r="C1094" s="147"/>
      <c r="D1094" s="147"/>
      <c r="E1094" s="147"/>
      <c r="F1094" s="147"/>
      <c r="G1094" s="147"/>
      <c r="H1094" s="147"/>
      <c r="AK1094" s="147"/>
      <c r="AL1094" s="147"/>
      <c r="AM1094" s="147"/>
      <c r="AN1094" s="147"/>
      <c r="AO1094" s="147"/>
      <c r="AP1094" s="147"/>
      <c r="AQ1094" s="147"/>
      <c r="AR1094" s="147"/>
      <c r="AS1094" s="147"/>
      <c r="AT1094" s="147"/>
      <c r="AU1094" s="147"/>
      <c r="AV1094" s="147"/>
      <c r="AW1094" s="147"/>
      <c r="AX1094" s="147"/>
      <c r="AY1094" s="147"/>
      <c r="AZ1094" s="147"/>
      <c r="BA1094" s="147"/>
      <c r="BB1094" s="147"/>
      <c r="BC1094" s="147"/>
      <c r="BD1094" s="147"/>
      <c r="BE1094" s="147"/>
      <c r="BF1094" s="147"/>
      <c r="BG1094" s="147"/>
      <c r="BH1094" s="147"/>
      <c r="BI1094" s="147"/>
      <c r="BJ1094" s="147"/>
      <c r="BK1094" s="147"/>
      <c r="BL1094" s="147"/>
      <c r="BM1094" s="147"/>
      <c r="BN1094" s="147"/>
      <c r="BO1094" s="147"/>
      <c r="BP1094" s="147"/>
      <c r="BQ1094" s="147"/>
      <c r="BR1094" s="147"/>
      <c r="BS1094" s="147"/>
      <c r="BT1094" s="147"/>
      <c r="BU1094" s="147"/>
      <c r="BV1094" s="147"/>
      <c r="BW1094" s="147"/>
      <c r="BX1094" s="147"/>
      <c r="BY1094" s="147"/>
      <c r="BZ1094" s="147"/>
      <c r="CA1094" s="147"/>
      <c r="CB1094" s="147"/>
      <c r="CC1094" s="147"/>
    </row>
    <row r="1095" customFormat="false" ht="13.8" hidden="false" customHeight="false" outlineLevel="0" collapsed="false">
      <c r="A1095" s="147"/>
      <c r="B1095" s="147"/>
      <c r="C1095" s="147"/>
      <c r="D1095" s="147"/>
      <c r="E1095" s="147"/>
      <c r="F1095" s="147"/>
      <c r="G1095" s="147"/>
      <c r="H1095" s="147"/>
      <c r="AK1095" s="147"/>
      <c r="AL1095" s="147"/>
      <c r="AM1095" s="147"/>
      <c r="AN1095" s="147"/>
      <c r="AO1095" s="147"/>
      <c r="AP1095" s="147"/>
      <c r="AQ1095" s="147"/>
      <c r="AR1095" s="147"/>
      <c r="AS1095" s="147"/>
      <c r="AT1095" s="147"/>
      <c r="AU1095" s="147"/>
      <c r="AV1095" s="147"/>
      <c r="AW1095" s="147"/>
      <c r="AX1095" s="147"/>
      <c r="AY1095" s="147"/>
      <c r="AZ1095" s="147"/>
      <c r="BA1095" s="147"/>
      <c r="BB1095" s="147"/>
      <c r="BC1095" s="147"/>
      <c r="BD1095" s="147"/>
      <c r="BE1095" s="147"/>
      <c r="BF1095" s="147"/>
      <c r="BG1095" s="147"/>
      <c r="BH1095" s="147"/>
      <c r="BI1095" s="147"/>
      <c r="BJ1095" s="147"/>
      <c r="BK1095" s="147"/>
      <c r="BL1095" s="147"/>
      <c r="BM1095" s="147"/>
      <c r="BN1095" s="147"/>
      <c r="BO1095" s="147"/>
      <c r="BP1095" s="147"/>
      <c r="BQ1095" s="147"/>
      <c r="BR1095" s="147"/>
      <c r="BS1095" s="147"/>
      <c r="BT1095" s="147"/>
      <c r="BU1095" s="147"/>
      <c r="BV1095" s="147"/>
      <c r="BW1095" s="147"/>
      <c r="BX1095" s="147"/>
      <c r="BY1095" s="147"/>
      <c r="BZ1095" s="147"/>
      <c r="CA1095" s="147"/>
      <c r="CB1095" s="147"/>
      <c r="CC1095" s="147"/>
    </row>
    <row r="1096" customFormat="false" ht="13.8" hidden="false" customHeight="false" outlineLevel="0" collapsed="false">
      <c r="A1096" s="147"/>
      <c r="B1096" s="147"/>
      <c r="C1096" s="147"/>
      <c r="D1096" s="147"/>
      <c r="E1096" s="147"/>
      <c r="F1096" s="147"/>
      <c r="G1096" s="147"/>
      <c r="H1096" s="147"/>
      <c r="AK1096" s="147"/>
      <c r="AL1096" s="147"/>
      <c r="AM1096" s="147"/>
      <c r="AN1096" s="147"/>
      <c r="AO1096" s="147"/>
      <c r="AP1096" s="147"/>
      <c r="AQ1096" s="147"/>
      <c r="AR1096" s="147"/>
      <c r="AS1096" s="147"/>
      <c r="AT1096" s="147"/>
      <c r="AU1096" s="147"/>
      <c r="AV1096" s="147"/>
      <c r="AW1096" s="147"/>
      <c r="AX1096" s="147"/>
      <c r="AY1096" s="147"/>
      <c r="AZ1096" s="147"/>
      <c r="BA1096" s="147"/>
      <c r="BB1096" s="147"/>
      <c r="BC1096" s="147"/>
      <c r="BD1096" s="147"/>
      <c r="BE1096" s="147"/>
      <c r="BF1096" s="147"/>
      <c r="BG1096" s="147"/>
      <c r="BH1096" s="147"/>
      <c r="BI1096" s="147"/>
      <c r="BJ1096" s="147"/>
      <c r="BK1096" s="147"/>
      <c r="BL1096" s="147"/>
      <c r="BM1096" s="147"/>
      <c r="BN1096" s="147"/>
      <c r="BO1096" s="147"/>
      <c r="BP1096" s="147"/>
      <c r="BQ1096" s="147"/>
      <c r="BR1096" s="147"/>
      <c r="BS1096" s="147"/>
      <c r="BT1096" s="147"/>
      <c r="BU1096" s="147"/>
      <c r="BV1096" s="147"/>
      <c r="BW1096" s="147"/>
      <c r="BX1096" s="147"/>
      <c r="BY1096" s="147"/>
      <c r="BZ1096" s="147"/>
      <c r="CA1096" s="147"/>
      <c r="CB1096" s="147"/>
      <c r="CC1096" s="147"/>
    </row>
    <row r="1097" customFormat="false" ht="13.8" hidden="false" customHeight="false" outlineLevel="0" collapsed="false">
      <c r="A1097" s="147"/>
      <c r="B1097" s="147"/>
      <c r="C1097" s="147"/>
      <c r="D1097" s="147"/>
      <c r="E1097" s="147"/>
      <c r="F1097" s="147"/>
      <c r="G1097" s="147"/>
      <c r="H1097" s="147"/>
      <c r="AK1097" s="147"/>
      <c r="AL1097" s="147"/>
      <c r="AM1097" s="147"/>
      <c r="AN1097" s="147"/>
      <c r="AO1097" s="147"/>
      <c r="AP1097" s="147"/>
      <c r="AQ1097" s="147"/>
      <c r="AR1097" s="147"/>
      <c r="AS1097" s="147"/>
      <c r="AT1097" s="147"/>
      <c r="AU1097" s="147"/>
      <c r="AV1097" s="147"/>
      <c r="AW1097" s="147"/>
      <c r="AX1097" s="147"/>
      <c r="AY1097" s="147"/>
      <c r="AZ1097" s="147"/>
      <c r="BA1097" s="147"/>
      <c r="BB1097" s="147"/>
      <c r="BC1097" s="147"/>
      <c r="BD1097" s="147"/>
      <c r="BE1097" s="147"/>
      <c r="BF1097" s="147"/>
      <c r="BG1097" s="147"/>
      <c r="BH1097" s="147"/>
      <c r="BI1097" s="147"/>
      <c r="BJ1097" s="147"/>
      <c r="BK1097" s="147"/>
      <c r="BL1097" s="147"/>
      <c r="BM1097" s="147"/>
      <c r="BN1097" s="147"/>
      <c r="BO1097" s="147"/>
      <c r="BP1097" s="147"/>
      <c r="BQ1097" s="147"/>
      <c r="BR1097" s="147"/>
      <c r="BS1097" s="147"/>
      <c r="BT1097" s="147"/>
      <c r="BU1097" s="147"/>
      <c r="BV1097" s="147"/>
      <c r="BW1097" s="147"/>
      <c r="BX1097" s="147"/>
      <c r="BY1097" s="147"/>
      <c r="BZ1097" s="147"/>
      <c r="CA1097" s="147"/>
      <c r="CB1097" s="147"/>
      <c r="CC1097" s="147"/>
    </row>
    <row r="1098" customFormat="false" ht="13.8" hidden="false" customHeight="false" outlineLevel="0" collapsed="false">
      <c r="A1098" s="147"/>
      <c r="B1098" s="147"/>
      <c r="C1098" s="147"/>
      <c r="D1098" s="147"/>
      <c r="E1098" s="147"/>
      <c r="F1098" s="147"/>
      <c r="G1098" s="147"/>
      <c r="H1098" s="147"/>
      <c r="AK1098" s="147"/>
      <c r="AL1098" s="147"/>
      <c r="AM1098" s="147"/>
      <c r="AN1098" s="147"/>
      <c r="AO1098" s="147"/>
      <c r="AP1098" s="147"/>
      <c r="AQ1098" s="147"/>
      <c r="AR1098" s="147"/>
      <c r="AS1098" s="147"/>
      <c r="AT1098" s="147"/>
      <c r="AU1098" s="147"/>
      <c r="AV1098" s="147"/>
      <c r="AW1098" s="147"/>
      <c r="AX1098" s="147"/>
      <c r="AY1098" s="147"/>
      <c r="AZ1098" s="147"/>
      <c r="BA1098" s="147"/>
      <c r="BB1098" s="147"/>
      <c r="BC1098" s="147"/>
      <c r="BD1098" s="147"/>
      <c r="BE1098" s="147"/>
      <c r="BF1098" s="147"/>
      <c r="BG1098" s="147"/>
      <c r="BH1098" s="147"/>
      <c r="BI1098" s="147"/>
      <c r="BJ1098" s="147"/>
      <c r="BK1098" s="147"/>
      <c r="BL1098" s="147"/>
      <c r="BM1098" s="147"/>
      <c r="BN1098" s="147"/>
      <c r="BO1098" s="147"/>
      <c r="BP1098" s="147"/>
      <c r="BQ1098" s="147"/>
      <c r="BR1098" s="147"/>
      <c r="BS1098" s="147"/>
      <c r="BT1098" s="147"/>
      <c r="BU1098" s="147"/>
      <c r="BV1098" s="147"/>
      <c r="BW1098" s="147"/>
      <c r="BX1098" s="147"/>
      <c r="BY1098" s="147"/>
      <c r="BZ1098" s="147"/>
      <c r="CA1098" s="147"/>
      <c r="CB1098" s="147"/>
      <c r="CC1098" s="147"/>
    </row>
    <row r="1099" customFormat="false" ht="13.8" hidden="false" customHeight="false" outlineLevel="0" collapsed="false">
      <c r="A1099" s="147"/>
      <c r="B1099" s="147"/>
      <c r="C1099" s="147"/>
      <c r="D1099" s="147"/>
      <c r="E1099" s="147"/>
      <c r="F1099" s="147"/>
      <c r="G1099" s="147"/>
      <c r="H1099" s="147"/>
      <c r="AK1099" s="147"/>
      <c r="AL1099" s="147"/>
      <c r="AM1099" s="147"/>
      <c r="AN1099" s="147"/>
      <c r="AO1099" s="147"/>
      <c r="AP1099" s="147"/>
      <c r="AQ1099" s="147"/>
      <c r="AR1099" s="147"/>
      <c r="AS1099" s="147"/>
      <c r="AT1099" s="147"/>
      <c r="AU1099" s="147"/>
      <c r="AV1099" s="147"/>
      <c r="AW1099" s="147"/>
      <c r="AX1099" s="147"/>
      <c r="AY1099" s="147"/>
      <c r="AZ1099" s="147"/>
      <c r="BA1099" s="147"/>
      <c r="BB1099" s="147"/>
      <c r="BC1099" s="147"/>
      <c r="BD1099" s="147"/>
      <c r="BE1099" s="147"/>
      <c r="BF1099" s="147"/>
      <c r="BG1099" s="147"/>
      <c r="BH1099" s="147"/>
      <c r="BI1099" s="147"/>
      <c r="BJ1099" s="147"/>
      <c r="BK1099" s="147"/>
      <c r="BL1099" s="147"/>
      <c r="BM1099" s="147"/>
      <c r="BN1099" s="147"/>
      <c r="BO1099" s="147"/>
      <c r="BP1099" s="147"/>
      <c r="BQ1099" s="147"/>
      <c r="BR1099" s="147"/>
      <c r="BS1099" s="147"/>
      <c r="BT1099" s="147"/>
      <c r="BU1099" s="147"/>
      <c r="BV1099" s="147"/>
      <c r="BW1099" s="147"/>
      <c r="BX1099" s="147"/>
      <c r="BY1099" s="147"/>
      <c r="BZ1099" s="147"/>
      <c r="CA1099" s="147"/>
      <c r="CB1099" s="147"/>
      <c r="CC1099" s="147"/>
    </row>
    <row r="1100" customFormat="false" ht="13.8" hidden="false" customHeight="false" outlineLevel="0" collapsed="false">
      <c r="A1100" s="147"/>
      <c r="B1100" s="147"/>
      <c r="C1100" s="147"/>
      <c r="D1100" s="147"/>
      <c r="E1100" s="147"/>
      <c r="F1100" s="147"/>
      <c r="G1100" s="147"/>
      <c r="H1100" s="147"/>
      <c r="AK1100" s="147"/>
      <c r="AL1100" s="147"/>
      <c r="AM1100" s="147"/>
      <c r="AN1100" s="147"/>
      <c r="AO1100" s="147"/>
      <c r="AP1100" s="147"/>
      <c r="AQ1100" s="147"/>
      <c r="AR1100" s="147"/>
      <c r="AS1100" s="147"/>
      <c r="AT1100" s="147"/>
      <c r="AU1100" s="147"/>
      <c r="AV1100" s="147"/>
      <c r="AW1100" s="147"/>
      <c r="AX1100" s="147"/>
      <c r="AY1100" s="147"/>
      <c r="AZ1100" s="147"/>
      <c r="BA1100" s="147"/>
      <c r="BB1100" s="147"/>
      <c r="BC1100" s="147"/>
      <c r="BD1100" s="147"/>
      <c r="BE1100" s="147"/>
      <c r="BF1100" s="147"/>
      <c r="BG1100" s="147"/>
      <c r="BH1100" s="147"/>
      <c r="BI1100" s="147"/>
      <c r="BJ1100" s="147"/>
      <c r="BK1100" s="147"/>
      <c r="BL1100" s="147"/>
      <c r="BM1100" s="147"/>
      <c r="BN1100" s="147"/>
      <c r="BO1100" s="147"/>
      <c r="BP1100" s="147"/>
      <c r="BQ1100" s="147"/>
      <c r="BR1100" s="147"/>
      <c r="BS1100" s="147"/>
      <c r="BT1100" s="147"/>
      <c r="BU1100" s="147"/>
      <c r="BV1100" s="147"/>
      <c r="BW1100" s="147"/>
      <c r="BX1100" s="147"/>
      <c r="BY1100" s="147"/>
      <c r="BZ1100" s="147"/>
      <c r="CA1100" s="147"/>
      <c r="CB1100" s="147"/>
      <c r="CC1100" s="147"/>
    </row>
    <row r="1101" customFormat="false" ht="13.8" hidden="false" customHeight="false" outlineLevel="0" collapsed="false">
      <c r="A1101" s="147"/>
      <c r="B1101" s="147"/>
      <c r="C1101" s="147"/>
      <c r="D1101" s="147"/>
      <c r="E1101" s="147"/>
      <c r="F1101" s="147"/>
      <c r="G1101" s="147"/>
      <c r="H1101" s="147"/>
      <c r="AK1101" s="147"/>
      <c r="AL1101" s="147"/>
      <c r="AM1101" s="147"/>
      <c r="AN1101" s="147"/>
      <c r="AO1101" s="147"/>
      <c r="AP1101" s="147"/>
      <c r="AQ1101" s="147"/>
      <c r="AR1101" s="147"/>
      <c r="AS1101" s="147"/>
      <c r="AT1101" s="147"/>
      <c r="AU1101" s="147"/>
      <c r="AV1101" s="147"/>
      <c r="AW1101" s="147"/>
      <c r="AX1101" s="147"/>
      <c r="AY1101" s="147"/>
      <c r="AZ1101" s="147"/>
      <c r="BA1101" s="147"/>
      <c r="BB1101" s="147"/>
      <c r="BC1101" s="147"/>
      <c r="BD1101" s="147"/>
      <c r="BE1101" s="147"/>
      <c r="BF1101" s="147"/>
      <c r="BG1101" s="147"/>
      <c r="BH1101" s="147"/>
      <c r="BI1101" s="147"/>
      <c r="BJ1101" s="147"/>
      <c r="BK1101" s="147"/>
      <c r="BL1101" s="147"/>
      <c r="BM1101" s="147"/>
      <c r="BN1101" s="147"/>
      <c r="BO1101" s="147"/>
      <c r="BP1101" s="147"/>
      <c r="BQ1101" s="147"/>
      <c r="BR1101" s="147"/>
      <c r="BS1101" s="147"/>
      <c r="BT1101" s="147"/>
      <c r="BU1101" s="147"/>
      <c r="BV1101" s="147"/>
      <c r="BW1101" s="147"/>
      <c r="BX1101" s="147"/>
      <c r="BY1101" s="147"/>
      <c r="BZ1101" s="147"/>
      <c r="CA1101" s="147"/>
      <c r="CB1101" s="147"/>
      <c r="CC1101" s="147"/>
    </row>
    <row r="1102" customFormat="false" ht="13.8" hidden="false" customHeight="false" outlineLevel="0" collapsed="false">
      <c r="A1102" s="147"/>
      <c r="B1102" s="147"/>
      <c r="C1102" s="147"/>
      <c r="D1102" s="147"/>
      <c r="E1102" s="147"/>
      <c r="F1102" s="147"/>
      <c r="G1102" s="147"/>
      <c r="H1102" s="147"/>
      <c r="AK1102" s="147"/>
      <c r="AL1102" s="147"/>
      <c r="AM1102" s="147"/>
      <c r="AN1102" s="147"/>
      <c r="AO1102" s="147"/>
      <c r="AP1102" s="147"/>
      <c r="AQ1102" s="147"/>
      <c r="AR1102" s="147"/>
      <c r="AS1102" s="147"/>
      <c r="AT1102" s="147"/>
      <c r="AU1102" s="147"/>
      <c r="AV1102" s="147"/>
      <c r="AW1102" s="147"/>
      <c r="AX1102" s="147"/>
      <c r="AY1102" s="147"/>
      <c r="AZ1102" s="147"/>
      <c r="BA1102" s="147"/>
      <c r="BB1102" s="147"/>
      <c r="BC1102" s="147"/>
      <c r="BD1102" s="147"/>
      <c r="BE1102" s="147"/>
      <c r="BF1102" s="147"/>
      <c r="BG1102" s="147"/>
      <c r="BH1102" s="147"/>
      <c r="BI1102" s="147"/>
      <c r="BJ1102" s="147"/>
      <c r="BK1102" s="147"/>
      <c r="BL1102" s="147"/>
      <c r="BM1102" s="147"/>
      <c r="BN1102" s="147"/>
      <c r="BO1102" s="147"/>
      <c r="BP1102" s="147"/>
      <c r="BQ1102" s="147"/>
      <c r="BR1102" s="147"/>
      <c r="BS1102" s="147"/>
      <c r="BT1102" s="147"/>
      <c r="BU1102" s="147"/>
      <c r="BV1102" s="147"/>
      <c r="BW1102" s="147"/>
      <c r="BX1102" s="147"/>
      <c r="BY1102" s="147"/>
      <c r="BZ1102" s="147"/>
      <c r="CA1102" s="147"/>
      <c r="CB1102" s="147"/>
      <c r="CC1102" s="147"/>
    </row>
    <row r="1103" customFormat="false" ht="13.8" hidden="false" customHeight="false" outlineLevel="0" collapsed="false">
      <c r="A1103" s="147"/>
      <c r="B1103" s="147"/>
      <c r="C1103" s="147"/>
      <c r="D1103" s="147"/>
      <c r="E1103" s="147"/>
      <c r="F1103" s="147"/>
      <c r="G1103" s="147"/>
      <c r="H1103" s="147"/>
      <c r="AK1103" s="147"/>
      <c r="AL1103" s="147"/>
      <c r="AM1103" s="147"/>
      <c r="AN1103" s="147"/>
      <c r="AO1103" s="147"/>
      <c r="AP1103" s="147"/>
      <c r="AQ1103" s="147"/>
      <c r="AR1103" s="147"/>
      <c r="AS1103" s="147"/>
      <c r="AT1103" s="147"/>
      <c r="AU1103" s="147"/>
      <c r="AV1103" s="147"/>
      <c r="AW1103" s="147"/>
      <c r="AX1103" s="147"/>
      <c r="AY1103" s="147"/>
      <c r="AZ1103" s="147"/>
      <c r="BA1103" s="147"/>
      <c r="BB1103" s="147"/>
      <c r="BC1103" s="147"/>
      <c r="BD1103" s="147"/>
      <c r="BE1103" s="147"/>
      <c r="BF1103" s="147"/>
      <c r="BG1103" s="147"/>
      <c r="BH1103" s="147"/>
      <c r="BI1103" s="147"/>
      <c r="BJ1103" s="147"/>
      <c r="BK1103" s="147"/>
      <c r="BL1103" s="147"/>
      <c r="BM1103" s="147"/>
      <c r="BN1103" s="147"/>
      <c r="BO1103" s="147"/>
      <c r="BP1103" s="147"/>
      <c r="BQ1103" s="147"/>
      <c r="BR1103" s="147"/>
      <c r="BS1103" s="147"/>
      <c r="BT1103" s="147"/>
      <c r="BU1103" s="147"/>
      <c r="BV1103" s="147"/>
      <c r="BW1103" s="147"/>
      <c r="BX1103" s="147"/>
      <c r="BY1103" s="147"/>
      <c r="BZ1103" s="147"/>
      <c r="CA1103" s="147"/>
      <c r="CB1103" s="147"/>
      <c r="CC1103" s="147"/>
    </row>
    <row r="1104" customFormat="false" ht="13.8" hidden="false" customHeight="false" outlineLevel="0" collapsed="false">
      <c r="A1104" s="147"/>
      <c r="B1104" s="147"/>
      <c r="C1104" s="147"/>
      <c r="D1104" s="147"/>
      <c r="E1104" s="147"/>
      <c r="F1104" s="147"/>
      <c r="G1104" s="147"/>
      <c r="H1104" s="147"/>
      <c r="AK1104" s="147"/>
      <c r="AL1104" s="147"/>
      <c r="AM1104" s="147"/>
      <c r="AN1104" s="147"/>
      <c r="AO1104" s="147"/>
      <c r="AP1104" s="147"/>
      <c r="AQ1104" s="147"/>
      <c r="AR1104" s="147"/>
      <c r="AS1104" s="147"/>
      <c r="AT1104" s="147"/>
      <c r="AU1104" s="147"/>
      <c r="AV1104" s="147"/>
      <c r="AW1104" s="147"/>
      <c r="AX1104" s="147"/>
      <c r="AY1104" s="147"/>
      <c r="AZ1104" s="147"/>
      <c r="BA1104" s="147"/>
      <c r="BB1104" s="147"/>
      <c r="BC1104" s="147"/>
      <c r="BD1104" s="147"/>
      <c r="BE1104" s="147"/>
      <c r="BF1104" s="147"/>
      <c r="BG1104" s="147"/>
      <c r="BH1104" s="147"/>
      <c r="BI1104" s="147"/>
      <c r="BJ1104" s="147"/>
      <c r="BK1104" s="147"/>
      <c r="BL1104" s="147"/>
      <c r="BM1104" s="147"/>
      <c r="BN1104" s="147"/>
      <c r="BO1104" s="147"/>
      <c r="BP1104" s="147"/>
      <c r="BQ1104" s="147"/>
      <c r="BR1104" s="147"/>
      <c r="BS1104" s="147"/>
      <c r="BT1104" s="147"/>
      <c r="BU1104" s="147"/>
      <c r="BV1104" s="147"/>
      <c r="BW1104" s="147"/>
      <c r="BX1104" s="147"/>
      <c r="BY1104" s="147"/>
      <c r="BZ1104" s="147"/>
      <c r="CA1104" s="147"/>
      <c r="CB1104" s="147"/>
      <c r="CC1104" s="147"/>
    </row>
    <row r="1105" customFormat="false" ht="13.8" hidden="false" customHeight="false" outlineLevel="0" collapsed="false">
      <c r="A1105" s="147"/>
      <c r="B1105" s="147"/>
      <c r="C1105" s="147"/>
      <c r="D1105" s="147"/>
      <c r="E1105" s="147"/>
      <c r="F1105" s="147"/>
      <c r="G1105" s="147"/>
      <c r="H1105" s="147"/>
      <c r="AK1105" s="147"/>
      <c r="AL1105" s="147"/>
      <c r="AM1105" s="147"/>
      <c r="AN1105" s="147"/>
      <c r="AO1105" s="147"/>
      <c r="AP1105" s="147"/>
      <c r="AQ1105" s="147"/>
      <c r="AR1105" s="147"/>
      <c r="AS1105" s="147"/>
      <c r="AT1105" s="147"/>
      <c r="AU1105" s="147"/>
      <c r="AV1105" s="147"/>
      <c r="AW1105" s="147"/>
      <c r="AX1105" s="147"/>
      <c r="AY1105" s="147"/>
      <c r="AZ1105" s="147"/>
      <c r="BA1105" s="147"/>
      <c r="BB1105" s="147"/>
      <c r="BC1105" s="147"/>
      <c r="BD1105" s="147"/>
      <c r="BE1105" s="147"/>
      <c r="BF1105" s="147"/>
      <c r="BG1105" s="147"/>
      <c r="BH1105" s="147"/>
      <c r="BI1105" s="147"/>
      <c r="BJ1105" s="147"/>
      <c r="BK1105" s="147"/>
      <c r="BL1105" s="147"/>
      <c r="BM1105" s="147"/>
      <c r="BN1105" s="147"/>
      <c r="BO1105" s="147"/>
      <c r="BP1105" s="147"/>
      <c r="BQ1105" s="147"/>
      <c r="BR1105" s="147"/>
      <c r="BS1105" s="147"/>
      <c r="BT1105" s="147"/>
      <c r="BU1105" s="147"/>
      <c r="BV1105" s="147"/>
      <c r="BW1105" s="147"/>
      <c r="BX1105" s="147"/>
      <c r="BY1105" s="147"/>
      <c r="BZ1105" s="147"/>
      <c r="CA1105" s="147"/>
      <c r="CB1105" s="147"/>
      <c r="CC1105" s="147"/>
    </row>
    <row r="1106" customFormat="false" ht="13.8" hidden="false" customHeight="false" outlineLevel="0" collapsed="false">
      <c r="A1106" s="147"/>
      <c r="B1106" s="147"/>
      <c r="C1106" s="147"/>
      <c r="D1106" s="147"/>
      <c r="E1106" s="147"/>
      <c r="F1106" s="147"/>
      <c r="G1106" s="147"/>
      <c r="H1106" s="147"/>
      <c r="AK1106" s="147"/>
      <c r="AL1106" s="147"/>
      <c r="AM1106" s="147"/>
      <c r="AN1106" s="147"/>
      <c r="AO1106" s="147"/>
      <c r="AP1106" s="147"/>
      <c r="AQ1106" s="147"/>
      <c r="AR1106" s="147"/>
      <c r="AS1106" s="147"/>
      <c r="AT1106" s="147"/>
      <c r="AU1106" s="147"/>
      <c r="AV1106" s="147"/>
      <c r="AW1106" s="147"/>
      <c r="AX1106" s="147"/>
      <c r="AY1106" s="147"/>
      <c r="AZ1106" s="147"/>
      <c r="BA1106" s="147"/>
      <c r="BB1106" s="147"/>
      <c r="BC1106" s="147"/>
      <c r="BD1106" s="147"/>
      <c r="BE1106" s="147"/>
      <c r="BF1106" s="147"/>
      <c r="BG1106" s="147"/>
      <c r="BH1106" s="147"/>
      <c r="BI1106" s="147"/>
      <c r="BJ1106" s="147"/>
      <c r="BK1106" s="147"/>
      <c r="BL1106" s="147"/>
      <c r="BM1106" s="147"/>
      <c r="BN1106" s="147"/>
      <c r="BO1106" s="147"/>
      <c r="BP1106" s="147"/>
      <c r="BQ1106" s="147"/>
      <c r="BR1106" s="147"/>
      <c r="BS1106" s="147"/>
      <c r="BT1106" s="147"/>
      <c r="BU1106" s="147"/>
      <c r="BV1106" s="147"/>
      <c r="BW1106" s="147"/>
      <c r="BX1106" s="147"/>
      <c r="BY1106" s="147"/>
      <c r="BZ1106" s="147"/>
      <c r="CA1106" s="147"/>
      <c r="CB1106" s="147"/>
      <c r="CC1106" s="147"/>
    </row>
    <row r="1107" customFormat="false" ht="13.8" hidden="false" customHeight="false" outlineLevel="0" collapsed="false">
      <c r="A1107" s="147"/>
      <c r="B1107" s="147"/>
      <c r="C1107" s="147"/>
      <c r="D1107" s="147"/>
      <c r="E1107" s="147"/>
      <c r="F1107" s="147"/>
      <c r="G1107" s="147"/>
      <c r="H1107" s="147"/>
      <c r="AK1107" s="147"/>
      <c r="AL1107" s="147"/>
      <c r="AM1107" s="147"/>
      <c r="AN1107" s="147"/>
      <c r="AO1107" s="147"/>
      <c r="AP1107" s="147"/>
      <c r="AQ1107" s="147"/>
      <c r="AR1107" s="147"/>
      <c r="AS1107" s="147"/>
      <c r="AT1107" s="147"/>
      <c r="AU1107" s="147"/>
      <c r="AV1107" s="147"/>
      <c r="AW1107" s="147"/>
      <c r="AX1107" s="147"/>
      <c r="AY1107" s="147"/>
      <c r="AZ1107" s="147"/>
      <c r="BA1107" s="147"/>
      <c r="BB1107" s="147"/>
      <c r="BC1107" s="147"/>
      <c r="BD1107" s="147"/>
      <c r="BE1107" s="147"/>
      <c r="BF1107" s="147"/>
      <c r="BG1107" s="147"/>
      <c r="BH1107" s="147"/>
      <c r="BI1107" s="147"/>
      <c r="BJ1107" s="147"/>
      <c r="BK1107" s="147"/>
      <c r="BL1107" s="147"/>
      <c r="BM1107" s="147"/>
      <c r="BN1107" s="147"/>
      <c r="BO1107" s="147"/>
      <c r="BP1107" s="147"/>
      <c r="BQ1107" s="147"/>
      <c r="BR1107" s="147"/>
      <c r="BS1107" s="147"/>
      <c r="BT1107" s="147"/>
      <c r="BU1107" s="147"/>
      <c r="BV1107" s="147"/>
      <c r="BW1107" s="147"/>
      <c r="BX1107" s="147"/>
      <c r="BY1107" s="147"/>
      <c r="BZ1107" s="147"/>
      <c r="CA1107" s="147"/>
      <c r="CB1107" s="147"/>
      <c r="CC1107" s="147"/>
    </row>
    <row r="1108" customFormat="false" ht="13.8" hidden="false" customHeight="false" outlineLevel="0" collapsed="false">
      <c r="A1108" s="147"/>
      <c r="B1108" s="147"/>
      <c r="C1108" s="147"/>
      <c r="D1108" s="147"/>
      <c r="E1108" s="147"/>
      <c r="F1108" s="147"/>
      <c r="G1108" s="147"/>
      <c r="H1108" s="147"/>
      <c r="AK1108" s="147"/>
      <c r="AL1108" s="147"/>
      <c r="AM1108" s="147"/>
      <c r="AN1108" s="147"/>
      <c r="AO1108" s="147"/>
      <c r="AP1108" s="147"/>
      <c r="AQ1108" s="147"/>
      <c r="AR1108" s="147"/>
      <c r="AS1108" s="147"/>
      <c r="AT1108" s="147"/>
      <c r="AU1108" s="147"/>
      <c r="AV1108" s="147"/>
      <c r="AW1108" s="147"/>
      <c r="AX1108" s="147"/>
      <c r="AY1108" s="147"/>
      <c r="AZ1108" s="147"/>
      <c r="BA1108" s="147"/>
      <c r="BB1108" s="147"/>
      <c r="BC1108" s="147"/>
      <c r="BD1108" s="147"/>
      <c r="BE1108" s="147"/>
      <c r="BF1108" s="147"/>
      <c r="BG1108" s="147"/>
      <c r="BH1108" s="147"/>
      <c r="BI1108" s="147"/>
      <c r="BJ1108" s="147"/>
      <c r="BK1108" s="147"/>
      <c r="BL1108" s="147"/>
      <c r="BM1108" s="147"/>
      <c r="BN1108" s="147"/>
      <c r="BO1108" s="147"/>
      <c r="BP1108" s="147"/>
      <c r="BQ1108" s="147"/>
      <c r="BR1108" s="147"/>
      <c r="BS1108" s="147"/>
      <c r="BT1108" s="147"/>
      <c r="BU1108" s="147"/>
      <c r="BV1108" s="147"/>
      <c r="BW1108" s="147"/>
      <c r="BX1108" s="147"/>
      <c r="BY1108" s="147"/>
      <c r="BZ1108" s="147"/>
      <c r="CA1108" s="147"/>
      <c r="CB1108" s="147"/>
      <c r="CC1108" s="147"/>
    </row>
    <row r="1109" customFormat="false" ht="13.8" hidden="false" customHeight="false" outlineLevel="0" collapsed="false">
      <c r="A1109" s="147"/>
      <c r="B1109" s="147"/>
      <c r="C1109" s="147"/>
      <c r="D1109" s="147"/>
      <c r="E1109" s="147"/>
      <c r="F1109" s="147"/>
      <c r="G1109" s="147"/>
      <c r="H1109" s="147"/>
      <c r="AK1109" s="147"/>
      <c r="AL1109" s="147"/>
      <c r="AM1109" s="147"/>
      <c r="AN1109" s="147"/>
      <c r="AO1109" s="147"/>
      <c r="AP1109" s="147"/>
      <c r="AQ1109" s="147"/>
      <c r="AR1109" s="147"/>
      <c r="AS1109" s="147"/>
      <c r="AT1109" s="147"/>
      <c r="AU1109" s="147"/>
      <c r="AV1109" s="147"/>
      <c r="AW1109" s="147"/>
      <c r="AX1109" s="147"/>
      <c r="AY1109" s="147"/>
      <c r="AZ1109" s="147"/>
      <c r="BA1109" s="147"/>
      <c r="BB1109" s="147"/>
      <c r="BC1109" s="147"/>
      <c r="BD1109" s="147"/>
      <c r="BE1109" s="147"/>
      <c r="BF1109" s="147"/>
      <c r="BG1109" s="147"/>
      <c r="BH1109" s="147"/>
      <c r="BI1109" s="147"/>
      <c r="BJ1109" s="147"/>
      <c r="BK1109" s="147"/>
      <c r="BL1109" s="147"/>
      <c r="BM1109" s="147"/>
      <c r="BN1109" s="147"/>
      <c r="BO1109" s="147"/>
      <c r="BP1109" s="147"/>
      <c r="BQ1109" s="147"/>
      <c r="BR1109" s="147"/>
      <c r="BS1109" s="147"/>
      <c r="BT1109" s="147"/>
      <c r="BU1109" s="147"/>
      <c r="BV1109" s="147"/>
      <c r="BW1109" s="147"/>
      <c r="BX1109" s="147"/>
      <c r="BY1109" s="147"/>
      <c r="BZ1109" s="147"/>
      <c r="CA1109" s="147"/>
      <c r="CB1109" s="147"/>
      <c r="CC1109" s="147"/>
    </row>
    <row r="1110" customFormat="false" ht="13.8" hidden="false" customHeight="false" outlineLevel="0" collapsed="false">
      <c r="A1110" s="147"/>
      <c r="B1110" s="147"/>
      <c r="C1110" s="147"/>
      <c r="D1110" s="147"/>
      <c r="E1110" s="147"/>
      <c r="F1110" s="147"/>
      <c r="G1110" s="147"/>
      <c r="H1110" s="147"/>
      <c r="AK1110" s="147"/>
      <c r="AL1110" s="147"/>
      <c r="AM1110" s="147"/>
      <c r="AN1110" s="147"/>
      <c r="AO1110" s="147"/>
      <c r="AP1110" s="147"/>
      <c r="AQ1110" s="147"/>
      <c r="AR1110" s="147"/>
      <c r="AS1110" s="147"/>
      <c r="AT1110" s="147"/>
      <c r="AU1110" s="147"/>
      <c r="AV1110" s="147"/>
      <c r="AW1110" s="147"/>
      <c r="AX1110" s="147"/>
      <c r="AY1110" s="147"/>
      <c r="AZ1110" s="147"/>
      <c r="BA1110" s="147"/>
      <c r="BB1110" s="147"/>
      <c r="BC1110" s="147"/>
      <c r="BD1110" s="147"/>
      <c r="BE1110" s="147"/>
      <c r="BF1110" s="147"/>
      <c r="BG1110" s="147"/>
      <c r="BH1110" s="147"/>
      <c r="BI1110" s="147"/>
      <c r="BJ1110" s="147"/>
      <c r="BK1110" s="147"/>
      <c r="BL1110" s="147"/>
      <c r="BM1110" s="147"/>
      <c r="BN1110" s="147"/>
      <c r="BO1110" s="147"/>
      <c r="BP1110" s="147"/>
      <c r="BQ1110" s="147"/>
      <c r="BR1110" s="147"/>
      <c r="BS1110" s="147"/>
      <c r="BT1110" s="147"/>
      <c r="BU1110" s="147"/>
      <c r="BV1110" s="147"/>
      <c r="BW1110" s="147"/>
      <c r="BX1110" s="147"/>
      <c r="BY1110" s="147"/>
      <c r="BZ1110" s="147"/>
      <c r="CA1110" s="147"/>
      <c r="CB1110" s="147"/>
      <c r="CC1110" s="147"/>
    </row>
    <row r="1111" customFormat="false" ht="13.8" hidden="false" customHeight="false" outlineLevel="0" collapsed="false">
      <c r="A1111" s="147"/>
      <c r="B1111" s="147"/>
      <c r="C1111" s="147"/>
      <c r="D1111" s="147"/>
      <c r="E1111" s="147"/>
      <c r="F1111" s="147"/>
      <c r="G1111" s="147"/>
      <c r="H1111" s="147"/>
      <c r="AK1111" s="147"/>
      <c r="AL1111" s="147"/>
      <c r="AM1111" s="147"/>
      <c r="AN1111" s="147"/>
      <c r="AO1111" s="147"/>
      <c r="AP1111" s="147"/>
      <c r="AQ1111" s="147"/>
      <c r="AR1111" s="147"/>
      <c r="AS1111" s="147"/>
      <c r="AT1111" s="147"/>
      <c r="AU1111" s="147"/>
      <c r="AV1111" s="147"/>
      <c r="AW1111" s="147"/>
      <c r="AX1111" s="147"/>
      <c r="AY1111" s="147"/>
      <c r="AZ1111" s="147"/>
      <c r="BA1111" s="147"/>
      <c r="BB1111" s="147"/>
      <c r="BC1111" s="147"/>
      <c r="BD1111" s="147"/>
      <c r="BE1111" s="147"/>
      <c r="BF1111" s="147"/>
      <c r="BG1111" s="147"/>
      <c r="BH1111" s="147"/>
      <c r="BI1111" s="147"/>
      <c r="BJ1111" s="147"/>
      <c r="BK1111" s="147"/>
      <c r="BL1111" s="147"/>
      <c r="BM1111" s="147"/>
      <c r="BN1111" s="147"/>
      <c r="BO1111" s="147"/>
      <c r="BP1111" s="147"/>
      <c r="BQ1111" s="147"/>
      <c r="BR1111" s="147"/>
      <c r="BS1111" s="147"/>
      <c r="BT1111" s="147"/>
      <c r="BU1111" s="147"/>
      <c r="BV1111" s="147"/>
      <c r="BW1111" s="147"/>
      <c r="BX1111" s="147"/>
      <c r="BY1111" s="147"/>
      <c r="BZ1111" s="147"/>
      <c r="CA1111" s="147"/>
      <c r="CB1111" s="147"/>
      <c r="CC1111" s="147"/>
    </row>
    <row r="1112" customFormat="false" ht="13.8" hidden="false" customHeight="false" outlineLevel="0" collapsed="false">
      <c r="A1112" s="147"/>
      <c r="B1112" s="147"/>
      <c r="C1112" s="147"/>
      <c r="D1112" s="147"/>
      <c r="E1112" s="147"/>
      <c r="F1112" s="147"/>
      <c r="G1112" s="147"/>
      <c r="H1112" s="147"/>
      <c r="AK1112" s="147"/>
      <c r="AL1112" s="147"/>
      <c r="AM1112" s="147"/>
      <c r="AN1112" s="147"/>
      <c r="AO1112" s="147"/>
      <c r="AP1112" s="147"/>
      <c r="AQ1112" s="147"/>
      <c r="AR1112" s="147"/>
      <c r="AS1112" s="147"/>
      <c r="AT1112" s="147"/>
      <c r="AU1112" s="147"/>
      <c r="AV1112" s="147"/>
      <c r="AW1112" s="147"/>
      <c r="AX1112" s="147"/>
      <c r="AY1112" s="147"/>
      <c r="AZ1112" s="147"/>
      <c r="BA1112" s="147"/>
      <c r="BB1112" s="147"/>
      <c r="BC1112" s="147"/>
      <c r="BD1112" s="147"/>
      <c r="BE1112" s="147"/>
      <c r="BF1112" s="147"/>
      <c r="BG1112" s="147"/>
      <c r="BH1112" s="147"/>
      <c r="BI1112" s="147"/>
      <c r="BJ1112" s="147"/>
      <c r="BK1112" s="147"/>
      <c r="BL1112" s="147"/>
      <c r="BM1112" s="147"/>
      <c r="BN1112" s="147"/>
      <c r="BO1112" s="147"/>
      <c r="BP1112" s="147"/>
      <c r="BQ1112" s="147"/>
      <c r="BR1112" s="147"/>
      <c r="BS1112" s="147"/>
      <c r="BT1112" s="147"/>
      <c r="BU1112" s="147"/>
      <c r="BV1112" s="147"/>
      <c r="BW1112" s="147"/>
      <c r="BX1112" s="147"/>
      <c r="BY1112" s="147"/>
      <c r="BZ1112" s="147"/>
      <c r="CA1112" s="147"/>
      <c r="CB1112" s="147"/>
      <c r="CC1112" s="147"/>
    </row>
    <row r="1113" customFormat="false" ht="13.8" hidden="false" customHeight="false" outlineLevel="0" collapsed="false">
      <c r="A1113" s="147"/>
      <c r="B1113" s="147"/>
      <c r="C1113" s="147"/>
      <c r="D1113" s="147"/>
      <c r="E1113" s="147"/>
      <c r="F1113" s="147"/>
      <c r="G1113" s="147"/>
      <c r="H1113" s="147"/>
      <c r="AK1113" s="147"/>
      <c r="AL1113" s="147"/>
      <c r="AM1113" s="147"/>
      <c r="AN1113" s="147"/>
      <c r="AO1113" s="147"/>
      <c r="AP1113" s="147"/>
      <c r="AQ1113" s="147"/>
      <c r="AR1113" s="147"/>
      <c r="AS1113" s="147"/>
      <c r="AT1113" s="147"/>
      <c r="AU1113" s="147"/>
      <c r="AV1113" s="147"/>
      <c r="AW1113" s="147"/>
      <c r="AX1113" s="147"/>
      <c r="AY1113" s="147"/>
      <c r="AZ1113" s="147"/>
      <c r="BA1113" s="147"/>
      <c r="BB1113" s="147"/>
      <c r="BC1113" s="147"/>
      <c r="BD1113" s="147"/>
      <c r="BE1113" s="147"/>
      <c r="BF1113" s="147"/>
      <c r="BG1113" s="147"/>
      <c r="BH1113" s="147"/>
      <c r="BI1113" s="147"/>
      <c r="BJ1113" s="147"/>
      <c r="BK1113" s="147"/>
      <c r="BL1113" s="147"/>
      <c r="BM1113" s="147"/>
      <c r="BN1113" s="147"/>
      <c r="BO1113" s="147"/>
      <c r="BP1113" s="147"/>
      <c r="BQ1113" s="147"/>
      <c r="BR1113" s="147"/>
      <c r="BS1113" s="147"/>
      <c r="BT1113" s="147"/>
      <c r="BU1113" s="147"/>
      <c r="BV1113" s="147"/>
      <c r="BW1113" s="147"/>
      <c r="BX1113" s="147"/>
      <c r="BY1113" s="147"/>
      <c r="BZ1113" s="147"/>
      <c r="CA1113" s="147"/>
      <c r="CB1113" s="147"/>
      <c r="CC1113" s="147"/>
    </row>
    <row r="1114" customFormat="false" ht="13.8" hidden="false" customHeight="false" outlineLevel="0" collapsed="false">
      <c r="A1114" s="147"/>
      <c r="B1114" s="147"/>
      <c r="C1114" s="147"/>
      <c r="D1114" s="147"/>
      <c r="E1114" s="147"/>
      <c r="F1114" s="147"/>
      <c r="G1114" s="147"/>
      <c r="H1114" s="147"/>
      <c r="AK1114" s="147"/>
      <c r="AL1114" s="147"/>
      <c r="AM1114" s="147"/>
      <c r="AN1114" s="147"/>
      <c r="AO1114" s="147"/>
      <c r="AP1114" s="147"/>
      <c r="AQ1114" s="147"/>
      <c r="AR1114" s="147"/>
      <c r="AS1114" s="147"/>
      <c r="AT1114" s="147"/>
      <c r="AU1114" s="147"/>
      <c r="AV1114" s="147"/>
      <c r="AW1114" s="147"/>
      <c r="AX1114" s="147"/>
      <c r="AY1114" s="147"/>
      <c r="AZ1114" s="147"/>
      <c r="BA1114" s="147"/>
      <c r="BB1114" s="147"/>
      <c r="BC1114" s="147"/>
      <c r="BD1114" s="147"/>
      <c r="BE1114" s="147"/>
      <c r="BF1114" s="147"/>
      <c r="BG1114" s="147"/>
      <c r="BH1114" s="147"/>
      <c r="BI1114" s="147"/>
      <c r="BJ1114" s="147"/>
      <c r="BK1114" s="147"/>
      <c r="BL1114" s="147"/>
      <c r="BM1114" s="147"/>
      <c r="BN1114" s="147"/>
      <c r="BO1114" s="147"/>
      <c r="BP1114" s="147"/>
      <c r="BQ1114" s="147"/>
      <c r="BR1114" s="147"/>
      <c r="BS1114" s="147"/>
      <c r="BT1114" s="147"/>
      <c r="BU1114" s="147"/>
      <c r="BV1114" s="147"/>
      <c r="BW1114" s="147"/>
      <c r="BX1114" s="147"/>
      <c r="BY1114" s="147"/>
      <c r="BZ1114" s="147"/>
      <c r="CA1114" s="147"/>
      <c r="CB1114" s="147"/>
      <c r="CC1114" s="147"/>
    </row>
    <row r="1115" customFormat="false" ht="13.8" hidden="false" customHeight="false" outlineLevel="0" collapsed="false">
      <c r="A1115" s="147"/>
      <c r="B1115" s="147"/>
      <c r="C1115" s="147"/>
      <c r="D1115" s="147"/>
      <c r="E1115" s="147"/>
      <c r="F1115" s="147"/>
      <c r="G1115" s="147"/>
      <c r="H1115" s="147"/>
      <c r="AK1115" s="147"/>
      <c r="AL1115" s="147"/>
      <c r="AM1115" s="147"/>
      <c r="AN1115" s="147"/>
      <c r="AO1115" s="147"/>
      <c r="AP1115" s="147"/>
      <c r="AQ1115" s="147"/>
      <c r="AR1115" s="147"/>
      <c r="AS1115" s="147"/>
      <c r="AT1115" s="147"/>
      <c r="AU1115" s="147"/>
      <c r="AV1115" s="147"/>
      <c r="AW1115" s="147"/>
      <c r="AX1115" s="147"/>
      <c r="AY1115" s="147"/>
      <c r="AZ1115" s="147"/>
      <c r="BA1115" s="147"/>
      <c r="BB1115" s="147"/>
      <c r="BC1115" s="147"/>
      <c r="BD1115" s="147"/>
      <c r="BE1115" s="147"/>
      <c r="BF1115" s="147"/>
      <c r="BG1115" s="147"/>
      <c r="BH1115" s="147"/>
      <c r="BI1115" s="147"/>
      <c r="BJ1115" s="147"/>
      <c r="BK1115" s="147"/>
      <c r="BL1115" s="147"/>
      <c r="BM1115" s="147"/>
      <c r="BN1115" s="147"/>
      <c r="BO1115" s="147"/>
      <c r="BP1115" s="147"/>
      <c r="BQ1115" s="147"/>
      <c r="BR1115" s="147"/>
      <c r="BS1115" s="147"/>
      <c r="BT1115" s="147"/>
      <c r="BU1115" s="147"/>
      <c r="BV1115" s="147"/>
      <c r="BW1115" s="147"/>
      <c r="BX1115" s="147"/>
      <c r="BY1115" s="147"/>
      <c r="BZ1115" s="147"/>
      <c r="CA1115" s="147"/>
      <c r="CB1115" s="147"/>
      <c r="CC1115" s="147"/>
    </row>
    <row r="1116" customFormat="false" ht="13.8" hidden="false" customHeight="false" outlineLevel="0" collapsed="false">
      <c r="A1116" s="147"/>
      <c r="B1116" s="147"/>
      <c r="C1116" s="147"/>
      <c r="D1116" s="147"/>
      <c r="E1116" s="147"/>
      <c r="F1116" s="147"/>
      <c r="G1116" s="147"/>
      <c r="H1116" s="147"/>
      <c r="AK1116" s="147"/>
      <c r="AL1116" s="147"/>
      <c r="AM1116" s="147"/>
      <c r="AN1116" s="147"/>
      <c r="AO1116" s="147"/>
      <c r="AP1116" s="147"/>
      <c r="AQ1116" s="147"/>
      <c r="AR1116" s="147"/>
      <c r="AS1116" s="147"/>
      <c r="AT1116" s="147"/>
      <c r="AU1116" s="147"/>
      <c r="AV1116" s="147"/>
      <c r="AW1116" s="147"/>
      <c r="AX1116" s="147"/>
      <c r="AY1116" s="147"/>
      <c r="AZ1116" s="147"/>
      <c r="BA1116" s="147"/>
      <c r="BB1116" s="147"/>
      <c r="BC1116" s="147"/>
      <c r="BD1116" s="147"/>
      <c r="BE1116" s="147"/>
      <c r="BF1116" s="147"/>
      <c r="BG1116" s="147"/>
      <c r="BH1116" s="147"/>
      <c r="BI1116" s="147"/>
      <c r="BJ1116" s="147"/>
      <c r="BK1116" s="147"/>
      <c r="BL1116" s="147"/>
      <c r="BM1116" s="147"/>
      <c r="BN1116" s="147"/>
      <c r="BO1116" s="147"/>
      <c r="BP1116" s="147"/>
      <c r="BQ1116" s="147"/>
      <c r="BR1116" s="147"/>
      <c r="BS1116" s="147"/>
      <c r="BT1116" s="147"/>
      <c r="BU1116" s="147"/>
      <c r="BV1116" s="147"/>
      <c r="BW1116" s="147"/>
      <c r="BX1116" s="147"/>
      <c r="BY1116" s="147"/>
      <c r="BZ1116" s="147"/>
      <c r="CA1116" s="147"/>
      <c r="CB1116" s="147"/>
      <c r="CC1116" s="147"/>
    </row>
    <row r="1117" customFormat="false" ht="13.8" hidden="false" customHeight="false" outlineLevel="0" collapsed="false">
      <c r="A1117" s="147"/>
      <c r="B1117" s="147"/>
      <c r="C1117" s="147"/>
      <c r="D1117" s="147"/>
      <c r="E1117" s="147"/>
      <c r="F1117" s="147"/>
      <c r="G1117" s="147"/>
      <c r="H1117" s="147"/>
      <c r="AK1117" s="147"/>
      <c r="AL1117" s="147"/>
      <c r="AM1117" s="147"/>
      <c r="AN1117" s="147"/>
      <c r="AO1117" s="147"/>
      <c r="AP1117" s="147"/>
      <c r="AQ1117" s="147"/>
      <c r="AR1117" s="147"/>
      <c r="AS1117" s="147"/>
      <c r="AT1117" s="147"/>
      <c r="AU1117" s="147"/>
      <c r="AV1117" s="147"/>
      <c r="AW1117" s="147"/>
      <c r="AX1117" s="147"/>
      <c r="AY1117" s="147"/>
      <c r="AZ1117" s="147"/>
      <c r="BA1117" s="147"/>
      <c r="BB1117" s="147"/>
      <c r="BC1117" s="147"/>
      <c r="BD1117" s="147"/>
      <c r="BE1117" s="147"/>
      <c r="BF1117" s="147"/>
      <c r="BG1117" s="147"/>
      <c r="BH1117" s="147"/>
      <c r="BI1117" s="147"/>
      <c r="BJ1117" s="147"/>
      <c r="BK1117" s="147"/>
      <c r="BL1117" s="147"/>
      <c r="BM1117" s="147"/>
      <c r="BN1117" s="147"/>
      <c r="BO1117" s="147"/>
      <c r="BP1117" s="147"/>
      <c r="BQ1117" s="147"/>
      <c r="BR1117" s="147"/>
      <c r="BS1117" s="147"/>
      <c r="BT1117" s="147"/>
      <c r="BU1117" s="147"/>
      <c r="BV1117" s="147"/>
      <c r="BW1117" s="147"/>
      <c r="BX1117" s="147"/>
      <c r="BY1117" s="147"/>
      <c r="BZ1117" s="147"/>
      <c r="CA1117" s="147"/>
      <c r="CB1117" s="147"/>
      <c r="CC1117" s="147"/>
    </row>
    <row r="1118" customFormat="false" ht="13.8" hidden="false" customHeight="false" outlineLevel="0" collapsed="false">
      <c r="A1118" s="147"/>
      <c r="B1118" s="147"/>
      <c r="C1118" s="147"/>
      <c r="D1118" s="147"/>
      <c r="E1118" s="147"/>
      <c r="F1118" s="147"/>
      <c r="G1118" s="147"/>
      <c r="H1118" s="147"/>
      <c r="AK1118" s="147"/>
      <c r="AL1118" s="147"/>
      <c r="AM1118" s="147"/>
      <c r="AN1118" s="147"/>
      <c r="AO1118" s="147"/>
      <c r="AP1118" s="147"/>
      <c r="AQ1118" s="147"/>
      <c r="AR1118" s="147"/>
      <c r="AS1118" s="147"/>
      <c r="AT1118" s="147"/>
      <c r="AU1118" s="147"/>
      <c r="AV1118" s="147"/>
      <c r="AW1118" s="147"/>
      <c r="AX1118" s="147"/>
      <c r="AY1118" s="147"/>
      <c r="AZ1118" s="147"/>
      <c r="BA1118" s="147"/>
      <c r="BB1118" s="147"/>
      <c r="BC1118" s="147"/>
      <c r="BD1118" s="147"/>
      <c r="BE1118" s="147"/>
      <c r="BF1118" s="147"/>
      <c r="BG1118" s="147"/>
      <c r="BH1118" s="147"/>
      <c r="BI1118" s="147"/>
      <c r="BJ1118" s="147"/>
      <c r="BK1118" s="147"/>
      <c r="BL1118" s="147"/>
      <c r="BM1118" s="147"/>
      <c r="BN1118" s="147"/>
      <c r="BO1118" s="147"/>
      <c r="BP1118" s="147"/>
      <c r="BQ1118" s="147"/>
      <c r="BR1118" s="147"/>
      <c r="BS1118" s="147"/>
      <c r="BT1118" s="147"/>
      <c r="BU1118" s="147"/>
      <c r="BV1118" s="147"/>
      <c r="BW1118" s="147"/>
      <c r="BX1118" s="147"/>
      <c r="BY1118" s="147"/>
      <c r="BZ1118" s="147"/>
      <c r="CA1118" s="147"/>
      <c r="CB1118" s="147"/>
      <c r="CC1118" s="147"/>
    </row>
    <row r="1119" customFormat="false" ht="13.8" hidden="false" customHeight="false" outlineLevel="0" collapsed="false">
      <c r="A1119" s="147"/>
      <c r="B1119" s="147"/>
      <c r="C1119" s="147"/>
      <c r="D1119" s="147"/>
      <c r="E1119" s="147"/>
      <c r="F1119" s="147"/>
      <c r="G1119" s="147"/>
      <c r="H1119" s="147"/>
      <c r="AK1119" s="147"/>
      <c r="AL1119" s="147"/>
      <c r="AM1119" s="147"/>
      <c r="AN1119" s="147"/>
      <c r="AO1119" s="147"/>
      <c r="AP1119" s="147"/>
      <c r="AQ1119" s="147"/>
      <c r="AR1119" s="147"/>
      <c r="AS1119" s="147"/>
      <c r="AT1119" s="147"/>
      <c r="AU1119" s="147"/>
      <c r="AV1119" s="147"/>
      <c r="AW1119" s="147"/>
      <c r="AX1119" s="147"/>
      <c r="AY1119" s="147"/>
      <c r="AZ1119" s="147"/>
      <c r="BA1119" s="147"/>
      <c r="BB1119" s="147"/>
      <c r="BC1119" s="147"/>
      <c r="BD1119" s="147"/>
      <c r="BE1119" s="147"/>
      <c r="BF1119" s="147"/>
      <c r="BG1119" s="147"/>
      <c r="BH1119" s="147"/>
      <c r="BI1119" s="147"/>
      <c r="BJ1119" s="147"/>
      <c r="BK1119" s="147"/>
      <c r="BL1119" s="147"/>
      <c r="BM1119" s="147"/>
      <c r="BN1119" s="147"/>
      <c r="BO1119" s="147"/>
      <c r="BP1119" s="147"/>
      <c r="BQ1119" s="147"/>
      <c r="BR1119" s="147"/>
      <c r="BS1119" s="147"/>
      <c r="BT1119" s="147"/>
      <c r="BU1119" s="147"/>
      <c r="BV1119" s="147"/>
      <c r="BW1119" s="147"/>
      <c r="BX1119" s="147"/>
      <c r="BY1119" s="147"/>
      <c r="BZ1119" s="147"/>
      <c r="CA1119" s="147"/>
      <c r="CB1119" s="147"/>
      <c r="CC1119" s="147"/>
    </row>
    <row r="1120" customFormat="false" ht="13.8" hidden="false" customHeight="false" outlineLevel="0" collapsed="false">
      <c r="A1120" s="147"/>
      <c r="B1120" s="147"/>
      <c r="C1120" s="147"/>
      <c r="D1120" s="147"/>
      <c r="E1120" s="147"/>
      <c r="F1120" s="147"/>
      <c r="G1120" s="147"/>
      <c r="H1120" s="147"/>
      <c r="AK1120" s="147"/>
      <c r="AL1120" s="147"/>
      <c r="AM1120" s="147"/>
      <c r="AN1120" s="147"/>
      <c r="AO1120" s="147"/>
      <c r="AP1120" s="147"/>
      <c r="AQ1120" s="147"/>
      <c r="AR1120" s="147"/>
      <c r="AS1120" s="147"/>
      <c r="AT1120" s="147"/>
      <c r="AU1120" s="147"/>
      <c r="AV1120" s="147"/>
      <c r="AW1120" s="147"/>
      <c r="AX1120" s="147"/>
      <c r="AY1120" s="147"/>
      <c r="AZ1120" s="147"/>
      <c r="BA1120" s="147"/>
      <c r="BB1120" s="147"/>
      <c r="BC1120" s="147"/>
      <c r="BD1120" s="147"/>
      <c r="BE1120" s="147"/>
      <c r="BF1120" s="147"/>
      <c r="BG1120" s="147"/>
      <c r="BH1120" s="147"/>
      <c r="BI1120" s="147"/>
      <c r="BJ1120" s="147"/>
      <c r="BK1120" s="147"/>
      <c r="BL1120" s="147"/>
      <c r="BM1120" s="147"/>
      <c r="BN1120" s="147"/>
      <c r="BO1120" s="147"/>
      <c r="BP1120" s="147"/>
      <c r="BQ1120" s="147"/>
      <c r="BR1120" s="147"/>
      <c r="BS1120" s="147"/>
      <c r="BT1120" s="147"/>
      <c r="BU1120" s="147"/>
      <c r="BV1120" s="147"/>
      <c r="BW1120" s="147"/>
      <c r="BX1120" s="147"/>
      <c r="BY1120" s="147"/>
      <c r="BZ1120" s="147"/>
      <c r="CA1120" s="147"/>
      <c r="CB1120" s="147"/>
      <c r="CC1120" s="147"/>
    </row>
    <row r="1121" customFormat="false" ht="13.8" hidden="false" customHeight="false" outlineLevel="0" collapsed="false">
      <c r="A1121" s="147"/>
      <c r="B1121" s="147"/>
      <c r="C1121" s="147"/>
      <c r="D1121" s="147"/>
      <c r="E1121" s="147"/>
      <c r="F1121" s="147"/>
      <c r="G1121" s="147"/>
      <c r="H1121" s="147"/>
      <c r="AK1121" s="147"/>
      <c r="AL1121" s="147"/>
      <c r="AM1121" s="147"/>
      <c r="AN1121" s="147"/>
      <c r="AO1121" s="147"/>
      <c r="AP1121" s="147"/>
      <c r="AQ1121" s="147"/>
      <c r="AR1121" s="147"/>
      <c r="AS1121" s="147"/>
      <c r="AT1121" s="147"/>
      <c r="AU1121" s="147"/>
      <c r="AV1121" s="147"/>
      <c r="AW1121" s="147"/>
      <c r="AX1121" s="147"/>
      <c r="AY1121" s="147"/>
      <c r="AZ1121" s="147"/>
      <c r="BA1121" s="147"/>
      <c r="BB1121" s="147"/>
      <c r="BC1121" s="147"/>
      <c r="BD1121" s="147"/>
      <c r="BE1121" s="147"/>
      <c r="BF1121" s="147"/>
      <c r="BG1121" s="147"/>
      <c r="BH1121" s="147"/>
      <c r="BI1121" s="147"/>
      <c r="BJ1121" s="147"/>
      <c r="BK1121" s="147"/>
      <c r="BL1121" s="147"/>
      <c r="BM1121" s="147"/>
      <c r="BN1121" s="147"/>
      <c r="BO1121" s="147"/>
      <c r="BP1121" s="147"/>
      <c r="BQ1121" s="147"/>
      <c r="BR1121" s="147"/>
      <c r="BS1121" s="147"/>
      <c r="BT1121" s="147"/>
      <c r="BU1121" s="147"/>
      <c r="BV1121" s="147"/>
      <c r="BW1121" s="147"/>
      <c r="BX1121" s="147"/>
      <c r="BY1121" s="147"/>
      <c r="BZ1121" s="147"/>
      <c r="CA1121" s="147"/>
      <c r="CB1121" s="147"/>
      <c r="CC1121" s="147"/>
    </row>
    <row r="1122" customFormat="false" ht="13.8" hidden="false" customHeight="false" outlineLevel="0" collapsed="false">
      <c r="A1122" s="147"/>
      <c r="B1122" s="147"/>
      <c r="C1122" s="147"/>
      <c r="D1122" s="147"/>
      <c r="E1122" s="147"/>
      <c r="F1122" s="147"/>
      <c r="G1122" s="147"/>
      <c r="H1122" s="147"/>
      <c r="AK1122" s="147"/>
      <c r="AL1122" s="147"/>
      <c r="AM1122" s="147"/>
      <c r="AN1122" s="147"/>
      <c r="AO1122" s="147"/>
      <c r="AP1122" s="147"/>
      <c r="AQ1122" s="147"/>
      <c r="AR1122" s="147"/>
      <c r="AS1122" s="147"/>
      <c r="AT1122" s="147"/>
      <c r="AU1122" s="147"/>
      <c r="AV1122" s="147"/>
      <c r="AW1122" s="147"/>
      <c r="AX1122" s="147"/>
      <c r="AY1122" s="147"/>
      <c r="AZ1122" s="147"/>
      <c r="BA1122" s="147"/>
      <c r="BB1122" s="147"/>
      <c r="BC1122" s="147"/>
      <c r="BD1122" s="147"/>
      <c r="BE1122" s="147"/>
      <c r="BF1122" s="147"/>
      <c r="BG1122" s="147"/>
      <c r="BH1122" s="147"/>
      <c r="BI1122" s="147"/>
      <c r="BJ1122" s="147"/>
      <c r="BK1122" s="147"/>
      <c r="BL1122" s="147"/>
      <c r="BM1122" s="147"/>
      <c r="BN1122" s="147"/>
      <c r="BO1122" s="147"/>
      <c r="BP1122" s="147"/>
      <c r="BQ1122" s="147"/>
      <c r="BR1122" s="147"/>
      <c r="BS1122" s="147"/>
      <c r="BT1122" s="147"/>
      <c r="BU1122" s="147"/>
      <c r="BV1122" s="147"/>
      <c r="BW1122" s="147"/>
      <c r="BX1122" s="147"/>
      <c r="BY1122" s="147"/>
      <c r="BZ1122" s="147"/>
      <c r="CA1122" s="147"/>
      <c r="CB1122" s="147"/>
      <c r="CC1122" s="147"/>
    </row>
    <row r="1123" customFormat="false" ht="13.8" hidden="false" customHeight="false" outlineLevel="0" collapsed="false">
      <c r="A1123" s="147"/>
      <c r="B1123" s="147"/>
      <c r="C1123" s="147"/>
      <c r="D1123" s="147"/>
      <c r="E1123" s="147"/>
      <c r="F1123" s="147"/>
      <c r="G1123" s="147"/>
      <c r="H1123" s="147"/>
      <c r="AK1123" s="147"/>
      <c r="AL1123" s="147"/>
      <c r="AM1123" s="147"/>
      <c r="AN1123" s="147"/>
      <c r="AO1123" s="147"/>
      <c r="AP1123" s="147"/>
      <c r="AQ1123" s="147"/>
      <c r="AR1123" s="147"/>
      <c r="AS1123" s="147"/>
      <c r="AT1123" s="147"/>
      <c r="AU1123" s="147"/>
      <c r="AV1123" s="147"/>
      <c r="AW1123" s="147"/>
      <c r="AX1123" s="147"/>
      <c r="AY1123" s="147"/>
      <c r="AZ1123" s="147"/>
      <c r="BA1123" s="147"/>
      <c r="BB1123" s="147"/>
      <c r="BC1123" s="147"/>
      <c r="BD1123" s="147"/>
      <c r="BE1123" s="147"/>
      <c r="BF1123" s="147"/>
      <c r="BG1123" s="147"/>
      <c r="BH1123" s="147"/>
      <c r="BI1123" s="147"/>
      <c r="BJ1123" s="147"/>
      <c r="BK1123" s="147"/>
      <c r="BL1123" s="147"/>
      <c r="BM1123" s="147"/>
      <c r="BN1123" s="147"/>
      <c r="BO1123" s="147"/>
      <c r="BP1123" s="147"/>
      <c r="BQ1123" s="147"/>
      <c r="BR1123" s="147"/>
      <c r="BS1123" s="147"/>
      <c r="BT1123" s="147"/>
      <c r="BU1123" s="147"/>
      <c r="BV1123" s="147"/>
      <c r="BW1123" s="147"/>
      <c r="BX1123" s="147"/>
      <c r="BY1123" s="147"/>
      <c r="BZ1123" s="147"/>
      <c r="CA1123" s="147"/>
      <c r="CB1123" s="147"/>
      <c r="CC1123" s="147"/>
    </row>
    <row r="1124" customFormat="false" ht="13.8" hidden="false" customHeight="false" outlineLevel="0" collapsed="false">
      <c r="A1124" s="147"/>
      <c r="B1124" s="147"/>
      <c r="C1124" s="147"/>
      <c r="D1124" s="147"/>
      <c r="E1124" s="147"/>
      <c r="F1124" s="147"/>
      <c r="G1124" s="147"/>
      <c r="H1124" s="147"/>
      <c r="AK1124" s="147"/>
      <c r="AL1124" s="147"/>
      <c r="AM1124" s="147"/>
      <c r="AN1124" s="147"/>
      <c r="AO1124" s="147"/>
      <c r="AP1124" s="147"/>
      <c r="AQ1124" s="147"/>
      <c r="AR1124" s="147"/>
      <c r="AS1124" s="147"/>
      <c r="AT1124" s="147"/>
      <c r="AU1124" s="147"/>
      <c r="AV1124" s="147"/>
      <c r="AW1124" s="147"/>
      <c r="AX1124" s="147"/>
      <c r="AY1124" s="147"/>
      <c r="AZ1124" s="147"/>
      <c r="BA1124" s="147"/>
      <c r="BB1124" s="147"/>
      <c r="BC1124" s="147"/>
      <c r="BD1124" s="147"/>
      <c r="BE1124" s="147"/>
      <c r="BF1124" s="147"/>
      <c r="BG1124" s="147"/>
      <c r="BH1124" s="147"/>
      <c r="BI1124" s="147"/>
      <c r="BJ1124" s="147"/>
      <c r="BK1124" s="147"/>
      <c r="BL1124" s="147"/>
      <c r="BM1124" s="147"/>
      <c r="BN1124" s="147"/>
      <c r="BO1124" s="147"/>
      <c r="BP1124" s="147"/>
      <c r="BQ1124" s="147"/>
      <c r="BR1124" s="147"/>
      <c r="BS1124" s="147"/>
      <c r="BT1124" s="147"/>
      <c r="BU1124" s="147"/>
      <c r="BV1124" s="147"/>
      <c r="BW1124" s="147"/>
      <c r="BX1124" s="147"/>
      <c r="BY1124" s="147"/>
      <c r="BZ1124" s="147"/>
      <c r="CA1124" s="147"/>
      <c r="CB1124" s="147"/>
      <c r="CC1124" s="147"/>
    </row>
    <row r="1125" customFormat="false" ht="13.8" hidden="false" customHeight="false" outlineLevel="0" collapsed="false">
      <c r="A1125" s="147"/>
      <c r="B1125" s="147"/>
      <c r="C1125" s="147"/>
      <c r="D1125" s="147"/>
      <c r="E1125" s="147"/>
      <c r="F1125" s="147"/>
      <c r="G1125" s="147"/>
      <c r="H1125" s="147"/>
      <c r="AK1125" s="147"/>
      <c r="AL1125" s="147"/>
      <c r="AM1125" s="147"/>
      <c r="AN1125" s="147"/>
      <c r="AO1125" s="147"/>
      <c r="AP1125" s="147"/>
      <c r="AQ1125" s="147"/>
      <c r="AR1125" s="147"/>
      <c r="AS1125" s="147"/>
      <c r="AT1125" s="147"/>
      <c r="AU1125" s="147"/>
      <c r="AV1125" s="147"/>
      <c r="AW1125" s="147"/>
      <c r="AX1125" s="147"/>
      <c r="AY1125" s="147"/>
      <c r="AZ1125" s="147"/>
      <c r="BA1125" s="147"/>
      <c r="BB1125" s="147"/>
      <c r="BC1125" s="147"/>
      <c r="BD1125" s="147"/>
      <c r="BE1125" s="147"/>
      <c r="BF1125" s="147"/>
      <c r="BG1125" s="147"/>
      <c r="BH1125" s="147"/>
      <c r="BI1125" s="147"/>
      <c r="BJ1125" s="147"/>
      <c r="BK1125" s="147"/>
      <c r="BL1125" s="147"/>
      <c r="BM1125" s="147"/>
      <c r="BN1125" s="147"/>
      <c r="BO1125" s="147"/>
      <c r="BP1125" s="147"/>
      <c r="BQ1125" s="147"/>
      <c r="BR1125" s="147"/>
      <c r="BS1125" s="147"/>
      <c r="BT1125" s="147"/>
      <c r="BU1125" s="147"/>
      <c r="BV1125" s="147"/>
      <c r="BW1125" s="147"/>
      <c r="BX1125" s="147"/>
      <c r="BY1125" s="147"/>
      <c r="BZ1125" s="147"/>
      <c r="CA1125" s="147"/>
      <c r="CB1125" s="147"/>
      <c r="CC1125" s="147"/>
    </row>
    <row r="1126" customFormat="false" ht="13.8" hidden="false" customHeight="false" outlineLevel="0" collapsed="false">
      <c r="A1126" s="147"/>
      <c r="B1126" s="147"/>
      <c r="C1126" s="147"/>
      <c r="D1126" s="147"/>
      <c r="E1126" s="147"/>
      <c r="F1126" s="147"/>
      <c r="G1126" s="147"/>
      <c r="H1126" s="147"/>
      <c r="AK1126" s="147"/>
      <c r="AL1126" s="147"/>
      <c r="AM1126" s="147"/>
      <c r="AN1126" s="147"/>
      <c r="AO1126" s="147"/>
      <c r="AP1126" s="147"/>
      <c r="AQ1126" s="147"/>
      <c r="AR1126" s="147"/>
      <c r="AS1126" s="147"/>
      <c r="AT1126" s="147"/>
      <c r="AU1126" s="147"/>
      <c r="AV1126" s="147"/>
      <c r="AW1126" s="147"/>
      <c r="AX1126" s="147"/>
      <c r="AY1126" s="147"/>
      <c r="AZ1126" s="147"/>
      <c r="BA1126" s="147"/>
      <c r="BB1126" s="147"/>
      <c r="BC1126" s="147"/>
      <c r="BD1126" s="147"/>
      <c r="BE1126" s="147"/>
      <c r="BF1126" s="147"/>
      <c r="BG1126" s="147"/>
      <c r="BH1126" s="147"/>
      <c r="BI1126" s="147"/>
      <c r="BJ1126" s="147"/>
      <c r="BK1126" s="147"/>
      <c r="BL1126" s="147"/>
      <c r="BM1126" s="147"/>
      <c r="BN1126" s="147"/>
      <c r="BO1126" s="147"/>
      <c r="BP1126" s="147"/>
      <c r="BQ1126" s="147"/>
      <c r="BR1126" s="147"/>
      <c r="BS1126" s="147"/>
      <c r="BT1126" s="147"/>
      <c r="BU1126" s="147"/>
      <c r="BV1126" s="147"/>
      <c r="BW1126" s="147"/>
      <c r="BX1126" s="147"/>
      <c r="BY1126" s="147"/>
      <c r="BZ1126" s="147"/>
      <c r="CA1126" s="147"/>
      <c r="CB1126" s="147"/>
      <c r="CC1126" s="147"/>
    </row>
    <row r="1127" customFormat="false" ht="13.8" hidden="false" customHeight="false" outlineLevel="0" collapsed="false">
      <c r="A1127" s="147"/>
      <c r="B1127" s="147"/>
      <c r="C1127" s="147"/>
      <c r="D1127" s="147"/>
      <c r="E1127" s="147"/>
      <c r="F1127" s="147"/>
      <c r="G1127" s="147"/>
      <c r="H1127" s="147"/>
      <c r="AK1127" s="147"/>
      <c r="AL1127" s="147"/>
      <c r="AM1127" s="147"/>
      <c r="AN1127" s="147"/>
      <c r="AO1127" s="147"/>
      <c r="AP1127" s="147"/>
      <c r="AQ1127" s="147"/>
      <c r="AR1127" s="147"/>
      <c r="AS1127" s="147"/>
      <c r="AT1127" s="147"/>
      <c r="AU1127" s="147"/>
      <c r="AV1127" s="147"/>
      <c r="AW1127" s="147"/>
      <c r="AX1127" s="147"/>
      <c r="AY1127" s="147"/>
      <c r="AZ1127" s="147"/>
      <c r="BA1127" s="147"/>
      <c r="BB1127" s="147"/>
      <c r="BC1127" s="147"/>
      <c r="BD1127" s="147"/>
      <c r="BE1127" s="147"/>
      <c r="BF1127" s="147"/>
      <c r="BG1127" s="147"/>
      <c r="BH1127" s="147"/>
      <c r="BI1127" s="147"/>
      <c r="BJ1127" s="147"/>
      <c r="BK1127" s="147"/>
      <c r="BL1127" s="147"/>
      <c r="BM1127" s="147"/>
      <c r="BN1127" s="147"/>
      <c r="BO1127" s="147"/>
      <c r="BP1127" s="147"/>
      <c r="BQ1127" s="147"/>
      <c r="BR1127" s="147"/>
      <c r="BS1127" s="147"/>
      <c r="BT1127" s="147"/>
      <c r="BU1127" s="147"/>
      <c r="BV1127" s="147"/>
      <c r="BW1127" s="147"/>
      <c r="BX1127" s="147"/>
      <c r="BY1127" s="147"/>
      <c r="BZ1127" s="147"/>
      <c r="CA1127" s="147"/>
      <c r="CB1127" s="147"/>
      <c r="CC1127" s="147"/>
    </row>
    <row r="1128" customFormat="false" ht="13.8" hidden="false" customHeight="false" outlineLevel="0" collapsed="false">
      <c r="A1128" s="147"/>
      <c r="B1128" s="147"/>
      <c r="C1128" s="147"/>
      <c r="D1128" s="147"/>
      <c r="E1128" s="147"/>
      <c r="F1128" s="147"/>
      <c r="G1128" s="147"/>
      <c r="H1128" s="147"/>
      <c r="AK1128" s="147"/>
      <c r="AL1128" s="147"/>
      <c r="AM1128" s="147"/>
      <c r="AN1128" s="147"/>
      <c r="AO1128" s="147"/>
      <c r="AP1128" s="147"/>
      <c r="AQ1128" s="147"/>
      <c r="AR1128" s="147"/>
      <c r="AS1128" s="147"/>
      <c r="AT1128" s="147"/>
      <c r="AU1128" s="147"/>
      <c r="AV1128" s="147"/>
      <c r="AW1128" s="147"/>
      <c r="AX1128" s="147"/>
      <c r="AY1128" s="147"/>
      <c r="AZ1128" s="147"/>
      <c r="BA1128" s="147"/>
      <c r="BB1128" s="147"/>
      <c r="BC1128" s="147"/>
      <c r="BD1128" s="147"/>
      <c r="BE1128" s="147"/>
      <c r="BF1128" s="147"/>
      <c r="BG1128" s="147"/>
      <c r="BH1128" s="147"/>
      <c r="BI1128" s="147"/>
      <c r="BJ1128" s="147"/>
      <c r="BK1128" s="147"/>
      <c r="BL1128" s="147"/>
      <c r="BM1128" s="147"/>
      <c r="BN1128" s="147"/>
      <c r="BO1128" s="147"/>
      <c r="BP1128" s="147"/>
      <c r="BQ1128" s="147"/>
      <c r="BR1128" s="147"/>
      <c r="BS1128" s="147"/>
      <c r="BT1128" s="147"/>
      <c r="BU1128" s="147"/>
      <c r="BV1128" s="147"/>
      <c r="BW1128" s="147"/>
      <c r="BX1128" s="147"/>
      <c r="BY1128" s="147"/>
      <c r="BZ1128" s="147"/>
      <c r="CA1128" s="147"/>
      <c r="CB1128" s="147"/>
      <c r="CC1128" s="147"/>
    </row>
    <row r="1129" customFormat="false" ht="13.8" hidden="false" customHeight="false" outlineLevel="0" collapsed="false">
      <c r="A1129" s="147"/>
      <c r="B1129" s="147"/>
      <c r="C1129" s="147"/>
      <c r="D1129" s="147"/>
      <c r="E1129" s="147"/>
      <c r="F1129" s="147"/>
      <c r="G1129" s="147"/>
      <c r="H1129" s="147"/>
      <c r="AK1129" s="147"/>
      <c r="AL1129" s="147"/>
      <c r="AM1129" s="147"/>
      <c r="AN1129" s="147"/>
      <c r="AO1129" s="147"/>
      <c r="AP1129" s="147"/>
      <c r="AQ1129" s="147"/>
      <c r="AR1129" s="147"/>
      <c r="AS1129" s="147"/>
      <c r="AT1129" s="147"/>
      <c r="AU1129" s="147"/>
      <c r="AV1129" s="147"/>
      <c r="AW1129" s="147"/>
      <c r="AX1129" s="147"/>
      <c r="AY1129" s="147"/>
      <c r="AZ1129" s="147"/>
      <c r="BA1129" s="147"/>
      <c r="BB1129" s="147"/>
      <c r="BC1129" s="147"/>
      <c r="BD1129" s="147"/>
      <c r="BE1129" s="147"/>
      <c r="BF1129" s="147"/>
      <c r="BG1129" s="147"/>
      <c r="BH1129" s="147"/>
      <c r="BI1129" s="147"/>
      <c r="BJ1129" s="147"/>
      <c r="BK1129" s="147"/>
      <c r="BL1129" s="147"/>
      <c r="BM1129" s="147"/>
      <c r="BN1129" s="147"/>
      <c r="BO1129" s="147"/>
      <c r="BP1129" s="147"/>
      <c r="BQ1129" s="147"/>
      <c r="BR1129" s="147"/>
      <c r="BS1129" s="147"/>
      <c r="BT1129" s="147"/>
      <c r="BU1129" s="147"/>
      <c r="BV1129" s="147"/>
      <c r="BW1129" s="147"/>
      <c r="BX1129" s="147"/>
      <c r="BY1129" s="147"/>
      <c r="BZ1129" s="147"/>
      <c r="CA1129" s="147"/>
      <c r="CB1129" s="147"/>
      <c r="CC1129" s="147"/>
    </row>
    <row r="1130" customFormat="false" ht="13.8" hidden="false" customHeight="false" outlineLevel="0" collapsed="false">
      <c r="A1130" s="147"/>
      <c r="B1130" s="147"/>
      <c r="C1130" s="147"/>
      <c r="D1130" s="147"/>
      <c r="E1130" s="147"/>
      <c r="F1130" s="147"/>
      <c r="G1130" s="147"/>
      <c r="H1130" s="147"/>
      <c r="AK1130" s="147"/>
      <c r="AL1130" s="147"/>
      <c r="AM1130" s="147"/>
      <c r="AN1130" s="147"/>
      <c r="AO1130" s="147"/>
      <c r="AP1130" s="147"/>
      <c r="AQ1130" s="147"/>
      <c r="AR1130" s="147"/>
      <c r="AS1130" s="147"/>
      <c r="AT1130" s="147"/>
      <c r="AU1130" s="147"/>
      <c r="AV1130" s="147"/>
      <c r="AW1130" s="147"/>
      <c r="AX1130" s="147"/>
      <c r="AY1130" s="147"/>
      <c r="AZ1130" s="147"/>
      <c r="BA1130" s="147"/>
      <c r="BB1130" s="147"/>
      <c r="BC1130" s="147"/>
      <c r="BD1130" s="147"/>
      <c r="BE1130" s="147"/>
      <c r="BF1130" s="147"/>
      <c r="BG1130" s="147"/>
      <c r="BH1130" s="147"/>
      <c r="BI1130" s="147"/>
      <c r="BJ1130" s="147"/>
      <c r="BK1130" s="147"/>
      <c r="BL1130" s="147"/>
      <c r="BM1130" s="147"/>
      <c r="BN1130" s="147"/>
      <c r="BO1130" s="147"/>
      <c r="BP1130" s="147"/>
      <c r="BQ1130" s="147"/>
      <c r="BR1130" s="147"/>
      <c r="BS1130" s="147"/>
      <c r="BT1130" s="147"/>
      <c r="BU1130" s="147"/>
      <c r="BV1130" s="147"/>
      <c r="BW1130" s="147"/>
      <c r="BX1130" s="147"/>
      <c r="BY1130" s="147"/>
      <c r="BZ1130" s="147"/>
      <c r="CA1130" s="147"/>
      <c r="CB1130" s="147"/>
      <c r="CC1130" s="147"/>
    </row>
    <row r="1131" customFormat="false" ht="13.8" hidden="false" customHeight="false" outlineLevel="0" collapsed="false">
      <c r="A1131" s="147"/>
      <c r="B1131" s="147"/>
      <c r="C1131" s="147"/>
      <c r="D1131" s="147"/>
      <c r="E1131" s="147"/>
      <c r="F1131" s="147"/>
      <c r="G1131" s="147"/>
      <c r="H1131" s="147"/>
      <c r="AK1131" s="147"/>
      <c r="AL1131" s="147"/>
      <c r="AM1131" s="147"/>
      <c r="AN1131" s="147"/>
      <c r="AO1131" s="147"/>
      <c r="AP1131" s="147"/>
      <c r="AQ1131" s="147"/>
      <c r="AR1131" s="147"/>
      <c r="AS1131" s="147"/>
      <c r="AT1131" s="147"/>
      <c r="AU1131" s="147"/>
      <c r="AV1131" s="147"/>
      <c r="AW1131" s="147"/>
      <c r="AX1131" s="147"/>
      <c r="AY1131" s="147"/>
      <c r="AZ1131" s="147"/>
      <c r="BA1131" s="147"/>
      <c r="BB1131" s="147"/>
      <c r="BC1131" s="147"/>
      <c r="BD1131" s="147"/>
      <c r="BE1131" s="147"/>
      <c r="BF1131" s="147"/>
      <c r="BG1131" s="147"/>
      <c r="BH1131" s="147"/>
      <c r="BI1131" s="147"/>
      <c r="BJ1131" s="147"/>
      <c r="BK1131" s="147"/>
      <c r="BL1131" s="147"/>
      <c r="BM1131" s="147"/>
      <c r="BN1131" s="147"/>
      <c r="BO1131" s="147"/>
      <c r="BP1131" s="147"/>
      <c r="BQ1131" s="147"/>
      <c r="BR1131" s="147"/>
      <c r="BS1131" s="147"/>
      <c r="BT1131" s="147"/>
      <c r="BU1131" s="147"/>
      <c r="BV1131" s="147"/>
      <c r="BW1131" s="147"/>
      <c r="BX1131" s="147"/>
      <c r="BY1131" s="147"/>
      <c r="BZ1131" s="147"/>
      <c r="CA1131" s="147"/>
      <c r="CB1131" s="147"/>
      <c r="CC1131" s="147"/>
    </row>
    <row r="1132" customFormat="false" ht="13.8" hidden="false" customHeight="false" outlineLevel="0" collapsed="false">
      <c r="A1132" s="147"/>
      <c r="B1132" s="147"/>
      <c r="C1132" s="147"/>
      <c r="D1132" s="147"/>
      <c r="E1132" s="147"/>
      <c r="F1132" s="147"/>
      <c r="G1132" s="147"/>
      <c r="H1132" s="147"/>
      <c r="AK1132" s="147"/>
      <c r="AL1132" s="147"/>
      <c r="AM1132" s="147"/>
      <c r="AN1132" s="147"/>
      <c r="AO1132" s="147"/>
      <c r="AP1132" s="147"/>
      <c r="AQ1132" s="147"/>
      <c r="AR1132" s="147"/>
      <c r="AS1132" s="147"/>
      <c r="AT1132" s="147"/>
      <c r="AU1132" s="147"/>
      <c r="AV1132" s="147"/>
      <c r="AW1132" s="147"/>
      <c r="AX1132" s="147"/>
      <c r="AY1132" s="147"/>
      <c r="AZ1132" s="147"/>
      <c r="BA1132" s="147"/>
      <c r="BB1132" s="147"/>
      <c r="BC1132" s="147"/>
      <c r="BD1132" s="147"/>
      <c r="BE1132" s="147"/>
      <c r="BF1132" s="147"/>
      <c r="BG1132" s="147"/>
      <c r="BH1132" s="147"/>
      <c r="BI1132" s="147"/>
      <c r="BJ1132" s="147"/>
      <c r="BK1132" s="147"/>
      <c r="BL1132" s="147"/>
      <c r="BM1132" s="147"/>
      <c r="BN1132" s="147"/>
      <c r="BO1132" s="147"/>
      <c r="BP1132" s="147"/>
      <c r="BQ1132" s="147"/>
      <c r="BR1132" s="147"/>
      <c r="BS1132" s="147"/>
      <c r="BT1132" s="147"/>
      <c r="BU1132" s="147"/>
      <c r="BV1132" s="147"/>
      <c r="BW1132" s="147"/>
      <c r="BX1132" s="147"/>
      <c r="BY1132" s="147"/>
      <c r="BZ1132" s="147"/>
      <c r="CA1132" s="147"/>
      <c r="CB1132" s="147"/>
      <c r="CC1132" s="147"/>
    </row>
    <row r="1133" customFormat="false" ht="13.8" hidden="false" customHeight="false" outlineLevel="0" collapsed="false">
      <c r="A1133" s="147"/>
      <c r="B1133" s="147"/>
      <c r="C1133" s="147"/>
      <c r="D1133" s="147"/>
      <c r="E1133" s="147"/>
      <c r="F1133" s="147"/>
      <c r="G1133" s="147"/>
      <c r="H1133" s="147"/>
      <c r="AK1133" s="147"/>
      <c r="AL1133" s="147"/>
      <c r="AM1133" s="147"/>
      <c r="AN1133" s="147"/>
      <c r="AO1133" s="147"/>
      <c r="AP1133" s="147"/>
      <c r="AQ1133" s="147"/>
      <c r="AR1133" s="147"/>
      <c r="AS1133" s="147"/>
      <c r="AT1133" s="147"/>
      <c r="AU1133" s="147"/>
      <c r="AV1133" s="147"/>
      <c r="AW1133" s="147"/>
      <c r="AX1133" s="147"/>
      <c r="AY1133" s="147"/>
      <c r="AZ1133" s="147"/>
      <c r="BA1133" s="147"/>
      <c r="BB1133" s="147"/>
      <c r="BC1133" s="147"/>
      <c r="BD1133" s="147"/>
      <c r="BE1133" s="147"/>
      <c r="BF1133" s="147"/>
      <c r="BG1133" s="147"/>
      <c r="BH1133" s="147"/>
      <c r="BI1133" s="147"/>
      <c r="BJ1133" s="147"/>
      <c r="BK1133" s="147"/>
      <c r="BL1133" s="147"/>
      <c r="BM1133" s="147"/>
      <c r="BN1133" s="147"/>
      <c r="BO1133" s="147"/>
      <c r="BP1133" s="147"/>
      <c r="BQ1133" s="147"/>
      <c r="BR1133" s="147"/>
      <c r="BS1133" s="147"/>
      <c r="BT1133" s="147"/>
      <c r="BU1133" s="147"/>
      <c r="BV1133" s="147"/>
      <c r="BW1133" s="147"/>
      <c r="BX1133" s="147"/>
      <c r="BY1133" s="147"/>
      <c r="BZ1133" s="147"/>
      <c r="CA1133" s="147"/>
      <c r="CB1133" s="147"/>
      <c r="CC1133" s="147"/>
    </row>
    <row r="1134" customFormat="false" ht="13.8" hidden="false" customHeight="false" outlineLevel="0" collapsed="false">
      <c r="A1134" s="147"/>
      <c r="B1134" s="147"/>
      <c r="C1134" s="147"/>
      <c r="D1134" s="147"/>
      <c r="E1134" s="147"/>
      <c r="F1134" s="147"/>
      <c r="G1134" s="147"/>
      <c r="H1134" s="147"/>
      <c r="AK1134" s="147"/>
      <c r="AL1134" s="147"/>
      <c r="AM1134" s="147"/>
      <c r="AN1134" s="147"/>
      <c r="AO1134" s="147"/>
      <c r="AP1134" s="147"/>
      <c r="AQ1134" s="147"/>
      <c r="AR1134" s="147"/>
      <c r="AS1134" s="147"/>
      <c r="AT1134" s="147"/>
      <c r="AU1134" s="147"/>
      <c r="AV1134" s="147"/>
      <c r="AW1134" s="147"/>
      <c r="AX1134" s="147"/>
      <c r="AY1134" s="147"/>
      <c r="AZ1134" s="147"/>
      <c r="BA1134" s="147"/>
      <c r="BB1134" s="147"/>
      <c r="BC1134" s="147"/>
      <c r="BD1134" s="147"/>
      <c r="BE1134" s="147"/>
      <c r="BF1134" s="147"/>
      <c r="BG1134" s="147"/>
      <c r="BH1134" s="147"/>
      <c r="BI1134" s="147"/>
      <c r="BJ1134" s="147"/>
      <c r="BK1134" s="147"/>
      <c r="BL1134" s="147"/>
      <c r="BM1134" s="147"/>
      <c r="BN1134" s="147"/>
      <c r="BO1134" s="147"/>
      <c r="BP1134" s="147"/>
      <c r="BQ1134" s="147"/>
      <c r="BR1134" s="147"/>
      <c r="BS1134" s="147"/>
      <c r="BT1134" s="147"/>
      <c r="BU1134" s="147"/>
      <c r="BV1134" s="147"/>
      <c r="BW1134" s="147"/>
      <c r="BX1134" s="147"/>
      <c r="BY1134" s="147"/>
      <c r="BZ1134" s="147"/>
      <c r="CA1134" s="147"/>
      <c r="CB1134" s="147"/>
      <c r="CC1134" s="147"/>
    </row>
    <row r="1135" customFormat="false" ht="13.8" hidden="false" customHeight="false" outlineLevel="0" collapsed="false">
      <c r="A1135" s="147"/>
      <c r="B1135" s="147"/>
      <c r="C1135" s="147"/>
      <c r="D1135" s="147"/>
      <c r="E1135" s="147"/>
      <c r="F1135" s="147"/>
      <c r="G1135" s="147"/>
      <c r="H1135" s="147"/>
      <c r="AK1135" s="147"/>
      <c r="AL1135" s="147"/>
      <c r="AM1135" s="147"/>
      <c r="AN1135" s="147"/>
      <c r="AO1135" s="147"/>
      <c r="AP1135" s="147"/>
      <c r="AQ1135" s="147"/>
      <c r="AR1135" s="147"/>
      <c r="AS1135" s="147"/>
      <c r="AT1135" s="147"/>
      <c r="AU1135" s="147"/>
      <c r="AV1135" s="147"/>
      <c r="AW1135" s="147"/>
      <c r="AX1135" s="147"/>
      <c r="AY1135" s="147"/>
      <c r="AZ1135" s="147"/>
      <c r="BA1135" s="147"/>
      <c r="BB1135" s="147"/>
      <c r="BC1135" s="147"/>
      <c r="BD1135" s="147"/>
      <c r="BE1135" s="147"/>
      <c r="BF1135" s="147"/>
      <c r="BG1135" s="147"/>
      <c r="BH1135" s="147"/>
      <c r="BI1135" s="147"/>
      <c r="BJ1135" s="147"/>
      <c r="BK1135" s="147"/>
      <c r="BL1135" s="147"/>
      <c r="BM1135" s="147"/>
      <c r="BN1135" s="147"/>
      <c r="BO1135" s="147"/>
      <c r="BP1135" s="147"/>
      <c r="BQ1135" s="147"/>
      <c r="BR1135" s="147"/>
      <c r="BS1135" s="147"/>
      <c r="BT1135" s="147"/>
      <c r="BU1135" s="147"/>
      <c r="BV1135" s="147"/>
      <c r="BW1135" s="147"/>
      <c r="BX1135" s="147"/>
      <c r="BY1135" s="147"/>
      <c r="BZ1135" s="147"/>
      <c r="CA1135" s="147"/>
      <c r="CB1135" s="147"/>
      <c r="CC1135" s="147"/>
    </row>
    <row r="1136" customFormat="false" ht="13.8" hidden="false" customHeight="false" outlineLevel="0" collapsed="false">
      <c r="A1136" s="147"/>
      <c r="B1136" s="147"/>
      <c r="C1136" s="147"/>
      <c r="D1136" s="147"/>
      <c r="E1136" s="147"/>
      <c r="F1136" s="147"/>
      <c r="G1136" s="147"/>
      <c r="H1136" s="147"/>
      <c r="AK1136" s="147"/>
      <c r="AL1136" s="147"/>
      <c r="AM1136" s="147"/>
      <c r="AN1136" s="147"/>
      <c r="AO1136" s="147"/>
      <c r="AP1136" s="147"/>
      <c r="AQ1136" s="147"/>
      <c r="AR1136" s="147"/>
      <c r="AS1136" s="147"/>
      <c r="AT1136" s="147"/>
      <c r="AU1136" s="147"/>
      <c r="AV1136" s="147"/>
      <c r="AW1136" s="147"/>
      <c r="AX1136" s="147"/>
      <c r="AY1136" s="147"/>
      <c r="AZ1136" s="147"/>
      <c r="BA1136" s="147"/>
      <c r="BB1136" s="147"/>
      <c r="BC1136" s="147"/>
      <c r="BD1136" s="147"/>
      <c r="BE1136" s="147"/>
      <c r="BF1136" s="147"/>
      <c r="BG1136" s="147"/>
      <c r="BH1136" s="147"/>
      <c r="BI1136" s="147"/>
      <c r="BJ1136" s="147"/>
      <c r="BK1136" s="147"/>
      <c r="BL1136" s="147"/>
      <c r="BM1136" s="147"/>
      <c r="BN1136" s="147"/>
      <c r="BO1136" s="147"/>
      <c r="BP1136" s="147"/>
      <c r="BQ1136" s="147"/>
      <c r="BR1136" s="147"/>
      <c r="BS1136" s="147"/>
      <c r="BT1136" s="147"/>
      <c r="BU1136" s="147"/>
      <c r="BV1136" s="147"/>
      <c r="BW1136" s="147"/>
      <c r="BX1136" s="147"/>
      <c r="BY1136" s="147"/>
      <c r="BZ1136" s="147"/>
      <c r="CA1136" s="147"/>
      <c r="CB1136" s="147"/>
      <c r="CC1136" s="147"/>
    </row>
    <row r="1137" customFormat="false" ht="13.8" hidden="false" customHeight="false" outlineLevel="0" collapsed="false">
      <c r="A1137" s="147"/>
      <c r="B1137" s="147"/>
      <c r="C1137" s="147"/>
      <c r="D1137" s="147"/>
      <c r="E1137" s="147"/>
      <c r="F1137" s="147"/>
      <c r="G1137" s="147"/>
      <c r="H1137" s="147"/>
      <c r="AK1137" s="147"/>
      <c r="AL1137" s="147"/>
      <c r="AM1137" s="147"/>
      <c r="AN1137" s="147"/>
      <c r="AO1137" s="147"/>
      <c r="AP1137" s="147"/>
      <c r="AQ1137" s="147"/>
      <c r="AR1137" s="147"/>
      <c r="AS1137" s="147"/>
      <c r="AT1137" s="147"/>
      <c r="AU1137" s="147"/>
      <c r="AV1137" s="147"/>
      <c r="AW1137" s="147"/>
      <c r="AX1137" s="147"/>
      <c r="AY1137" s="147"/>
      <c r="AZ1137" s="147"/>
      <c r="BA1137" s="147"/>
      <c r="BB1137" s="147"/>
      <c r="BC1137" s="147"/>
      <c r="BD1137" s="147"/>
      <c r="BE1137" s="147"/>
      <c r="BF1137" s="147"/>
      <c r="BG1137" s="147"/>
      <c r="BH1137" s="147"/>
      <c r="BI1137" s="147"/>
      <c r="BJ1137" s="147"/>
      <c r="BK1137" s="147"/>
      <c r="BL1137" s="147"/>
      <c r="BM1137" s="147"/>
      <c r="BN1137" s="147"/>
      <c r="BO1137" s="147"/>
      <c r="BP1137" s="147"/>
      <c r="BQ1137" s="147"/>
      <c r="BR1137" s="147"/>
      <c r="BS1137" s="147"/>
      <c r="BT1137" s="147"/>
      <c r="BU1137" s="147"/>
      <c r="BV1137" s="147"/>
      <c r="BW1137" s="147"/>
      <c r="BX1137" s="147"/>
      <c r="BY1137" s="147"/>
      <c r="BZ1137" s="147"/>
      <c r="CA1137" s="147"/>
      <c r="CB1137" s="147"/>
      <c r="CC1137" s="147"/>
    </row>
    <row r="1138" customFormat="false" ht="13.8" hidden="false" customHeight="false" outlineLevel="0" collapsed="false">
      <c r="A1138" s="147"/>
      <c r="B1138" s="147"/>
      <c r="C1138" s="147"/>
      <c r="D1138" s="147"/>
      <c r="E1138" s="147"/>
      <c r="F1138" s="147"/>
      <c r="G1138" s="147"/>
      <c r="H1138" s="147"/>
      <c r="AK1138" s="147"/>
      <c r="AL1138" s="147"/>
      <c r="AM1138" s="147"/>
      <c r="AN1138" s="147"/>
      <c r="AO1138" s="147"/>
      <c r="AP1138" s="147"/>
      <c r="AQ1138" s="147"/>
      <c r="AR1138" s="147"/>
      <c r="AS1138" s="147"/>
      <c r="AT1138" s="147"/>
      <c r="AU1138" s="147"/>
      <c r="AV1138" s="147"/>
      <c r="AW1138" s="147"/>
      <c r="AX1138" s="147"/>
      <c r="AY1138" s="147"/>
      <c r="AZ1138" s="147"/>
      <c r="BA1138" s="147"/>
      <c r="BB1138" s="147"/>
      <c r="BC1138" s="147"/>
      <c r="BD1138" s="147"/>
      <c r="BE1138" s="147"/>
      <c r="BF1138" s="147"/>
      <c r="BG1138" s="147"/>
      <c r="BH1138" s="147"/>
      <c r="BI1138" s="147"/>
      <c r="BJ1138" s="147"/>
      <c r="BK1138" s="147"/>
      <c r="BL1138" s="147"/>
      <c r="BM1138" s="147"/>
      <c r="BN1138" s="147"/>
      <c r="BO1138" s="147"/>
      <c r="BP1138" s="147"/>
      <c r="BQ1138" s="147"/>
      <c r="BR1138" s="147"/>
      <c r="BS1138" s="147"/>
      <c r="BT1138" s="147"/>
      <c r="BU1138" s="147"/>
      <c r="BV1138" s="147"/>
      <c r="BW1138" s="147"/>
      <c r="BX1138" s="147"/>
      <c r="BY1138" s="147"/>
      <c r="BZ1138" s="147"/>
      <c r="CA1138" s="147"/>
      <c r="CB1138" s="147"/>
      <c r="CC1138" s="147"/>
    </row>
    <row r="1139" customFormat="false" ht="13.8" hidden="false" customHeight="false" outlineLevel="0" collapsed="false">
      <c r="A1139" s="147"/>
      <c r="B1139" s="147"/>
      <c r="C1139" s="147"/>
      <c r="D1139" s="147"/>
      <c r="E1139" s="147"/>
      <c r="F1139" s="147"/>
      <c r="G1139" s="147"/>
      <c r="H1139" s="147"/>
      <c r="AK1139" s="147"/>
      <c r="AL1139" s="147"/>
      <c r="AM1139" s="147"/>
      <c r="AN1139" s="147"/>
      <c r="AO1139" s="147"/>
      <c r="AP1139" s="147"/>
      <c r="AQ1139" s="147"/>
      <c r="AR1139" s="147"/>
      <c r="AS1139" s="147"/>
      <c r="AT1139" s="147"/>
      <c r="AU1139" s="147"/>
      <c r="AV1139" s="147"/>
      <c r="AW1139" s="147"/>
      <c r="AX1139" s="147"/>
      <c r="AY1139" s="147"/>
      <c r="AZ1139" s="147"/>
      <c r="BA1139" s="147"/>
      <c r="BB1139" s="147"/>
      <c r="BC1139" s="147"/>
      <c r="BD1139" s="147"/>
      <c r="BE1139" s="147"/>
      <c r="BF1139" s="147"/>
      <c r="BG1139" s="147"/>
      <c r="BH1139" s="147"/>
      <c r="BI1139" s="147"/>
      <c r="BJ1139" s="147"/>
      <c r="BK1139" s="147"/>
      <c r="BL1139" s="147"/>
      <c r="BM1139" s="147"/>
      <c r="BN1139" s="147"/>
      <c r="BO1139" s="147"/>
      <c r="BP1139" s="147"/>
      <c r="BQ1139" s="147"/>
      <c r="BR1139" s="147"/>
      <c r="BS1139" s="147"/>
      <c r="BT1139" s="147"/>
      <c r="BU1139" s="147"/>
      <c r="BV1139" s="147"/>
      <c r="BW1139" s="147"/>
      <c r="BX1139" s="147"/>
      <c r="BY1139" s="147"/>
      <c r="BZ1139" s="147"/>
      <c r="CA1139" s="147"/>
      <c r="CB1139" s="147"/>
      <c r="CC1139" s="147"/>
    </row>
    <row r="1140" customFormat="false" ht="13.8" hidden="false" customHeight="false" outlineLevel="0" collapsed="false">
      <c r="A1140" s="147"/>
      <c r="B1140" s="147"/>
      <c r="C1140" s="147"/>
      <c r="D1140" s="147"/>
      <c r="E1140" s="147"/>
      <c r="F1140" s="147"/>
      <c r="G1140" s="147"/>
      <c r="H1140" s="147"/>
      <c r="AK1140" s="147"/>
      <c r="AL1140" s="147"/>
      <c r="AM1140" s="147"/>
      <c r="AN1140" s="147"/>
      <c r="AO1140" s="147"/>
      <c r="AP1140" s="147"/>
      <c r="AQ1140" s="147"/>
      <c r="AR1140" s="147"/>
      <c r="AS1140" s="147"/>
      <c r="AT1140" s="147"/>
      <c r="AU1140" s="147"/>
      <c r="AV1140" s="147"/>
      <c r="AW1140" s="147"/>
      <c r="AX1140" s="147"/>
      <c r="AY1140" s="147"/>
      <c r="AZ1140" s="147"/>
      <c r="BA1140" s="147"/>
      <c r="BB1140" s="147"/>
      <c r="BC1140" s="147"/>
      <c r="BD1140" s="147"/>
      <c r="BE1140" s="147"/>
      <c r="BF1140" s="147"/>
      <c r="BG1140" s="147"/>
      <c r="BH1140" s="147"/>
      <c r="BI1140" s="147"/>
      <c r="BJ1140" s="147"/>
      <c r="BK1140" s="147"/>
      <c r="BL1140" s="147"/>
      <c r="BM1140" s="147"/>
      <c r="BN1140" s="147"/>
      <c r="BO1140" s="147"/>
      <c r="BP1140" s="147"/>
      <c r="BQ1140" s="147"/>
      <c r="BR1140" s="147"/>
      <c r="BS1140" s="147"/>
      <c r="BT1140" s="147"/>
      <c r="BU1140" s="147"/>
      <c r="BV1140" s="147"/>
      <c r="BW1140" s="147"/>
      <c r="BX1140" s="147"/>
      <c r="BY1140" s="147"/>
      <c r="BZ1140" s="147"/>
      <c r="CA1140" s="147"/>
      <c r="CB1140" s="147"/>
      <c r="CC1140" s="147"/>
    </row>
    <row r="1141" customFormat="false" ht="13.8" hidden="false" customHeight="false" outlineLevel="0" collapsed="false">
      <c r="A1141" s="147"/>
      <c r="B1141" s="147"/>
      <c r="C1141" s="147"/>
      <c r="D1141" s="147"/>
      <c r="E1141" s="147"/>
      <c r="F1141" s="147"/>
      <c r="G1141" s="147"/>
      <c r="H1141" s="147"/>
      <c r="AK1141" s="147"/>
      <c r="AL1141" s="147"/>
      <c r="AM1141" s="147"/>
      <c r="AN1141" s="147"/>
      <c r="AO1141" s="147"/>
      <c r="AP1141" s="147"/>
      <c r="AQ1141" s="147"/>
      <c r="AR1141" s="147"/>
      <c r="AS1141" s="147"/>
      <c r="AT1141" s="147"/>
      <c r="AU1141" s="147"/>
      <c r="AV1141" s="147"/>
      <c r="AW1141" s="147"/>
      <c r="AX1141" s="147"/>
      <c r="AY1141" s="147"/>
      <c r="AZ1141" s="147"/>
      <c r="BA1141" s="147"/>
      <c r="BB1141" s="147"/>
      <c r="BC1141" s="147"/>
      <c r="BD1141" s="147"/>
      <c r="BE1141" s="147"/>
      <c r="BF1141" s="147"/>
      <c r="BG1141" s="147"/>
      <c r="BH1141" s="147"/>
      <c r="BI1141" s="147"/>
      <c r="BJ1141" s="147"/>
      <c r="BK1141" s="147"/>
      <c r="BL1141" s="147"/>
      <c r="BM1141" s="147"/>
      <c r="BN1141" s="147"/>
      <c r="BO1141" s="147"/>
      <c r="BP1141" s="147"/>
      <c r="BQ1141" s="147"/>
      <c r="BR1141" s="147"/>
      <c r="BS1141" s="147"/>
      <c r="BT1141" s="147"/>
      <c r="BU1141" s="147"/>
      <c r="BV1141" s="147"/>
      <c r="BW1141" s="147"/>
      <c r="BX1141" s="147"/>
      <c r="BY1141" s="147"/>
      <c r="BZ1141" s="147"/>
      <c r="CA1141" s="147"/>
      <c r="CB1141" s="147"/>
      <c r="CC1141" s="147"/>
    </row>
    <row r="1142" customFormat="false" ht="13.8" hidden="false" customHeight="false" outlineLevel="0" collapsed="false">
      <c r="A1142" s="147"/>
      <c r="B1142" s="147"/>
      <c r="C1142" s="147"/>
      <c r="D1142" s="147"/>
      <c r="E1142" s="147"/>
      <c r="F1142" s="147"/>
      <c r="G1142" s="147"/>
      <c r="H1142" s="147"/>
      <c r="AK1142" s="147"/>
      <c r="AL1142" s="147"/>
      <c r="AM1142" s="147"/>
      <c r="AN1142" s="147"/>
      <c r="AO1142" s="147"/>
      <c r="AP1142" s="147"/>
      <c r="AQ1142" s="147"/>
      <c r="AR1142" s="147"/>
      <c r="AS1142" s="147"/>
      <c r="AT1142" s="147"/>
      <c r="AU1142" s="147"/>
      <c r="AV1142" s="147"/>
      <c r="AW1142" s="147"/>
      <c r="AX1142" s="147"/>
      <c r="AY1142" s="147"/>
      <c r="AZ1142" s="147"/>
      <c r="BA1142" s="147"/>
      <c r="BB1142" s="147"/>
      <c r="BC1142" s="147"/>
      <c r="BD1142" s="147"/>
      <c r="BE1142" s="147"/>
      <c r="BF1142" s="147"/>
      <c r="BG1142" s="147"/>
      <c r="BH1142" s="147"/>
      <c r="BI1142" s="147"/>
      <c r="BJ1142" s="147"/>
      <c r="BK1142" s="147"/>
      <c r="BL1142" s="147"/>
      <c r="BM1142" s="147"/>
      <c r="BN1142" s="147"/>
      <c r="BO1142" s="147"/>
      <c r="BP1142" s="147"/>
      <c r="BQ1142" s="147"/>
      <c r="BR1142" s="147"/>
      <c r="BS1142" s="147"/>
      <c r="BT1142" s="147"/>
      <c r="BU1142" s="147"/>
      <c r="BV1142" s="147"/>
      <c r="BW1142" s="147"/>
      <c r="BX1142" s="147"/>
      <c r="BY1142" s="147"/>
      <c r="BZ1142" s="147"/>
      <c r="CA1142" s="147"/>
      <c r="CB1142" s="147"/>
      <c r="CC1142" s="147"/>
    </row>
    <row r="1143" customFormat="false" ht="13.8" hidden="false" customHeight="false" outlineLevel="0" collapsed="false">
      <c r="A1143" s="147"/>
      <c r="B1143" s="147"/>
      <c r="C1143" s="147"/>
      <c r="D1143" s="147"/>
      <c r="E1143" s="147"/>
      <c r="F1143" s="147"/>
      <c r="G1143" s="147"/>
      <c r="H1143" s="147"/>
      <c r="AK1143" s="147"/>
      <c r="AL1143" s="147"/>
      <c r="AM1143" s="147"/>
      <c r="AN1143" s="147"/>
      <c r="AO1143" s="147"/>
      <c r="AP1143" s="147"/>
      <c r="AQ1143" s="147"/>
      <c r="AR1143" s="147"/>
      <c r="AS1143" s="147"/>
      <c r="AT1143" s="147"/>
      <c r="AU1143" s="147"/>
      <c r="AV1143" s="147"/>
      <c r="AW1143" s="147"/>
      <c r="AX1143" s="147"/>
      <c r="AY1143" s="147"/>
      <c r="AZ1143" s="147"/>
      <c r="BA1143" s="147"/>
      <c r="BB1143" s="147"/>
      <c r="BC1143" s="147"/>
      <c r="BD1143" s="147"/>
      <c r="BE1143" s="147"/>
      <c r="BF1143" s="147"/>
      <c r="BG1143" s="147"/>
      <c r="BH1143" s="147"/>
      <c r="BI1143" s="147"/>
      <c r="BJ1143" s="147"/>
      <c r="BK1143" s="147"/>
      <c r="BL1143" s="147"/>
      <c r="BM1143" s="147"/>
      <c r="BN1143" s="147"/>
      <c r="BO1143" s="147"/>
      <c r="BP1143" s="147"/>
      <c r="BQ1143" s="147"/>
      <c r="BR1143" s="147"/>
      <c r="BS1143" s="147"/>
      <c r="BT1143" s="147"/>
      <c r="BU1143" s="147"/>
      <c r="BV1143" s="147"/>
      <c r="BW1143" s="147"/>
      <c r="BX1143" s="147"/>
      <c r="BY1143" s="147"/>
      <c r="BZ1143" s="147"/>
      <c r="CA1143" s="147"/>
      <c r="CB1143" s="147"/>
      <c r="CC1143" s="147"/>
    </row>
    <row r="1144" customFormat="false" ht="13.8" hidden="false" customHeight="false" outlineLevel="0" collapsed="false">
      <c r="A1144" s="147"/>
      <c r="B1144" s="147"/>
      <c r="C1144" s="147"/>
      <c r="D1144" s="147"/>
      <c r="E1144" s="147"/>
      <c r="F1144" s="147"/>
      <c r="G1144" s="147"/>
      <c r="H1144" s="147"/>
      <c r="AK1144" s="147"/>
      <c r="AL1144" s="147"/>
      <c r="AM1144" s="147"/>
      <c r="AN1144" s="147"/>
      <c r="AO1144" s="147"/>
      <c r="AP1144" s="147"/>
      <c r="AQ1144" s="147"/>
      <c r="AR1144" s="147"/>
      <c r="AS1144" s="147"/>
      <c r="AT1144" s="147"/>
      <c r="AU1144" s="147"/>
      <c r="AV1144" s="147"/>
      <c r="AW1144" s="147"/>
      <c r="AX1144" s="147"/>
      <c r="AY1144" s="147"/>
      <c r="AZ1144" s="147"/>
      <c r="BA1144" s="147"/>
      <c r="BB1144" s="147"/>
      <c r="BC1144" s="147"/>
      <c r="BD1144" s="147"/>
      <c r="BE1144" s="147"/>
      <c r="BF1144" s="147"/>
      <c r="BG1144" s="147"/>
      <c r="BH1144" s="147"/>
      <c r="BI1144" s="147"/>
      <c r="BJ1144" s="147"/>
      <c r="BK1144" s="147"/>
      <c r="BL1144" s="147"/>
      <c r="BM1144" s="147"/>
      <c r="BN1144" s="147"/>
      <c r="BO1144" s="147"/>
      <c r="BP1144" s="147"/>
      <c r="BQ1144" s="147"/>
      <c r="BR1144" s="147"/>
      <c r="BS1144" s="147"/>
      <c r="BT1144" s="147"/>
      <c r="BU1144" s="147"/>
      <c r="BV1144" s="147"/>
      <c r="BW1144" s="147"/>
      <c r="BX1144" s="147"/>
      <c r="BY1144" s="147"/>
      <c r="BZ1144" s="147"/>
      <c r="CA1144" s="147"/>
      <c r="CB1144" s="147"/>
      <c r="CC1144" s="147"/>
    </row>
    <row r="1145" customFormat="false" ht="13.8" hidden="false" customHeight="false" outlineLevel="0" collapsed="false">
      <c r="A1145" s="147"/>
      <c r="B1145" s="147"/>
      <c r="C1145" s="147"/>
      <c r="D1145" s="147"/>
      <c r="E1145" s="147"/>
      <c r="F1145" s="147"/>
      <c r="G1145" s="147"/>
      <c r="H1145" s="147"/>
      <c r="AK1145" s="147"/>
      <c r="AL1145" s="147"/>
      <c r="AM1145" s="147"/>
      <c r="AN1145" s="147"/>
      <c r="AO1145" s="147"/>
      <c r="AP1145" s="147"/>
      <c r="AQ1145" s="147"/>
      <c r="AR1145" s="147"/>
      <c r="AS1145" s="147"/>
      <c r="AT1145" s="147"/>
      <c r="AU1145" s="147"/>
      <c r="AV1145" s="147"/>
      <c r="AW1145" s="147"/>
      <c r="AX1145" s="147"/>
      <c r="AY1145" s="147"/>
      <c r="AZ1145" s="147"/>
      <c r="BA1145" s="147"/>
      <c r="BB1145" s="147"/>
      <c r="BC1145" s="147"/>
      <c r="BD1145" s="147"/>
      <c r="BE1145" s="147"/>
      <c r="BF1145" s="147"/>
      <c r="BG1145" s="147"/>
      <c r="BH1145" s="147"/>
      <c r="BI1145" s="147"/>
      <c r="BJ1145" s="147"/>
      <c r="BK1145" s="147"/>
      <c r="BL1145" s="147"/>
      <c r="BM1145" s="147"/>
      <c r="BN1145" s="147"/>
      <c r="BO1145" s="147"/>
      <c r="BP1145" s="147"/>
      <c r="BQ1145" s="147"/>
      <c r="BR1145" s="147"/>
      <c r="BS1145" s="147"/>
      <c r="BT1145" s="147"/>
      <c r="BU1145" s="147"/>
      <c r="BV1145" s="147"/>
      <c r="BW1145" s="147"/>
      <c r="BX1145" s="147"/>
      <c r="BY1145" s="147"/>
      <c r="BZ1145" s="147"/>
      <c r="CA1145" s="147"/>
      <c r="CB1145" s="147"/>
      <c r="CC1145" s="147"/>
    </row>
    <row r="1146" customFormat="false" ht="13.8" hidden="false" customHeight="false" outlineLevel="0" collapsed="false">
      <c r="A1146" s="147"/>
      <c r="B1146" s="147"/>
      <c r="C1146" s="147"/>
      <c r="D1146" s="147"/>
      <c r="E1146" s="147"/>
      <c r="F1146" s="147"/>
      <c r="G1146" s="147"/>
      <c r="H1146" s="147"/>
      <c r="AK1146" s="147"/>
      <c r="AL1146" s="147"/>
      <c r="AM1146" s="147"/>
      <c r="AN1146" s="147"/>
      <c r="AO1146" s="147"/>
      <c r="AP1146" s="147"/>
      <c r="AQ1146" s="147"/>
      <c r="AR1146" s="147"/>
      <c r="AS1146" s="147"/>
      <c r="AT1146" s="147"/>
      <c r="AU1146" s="147"/>
      <c r="AV1146" s="147"/>
      <c r="AW1146" s="147"/>
      <c r="AX1146" s="147"/>
      <c r="AY1146" s="147"/>
      <c r="AZ1146" s="147"/>
      <c r="BA1146" s="147"/>
      <c r="BB1146" s="147"/>
      <c r="BC1146" s="147"/>
      <c r="BD1146" s="147"/>
      <c r="BE1146" s="147"/>
      <c r="BF1146" s="147"/>
      <c r="BG1146" s="147"/>
      <c r="BH1146" s="147"/>
      <c r="BI1146" s="147"/>
      <c r="BJ1146" s="147"/>
      <c r="BK1146" s="147"/>
      <c r="BL1146" s="147"/>
      <c r="BM1146" s="147"/>
      <c r="BN1146" s="147"/>
      <c r="BO1146" s="147"/>
      <c r="BP1146" s="147"/>
      <c r="BQ1146" s="147"/>
      <c r="BR1146" s="147"/>
      <c r="BS1146" s="147"/>
      <c r="BT1146" s="147"/>
      <c r="BU1146" s="147"/>
      <c r="BV1146" s="147"/>
      <c r="BW1146" s="147"/>
      <c r="BX1146" s="147"/>
      <c r="BY1146" s="147"/>
      <c r="BZ1146" s="147"/>
      <c r="CA1146" s="147"/>
      <c r="CB1146" s="147"/>
      <c r="CC1146" s="147"/>
    </row>
    <row r="1147" customFormat="false" ht="13.8" hidden="false" customHeight="false" outlineLevel="0" collapsed="false">
      <c r="A1147" s="147"/>
      <c r="B1147" s="147"/>
      <c r="C1147" s="147"/>
      <c r="D1147" s="147"/>
      <c r="E1147" s="147"/>
      <c r="F1147" s="147"/>
      <c r="G1147" s="147"/>
      <c r="H1147" s="147"/>
      <c r="AK1147" s="147"/>
      <c r="AL1147" s="147"/>
      <c r="AM1147" s="147"/>
      <c r="AN1147" s="147"/>
      <c r="AO1147" s="147"/>
      <c r="AP1147" s="147"/>
      <c r="AQ1147" s="147"/>
      <c r="AR1147" s="147"/>
      <c r="AS1147" s="147"/>
      <c r="AT1147" s="147"/>
      <c r="AU1147" s="147"/>
      <c r="AV1147" s="147"/>
      <c r="AW1147" s="147"/>
      <c r="AX1147" s="147"/>
      <c r="AY1147" s="147"/>
      <c r="AZ1147" s="147"/>
      <c r="BA1147" s="147"/>
      <c r="BB1147" s="147"/>
      <c r="BC1147" s="147"/>
      <c r="BD1147" s="147"/>
      <c r="BE1147" s="147"/>
      <c r="BF1147" s="147"/>
      <c r="BG1147" s="147"/>
      <c r="BH1147" s="147"/>
      <c r="BI1147" s="147"/>
      <c r="BJ1147" s="147"/>
      <c r="BK1147" s="147"/>
      <c r="BL1147" s="147"/>
      <c r="BM1147" s="147"/>
      <c r="BN1147" s="147"/>
      <c r="BO1147" s="147"/>
      <c r="BP1147" s="147"/>
      <c r="BQ1147" s="147"/>
      <c r="BR1147" s="147"/>
      <c r="BS1147" s="147"/>
      <c r="BT1147" s="147"/>
      <c r="BU1147" s="147"/>
      <c r="BV1147" s="147"/>
      <c r="BW1147" s="147"/>
      <c r="BX1147" s="147"/>
      <c r="BY1147" s="147"/>
      <c r="BZ1147" s="147"/>
      <c r="CA1147" s="147"/>
      <c r="CB1147" s="147"/>
      <c r="CC1147" s="147"/>
    </row>
  </sheetData>
  <mergeCells count="27">
    <mergeCell ref="B2:E2"/>
    <mergeCell ref="B3:E3"/>
    <mergeCell ref="B4:E4"/>
    <mergeCell ref="I39:L42"/>
    <mergeCell ref="A49:E49"/>
    <mergeCell ref="A50:E54"/>
    <mergeCell ref="A56:B56"/>
    <mergeCell ref="U62:U63"/>
    <mergeCell ref="V62:V63"/>
    <mergeCell ref="W62:W63"/>
    <mergeCell ref="X62:X63"/>
    <mergeCell ref="Y62:Y63"/>
    <mergeCell ref="Z62:Z63"/>
    <mergeCell ref="AA62:AA63"/>
    <mergeCell ref="A64:E65"/>
    <mergeCell ref="A67:B67"/>
    <mergeCell ref="A69:E71"/>
    <mergeCell ref="A73:B73"/>
    <mergeCell ref="D73:D74"/>
    <mergeCell ref="E73:E74"/>
    <mergeCell ref="A89:E92"/>
    <mergeCell ref="A94:B94"/>
    <mergeCell ref="D94:E94"/>
    <mergeCell ref="A100:E103"/>
    <mergeCell ref="A105:E107"/>
    <mergeCell ref="A108:B108"/>
    <mergeCell ref="A118:B118"/>
  </mergeCells>
  <conditionalFormatting sqref="B12">
    <cfRule type="expression" priority="2" aboveAverage="0" equalAverage="0" bottom="0" percent="0" rank="0" text="" dxfId="0">
      <formula>ISNUMBER(SEARCH("yes",$B$62))</formula>
    </cfRule>
  </conditionalFormatting>
  <conditionalFormatting sqref="B62">
    <cfRule type="expression" priority="3" aboveAverage="0" equalAverage="0" bottom="0" percent="0" rank="0" text="" dxfId="1">
      <formula>ISNUMBER(SEARCH("yes",$B$62))</formula>
    </cfRule>
  </conditionalFormatting>
  <conditionalFormatting sqref="B57">
    <cfRule type="expression" priority="4" aboveAverage="0" equalAverage="0" bottom="0" percent="0" rank="0" text="" dxfId="2">
      <formula>ISNUMBER(SEARCH("yes",$B$62))</formula>
    </cfRule>
  </conditionalFormatting>
  <conditionalFormatting sqref="B17">
    <cfRule type="expression" priority="5" aboveAverage="0" equalAverage="0" bottom="0" percent="0" rank="0" text="" dxfId="3">
      <formula>ISNUMBER(SEARCH("yes",$B$62))</formula>
    </cfRule>
  </conditionalFormatting>
  <dataValidations count="11">
    <dataValidation allowBlank="true" errorStyle="stop" operator="equal" showDropDown="false" showErrorMessage="true" showInputMessage="true" sqref="D7" type="list">
      <formula1>$O$65:$O$73</formula1>
      <formula2>0</formula2>
    </dataValidation>
    <dataValidation allowBlank="true" errorStyle="stop" operator="equal" showDropDown="false" showErrorMessage="true" showInputMessage="true" sqref="B9 E15" type="list">
      <formula1>"35,40,45,50,55,60,65"</formula1>
      <formula2>0</formula2>
    </dataValidation>
    <dataValidation allowBlank="true" errorStyle="stop" operator="equal" showDropDown="false" showErrorMessage="true" showInputMessage="true" sqref="E10" type="list">
      <formula1>"Yes,No"</formula1>
      <formula2>0</formula2>
    </dataValidation>
    <dataValidation allowBlank="true" errorStyle="stop" operator="equal" showDropDown="false" showErrorMessage="true" showInputMessage="true" sqref="E11" type="list">
      <formula1>"0,1,2,3,4,5,6,7"</formula1>
      <formula2>0</formula2>
    </dataValidation>
    <dataValidation allowBlank="true" errorStyle="stop" operator="equal" showDropDown="false" showErrorMessage="true" showInputMessage="true" sqref="B12" type="list">
      <formula1>$N$7:$N$43</formula1>
      <formula2>0</formula2>
    </dataValidation>
    <dataValidation allowBlank="true" errorStyle="stop" operator="equal" showDropDown="false" showErrorMessage="true" showInputMessage="true" sqref="B14" type="list">
      <formula1>"1,2,3,4,5,6,7,8,9"</formula1>
      <formula2>0</formula2>
    </dataValidation>
    <dataValidation allowBlank="true" errorStyle="stop" operator="equal" showDropDown="false" showErrorMessage="true" showInputMessage="true" sqref="E14" type="list">
      <formula1>$I$22:$I$34</formula1>
      <formula2>0</formula2>
    </dataValidation>
    <dataValidation allowBlank="true" errorStyle="stop" operator="equal" showDropDown="false" showErrorMessage="true" showInputMessage="true" sqref="B15" type="list">
      <formula1>$I$60:$I$62</formula1>
      <formula2>0</formula2>
    </dataValidation>
    <dataValidation allowBlank="true" errorStyle="stop" operator="equal" showDropDown="false" showErrorMessage="true" showInputMessage="true" sqref="D57" type="list">
      <formula1>$U$64:$U$72</formula1>
      <formula2>0</formula2>
    </dataValidation>
    <dataValidation allowBlank="true" errorStyle="stop" operator="equal" showDropDown="false" showErrorMessage="true" showInputMessage="true" sqref="B95" type="list">
      <formula1>"Yes,No,Self Build"</formula1>
      <formula2>0</formula2>
    </dataValidation>
    <dataValidation allowBlank="true" errorStyle="stop" operator="equal" showDropDown="false" showErrorMessage="true" showInputMessage="true" sqref="B96" type="list">
      <formula1>"domestic,non domestic"</formula1>
      <formula2>0</formula2>
    </dataValidation>
  </dataValidations>
  <hyperlinks>
    <hyperlink ref="AC6" r:id="rId1" display="https://www.ofgem.gov.uk/environmental-programmes/domestic-rhi/contacts-guidance-and-resources/tariffs-and-payments-domestic-rhi/current-future-tariffs"/>
    <hyperlink ref="AC7" r:id="rId2" display="https://www.ofgem.gov.uk/publications-and-updates/non-domestic-rhi-tariff-table"/>
    <hyperlink ref="B19" r:id="rId3" display="EPC Heat loss"/>
    <hyperlink ref="AB64" r:id="rId4" display="https://www.benuk.net/GLA-Energy-Assessment-Guidance.html"/>
  </hyperlinks>
  <printOptions headings="false" gridLines="false" gridLinesSet="true" horizontalCentered="false" verticalCentered="false"/>
  <pageMargins left="0.708333333333333" right="0.708333333333333" top="0.748611111111111" bottom="0.748611111111111" header="0.315277777777778" footer="0.315277777777778"/>
  <pageSetup paperSize="9" scale="100" fitToWidth="1" fitToHeight="0" pageOrder="downThenOver" orientation="portrait" blackAndWhite="false" draft="false" cellComments="none" horizontalDpi="300" verticalDpi="300" copies="1"/>
  <headerFooter differentFirst="false" differentOddEven="false">
    <oddHeader>&amp;CYour Heat pump</oddHeader>
    <oddFooter>&amp;CCopyright Hendra Freedom Heat pumps
www.freedomhp.co.uk
02380274833</oddFooter>
  </headerFooter>
  <rowBreaks count="2" manualBreakCount="2">
    <brk id="71" man="true" max="16383" min="0"/>
    <brk id="109" man="true" max="16383" min="0"/>
  </rowBreaks>
  <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K68"/>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F1" activeCellId="0" sqref="F1"/>
    </sheetView>
  </sheetViews>
  <sheetFormatPr defaultColWidth="8.55078125" defaultRowHeight="13.8" zeroHeight="false" outlineLevelRow="0" outlineLevelCol="0"/>
  <cols>
    <col collapsed="false" customWidth="true" hidden="false" outlineLevel="0" max="1" min="1" style="0" width="26.67"/>
    <col collapsed="false" customWidth="true" hidden="false" outlineLevel="0" max="2" min="2" style="0" width="21.32"/>
    <col collapsed="false" customWidth="true" hidden="false" outlineLevel="0" max="3" min="3" style="0" width="23.44"/>
    <col collapsed="false" customWidth="true" hidden="false" outlineLevel="0" max="4" min="4" style="0" width="52.34"/>
    <col collapsed="false" customWidth="true" hidden="false" outlineLevel="0" max="5" min="5" style="0" width="9.34"/>
    <col collapsed="false" customWidth="true" hidden="true" outlineLevel="0" max="6" min="6" style="0" width="37.66"/>
    <col collapsed="false" customWidth="true" hidden="true" outlineLevel="0" max="7" min="7" style="0" width="10.55"/>
    <col collapsed="false" customWidth="true" hidden="true" outlineLevel="0" max="8" min="8" style="0" width="50.44"/>
    <col collapsed="false" customWidth="true" hidden="true" outlineLevel="0" max="10" min="9" style="0" width="9.34"/>
    <col collapsed="false" customWidth="true" hidden="true" outlineLevel="0" max="11" min="11" style="0" width="9"/>
    <col collapsed="false" customWidth="true" hidden="true" outlineLevel="0" max="12" min="12" style="0" width="19"/>
    <col collapsed="false" customWidth="true" hidden="true" outlineLevel="0" max="14" min="13" style="0" width="11.33"/>
    <col collapsed="false" customWidth="true" hidden="true" outlineLevel="0" max="16" min="15" style="0" width="12.44"/>
    <col collapsed="false" customWidth="true" hidden="true" outlineLevel="0" max="17" min="17" style="0" width="11.66"/>
    <col collapsed="false" customWidth="true" hidden="true" outlineLevel="0" max="19" min="18" style="0" width="21"/>
    <col collapsed="false" customWidth="true" hidden="true" outlineLevel="0" max="23" min="20" style="0" width="22.33"/>
    <col collapsed="false" customWidth="true" hidden="true" outlineLevel="0" max="25" min="24" style="0" width="17.66"/>
    <col collapsed="false" customWidth="true" hidden="true" outlineLevel="0" max="27" min="26" style="0" width="21"/>
    <col collapsed="false" customWidth="true" hidden="true" outlineLevel="0" max="29" min="28" style="0" width="16.44"/>
    <col collapsed="false" customWidth="true" hidden="true" outlineLevel="0" max="31" min="30" style="0" width="18.55"/>
    <col collapsed="false" customWidth="true" hidden="true" outlineLevel="0" max="32" min="32" style="0" width="16.55"/>
    <col collapsed="false" customWidth="true" hidden="true" outlineLevel="0" max="34" min="33" style="0" width="20"/>
    <col collapsed="false" customWidth="true" hidden="true" outlineLevel="0" max="37" min="35" style="0" width="15.44"/>
    <col collapsed="false" customWidth="true" hidden="true" outlineLevel="0" max="39" min="38" style="0" width="9.34"/>
    <col collapsed="false" customWidth="true" hidden="false" outlineLevel="0" max="40" min="40" style="0" width="9.34"/>
    <col collapsed="false" customWidth="true" hidden="false" outlineLevel="0" max="41" min="41" style="0" width="9"/>
  </cols>
  <sheetData>
    <row r="2" customFormat="false" ht="24.6" hidden="false" customHeight="false" outlineLevel="0" collapsed="false">
      <c r="A2" s="1" t="s">
        <v>508</v>
      </c>
      <c r="F2" s="0" t="s">
        <v>509</v>
      </c>
      <c r="G2" s="0" t="n">
        <v>0.1</v>
      </c>
      <c r="L2" s="394"/>
      <c r="M2" s="395"/>
      <c r="N2" s="394"/>
      <c r="U2" s="396"/>
      <c r="V2" s="396"/>
    </row>
    <row r="3" customFormat="false" ht="15.75" hidden="false" customHeight="true" outlineLevel="0" collapsed="false">
      <c r="A3" s="1"/>
      <c r="F3" s="219" t="s">
        <v>292</v>
      </c>
      <c r="G3" s="397" t="n">
        <v>896</v>
      </c>
      <c r="M3" s="397"/>
      <c r="U3" s="396"/>
      <c r="V3" s="396"/>
    </row>
    <row r="4" customFormat="false" ht="15.75" hidden="false" customHeight="true" outlineLevel="0" collapsed="false">
      <c r="A4" s="398" t="s">
        <v>510</v>
      </c>
      <c r="F4" s="219" t="s">
        <v>341</v>
      </c>
      <c r="G4" s="395" t="n">
        <v>956.12</v>
      </c>
      <c r="M4" s="397"/>
      <c r="U4" s="396"/>
      <c r="V4" s="396"/>
    </row>
    <row r="5" customFormat="false" ht="15.75" hidden="false" customHeight="true" outlineLevel="0" collapsed="false">
      <c r="A5" s="1"/>
      <c r="F5" s="219" t="s">
        <v>344</v>
      </c>
      <c r="G5" s="395" t="n">
        <f aca="false">2759-I18</f>
        <v>2236.08</v>
      </c>
      <c r="H5" s="0" t="s">
        <v>511</v>
      </c>
      <c r="M5" s="397"/>
      <c r="U5" s="396"/>
      <c r="V5" s="396"/>
    </row>
    <row r="6" customFormat="false" ht="15.75" hidden="false" customHeight="true" outlineLevel="0" collapsed="false">
      <c r="A6" s="1"/>
      <c r="F6" s="219" t="s">
        <v>348</v>
      </c>
      <c r="G6" s="0" t="n">
        <v>0.1</v>
      </c>
      <c r="H6" s="0" t="s">
        <v>512</v>
      </c>
      <c r="K6" s="0" t="n">
        <v>1</v>
      </c>
      <c r="L6" s="0" t="s">
        <v>513</v>
      </c>
      <c r="M6" s="0" t="n">
        <f aca="false">IF(M11=6,0,(IF(B21&lt;1,1,0)))</f>
        <v>0</v>
      </c>
      <c r="N6" s="0" t="s">
        <v>513</v>
      </c>
      <c r="U6" s="396"/>
      <c r="V6" s="396"/>
      <c r="W6" s="395"/>
    </row>
    <row r="7" customFormat="false" ht="15.75" hidden="false" customHeight="true" outlineLevel="0" collapsed="false">
      <c r="A7" s="0" t="s">
        <v>514</v>
      </c>
      <c r="B7" s="399" t="str">
        <f aca="false">'Your System'!B12</f>
        <v>Midea 8kW</v>
      </c>
      <c r="C7" s="400" t="s">
        <v>515</v>
      </c>
      <c r="D7" s="400"/>
      <c r="F7" s="219" t="s">
        <v>351</v>
      </c>
      <c r="G7" s="395" t="n">
        <v>1036.2</v>
      </c>
      <c r="K7" s="0" t="n">
        <v>2</v>
      </c>
      <c r="L7" s="0" t="s">
        <v>132</v>
      </c>
      <c r="M7" s="0" t="n">
        <f aca="false">IF(M14=9,0,(IF(M8&gt;1,0,(IF(B8="170L",2,0)+IF(B8="200L",2,0)+IF(B8="250L",2,0)+IF(B8="300L",2,0)+IF(B8="400L",2,0)+IF(B8="500L",2,0)+IF(B8="600L",2,0)))))</f>
        <v>2</v>
      </c>
      <c r="N7" s="0" t="s">
        <v>132</v>
      </c>
      <c r="U7" s="396"/>
    </row>
    <row r="8" customFormat="false" ht="15.75" hidden="false" customHeight="true" outlineLevel="0" collapsed="false">
      <c r="A8" s="0" t="s">
        <v>516</v>
      </c>
      <c r="B8" s="401" t="str">
        <f aca="false">IF(B9="Hybrid", "No Cylinder",'Your System'!E14)</f>
        <v>170L</v>
      </c>
      <c r="C8" s="400" t="s">
        <v>517</v>
      </c>
      <c r="D8" s="400"/>
      <c r="F8" s="219" t="s">
        <v>354</v>
      </c>
      <c r="G8" s="395" t="n">
        <f aca="false">2850-I18</f>
        <v>2327.08</v>
      </c>
      <c r="H8" s="0" t="s">
        <v>511</v>
      </c>
      <c r="K8" s="0" t="n">
        <v>3</v>
      </c>
      <c r="L8" s="0" t="s">
        <v>518</v>
      </c>
      <c r="M8" s="0" t="n">
        <f aca="false">IF(B11&lt;1,3,0)</f>
        <v>0</v>
      </c>
      <c r="N8" s="0" t="s">
        <v>518</v>
      </c>
      <c r="U8" s="396"/>
      <c r="V8" s="396"/>
      <c r="W8" s="395"/>
    </row>
    <row r="9" customFormat="false" ht="13.8" hidden="false" customHeight="false" outlineLevel="0" collapsed="false">
      <c r="A9" s="0" t="s">
        <v>519</v>
      </c>
      <c r="B9" s="401" t="str">
        <f aca="false">'Your System'!B15</f>
        <v>Heat pump</v>
      </c>
      <c r="C9" s="400" t="s">
        <v>520</v>
      </c>
      <c r="D9" s="400"/>
      <c r="F9" s="219" t="s">
        <v>357</v>
      </c>
      <c r="G9" s="395" t="n">
        <v>86</v>
      </c>
      <c r="H9" s="0" t="s">
        <v>521</v>
      </c>
      <c r="K9" s="0" t="n">
        <v>4</v>
      </c>
      <c r="L9" s="0" t="s">
        <v>522</v>
      </c>
      <c r="M9" s="0" t="n">
        <f aca="false">IF(B10=2,4,0)</f>
        <v>0</v>
      </c>
      <c r="N9" s="0" t="s">
        <v>522</v>
      </c>
      <c r="U9" s="396"/>
    </row>
    <row r="10" customFormat="false" ht="13.8" hidden="false" customHeight="false" outlineLevel="0" collapsed="false">
      <c r="A10" s="0" t="s">
        <v>523</v>
      </c>
      <c r="B10" s="401" t="n">
        <f aca="false">'Your System'!B14</f>
        <v>1</v>
      </c>
      <c r="C10" s="400" t="s">
        <v>524</v>
      </c>
      <c r="D10" s="400"/>
      <c r="F10" s="219" t="s">
        <v>361</v>
      </c>
      <c r="G10" s="395" t="n">
        <v>1321.38</v>
      </c>
      <c r="K10" s="0" t="n">
        <v>5</v>
      </c>
      <c r="L10" s="0" t="s">
        <v>525</v>
      </c>
      <c r="M10" s="402" t="n">
        <f aca="false">IF(B8="200L Pre-plumb Samsung",5,0)+IF(B8="250L Pre-plumb Samsung",5,0)+IF(B8="300L Pre-plumb Samsung",5,0)+IF(B8="400L Pre-plumb Samsung",5,0)</f>
        <v>0</v>
      </c>
      <c r="N10" s="0" t="s">
        <v>525</v>
      </c>
      <c r="U10" s="396"/>
      <c r="V10" s="396"/>
      <c r="W10" s="395"/>
    </row>
    <row r="11" customFormat="false" ht="13.8" hidden="false" customHeight="false" outlineLevel="0" collapsed="false">
      <c r="A11" s="0" t="s">
        <v>526</v>
      </c>
      <c r="B11" s="401" t="n">
        <f aca="false">'Your System'!J16</f>
        <v>6.6</v>
      </c>
      <c r="F11" s="219" t="s">
        <v>364</v>
      </c>
      <c r="G11" s="395" t="n">
        <f aca="false">2934.58-I18</f>
        <v>2411.66</v>
      </c>
      <c r="H11" s="0" t="s">
        <v>511</v>
      </c>
      <c r="K11" s="0" t="n">
        <v>6</v>
      </c>
      <c r="L11" s="0" t="s">
        <v>527</v>
      </c>
      <c r="M11" s="0" t="n">
        <f aca="false">IF(B9="Hybrid",6,0)</f>
        <v>0</v>
      </c>
      <c r="N11" s="0" t="s">
        <v>527</v>
      </c>
      <c r="U11" s="396"/>
      <c r="V11" s="396"/>
      <c r="W11" s="395"/>
    </row>
    <row r="12" customFormat="false" ht="13.8" hidden="false" customHeight="false" outlineLevel="0" collapsed="false">
      <c r="A12" s="0" t="s">
        <v>528</v>
      </c>
      <c r="B12" s="403" t="str">
        <f aca="false">'Your System'!B17</f>
        <v>Yes</v>
      </c>
      <c r="F12" s="219" t="s">
        <v>367</v>
      </c>
      <c r="G12" s="395" t="n">
        <v>1947.6</v>
      </c>
      <c r="K12" s="0" t="n">
        <v>7</v>
      </c>
      <c r="L12" s="0" t="s">
        <v>529</v>
      </c>
      <c r="M12" s="404" t="n">
        <f aca="false">IF(B7="Hitachi S80 HT 4.0",7,0)+IF(B8=" Hitachi S80 6.0",7,0)</f>
        <v>0</v>
      </c>
      <c r="N12" s="0" t="s">
        <v>529</v>
      </c>
      <c r="U12" s="396"/>
      <c r="V12" s="396"/>
      <c r="W12" s="395"/>
    </row>
    <row r="13" customFormat="false" ht="13.8" hidden="false" customHeight="false" outlineLevel="0" collapsed="false">
      <c r="A13" s="405" t="s">
        <v>530</v>
      </c>
      <c r="B13" s="406" t="str">
        <f aca="false">VLOOKUP(M15,M6:N14,2,FALSE())</f>
        <v>heating and hot water</v>
      </c>
      <c r="D13" s="407"/>
      <c r="F13" s="219" t="s">
        <v>370</v>
      </c>
      <c r="G13" s="395" t="n">
        <f aca="false">3220.43-I18</f>
        <v>2697.51</v>
      </c>
      <c r="H13" s="0" t="s">
        <v>511</v>
      </c>
      <c r="K13" s="0" t="n">
        <v>8</v>
      </c>
      <c r="L13" s="0" t="s">
        <v>531</v>
      </c>
      <c r="M13" s="408" t="n">
        <f aca="false">IF(B8="200L Hitachi Combi",8,0)+IF(B8="260L Hitachi Combi",8,0)</f>
        <v>0</v>
      </c>
      <c r="N13" s="0" t="s">
        <v>531</v>
      </c>
      <c r="R13" s="409"/>
      <c r="V13" s="396"/>
    </row>
    <row r="14" customFormat="false" ht="13.8" hidden="false" customHeight="false" outlineLevel="0" collapsed="false">
      <c r="D14" s="407"/>
      <c r="F14" s="219" t="s">
        <v>373</v>
      </c>
      <c r="G14" s="395" t="n">
        <v>2277</v>
      </c>
      <c r="K14" s="0" t="n">
        <v>9</v>
      </c>
      <c r="L14" s="0" t="s">
        <v>532</v>
      </c>
      <c r="M14" s="0" t="n">
        <f aca="false">IF(B7="Hitachi Split 2.0 R32",9,0)+IF(B7="Hitachi Split 3.0 R32",9,0)++IF(B7="Hitachi Split 4.0",9,0)+IF(B7="Hitachi Split 6.0",9,0)+IF(B7="Hitachi Split 8.0",9,0)+IF(B7="Hitachi Split 10.0",9,0)</f>
        <v>0</v>
      </c>
      <c r="N14" s="0" t="s">
        <v>532</v>
      </c>
      <c r="R14" s="409"/>
    </row>
    <row r="15" customFormat="false" ht="13.8" hidden="false" customHeight="false" outlineLevel="0" collapsed="false">
      <c r="A15" s="0" t="s">
        <v>533</v>
      </c>
      <c r="B15" s="410" t="n">
        <f aca="false">'Your System'!E57-'Your System'!B68</f>
        <v>840.968524327045</v>
      </c>
      <c r="M15" s="0" t="n">
        <f aca="false">SUM(M6:M14)</f>
        <v>2</v>
      </c>
    </row>
    <row r="16" customFormat="false" ht="13.8" hidden="false" customHeight="false" outlineLevel="0" collapsed="false">
      <c r="A16" s="0" t="s">
        <v>534</v>
      </c>
      <c r="B16" s="410" t="n">
        <f aca="false">'Your System'!E97</f>
        <v>1293.73364955868</v>
      </c>
      <c r="D16" s="397"/>
      <c r="R16" s="409"/>
      <c r="U16" s="396"/>
    </row>
    <row r="17" customFormat="false" ht="13.8" hidden="false" customHeight="false" outlineLevel="0" collapsed="false">
      <c r="F17" s="0" t="s">
        <v>535</v>
      </c>
      <c r="G17" s="0" t="s">
        <v>536</v>
      </c>
      <c r="H17" s="241" t="s">
        <v>537</v>
      </c>
      <c r="I17" s="411"/>
    </row>
    <row r="18" customFormat="false" ht="13.8" hidden="false" customHeight="false" outlineLevel="0" collapsed="false">
      <c r="D18" s="412"/>
      <c r="F18" s="167" t="s">
        <v>248</v>
      </c>
      <c r="G18" s="413" t="n">
        <v>2546.41</v>
      </c>
      <c r="H18" s="414" t="s">
        <v>538</v>
      </c>
      <c r="I18" s="415" t="n">
        <v>522.92</v>
      </c>
      <c r="L18" s="416" t="s">
        <v>248</v>
      </c>
      <c r="M18" s="416" t="s">
        <v>252</v>
      </c>
      <c r="N18" s="416" t="s">
        <v>258</v>
      </c>
      <c r="O18" s="416" t="s">
        <v>266</v>
      </c>
      <c r="P18" s="416" t="s">
        <v>273</v>
      </c>
      <c r="Q18" s="416" t="s">
        <v>539</v>
      </c>
      <c r="R18" s="416" t="s">
        <v>253</v>
      </c>
      <c r="S18" s="416" t="s">
        <v>259</v>
      </c>
      <c r="T18" s="416" t="s">
        <v>267</v>
      </c>
      <c r="U18" s="416" t="s">
        <v>274</v>
      </c>
      <c r="V18" s="416" t="s">
        <v>287</v>
      </c>
      <c r="W18" s="416" t="s">
        <v>306</v>
      </c>
      <c r="X18" s="416" t="s">
        <v>322</v>
      </c>
      <c r="Y18" s="416" t="s">
        <v>331</v>
      </c>
      <c r="Z18" s="416" t="s">
        <v>294</v>
      </c>
      <c r="AA18" s="416" t="s">
        <v>311</v>
      </c>
      <c r="AB18" s="416" t="s">
        <v>327</v>
      </c>
      <c r="AC18" s="416" t="s">
        <v>342</v>
      </c>
      <c r="AD18" s="416" t="s">
        <v>332</v>
      </c>
      <c r="AE18" s="416" t="s">
        <v>345</v>
      </c>
      <c r="AF18" s="416" t="s">
        <v>352</v>
      </c>
      <c r="AG18" s="416" t="s">
        <v>279</v>
      </c>
      <c r="AH18" s="416" t="s">
        <v>300</v>
      </c>
      <c r="AI18" s="416" t="s">
        <v>316</v>
      </c>
      <c r="AJ18" s="416" t="s">
        <v>337</v>
      </c>
      <c r="AK18" s="416" t="s">
        <v>349</v>
      </c>
    </row>
    <row r="19" customFormat="false" ht="13.8" hidden="false" customHeight="false" outlineLevel="0" collapsed="false">
      <c r="A19" s="394" t="s">
        <v>540</v>
      </c>
      <c r="D19" s="397"/>
      <c r="F19" s="167" t="s">
        <v>252</v>
      </c>
      <c r="G19" s="413" t="n">
        <v>2634.66</v>
      </c>
      <c r="H19" s="414" t="s">
        <v>541</v>
      </c>
      <c r="I19" s="417" t="n">
        <v>381</v>
      </c>
      <c r="K19" s="0" t="s">
        <v>542</v>
      </c>
      <c r="L19" s="0" t="n">
        <v>2</v>
      </c>
      <c r="M19" s="0" t="n">
        <v>3</v>
      </c>
      <c r="N19" s="0" t="n">
        <v>4</v>
      </c>
      <c r="O19" s="0" t="n">
        <v>5</v>
      </c>
      <c r="P19" s="0" t="n">
        <v>6</v>
      </c>
      <c r="Q19" s="0" t="n">
        <v>7</v>
      </c>
      <c r="R19" s="0" t="n">
        <v>8</v>
      </c>
      <c r="S19" s="0" t="n">
        <v>9</v>
      </c>
      <c r="T19" s="0" t="n">
        <v>10</v>
      </c>
      <c r="U19" s="0" t="n">
        <v>11</v>
      </c>
      <c r="V19" s="0" t="n">
        <v>12</v>
      </c>
      <c r="W19" s="0" t="n">
        <v>13</v>
      </c>
      <c r="X19" s="0" t="n">
        <v>14</v>
      </c>
      <c r="Y19" s="0" t="n">
        <v>15</v>
      </c>
      <c r="Z19" s="0" t="n">
        <v>16</v>
      </c>
      <c r="AA19" s="0" t="n">
        <v>17</v>
      </c>
      <c r="AB19" s="0" t="n">
        <v>18</v>
      </c>
      <c r="AC19" s="0" t="n">
        <v>19</v>
      </c>
      <c r="AD19" s="0" t="n">
        <v>20</v>
      </c>
      <c r="AE19" s="0" t="n">
        <v>21</v>
      </c>
      <c r="AF19" s="0" t="n">
        <v>22</v>
      </c>
      <c r="AG19" s="0" t="n">
        <v>23</v>
      </c>
      <c r="AH19" s="0" t="n">
        <v>24</v>
      </c>
      <c r="AI19" s="0" t="n">
        <v>25</v>
      </c>
      <c r="AJ19" s="0" t="n">
        <v>26</v>
      </c>
      <c r="AK19" s="0" t="n">
        <v>27</v>
      </c>
    </row>
    <row r="20" customFormat="false" ht="13.8" hidden="false" customHeight="false" outlineLevel="0" collapsed="false">
      <c r="A20" s="418" t="s">
        <v>543</v>
      </c>
      <c r="B20" s="418" t="s">
        <v>544</v>
      </c>
      <c r="C20" s="418" t="s">
        <v>545</v>
      </c>
      <c r="F20" s="167" t="s">
        <v>258</v>
      </c>
      <c r="G20" s="413" t="n">
        <v>2880.05</v>
      </c>
      <c r="H20" s="414" t="s">
        <v>546</v>
      </c>
      <c r="I20" s="417" t="n">
        <v>440</v>
      </c>
      <c r="K20" s="0" t="n">
        <v>1</v>
      </c>
      <c r="L20" s="395" t="n">
        <v>901</v>
      </c>
      <c r="M20" s="395" t="n">
        <v>901</v>
      </c>
      <c r="N20" s="395" t="n">
        <v>901</v>
      </c>
      <c r="O20" s="395" t="n">
        <v>901</v>
      </c>
      <c r="P20" s="395" t="n">
        <v>901</v>
      </c>
      <c r="Q20" s="395" t="n">
        <v>901</v>
      </c>
      <c r="R20" s="395" t="n">
        <v>1047</v>
      </c>
      <c r="S20" s="395" t="n">
        <v>1047</v>
      </c>
      <c r="T20" s="395" t="n">
        <v>1047</v>
      </c>
      <c r="U20" s="395" t="n">
        <v>1047</v>
      </c>
      <c r="V20" s="395" t="s">
        <v>209</v>
      </c>
      <c r="W20" s="395" t="s">
        <v>209</v>
      </c>
      <c r="X20" s="395" t="s">
        <v>209</v>
      </c>
      <c r="Y20" s="395" t="s">
        <v>209</v>
      </c>
      <c r="Z20" s="395" t="n">
        <v>1161</v>
      </c>
      <c r="AA20" s="395" t="n">
        <v>1161</v>
      </c>
      <c r="AB20" s="395" t="n">
        <v>1161</v>
      </c>
      <c r="AC20" s="395" t="n">
        <v>1161</v>
      </c>
      <c r="AD20" s="395" t="s">
        <v>209</v>
      </c>
      <c r="AE20" s="395" t="s">
        <v>209</v>
      </c>
      <c r="AF20" s="395" t="s">
        <v>209</v>
      </c>
      <c r="AG20" s="395" t="s">
        <v>209</v>
      </c>
      <c r="AH20" s="395" t="s">
        <v>209</v>
      </c>
      <c r="AI20" s="395" t="s">
        <v>209</v>
      </c>
      <c r="AJ20" s="395" t="s">
        <v>209</v>
      </c>
      <c r="AK20" s="395" t="s">
        <v>209</v>
      </c>
    </row>
    <row r="21" customFormat="false" ht="13.8" hidden="false" customHeight="false" outlineLevel="0" collapsed="false">
      <c r="A21" s="419" t="n">
        <f aca="false">VLOOKUP(B7,F18:G49,2,FALSE())*B10</f>
        <v>2880.05</v>
      </c>
      <c r="B21" s="419" t="n">
        <f aca="false">IF(B9="hybrid",0,(VLOOKUP(B8,F2:G14,2,FALSE())))</f>
        <v>896</v>
      </c>
      <c r="C21" s="419" t="n">
        <f aca="false">VLOOKUP(M15,$K$20:$AK$28,HLOOKUP($B$7,$K$18:$AK$19,2,FALSE()),FALSE())</f>
        <v>964</v>
      </c>
      <c r="F21" s="167" t="s">
        <v>266</v>
      </c>
      <c r="G21" s="397" t="n">
        <v>3293.33</v>
      </c>
      <c r="H21" s="420" t="s">
        <v>547</v>
      </c>
      <c r="I21" s="421" t="n">
        <v>258</v>
      </c>
      <c r="K21" s="0" t="n">
        <v>2</v>
      </c>
      <c r="L21" s="395" t="n">
        <v>964</v>
      </c>
      <c r="M21" s="395" t="n">
        <v>964</v>
      </c>
      <c r="N21" s="395" t="n">
        <v>964</v>
      </c>
      <c r="O21" s="395" t="n">
        <v>964</v>
      </c>
      <c r="P21" s="395" t="n">
        <v>964</v>
      </c>
      <c r="Q21" s="395" t="n">
        <v>964</v>
      </c>
      <c r="R21" s="395" t="n">
        <v>1181</v>
      </c>
      <c r="S21" s="395" t="n">
        <v>1181</v>
      </c>
      <c r="T21" s="395" t="n">
        <v>1181</v>
      </c>
      <c r="U21" s="395" t="n">
        <v>1181</v>
      </c>
      <c r="V21" s="395" t="s">
        <v>209</v>
      </c>
      <c r="W21" s="395" t="s">
        <v>209</v>
      </c>
      <c r="X21" s="395" t="s">
        <v>209</v>
      </c>
      <c r="Y21" s="395" t="s">
        <v>209</v>
      </c>
      <c r="Z21" s="395" t="n">
        <v>1318</v>
      </c>
      <c r="AA21" s="395" t="n">
        <v>1318</v>
      </c>
      <c r="AB21" s="395" t="n">
        <v>1318</v>
      </c>
      <c r="AC21" s="395" t="n">
        <v>1318</v>
      </c>
      <c r="AD21" s="395" t="s">
        <v>209</v>
      </c>
      <c r="AE21" s="395" t="s">
        <v>209</v>
      </c>
      <c r="AF21" s="395" t="s">
        <v>209</v>
      </c>
      <c r="AG21" s="395" t="s">
        <v>209</v>
      </c>
      <c r="AH21" s="395" t="s">
        <v>209</v>
      </c>
      <c r="AI21" s="395" t="s">
        <v>209</v>
      </c>
      <c r="AJ21" s="395" t="s">
        <v>209</v>
      </c>
      <c r="AK21" s="395" t="s">
        <v>209</v>
      </c>
    </row>
    <row r="22" customFormat="false" ht="13.8" hidden="false" customHeight="false" outlineLevel="0" collapsed="false">
      <c r="A22" s="394" t="s">
        <v>548</v>
      </c>
      <c r="C22" s="422" t="n">
        <f aca="false">A21+B21+C21</f>
        <v>4740.05</v>
      </c>
      <c r="D22" s="396"/>
      <c r="F22" s="167" t="s">
        <v>273</v>
      </c>
      <c r="G22" s="413" t="n">
        <v>3956.3</v>
      </c>
      <c r="K22" s="0" t="n">
        <v>3</v>
      </c>
      <c r="L22" s="395" t="n">
        <v>585</v>
      </c>
      <c r="M22" s="395" t="n">
        <v>585</v>
      </c>
      <c r="N22" s="395" t="n">
        <v>585</v>
      </c>
      <c r="O22" s="395" t="n">
        <v>585</v>
      </c>
      <c r="P22" s="395" t="n">
        <v>585</v>
      </c>
      <c r="Q22" s="395" t="n">
        <v>585</v>
      </c>
      <c r="R22" s="395" t="n">
        <v>731</v>
      </c>
      <c r="S22" s="395" t="n">
        <v>731</v>
      </c>
      <c r="T22" s="395" t="n">
        <v>731</v>
      </c>
      <c r="U22" s="395" t="n">
        <v>731</v>
      </c>
      <c r="V22" s="395" t="s">
        <v>209</v>
      </c>
      <c r="W22" s="395" t="s">
        <v>209</v>
      </c>
      <c r="X22" s="395" t="s">
        <v>209</v>
      </c>
      <c r="Y22" s="395" t="s">
        <v>209</v>
      </c>
      <c r="Z22" s="395" t="n">
        <v>939</v>
      </c>
      <c r="AA22" s="395" t="n">
        <v>939</v>
      </c>
      <c r="AB22" s="395" t="n">
        <v>939</v>
      </c>
      <c r="AC22" s="395" t="n">
        <v>939</v>
      </c>
      <c r="AD22" s="395" t="s">
        <v>209</v>
      </c>
      <c r="AE22" s="395" t="s">
        <v>209</v>
      </c>
      <c r="AF22" s="395" t="s">
        <v>209</v>
      </c>
      <c r="AG22" s="395" t="s">
        <v>209</v>
      </c>
      <c r="AH22" s="395" t="s">
        <v>209</v>
      </c>
      <c r="AI22" s="395" t="s">
        <v>209</v>
      </c>
      <c r="AJ22" s="395" t="s">
        <v>209</v>
      </c>
      <c r="AK22" s="395" t="s">
        <v>209</v>
      </c>
    </row>
    <row r="23" customFormat="false" ht="13.8" hidden="false" customHeight="false" outlineLevel="0" collapsed="false">
      <c r="A23" s="394"/>
      <c r="F23" s="167" t="s">
        <v>539</v>
      </c>
      <c r="G23" s="413" t="n">
        <v>4190.92</v>
      </c>
      <c r="K23" s="0" t="n">
        <v>4</v>
      </c>
      <c r="L23" s="395" t="n">
        <v>1980</v>
      </c>
      <c r="M23" s="395" t="n">
        <v>1980</v>
      </c>
      <c r="N23" s="395" t="n">
        <v>1980</v>
      </c>
      <c r="O23" s="395" t="n">
        <v>1980</v>
      </c>
      <c r="P23" s="395" t="n">
        <v>1980</v>
      </c>
      <c r="Q23" s="395" t="n">
        <v>1980</v>
      </c>
      <c r="R23" s="395" t="n">
        <v>3389</v>
      </c>
      <c r="S23" s="395" t="n">
        <v>3389</v>
      </c>
      <c r="T23" s="395" t="n">
        <v>3389</v>
      </c>
      <c r="U23" s="395" t="n">
        <v>3389</v>
      </c>
      <c r="V23" s="395" t="s">
        <v>209</v>
      </c>
      <c r="W23" s="395" t="s">
        <v>209</v>
      </c>
      <c r="X23" s="395" t="s">
        <v>209</v>
      </c>
      <c r="Y23" s="395" t="s">
        <v>209</v>
      </c>
      <c r="Z23" s="395" t="n">
        <v>2689</v>
      </c>
      <c r="AA23" s="395" t="n">
        <v>2689</v>
      </c>
      <c r="AB23" s="395" t="n">
        <v>2689</v>
      </c>
      <c r="AC23" s="395" t="n">
        <v>2689</v>
      </c>
      <c r="AD23" s="395" t="s">
        <v>209</v>
      </c>
      <c r="AE23" s="395" t="s">
        <v>209</v>
      </c>
      <c r="AF23" s="395" t="s">
        <v>209</v>
      </c>
      <c r="AG23" s="395" t="s">
        <v>209</v>
      </c>
      <c r="AH23" s="395" t="s">
        <v>209</v>
      </c>
      <c r="AI23" s="395" t="s">
        <v>209</v>
      </c>
      <c r="AJ23" s="395" t="s">
        <v>209</v>
      </c>
      <c r="AK23" s="395" t="s">
        <v>209</v>
      </c>
    </row>
    <row r="24" customFormat="false" ht="13.8" hidden="false" customHeight="false" outlineLevel="0" collapsed="false">
      <c r="A24" s="394" t="s">
        <v>549</v>
      </c>
      <c r="C24" s="423" t="n">
        <v>0.25</v>
      </c>
      <c r="D24" s="407"/>
      <c r="F24" s="167" t="s">
        <v>253</v>
      </c>
      <c r="G24" s="395" t="n">
        <f aca="false">2229.05+I18</f>
        <v>2751.97</v>
      </c>
      <c r="K24" s="0" t="n">
        <v>5</v>
      </c>
      <c r="L24" s="396" t="s">
        <v>209</v>
      </c>
      <c r="M24" s="396" t="s">
        <v>209</v>
      </c>
      <c r="N24" s="396" t="s">
        <v>209</v>
      </c>
      <c r="O24" s="396" t="s">
        <v>209</v>
      </c>
      <c r="P24" s="396" t="s">
        <v>209</v>
      </c>
      <c r="Q24" s="396" t="s">
        <v>209</v>
      </c>
      <c r="R24" s="395" t="n">
        <v>594</v>
      </c>
      <c r="S24" s="395" t="n">
        <v>594</v>
      </c>
      <c r="T24" s="395" t="n">
        <v>594</v>
      </c>
      <c r="U24" s="395" t="n">
        <v>594</v>
      </c>
      <c r="V24" s="395" t="s">
        <v>209</v>
      </c>
      <c r="W24" s="395" t="s">
        <v>209</v>
      </c>
      <c r="X24" s="395" t="s">
        <v>209</v>
      </c>
      <c r="Y24" s="395" t="s">
        <v>209</v>
      </c>
      <c r="Z24" s="396" t="s">
        <v>209</v>
      </c>
      <c r="AA24" s="396" t="s">
        <v>209</v>
      </c>
      <c r="AB24" s="396" t="s">
        <v>209</v>
      </c>
      <c r="AC24" s="396" t="s">
        <v>209</v>
      </c>
      <c r="AD24" s="395" t="s">
        <v>209</v>
      </c>
      <c r="AE24" s="396" t="s">
        <v>209</v>
      </c>
      <c r="AF24" s="396" t="s">
        <v>209</v>
      </c>
      <c r="AG24" s="396" t="s">
        <v>209</v>
      </c>
      <c r="AH24" s="396" t="s">
        <v>209</v>
      </c>
      <c r="AI24" s="396" t="s">
        <v>209</v>
      </c>
      <c r="AJ24" s="396" t="s">
        <v>209</v>
      </c>
      <c r="AK24" s="396" t="s">
        <v>209</v>
      </c>
    </row>
    <row r="25" customFormat="false" ht="22.05" hidden="false" customHeight="false" outlineLevel="0" collapsed="false">
      <c r="A25" s="394" t="s">
        <v>550</v>
      </c>
      <c r="C25" s="424" t="n">
        <f aca="false">(1-C24)*(C22)</f>
        <v>3555.0375</v>
      </c>
      <c r="F25" s="167" t="s">
        <v>259</v>
      </c>
      <c r="G25" s="395" t="n">
        <f aca="false">2630.55+I18</f>
        <v>3153.47</v>
      </c>
      <c r="K25" s="0" t="n">
        <v>6</v>
      </c>
      <c r="L25" s="395" t="n">
        <v>1434</v>
      </c>
      <c r="M25" s="395" t="n">
        <v>1434</v>
      </c>
      <c r="N25" s="395" t="n">
        <v>1434</v>
      </c>
      <c r="O25" s="395" t="n">
        <v>1434</v>
      </c>
      <c r="P25" s="395" t="n">
        <v>1434</v>
      </c>
      <c r="Q25" s="395" t="n">
        <v>1434</v>
      </c>
      <c r="R25" s="395" t="n">
        <v>1871</v>
      </c>
      <c r="S25" s="395" t="n">
        <v>1871</v>
      </c>
      <c r="T25" s="395" t="n">
        <v>1871</v>
      </c>
      <c r="U25" s="395" t="n">
        <v>1871</v>
      </c>
      <c r="V25" s="395" t="s">
        <v>209</v>
      </c>
      <c r="W25" s="395" t="s">
        <v>209</v>
      </c>
      <c r="X25" s="395" t="s">
        <v>209</v>
      </c>
      <c r="Y25" s="395" t="s">
        <v>209</v>
      </c>
      <c r="Z25" s="395" t="n">
        <v>1732</v>
      </c>
      <c r="AA25" s="395" t="n">
        <v>1732</v>
      </c>
      <c r="AB25" s="395" t="n">
        <v>1732</v>
      </c>
      <c r="AC25" s="395" t="n">
        <v>1732</v>
      </c>
      <c r="AD25" s="395" t="s">
        <v>209</v>
      </c>
      <c r="AE25" s="395" t="s">
        <v>209</v>
      </c>
      <c r="AF25" s="395" t="s">
        <v>209</v>
      </c>
      <c r="AG25" s="395" t="s">
        <v>209</v>
      </c>
      <c r="AH25" s="395" t="s">
        <v>209</v>
      </c>
      <c r="AI25" s="395" t="s">
        <v>209</v>
      </c>
      <c r="AJ25" s="395" t="s">
        <v>209</v>
      </c>
      <c r="AK25" s="395" t="s">
        <v>209</v>
      </c>
    </row>
    <row r="26" customFormat="false" ht="13.8" hidden="false" customHeight="false" outlineLevel="0" collapsed="false">
      <c r="A26" s="394" t="s">
        <v>551</v>
      </c>
      <c r="C26" s="419" t="n">
        <f aca="false">C25*0.2</f>
        <v>711.0075</v>
      </c>
      <c r="F26" s="167" t="s">
        <v>267</v>
      </c>
      <c r="G26" s="395" t="n">
        <f aca="false">3831.87+I18</f>
        <v>4354.79</v>
      </c>
      <c r="K26" s="0" t="n">
        <v>7</v>
      </c>
      <c r="L26" s="396" t="s">
        <v>209</v>
      </c>
      <c r="M26" s="396" t="s">
        <v>209</v>
      </c>
      <c r="N26" s="396" t="s">
        <v>209</v>
      </c>
      <c r="O26" s="396" t="s">
        <v>209</v>
      </c>
      <c r="P26" s="396" t="s">
        <v>209</v>
      </c>
      <c r="Q26" s="396" t="s">
        <v>209</v>
      </c>
      <c r="R26" s="396" t="s">
        <v>209</v>
      </c>
      <c r="S26" s="396" t="s">
        <v>209</v>
      </c>
      <c r="T26" s="396" t="s">
        <v>209</v>
      </c>
      <c r="U26" s="396" t="s">
        <v>209</v>
      </c>
      <c r="V26" s="395" t="s">
        <v>209</v>
      </c>
      <c r="W26" s="395" t="s">
        <v>209</v>
      </c>
      <c r="X26" s="395" t="s">
        <v>209</v>
      </c>
      <c r="Y26" s="395" t="s">
        <v>209</v>
      </c>
      <c r="Z26" s="395" t="s">
        <v>209</v>
      </c>
      <c r="AA26" s="395" t="s">
        <v>209</v>
      </c>
      <c r="AB26" s="395" t="s">
        <v>209</v>
      </c>
      <c r="AC26" s="395" t="s">
        <v>209</v>
      </c>
      <c r="AD26" s="395" t="n">
        <v>952</v>
      </c>
      <c r="AE26" s="395" t="n">
        <v>952</v>
      </c>
      <c r="AF26" s="395" t="s">
        <v>209</v>
      </c>
      <c r="AG26" s="395" t="s">
        <v>209</v>
      </c>
      <c r="AH26" s="395" t="s">
        <v>209</v>
      </c>
      <c r="AI26" s="395" t="s">
        <v>209</v>
      </c>
      <c r="AJ26" s="395" t="s">
        <v>209</v>
      </c>
      <c r="AK26" s="395" t="s">
        <v>209</v>
      </c>
    </row>
    <row r="27" customFormat="false" ht="13.8" hidden="false" customHeight="false" outlineLevel="0" collapsed="false">
      <c r="A27" s="394" t="s">
        <v>469</v>
      </c>
      <c r="C27" s="425" t="n">
        <f aca="false">SUM(C25:C26)</f>
        <v>4266.045</v>
      </c>
      <c r="F27" s="167" t="s">
        <v>274</v>
      </c>
      <c r="G27" s="395" t="n">
        <f aca="false">4254.68+I18</f>
        <v>4777.6</v>
      </c>
      <c r="K27" s="0" t="n">
        <v>8</v>
      </c>
      <c r="L27" s="396" t="s">
        <v>209</v>
      </c>
      <c r="M27" s="396" t="s">
        <v>209</v>
      </c>
      <c r="N27" s="396" t="s">
        <v>209</v>
      </c>
      <c r="O27" s="396" t="s">
        <v>209</v>
      </c>
      <c r="P27" s="396" t="s">
        <v>209</v>
      </c>
      <c r="Q27" s="396" t="s">
        <v>209</v>
      </c>
      <c r="R27" s="396" t="s">
        <v>209</v>
      </c>
      <c r="S27" s="396" t="s">
        <v>209</v>
      </c>
      <c r="T27" s="396" t="s">
        <v>209</v>
      </c>
      <c r="U27" s="396" t="s">
        <v>209</v>
      </c>
      <c r="V27" s="395" t="n">
        <v>804</v>
      </c>
      <c r="W27" s="395" t="n">
        <v>804</v>
      </c>
      <c r="X27" s="395" t="n">
        <v>804</v>
      </c>
      <c r="Y27" s="395" t="n">
        <v>804</v>
      </c>
      <c r="Z27" s="395" t="s">
        <v>209</v>
      </c>
      <c r="AA27" s="395" t="s">
        <v>209</v>
      </c>
      <c r="AB27" s="395" t="s">
        <v>209</v>
      </c>
      <c r="AC27" s="395" t="s">
        <v>209</v>
      </c>
      <c r="AD27" s="395" t="s">
        <v>209</v>
      </c>
      <c r="AE27" s="395" t="s">
        <v>209</v>
      </c>
      <c r="AF27" s="395" t="s">
        <v>209</v>
      </c>
      <c r="AG27" s="395" t="s">
        <v>209</v>
      </c>
      <c r="AH27" s="395" t="s">
        <v>209</v>
      </c>
      <c r="AI27" s="395" t="s">
        <v>209</v>
      </c>
      <c r="AJ27" s="395" t="s">
        <v>209</v>
      </c>
      <c r="AK27" s="395" t="s">
        <v>209</v>
      </c>
    </row>
    <row r="28" customFormat="false" ht="13.8" hidden="false" customHeight="false" outlineLevel="0" collapsed="false">
      <c r="F28" s="167" t="s">
        <v>287</v>
      </c>
      <c r="G28" s="397" t="n">
        <v>4582</v>
      </c>
      <c r="K28" s="0" t="n">
        <v>9</v>
      </c>
      <c r="L28" s="396" t="s">
        <v>209</v>
      </c>
      <c r="M28" s="396" t="s">
        <v>209</v>
      </c>
      <c r="N28" s="396" t="s">
        <v>209</v>
      </c>
      <c r="O28" s="396" t="s">
        <v>209</v>
      </c>
      <c r="P28" s="396" t="s">
        <v>209</v>
      </c>
      <c r="Q28" s="396" t="s">
        <v>209</v>
      </c>
      <c r="R28" s="396" t="s">
        <v>209</v>
      </c>
      <c r="S28" s="396" t="s">
        <v>209</v>
      </c>
      <c r="T28" s="396" t="s">
        <v>209</v>
      </c>
      <c r="U28" s="396" t="s">
        <v>209</v>
      </c>
      <c r="V28" s="395" t="s">
        <v>209</v>
      </c>
      <c r="W28" s="395" t="s">
        <v>209</v>
      </c>
      <c r="X28" s="395" t="s">
        <v>209</v>
      </c>
      <c r="Y28" s="395" t="s">
        <v>209</v>
      </c>
      <c r="Z28" s="395" t="s">
        <v>209</v>
      </c>
      <c r="AA28" s="395" t="s">
        <v>209</v>
      </c>
      <c r="AB28" s="395" t="s">
        <v>209</v>
      </c>
      <c r="AC28" s="395" t="s">
        <v>209</v>
      </c>
      <c r="AD28" s="395" t="s">
        <v>209</v>
      </c>
      <c r="AE28" s="395" t="s">
        <v>209</v>
      </c>
      <c r="AF28" s="395" t="n">
        <v>783</v>
      </c>
      <c r="AG28" s="395" t="n">
        <v>783</v>
      </c>
      <c r="AH28" s="395" t="n">
        <v>783</v>
      </c>
      <c r="AI28" s="395" t="n">
        <v>783</v>
      </c>
      <c r="AJ28" s="395" t="n">
        <v>783</v>
      </c>
      <c r="AK28" s="395" t="n">
        <v>783</v>
      </c>
    </row>
    <row r="29" customFormat="false" ht="13.8" hidden="false" customHeight="false" outlineLevel="0" collapsed="false">
      <c r="A29" s="394" t="s">
        <v>552</v>
      </c>
      <c r="F29" s="167" t="s">
        <v>306</v>
      </c>
      <c r="G29" s="397" t="n">
        <v>5325</v>
      </c>
      <c r="I29" s="426" t="s">
        <v>553</v>
      </c>
      <c r="J29" s="427"/>
      <c r="K29" s="411"/>
    </row>
    <row r="30" customFormat="false" ht="13.8" hidden="false" customHeight="false" outlineLevel="0" collapsed="false">
      <c r="A30" s="394" t="s">
        <v>554</v>
      </c>
      <c r="F30" s="167" t="s">
        <v>322</v>
      </c>
      <c r="G30" s="397" t="n">
        <v>6103</v>
      </c>
      <c r="I30" s="428" t="s">
        <v>555</v>
      </c>
      <c r="J30" s="417" t="s">
        <v>553</v>
      </c>
    </row>
    <row r="31" customFormat="false" ht="13.8" hidden="false" customHeight="false" outlineLevel="0" collapsed="false">
      <c r="A31" s="394" t="s">
        <v>556</v>
      </c>
      <c r="F31" s="167" t="s">
        <v>331</v>
      </c>
      <c r="G31" s="397" t="n">
        <v>7550</v>
      </c>
      <c r="I31" s="429" t="str">
        <f aca="false">LEFT(B7,1)</f>
        <v>M</v>
      </c>
      <c r="J31" s="430" t="n">
        <f aca="false">M15</f>
        <v>2</v>
      </c>
      <c r="K31" s="421" t="str">
        <f aca="false">CONCATENATE(I31,J31)</f>
        <v>M2</v>
      </c>
    </row>
    <row r="32" customFormat="false" ht="13.8" hidden="false" customHeight="false" outlineLevel="0" collapsed="false">
      <c r="F32" s="167" t="s">
        <v>294</v>
      </c>
      <c r="G32" s="395" t="n">
        <f aca="false">2557.73</f>
        <v>2557.73</v>
      </c>
    </row>
    <row r="33" customFormat="false" ht="13.8" hidden="false" customHeight="false" outlineLevel="0" collapsed="false">
      <c r="A33" s="431"/>
      <c r="F33" s="167" t="s">
        <v>311</v>
      </c>
      <c r="G33" s="395" t="n">
        <f aca="false">2934.66</f>
        <v>2934.66</v>
      </c>
    </row>
    <row r="34" customFormat="false" ht="13.8" hidden="false" customHeight="false" outlineLevel="0" collapsed="false">
      <c r="F34" s="167" t="s">
        <v>327</v>
      </c>
      <c r="G34" s="395" t="n">
        <f aca="false">3699.81</f>
        <v>3699.81</v>
      </c>
    </row>
    <row r="35" customFormat="false" ht="13.8" hidden="false" customHeight="false" outlineLevel="0" collapsed="false">
      <c r="A35" s="432"/>
      <c r="F35" s="167" t="s">
        <v>342</v>
      </c>
      <c r="G35" s="395" t="n">
        <f aca="false">4311.23</f>
        <v>4311.23</v>
      </c>
    </row>
    <row r="36" customFormat="false" ht="13.8" hidden="false" customHeight="false" outlineLevel="0" collapsed="false">
      <c r="F36" s="167" t="s">
        <v>332</v>
      </c>
      <c r="G36" s="413" t="n">
        <f aca="false">6634.86</f>
        <v>6634.86</v>
      </c>
    </row>
    <row r="37" customFormat="false" ht="13.8" hidden="false" customHeight="false" outlineLevel="0" collapsed="false">
      <c r="F37" s="167" t="s">
        <v>345</v>
      </c>
      <c r="G37" s="413" t="n">
        <f aca="false">7406.66</f>
        <v>7406.66</v>
      </c>
    </row>
    <row r="38" customFormat="false" ht="13.8" hidden="false" customHeight="false" outlineLevel="0" collapsed="false">
      <c r="F38" s="167" t="s">
        <v>352</v>
      </c>
      <c r="G38" s="397" t="n">
        <v>7784</v>
      </c>
    </row>
    <row r="39" customFormat="false" ht="13.8" hidden="false" customHeight="false" outlineLevel="0" collapsed="false">
      <c r="F39" s="167" t="s">
        <v>279</v>
      </c>
      <c r="G39" s="397" t="n">
        <v>2981.56</v>
      </c>
    </row>
    <row r="40" customFormat="false" ht="13.8" hidden="false" customHeight="false" outlineLevel="0" collapsed="false">
      <c r="F40" s="167" t="s">
        <v>300</v>
      </c>
      <c r="G40" s="397" t="n">
        <v>3605.15</v>
      </c>
    </row>
    <row r="41" customFormat="false" ht="13.8" hidden="false" customHeight="false" outlineLevel="0" collapsed="false">
      <c r="F41" s="167" t="s">
        <v>316</v>
      </c>
      <c r="G41" s="397" t="n">
        <v>4463.61</v>
      </c>
    </row>
    <row r="42" customFormat="false" ht="13.8" hidden="false" customHeight="false" outlineLevel="0" collapsed="false">
      <c r="F42" s="167" t="s">
        <v>337</v>
      </c>
      <c r="G42" s="397" t="n">
        <v>5350.06</v>
      </c>
    </row>
    <row r="43" customFormat="false" ht="13.8" hidden="false" customHeight="false" outlineLevel="0" collapsed="false">
      <c r="F43" s="167" t="s">
        <v>349</v>
      </c>
      <c r="G43" s="397" t="n">
        <v>7001</v>
      </c>
    </row>
    <row r="50" customFormat="false" ht="286.5" hidden="false" customHeight="true" outlineLevel="0" collapsed="false"/>
    <row r="51" customFormat="false" ht="286.5" hidden="false" customHeight="true" outlineLevel="0" collapsed="false"/>
    <row r="52" customFormat="false" ht="286.5" hidden="false" customHeight="true" outlineLevel="0" collapsed="false"/>
    <row r="53" customFormat="false" ht="286.5" hidden="false" customHeight="true" outlineLevel="0" collapsed="false"/>
    <row r="54" customFormat="false" ht="286.5" hidden="false" customHeight="true" outlineLevel="0" collapsed="false"/>
    <row r="55" customFormat="false" ht="286.5" hidden="false" customHeight="true" outlineLevel="0" collapsed="false"/>
    <row r="56" customFormat="false" ht="286.5" hidden="false" customHeight="true" outlineLevel="0" collapsed="false"/>
    <row r="57" customFormat="false" ht="286.5" hidden="false" customHeight="true" outlineLevel="0" collapsed="false"/>
    <row r="58" customFormat="false" ht="286.5" hidden="false" customHeight="true" outlineLevel="0" collapsed="false"/>
    <row r="59" customFormat="false" ht="286.5" hidden="false" customHeight="true" outlineLevel="0" collapsed="false"/>
    <row r="60" customFormat="false" ht="286.5" hidden="false" customHeight="true" outlineLevel="0" collapsed="false"/>
    <row r="61" customFormat="false" ht="286.5" hidden="false" customHeight="true" outlineLevel="0" collapsed="false"/>
    <row r="62" customFormat="false" ht="286.5" hidden="false" customHeight="true" outlineLevel="0" collapsed="false"/>
    <row r="63" customFormat="false" ht="286.5" hidden="false" customHeight="true" outlineLevel="0" collapsed="false"/>
    <row r="64" customFormat="false" ht="286.5" hidden="false" customHeight="true" outlineLevel="0" collapsed="false"/>
    <row r="65" customFormat="false" ht="286.5" hidden="false" customHeight="true" outlineLevel="0" collapsed="false"/>
    <row r="66" customFormat="false" ht="286.5" hidden="false" customHeight="true" outlineLevel="0" collapsed="false"/>
    <row r="67" customFormat="false" ht="286.5" hidden="false" customHeight="true" outlineLevel="0" collapsed="false"/>
    <row r="68" customFormat="false" ht="286.5" hidden="false" customHeight="true" outlineLevel="0" collapsed="false"/>
  </sheetData>
  <sheetProtection sheet="true" objects="true" scenarios="true"/>
  <mergeCells count="4">
    <mergeCell ref="C7:D7"/>
    <mergeCell ref="C8:D8"/>
    <mergeCell ref="C9:D9"/>
    <mergeCell ref="C10:D10"/>
  </mergeCells>
  <printOptions headings="false" gridLines="false" gridLinesSet="true" horizontalCentered="false" verticalCentered="false"/>
  <pageMargins left="0.7" right="0.7" top="0.75" bottom="0.75" header="0.511811023622047" footer="0.511811023622047"/>
  <pageSetup paperSize="1" scale="6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5:G344"/>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C17" activeCellId="0" sqref="C17"/>
    </sheetView>
  </sheetViews>
  <sheetFormatPr defaultColWidth="8.55078125" defaultRowHeight="13.8" zeroHeight="false" outlineLevelRow="0" outlineLevelCol="0"/>
  <cols>
    <col collapsed="false" customWidth="true" hidden="false" outlineLevel="0" max="1" min="1" style="0" width="42.66"/>
    <col collapsed="false" customWidth="true" hidden="false" outlineLevel="0" max="6" min="6" style="0" width="9.66"/>
    <col collapsed="false" customWidth="true" hidden="false" outlineLevel="0" max="7" min="7" style="0" width="10.55"/>
  </cols>
  <sheetData>
    <row r="5" customFormat="false" ht="13.8" hidden="false" customHeight="false" outlineLevel="0" collapsed="false">
      <c r="F5" s="433" t="n">
        <f aca="false">'fill in for MCS '!B6</f>
        <v>0</v>
      </c>
    </row>
    <row r="6" customFormat="false" ht="13.8" hidden="false" customHeight="false" outlineLevel="0" collapsed="false">
      <c r="F6" s="433" t="n">
        <f aca="false">'fill in for MCS '!B7</f>
        <v>0</v>
      </c>
    </row>
    <row r="7" customFormat="false" ht="13.8" hidden="false" customHeight="false" outlineLevel="0" collapsed="false">
      <c r="F7" s="433" t="n">
        <f aca="false">'fill in for MCS '!B8</f>
        <v>0</v>
      </c>
    </row>
    <row r="8" customFormat="false" ht="13.8" hidden="false" customHeight="false" outlineLevel="0" collapsed="false">
      <c r="F8" s="433" t="n">
        <f aca="false">'fill in for MCS '!B9</f>
        <v>0</v>
      </c>
    </row>
    <row r="9" customFormat="false" ht="13.8" hidden="false" customHeight="false" outlineLevel="0" collapsed="false">
      <c r="F9" s="433" t="n">
        <f aca="false">'fill in for MCS '!B10</f>
        <v>0</v>
      </c>
    </row>
    <row r="10" customFormat="false" ht="13.8" hidden="false" customHeight="false" outlineLevel="0" collapsed="false">
      <c r="F10" s="433" t="n">
        <f aca="false">'fill in for MCS '!B11</f>
        <v>0</v>
      </c>
    </row>
    <row r="11" customFormat="false" ht="13.8" hidden="false" customHeight="false" outlineLevel="0" collapsed="false">
      <c r="A11" s="434"/>
      <c r="F11" s="433" t="n">
        <f aca="false">'fill in for MCS '!B12</f>
        <v>0</v>
      </c>
    </row>
    <row r="12" customFormat="false" ht="13.8" hidden="false" customHeight="false" outlineLevel="0" collapsed="false">
      <c r="B12" s="435" t="str">
        <f aca="false">'fill in for MCS '!B15</f>
        <v>Hugh</v>
      </c>
    </row>
    <row r="13" customFormat="false" ht="13.8" hidden="false" customHeight="false" outlineLevel="0" collapsed="false">
      <c r="B13" s="435" t="n">
        <f aca="false">'fill in for MCS '!B16</f>
        <v>0</v>
      </c>
    </row>
    <row r="14" customFormat="false" ht="13.8" hidden="false" customHeight="false" outlineLevel="0" collapsed="false">
      <c r="B14" s="435" t="n">
        <f aca="false">'fill in for MCS '!B17</f>
        <v>0</v>
      </c>
    </row>
    <row r="15" customFormat="false" ht="13.8" hidden="false" customHeight="false" outlineLevel="0" collapsed="false">
      <c r="B15" s="435" t="n">
        <f aca="false">'fill in for MCS '!B18</f>
        <v>0</v>
      </c>
    </row>
    <row r="16" customFormat="false" ht="13.8" hidden="false" customHeight="false" outlineLevel="0" collapsed="false">
      <c r="B16" s="435" t="n">
        <f aca="false">'fill in for MCS '!B19</f>
        <v>0</v>
      </c>
    </row>
    <row r="17" customFormat="false" ht="13.8" hidden="false" customHeight="false" outlineLevel="0" collapsed="false">
      <c r="B17" s="435" t="n">
        <f aca="false">'fill in for MCS '!B20</f>
        <v>0</v>
      </c>
    </row>
    <row r="18" customFormat="false" ht="13.8" hidden="false" customHeight="false" outlineLevel="0" collapsed="false">
      <c r="B18" s="435"/>
    </row>
    <row r="19" customFormat="false" ht="13.8" hidden="false" customHeight="false" outlineLevel="0" collapsed="false">
      <c r="A19" s="0" t="s">
        <v>21</v>
      </c>
      <c r="B19" s="435"/>
    </row>
    <row r="20" customFormat="false" ht="13.8" hidden="false" customHeight="false" outlineLevel="0" collapsed="false">
      <c r="B20" s="435"/>
    </row>
    <row r="21" customFormat="false" ht="13.8" hidden="false" customHeight="false" outlineLevel="0" collapsed="false">
      <c r="A21" s="0" t="s">
        <v>234</v>
      </c>
      <c r="B21" s="435" t="str">
        <f aca="false">'fill in for MCS '!B3</f>
        <v>Tara’s house</v>
      </c>
    </row>
    <row r="22" customFormat="false" ht="13.8" hidden="false" customHeight="false" outlineLevel="0" collapsed="false">
      <c r="A22" s="436"/>
    </row>
    <row r="23" customFormat="false" ht="13.8" hidden="false" customHeight="false" outlineLevel="0" collapsed="false">
      <c r="A23" s="436" t="s">
        <v>557</v>
      </c>
      <c r="B23" s="437" t="str">
        <f aca="false">'fill in for MCS '!B15</f>
        <v>Hugh</v>
      </c>
    </row>
    <row r="24" customFormat="false" ht="13.8" hidden="false" customHeight="false" outlineLevel="0" collapsed="false">
      <c r="A24" s="436"/>
    </row>
    <row r="25" customFormat="false" ht="13.8" hidden="false" customHeight="false" outlineLevel="0" collapsed="false">
      <c r="A25" s="436" t="s">
        <v>558</v>
      </c>
    </row>
    <row r="26" customFormat="false" ht="13.8" hidden="false" customHeight="false" outlineLevel="0" collapsed="false">
      <c r="A26" s="436" t="s">
        <v>559</v>
      </c>
    </row>
    <row r="27" customFormat="false" ht="13.8" hidden="false" customHeight="false" outlineLevel="0" collapsed="false">
      <c r="A27" s="436" t="s">
        <v>560</v>
      </c>
    </row>
    <row r="28" customFormat="false" ht="13.8" hidden="false" customHeight="false" outlineLevel="0" collapsed="false">
      <c r="A28" s="436" t="s">
        <v>561</v>
      </c>
    </row>
    <row r="29" customFormat="false" ht="13.8" hidden="false" customHeight="false" outlineLevel="0" collapsed="false">
      <c r="A29" s="436" t="s">
        <v>562</v>
      </c>
    </row>
    <row r="30" customFormat="false" ht="13.8" hidden="false" customHeight="false" outlineLevel="0" collapsed="false">
      <c r="A30" s="436" t="s">
        <v>563</v>
      </c>
    </row>
    <row r="31" customFormat="false" ht="13.8" hidden="false" customHeight="false" outlineLevel="0" collapsed="false">
      <c r="A31" s="436"/>
    </row>
    <row r="32" customFormat="false" ht="13.8" hidden="false" customHeight="false" outlineLevel="0" collapsed="false">
      <c r="A32" s="438" t="s">
        <v>564</v>
      </c>
    </row>
    <row r="33" customFormat="false" ht="13.8" hidden="false" customHeight="false" outlineLevel="0" collapsed="false">
      <c r="A33" s="438" t="s">
        <v>565</v>
      </c>
    </row>
    <row r="34" customFormat="false" ht="13.8" hidden="false" customHeight="false" outlineLevel="0" collapsed="false">
      <c r="A34" s="438" t="s">
        <v>566</v>
      </c>
    </row>
    <row r="35" customFormat="false" ht="13.8" hidden="false" customHeight="false" outlineLevel="0" collapsed="false">
      <c r="A35" s="439" t="s">
        <v>567</v>
      </c>
      <c r="B35" s="440"/>
    </row>
    <row r="36" customFormat="false" ht="13.8" hidden="false" customHeight="false" outlineLevel="0" collapsed="false">
      <c r="A36" s="441" t="s">
        <v>568</v>
      </c>
      <c r="B36" s="440"/>
      <c r="C36" s="440"/>
      <c r="D36" s="440"/>
    </row>
    <row r="37" customFormat="false" ht="13.8" hidden="false" customHeight="false" outlineLevel="0" collapsed="false">
      <c r="A37" s="438" t="s">
        <v>569</v>
      </c>
    </row>
    <row r="38" customFormat="false" ht="13.8" hidden="false" customHeight="false" outlineLevel="0" collapsed="false">
      <c r="A38" s="436"/>
    </row>
    <row r="39" customFormat="false" ht="13.8" hidden="false" customHeight="false" outlineLevel="0" collapsed="false">
      <c r="A39" s="436" t="s">
        <v>570</v>
      </c>
    </row>
    <row r="40" customFormat="false" ht="13.8" hidden="false" customHeight="false" outlineLevel="0" collapsed="false">
      <c r="A40" s="436"/>
    </row>
    <row r="41" customFormat="false" ht="13.8" hidden="false" customHeight="false" outlineLevel="0" collapsed="false">
      <c r="A41" s="438" t="s">
        <v>571</v>
      </c>
    </row>
    <row r="42" customFormat="false" ht="13.8" hidden="false" customHeight="false" outlineLevel="0" collapsed="false">
      <c r="A42" s="438" t="s">
        <v>572</v>
      </c>
    </row>
    <row r="43" customFormat="false" ht="13.8" hidden="false" customHeight="false" outlineLevel="0" collapsed="false">
      <c r="A43" s="436"/>
    </row>
    <row r="44" customFormat="false" ht="13.8" hidden="false" customHeight="false" outlineLevel="0" collapsed="false">
      <c r="A44" s="436" t="s">
        <v>573</v>
      </c>
    </row>
    <row r="45" customFormat="false" ht="13.8" hidden="false" customHeight="false" outlineLevel="0" collapsed="false">
      <c r="A45" s="436" t="s">
        <v>574</v>
      </c>
    </row>
    <row r="46" customFormat="false" ht="13.8" hidden="false" customHeight="false" outlineLevel="0" collapsed="false">
      <c r="A46" s="436" t="s">
        <v>575</v>
      </c>
    </row>
    <row r="47" customFormat="false" ht="13.8" hidden="false" customHeight="false" outlineLevel="0" collapsed="false">
      <c r="A47" s="436"/>
    </row>
    <row r="48" customFormat="false" ht="13.8" hidden="false" customHeight="false" outlineLevel="0" collapsed="false">
      <c r="A48" s="436" t="str">
        <f aca="false">'fill in for MCS '!B5</f>
        <v>Hugh</v>
      </c>
    </row>
    <row r="49" customFormat="false" ht="13.8" hidden="false" customHeight="false" outlineLevel="0" collapsed="false">
      <c r="A49" s="436" t="n">
        <f aca="false">'fill in for MCS '!B6</f>
        <v>0</v>
      </c>
    </row>
    <row r="50" customFormat="false" ht="13.8" hidden="false" customHeight="false" outlineLevel="0" collapsed="false">
      <c r="A50" s="436" t="n">
        <f aca="false">'fill in for MCS '!B12</f>
        <v>0</v>
      </c>
    </row>
    <row r="51" customFormat="false" ht="13.8" hidden="false" customHeight="false" outlineLevel="0" collapsed="false">
      <c r="A51" s="436" t="n">
        <f aca="false">'fill in for MCS '!B11</f>
        <v>0</v>
      </c>
    </row>
    <row r="52" customFormat="false" ht="13.8" hidden="false" customHeight="false" outlineLevel="0" collapsed="false">
      <c r="A52" s="436"/>
    </row>
    <row r="53" customFormat="false" ht="13.8" hidden="false" customHeight="false" outlineLevel="0" collapsed="false">
      <c r="A53" s="436"/>
    </row>
    <row r="54" customFormat="false" ht="24.45" hidden="false" customHeight="false" outlineLevel="0" collapsed="false">
      <c r="A54" s="442" t="s">
        <v>576</v>
      </c>
    </row>
    <row r="55" customFormat="false" ht="14.9" hidden="false" customHeight="false" outlineLevel="0" collapsed="false">
      <c r="A55" s="443" t="s">
        <v>577</v>
      </c>
      <c r="B55" s="444" t="str">
        <f aca="false">'fill in for MCS '!B3</f>
        <v>Tara’s house</v>
      </c>
      <c r="C55" s="444"/>
      <c r="D55" s="444"/>
      <c r="E55" s="444"/>
      <c r="F55" s="444"/>
      <c r="G55" s="444"/>
    </row>
    <row r="56" customFormat="false" ht="14.9" hidden="false" customHeight="false" outlineLevel="0" collapsed="false">
      <c r="A56" s="443" t="s">
        <v>578</v>
      </c>
      <c r="B56" s="444" t="n">
        <f aca="false">'fill in for MCS '!B2</f>
        <v>44668</v>
      </c>
      <c r="C56" s="444"/>
      <c r="D56" s="444"/>
      <c r="E56" s="444"/>
      <c r="F56" s="444"/>
      <c r="G56" s="444"/>
    </row>
    <row r="57" customFormat="false" ht="14.9" hidden="false" customHeight="false" outlineLevel="0" collapsed="false">
      <c r="A57" s="443" t="s">
        <v>579</v>
      </c>
      <c r="B57" s="444" t="str">
        <f aca="false">'fill in for MCS '!B15</f>
        <v>Hugh</v>
      </c>
      <c r="C57" s="444"/>
      <c r="D57" s="444"/>
      <c r="E57" s="444"/>
      <c r="F57" s="444"/>
      <c r="G57" s="444"/>
    </row>
    <row r="58" customFormat="false" ht="13.8" hidden="false" customHeight="false" outlineLevel="0" collapsed="false">
      <c r="A58" s="445"/>
      <c r="B58" s="444" t="n">
        <f aca="false">'fill in for MCS '!B16</f>
        <v>0</v>
      </c>
      <c r="C58" s="444"/>
      <c r="D58" s="444"/>
      <c r="E58" s="444"/>
      <c r="F58" s="444"/>
      <c r="G58" s="444"/>
    </row>
    <row r="59" customFormat="false" ht="14.9" hidden="false" customHeight="false" outlineLevel="0" collapsed="false">
      <c r="A59" s="445" t="s">
        <v>580</v>
      </c>
      <c r="B59" s="444" t="n">
        <f aca="false">'fill in for MCS '!B17</f>
        <v>0</v>
      </c>
      <c r="C59" s="444"/>
      <c r="D59" s="444"/>
      <c r="E59" s="444"/>
      <c r="F59" s="444"/>
      <c r="G59" s="444"/>
    </row>
    <row r="60" customFormat="false" ht="13.8" hidden="false" customHeight="false" outlineLevel="0" collapsed="false">
      <c r="A60" s="446"/>
      <c r="B60" s="444" t="n">
        <f aca="false">'fill in for MCS '!B18</f>
        <v>0</v>
      </c>
      <c r="C60" s="444"/>
      <c r="D60" s="444"/>
      <c r="E60" s="444"/>
      <c r="F60" s="444"/>
      <c r="G60" s="444"/>
    </row>
    <row r="61" customFormat="false" ht="14.9" hidden="false" customHeight="false" outlineLevel="0" collapsed="false">
      <c r="A61" s="446" t="s">
        <v>581</v>
      </c>
      <c r="B61" s="444" t="n">
        <f aca="false">'fill in for MCS '!B6</f>
        <v>0</v>
      </c>
      <c r="C61" s="444"/>
      <c r="D61" s="444"/>
      <c r="E61" s="444"/>
      <c r="F61" s="444"/>
      <c r="G61" s="444"/>
    </row>
    <row r="62" customFormat="false" ht="13.8" hidden="false" customHeight="false" outlineLevel="0" collapsed="false">
      <c r="A62" s="447"/>
    </row>
    <row r="63" customFormat="false" ht="15" hidden="false" customHeight="true" outlineLevel="0" collapsed="false">
      <c r="A63" s="448" t="s">
        <v>582</v>
      </c>
      <c r="B63" s="448"/>
      <c r="C63" s="448"/>
      <c r="D63" s="448"/>
      <c r="E63" s="448" t="s">
        <v>583</v>
      </c>
      <c r="F63" s="449" t="s">
        <v>584</v>
      </c>
      <c r="G63" s="449" t="s">
        <v>585</v>
      </c>
    </row>
    <row r="64" customFormat="false" ht="15" hidden="false" customHeight="true" outlineLevel="0" collapsed="false">
      <c r="A64" s="450" t="s">
        <v>586</v>
      </c>
      <c r="B64" s="450"/>
      <c r="C64" s="450"/>
      <c r="D64" s="450"/>
      <c r="E64" s="451" t="n">
        <v>1</v>
      </c>
      <c r="F64" s="452" t="n">
        <v>8000</v>
      </c>
      <c r="G64" s="453" t="n">
        <f aca="false">E64*F64</f>
        <v>8000</v>
      </c>
    </row>
    <row r="65" customFormat="false" ht="14.9" hidden="false" customHeight="false" outlineLevel="0" collapsed="false">
      <c r="A65" s="450"/>
      <c r="B65" s="450"/>
      <c r="C65" s="450"/>
      <c r="D65" s="450"/>
      <c r="E65" s="451"/>
      <c r="F65" s="452"/>
      <c r="G65" s="453" t="n">
        <f aca="false">E65*F65</f>
        <v>0</v>
      </c>
    </row>
    <row r="66" customFormat="false" ht="14.9" hidden="false" customHeight="false" outlineLevel="0" collapsed="false">
      <c r="A66" s="450"/>
      <c r="B66" s="450"/>
      <c r="C66" s="450"/>
      <c r="D66" s="450"/>
      <c r="E66" s="451"/>
      <c r="F66" s="452"/>
      <c r="G66" s="453" t="n">
        <f aca="false">E66*F66</f>
        <v>0</v>
      </c>
    </row>
    <row r="67" customFormat="false" ht="14.9" hidden="false" customHeight="false" outlineLevel="0" collapsed="false">
      <c r="A67" s="450"/>
      <c r="B67" s="450"/>
      <c r="C67" s="450"/>
      <c r="D67" s="450"/>
      <c r="E67" s="451"/>
      <c r="F67" s="452"/>
      <c r="G67" s="453" t="n">
        <f aca="false">E67*F67</f>
        <v>0</v>
      </c>
    </row>
    <row r="68" customFormat="false" ht="14.9" hidden="false" customHeight="false" outlineLevel="0" collapsed="false">
      <c r="A68" s="450"/>
      <c r="B68" s="450"/>
      <c r="C68" s="450"/>
      <c r="D68" s="450"/>
      <c r="E68" s="451"/>
      <c r="F68" s="452"/>
      <c r="G68" s="453" t="n">
        <f aca="false">E68*F68</f>
        <v>0</v>
      </c>
    </row>
    <row r="69" customFormat="false" ht="15" hidden="false" customHeight="true" outlineLevel="0" collapsed="false">
      <c r="A69" s="454" t="s">
        <v>587</v>
      </c>
      <c r="B69" s="454"/>
      <c r="C69" s="454"/>
      <c r="D69" s="454"/>
      <c r="E69" s="454"/>
      <c r="F69" s="454"/>
      <c r="G69" s="455" t="n">
        <f aca="false">SUM(G64:G68)</f>
        <v>8000</v>
      </c>
    </row>
    <row r="70" customFormat="false" ht="15" hidden="false" customHeight="true" outlineLevel="0" collapsed="false">
      <c r="A70" s="448" t="s">
        <v>588</v>
      </c>
      <c r="B70" s="448"/>
      <c r="C70" s="448"/>
      <c r="D70" s="448"/>
      <c r="E70" s="448" t="s">
        <v>583</v>
      </c>
      <c r="F70" s="449" t="s">
        <v>584</v>
      </c>
      <c r="G70" s="449" t="s">
        <v>585</v>
      </c>
    </row>
    <row r="71" customFormat="false" ht="14.9" hidden="false" customHeight="false" outlineLevel="0" collapsed="false">
      <c r="A71" s="450"/>
      <c r="B71" s="450"/>
      <c r="C71" s="450"/>
      <c r="D71" s="450"/>
      <c r="E71" s="451"/>
      <c r="F71" s="452"/>
      <c r="G71" s="453" t="n">
        <f aca="false">E71*F71</f>
        <v>0</v>
      </c>
    </row>
    <row r="72" customFormat="false" ht="14.9" hidden="false" customHeight="false" outlineLevel="0" collapsed="false">
      <c r="A72" s="450"/>
      <c r="B72" s="450"/>
      <c r="C72" s="450"/>
      <c r="D72" s="450"/>
      <c r="E72" s="451"/>
      <c r="F72" s="452"/>
      <c r="G72" s="453" t="n">
        <f aca="false">E72*F72</f>
        <v>0</v>
      </c>
    </row>
    <row r="73" customFormat="false" ht="14.9" hidden="false" customHeight="false" outlineLevel="0" collapsed="false">
      <c r="A73" s="450"/>
      <c r="B73" s="450"/>
      <c r="C73" s="450"/>
      <c r="D73" s="450"/>
      <c r="E73" s="451"/>
      <c r="F73" s="452"/>
      <c r="G73" s="453" t="n">
        <f aca="false">E73*F73</f>
        <v>0</v>
      </c>
    </row>
    <row r="74" customFormat="false" ht="14.9" hidden="false" customHeight="false" outlineLevel="0" collapsed="false">
      <c r="A74" s="450"/>
      <c r="B74" s="450"/>
      <c r="C74" s="450"/>
      <c r="D74" s="450"/>
      <c r="E74" s="451"/>
      <c r="F74" s="452"/>
      <c r="G74" s="453" t="n">
        <f aca="false">E74*F74</f>
        <v>0</v>
      </c>
    </row>
    <row r="75" customFormat="false" ht="14.9" hidden="false" customHeight="false" outlineLevel="0" collapsed="false">
      <c r="A75" s="450"/>
      <c r="B75" s="450"/>
      <c r="C75" s="450"/>
      <c r="D75" s="450"/>
      <c r="E75" s="451"/>
      <c r="F75" s="452"/>
      <c r="G75" s="453" t="n">
        <f aca="false">E75*F75</f>
        <v>0</v>
      </c>
    </row>
    <row r="76" customFormat="false" ht="15" hidden="false" customHeight="true" outlineLevel="0" collapsed="false">
      <c r="A76" s="454" t="s">
        <v>587</v>
      </c>
      <c r="B76" s="454"/>
      <c r="C76" s="454"/>
      <c r="D76" s="454"/>
      <c r="E76" s="454"/>
      <c r="F76" s="454"/>
      <c r="G76" s="455" t="n">
        <f aca="false">SUM(G71:G75)</f>
        <v>0</v>
      </c>
    </row>
    <row r="77" customFormat="false" ht="15" hidden="false" customHeight="true" outlineLevel="0" collapsed="false">
      <c r="A77" s="454" t="s">
        <v>589</v>
      </c>
      <c r="B77" s="454"/>
      <c r="C77" s="454"/>
      <c r="D77" s="454"/>
      <c r="E77" s="454"/>
      <c r="F77" s="454"/>
      <c r="G77" s="453" t="n">
        <f aca="false">G76+G69</f>
        <v>8000</v>
      </c>
    </row>
    <row r="78" customFormat="false" ht="15" hidden="false" customHeight="true" outlineLevel="0" collapsed="false">
      <c r="A78" s="454" t="s">
        <v>590</v>
      </c>
      <c r="B78" s="454"/>
      <c r="C78" s="454"/>
      <c r="D78" s="454"/>
      <c r="E78" s="454"/>
      <c r="F78" s="454"/>
      <c r="G78" s="453" t="n">
        <f aca="false">G77*0.05</f>
        <v>400</v>
      </c>
    </row>
    <row r="79" customFormat="false" ht="15" hidden="false" customHeight="true" outlineLevel="0" collapsed="false">
      <c r="A79" s="454" t="s">
        <v>591</v>
      </c>
      <c r="B79" s="454"/>
      <c r="C79" s="454"/>
      <c r="D79" s="454"/>
      <c r="E79" s="454"/>
      <c r="F79" s="454"/>
      <c r="G79" s="453" t="n">
        <f aca="false">SUM(G77:G78)</f>
        <v>8400</v>
      </c>
    </row>
    <row r="80" customFormat="false" ht="51" hidden="false" customHeight="true" outlineLevel="0" collapsed="false">
      <c r="A80" s="456" t="s">
        <v>592</v>
      </c>
      <c r="B80" s="456"/>
      <c r="C80" s="456"/>
      <c r="D80" s="456"/>
      <c r="E80" s="456"/>
      <c r="F80" s="456"/>
      <c r="G80" s="456"/>
    </row>
    <row r="81" customFormat="false" ht="13.8" hidden="false" customHeight="false" outlineLevel="0" collapsed="false">
      <c r="A81" s="447"/>
    </row>
    <row r="82" customFormat="false" ht="13.8" hidden="false" customHeight="false" outlineLevel="0" collapsed="false">
      <c r="A82" s="457" t="s">
        <v>593</v>
      </c>
      <c r="B82" s="457"/>
      <c r="C82" s="457"/>
      <c r="D82" s="457"/>
      <c r="E82" s="457"/>
      <c r="F82" s="457"/>
      <c r="G82" s="457"/>
    </row>
    <row r="83" customFormat="false" ht="14.9" hidden="false" customHeight="false" outlineLevel="0" collapsed="false">
      <c r="A83" s="450"/>
      <c r="B83" s="450"/>
      <c r="C83" s="450"/>
      <c r="D83" s="450"/>
      <c r="E83" s="450"/>
      <c r="F83" s="450"/>
      <c r="G83" s="458" t="s">
        <v>594</v>
      </c>
    </row>
    <row r="84" customFormat="false" ht="14.9" hidden="false" customHeight="false" outlineLevel="0" collapsed="false">
      <c r="A84" s="450"/>
      <c r="B84" s="450"/>
      <c r="C84" s="450"/>
      <c r="D84" s="450"/>
      <c r="E84" s="450"/>
      <c r="F84" s="450"/>
      <c r="G84" s="459" t="s">
        <v>594</v>
      </c>
    </row>
    <row r="85" customFormat="false" ht="14.9" hidden="false" customHeight="false" outlineLevel="0" collapsed="false">
      <c r="A85" s="450"/>
      <c r="B85" s="450"/>
      <c r="C85" s="450"/>
      <c r="D85" s="450"/>
      <c r="E85" s="450"/>
      <c r="F85" s="450"/>
      <c r="G85" s="459" t="s">
        <v>594</v>
      </c>
    </row>
    <row r="86" customFormat="false" ht="14.9" hidden="false" customHeight="false" outlineLevel="0" collapsed="false">
      <c r="A86" s="450"/>
      <c r="B86" s="450"/>
      <c r="C86" s="450"/>
      <c r="D86" s="450"/>
      <c r="E86" s="450"/>
      <c r="F86" s="450"/>
      <c r="G86" s="459" t="s">
        <v>594</v>
      </c>
    </row>
    <row r="87" customFormat="false" ht="14.9" hidden="false" customHeight="false" outlineLevel="0" collapsed="false">
      <c r="A87" s="450"/>
      <c r="B87" s="450"/>
      <c r="C87" s="450"/>
      <c r="D87" s="450"/>
      <c r="E87" s="450"/>
      <c r="F87" s="450"/>
      <c r="G87" s="459" t="s">
        <v>594</v>
      </c>
    </row>
    <row r="88" customFormat="false" ht="27" hidden="false" customHeight="true" outlineLevel="0" collapsed="false">
      <c r="A88" s="456" t="s">
        <v>595</v>
      </c>
      <c r="B88" s="456"/>
      <c r="C88" s="456"/>
      <c r="D88" s="456"/>
      <c r="E88" s="456"/>
      <c r="F88" s="456"/>
      <c r="G88" s="456"/>
    </row>
    <row r="89" customFormat="false" ht="29.25" hidden="false" customHeight="true" outlineLevel="0" collapsed="false">
      <c r="A89" s="456" t="s">
        <v>596</v>
      </c>
      <c r="B89" s="456"/>
      <c r="C89" s="456"/>
      <c r="D89" s="456"/>
      <c r="E89" s="456"/>
      <c r="F89" s="456"/>
      <c r="G89" s="456"/>
    </row>
    <row r="90" customFormat="false" ht="25.5" hidden="false" customHeight="true" outlineLevel="0" collapsed="false">
      <c r="A90" s="456" t="s">
        <v>597</v>
      </c>
      <c r="B90" s="456"/>
      <c r="C90" s="456"/>
      <c r="D90" s="456"/>
      <c r="E90" s="456"/>
      <c r="F90" s="456"/>
      <c r="G90" s="456"/>
    </row>
    <row r="91" customFormat="false" ht="51" hidden="false" customHeight="true" outlineLevel="0" collapsed="false">
      <c r="A91" s="456" t="s">
        <v>598</v>
      </c>
      <c r="B91" s="456"/>
      <c r="C91" s="456"/>
      <c r="D91" s="456"/>
      <c r="E91" s="456"/>
      <c r="F91" s="456"/>
      <c r="G91" s="456"/>
    </row>
    <row r="92" customFormat="false" ht="15" hidden="false" customHeight="true" outlineLevel="0" collapsed="false">
      <c r="A92" s="456" t="s">
        <v>599</v>
      </c>
      <c r="B92" s="456"/>
      <c r="C92" s="456"/>
      <c r="D92" s="456"/>
      <c r="E92" s="456"/>
      <c r="F92" s="456"/>
      <c r="G92" s="456"/>
    </row>
    <row r="93" customFormat="false" ht="29.25" hidden="false" customHeight="true" outlineLevel="0" collapsed="false">
      <c r="A93" s="460" t="s">
        <v>600</v>
      </c>
      <c r="B93" s="460"/>
      <c r="C93" s="460"/>
      <c r="D93" s="460"/>
      <c r="E93" s="460"/>
      <c r="F93" s="460"/>
      <c r="G93" s="460"/>
    </row>
    <row r="94" customFormat="false" ht="29.25" hidden="false" customHeight="true" outlineLevel="0" collapsed="false">
      <c r="A94" s="461"/>
    </row>
    <row r="95" customFormat="false" ht="13.8" hidden="false" customHeight="false" outlineLevel="0" collapsed="false">
      <c r="A95" s="462" t="s">
        <v>601</v>
      </c>
    </row>
    <row r="96" customFormat="false" ht="13.8" hidden="false" customHeight="false" outlineLevel="0" collapsed="false">
      <c r="A96" s="462" t="s">
        <v>602</v>
      </c>
    </row>
    <row r="97" customFormat="false" ht="39" hidden="false" customHeight="true" outlineLevel="0" collapsed="false">
      <c r="A97" s="456" t="s">
        <v>603</v>
      </c>
      <c r="B97" s="456"/>
      <c r="C97" s="456"/>
      <c r="D97" s="456"/>
      <c r="E97" s="456"/>
      <c r="F97" s="456"/>
      <c r="G97" s="456"/>
    </row>
    <row r="98" customFormat="false" ht="30.75" hidden="false" customHeight="true" outlineLevel="0" collapsed="false">
      <c r="A98" s="456" t="s">
        <v>604</v>
      </c>
      <c r="B98" s="456"/>
      <c r="C98" s="456"/>
      <c r="D98" s="456"/>
      <c r="E98" s="456"/>
      <c r="F98" s="456"/>
      <c r="G98" s="456"/>
    </row>
    <row r="99" customFormat="false" ht="42" hidden="false" customHeight="true" outlineLevel="0" collapsed="false">
      <c r="A99" s="456" t="s">
        <v>605</v>
      </c>
      <c r="B99" s="456"/>
      <c r="C99" s="456"/>
      <c r="D99" s="456"/>
      <c r="E99" s="456"/>
      <c r="F99" s="456"/>
      <c r="G99" s="456"/>
    </row>
    <row r="100" customFormat="false" ht="33.75" hidden="false" customHeight="true" outlineLevel="0" collapsed="false">
      <c r="A100" s="456" t="s">
        <v>606</v>
      </c>
      <c r="B100" s="456"/>
      <c r="C100" s="456"/>
      <c r="D100" s="456"/>
      <c r="E100" s="456"/>
      <c r="F100" s="456"/>
      <c r="G100" s="456"/>
    </row>
    <row r="101" customFormat="false" ht="38.25" hidden="false" customHeight="true" outlineLevel="0" collapsed="false">
      <c r="A101" s="463" t="s">
        <v>607</v>
      </c>
      <c r="B101" s="463"/>
      <c r="C101" s="463"/>
      <c r="D101" s="463"/>
      <c r="E101" s="463"/>
      <c r="F101" s="463"/>
      <c r="G101" s="463"/>
    </row>
    <row r="102" customFormat="false" ht="14.4" hidden="false" customHeight="true" outlineLevel="0" collapsed="false">
      <c r="A102" s="464" t="s">
        <v>608</v>
      </c>
      <c r="B102" s="464"/>
      <c r="C102" s="464"/>
      <c r="D102" s="464"/>
      <c r="E102" s="464"/>
      <c r="F102" s="464"/>
      <c r="G102" s="464"/>
    </row>
    <row r="103" customFormat="false" ht="33.75" hidden="false" customHeight="true" outlineLevel="0" collapsed="false">
      <c r="A103" s="456" t="s">
        <v>609</v>
      </c>
      <c r="B103" s="456"/>
      <c r="C103" s="456"/>
      <c r="D103" s="456"/>
      <c r="E103" s="456"/>
      <c r="F103" s="456"/>
      <c r="G103" s="456"/>
    </row>
    <row r="104" customFormat="false" ht="54" hidden="false" customHeight="true" outlineLevel="0" collapsed="false">
      <c r="A104" s="456" t="s">
        <v>610</v>
      </c>
      <c r="B104" s="456"/>
      <c r="C104" s="456"/>
      <c r="D104" s="456"/>
      <c r="E104" s="456"/>
      <c r="F104" s="456"/>
      <c r="G104" s="456"/>
    </row>
    <row r="105" customFormat="false" ht="50.25" hidden="false" customHeight="true" outlineLevel="0" collapsed="false">
      <c r="A105" s="456" t="s">
        <v>611</v>
      </c>
      <c r="B105" s="456"/>
      <c r="C105" s="456"/>
      <c r="D105" s="456"/>
      <c r="E105" s="456"/>
      <c r="F105" s="456"/>
      <c r="G105" s="456"/>
    </row>
    <row r="106" customFormat="false" ht="30" hidden="false" customHeight="true" outlineLevel="0" collapsed="false">
      <c r="A106" s="463" t="s">
        <v>612</v>
      </c>
      <c r="B106" s="463"/>
      <c r="C106" s="463"/>
      <c r="D106" s="463"/>
      <c r="E106" s="463"/>
      <c r="F106" s="463"/>
      <c r="G106" s="463"/>
    </row>
    <row r="107" customFormat="false" ht="40.5" hidden="false" customHeight="true" outlineLevel="0" collapsed="false">
      <c r="A107" s="456" t="s">
        <v>613</v>
      </c>
      <c r="B107" s="456"/>
      <c r="C107" s="456"/>
      <c r="D107" s="456"/>
      <c r="E107" s="456"/>
      <c r="F107" s="456"/>
      <c r="G107" s="456"/>
    </row>
    <row r="108" customFormat="false" ht="42" hidden="false" customHeight="true" outlineLevel="0" collapsed="false">
      <c r="A108" s="456" t="s">
        <v>614</v>
      </c>
      <c r="B108" s="456"/>
      <c r="C108" s="456"/>
      <c r="D108" s="456"/>
      <c r="E108" s="456"/>
      <c r="F108" s="456"/>
      <c r="G108" s="456"/>
    </row>
    <row r="109" customFormat="false" ht="14.4" hidden="false" customHeight="false" outlineLevel="0" collapsed="false">
      <c r="A109" s="465" t="s">
        <v>615</v>
      </c>
    </row>
    <row r="110" customFormat="false" ht="30" hidden="false" customHeight="true" outlineLevel="0" collapsed="false">
      <c r="A110" s="456" t="s">
        <v>616</v>
      </c>
      <c r="B110" s="456"/>
      <c r="C110" s="456"/>
      <c r="D110" s="456"/>
      <c r="E110" s="456"/>
      <c r="F110" s="456"/>
      <c r="G110" s="456"/>
    </row>
    <row r="111" customFormat="false" ht="25.5" hidden="false" customHeight="true" outlineLevel="0" collapsed="false">
      <c r="A111" s="456" t="s">
        <v>617</v>
      </c>
      <c r="B111" s="456"/>
      <c r="C111" s="456"/>
      <c r="D111" s="456"/>
      <c r="E111" s="456"/>
      <c r="F111" s="456"/>
      <c r="G111" s="456"/>
    </row>
    <row r="112" customFormat="false" ht="44.25" hidden="false" customHeight="true" outlineLevel="0" collapsed="false">
      <c r="A112" s="456" t="s">
        <v>618</v>
      </c>
      <c r="B112" s="456"/>
      <c r="C112" s="456"/>
      <c r="D112" s="456"/>
      <c r="E112" s="456"/>
      <c r="F112" s="456"/>
      <c r="G112" s="456"/>
    </row>
    <row r="113" customFormat="false" ht="14.4" hidden="false" customHeight="true" outlineLevel="0" collapsed="false">
      <c r="A113" s="456" t="s">
        <v>619</v>
      </c>
      <c r="B113" s="456"/>
      <c r="C113" s="456"/>
      <c r="D113" s="456"/>
      <c r="E113" s="456"/>
      <c r="F113" s="456"/>
      <c r="G113" s="456"/>
    </row>
    <row r="114" customFormat="false" ht="33" hidden="false" customHeight="true" outlineLevel="0" collapsed="false">
      <c r="A114" s="456" t="s">
        <v>620</v>
      </c>
      <c r="B114" s="456"/>
      <c r="C114" s="456"/>
      <c r="D114" s="456"/>
      <c r="E114" s="456"/>
      <c r="F114" s="456"/>
      <c r="G114" s="456"/>
    </row>
    <row r="115" customFormat="false" ht="14.4" hidden="false" customHeight="false" outlineLevel="0" collapsed="false">
      <c r="A115" s="465" t="s">
        <v>621</v>
      </c>
      <c r="B115" s="465"/>
      <c r="C115" s="465"/>
      <c r="D115" s="465"/>
      <c r="E115" s="465"/>
      <c r="F115" s="465"/>
      <c r="G115" s="465"/>
    </row>
    <row r="116" customFormat="false" ht="30.75" hidden="false" customHeight="true" outlineLevel="0" collapsed="false">
      <c r="A116" s="456" t="s">
        <v>622</v>
      </c>
      <c r="B116" s="456"/>
      <c r="C116" s="456"/>
      <c r="D116" s="456"/>
      <c r="E116" s="456"/>
      <c r="F116" s="456"/>
      <c r="G116" s="456"/>
    </row>
    <row r="117" customFormat="false" ht="14.4" hidden="false" customHeight="true" outlineLevel="0" collapsed="false">
      <c r="A117" s="464" t="s">
        <v>623</v>
      </c>
      <c r="B117" s="464"/>
      <c r="C117" s="464"/>
      <c r="D117" s="464"/>
      <c r="E117" s="464"/>
      <c r="F117" s="464"/>
      <c r="G117" s="464"/>
    </row>
    <row r="118" customFormat="false" ht="32.25" hidden="false" customHeight="true" outlineLevel="0" collapsed="false">
      <c r="A118" s="456" t="s">
        <v>624</v>
      </c>
      <c r="B118" s="456"/>
      <c r="C118" s="456"/>
      <c r="D118" s="456"/>
      <c r="E118" s="456"/>
      <c r="F118" s="456"/>
      <c r="G118" s="456"/>
    </row>
    <row r="119" customFormat="false" ht="13.8" hidden="false" customHeight="false" outlineLevel="0" collapsed="false">
      <c r="A119" s="456"/>
      <c r="B119" s="456"/>
      <c r="C119" s="456"/>
      <c r="D119" s="456"/>
      <c r="E119" s="456"/>
      <c r="F119" s="456"/>
      <c r="G119" s="456"/>
    </row>
    <row r="120" customFormat="false" ht="44.25" hidden="false" customHeight="true" outlineLevel="0" collapsed="false">
      <c r="A120" s="463" t="s">
        <v>625</v>
      </c>
      <c r="B120" s="463"/>
      <c r="C120" s="463"/>
      <c r="D120" s="463"/>
      <c r="E120" s="463"/>
      <c r="F120" s="463"/>
      <c r="G120" s="463"/>
    </row>
    <row r="121" customFormat="false" ht="30.75" hidden="false" customHeight="true" outlineLevel="0" collapsed="false">
      <c r="A121" s="463" t="s">
        <v>626</v>
      </c>
      <c r="B121" s="463"/>
      <c r="C121" s="463"/>
      <c r="D121" s="463"/>
      <c r="E121" s="463"/>
      <c r="F121" s="463"/>
      <c r="G121" s="463"/>
    </row>
    <row r="122" customFormat="false" ht="14.4" hidden="false" customHeight="true" outlineLevel="0" collapsed="false">
      <c r="A122" s="464" t="s">
        <v>627</v>
      </c>
      <c r="B122" s="464"/>
      <c r="C122" s="464"/>
      <c r="D122" s="464"/>
      <c r="E122" s="464"/>
      <c r="F122" s="464"/>
      <c r="G122" s="464"/>
    </row>
    <row r="123" customFormat="false" ht="42" hidden="false" customHeight="true" outlineLevel="0" collapsed="false">
      <c r="A123" s="456" t="s">
        <v>628</v>
      </c>
      <c r="B123" s="456"/>
      <c r="C123" s="456"/>
      <c r="D123" s="456"/>
      <c r="E123" s="456"/>
      <c r="F123" s="456"/>
      <c r="G123" s="456"/>
    </row>
    <row r="124" customFormat="false" ht="29.25" hidden="false" customHeight="true" outlineLevel="0" collapsed="false">
      <c r="A124" s="456" t="s">
        <v>629</v>
      </c>
      <c r="B124" s="456"/>
      <c r="C124" s="456"/>
      <c r="D124" s="456"/>
      <c r="E124" s="456"/>
      <c r="F124" s="456"/>
      <c r="G124" s="456"/>
    </row>
    <row r="125" customFormat="false" ht="16.5" hidden="false" customHeight="true" outlineLevel="0" collapsed="false">
      <c r="A125" s="456" t="s">
        <v>630</v>
      </c>
      <c r="B125" s="456"/>
      <c r="C125" s="456"/>
      <c r="D125" s="456"/>
      <c r="E125" s="456"/>
      <c r="F125" s="456"/>
      <c r="G125" s="456"/>
    </row>
    <row r="126" customFormat="false" ht="30.75" hidden="false" customHeight="true" outlineLevel="0" collapsed="false">
      <c r="A126" s="456" t="s">
        <v>631</v>
      </c>
      <c r="B126" s="456"/>
      <c r="C126" s="456"/>
      <c r="D126" s="456"/>
      <c r="E126" s="456"/>
      <c r="F126" s="456"/>
      <c r="G126" s="456"/>
    </row>
    <row r="127" customFormat="false" ht="45.75" hidden="false" customHeight="true" outlineLevel="0" collapsed="false">
      <c r="A127" s="456" t="s">
        <v>632</v>
      </c>
      <c r="B127" s="456"/>
      <c r="C127" s="456"/>
      <c r="D127" s="456"/>
      <c r="E127" s="456"/>
      <c r="F127" s="456"/>
      <c r="G127" s="456"/>
    </row>
    <row r="128" customFormat="false" ht="30.75" hidden="false" customHeight="true" outlineLevel="0" collapsed="false">
      <c r="A128" s="456" t="s">
        <v>633</v>
      </c>
      <c r="B128" s="456"/>
      <c r="C128" s="456"/>
      <c r="D128" s="456"/>
      <c r="E128" s="456"/>
      <c r="F128" s="456"/>
      <c r="G128" s="456"/>
    </row>
    <row r="129" customFormat="false" ht="40.5" hidden="false" customHeight="true" outlineLevel="0" collapsed="false">
      <c r="A129" s="456" t="s">
        <v>634</v>
      </c>
      <c r="B129" s="456"/>
      <c r="C129" s="456"/>
      <c r="D129" s="456"/>
      <c r="E129" s="456"/>
      <c r="F129" s="456"/>
      <c r="G129" s="456"/>
    </row>
    <row r="130" customFormat="false" ht="42" hidden="false" customHeight="true" outlineLevel="0" collapsed="false">
      <c r="A130" s="456" t="s">
        <v>635</v>
      </c>
      <c r="B130" s="456"/>
      <c r="C130" s="456"/>
      <c r="D130" s="456"/>
      <c r="E130" s="456"/>
      <c r="F130" s="456"/>
      <c r="G130" s="456"/>
    </row>
    <row r="131" customFormat="false" ht="14.4" hidden="false" customHeight="true" outlineLevel="0" collapsed="false">
      <c r="A131" s="456" t="s">
        <v>636</v>
      </c>
      <c r="B131" s="456"/>
      <c r="C131" s="456"/>
      <c r="D131" s="456"/>
      <c r="E131" s="456"/>
      <c r="F131" s="456"/>
      <c r="G131" s="456"/>
    </row>
    <row r="132" customFormat="false" ht="24.75" hidden="false" customHeight="true" outlineLevel="0" collapsed="false">
      <c r="A132" s="456" t="s">
        <v>637</v>
      </c>
      <c r="B132" s="456"/>
      <c r="C132" s="456"/>
      <c r="D132" s="456"/>
      <c r="E132" s="456"/>
      <c r="F132" s="456"/>
      <c r="G132" s="456"/>
    </row>
    <row r="133" customFormat="false" ht="15" hidden="false" customHeight="true" outlineLevel="0" collapsed="false">
      <c r="A133" s="464" t="s">
        <v>638</v>
      </c>
      <c r="B133" s="464"/>
      <c r="C133" s="464"/>
      <c r="D133" s="464"/>
      <c r="E133" s="464"/>
      <c r="F133" s="464"/>
      <c r="G133" s="464"/>
    </row>
    <row r="134" customFormat="false" ht="54.75" hidden="false" customHeight="true" outlineLevel="0" collapsed="false">
      <c r="A134" s="456" t="s">
        <v>639</v>
      </c>
      <c r="B134" s="456"/>
      <c r="C134" s="456"/>
      <c r="D134" s="456"/>
      <c r="E134" s="456"/>
      <c r="F134" s="456"/>
      <c r="G134" s="456"/>
    </row>
    <row r="135" customFormat="false" ht="41.25" hidden="false" customHeight="true" outlineLevel="0" collapsed="false">
      <c r="A135" s="456" t="s">
        <v>640</v>
      </c>
      <c r="B135" s="456"/>
      <c r="C135" s="456"/>
      <c r="D135" s="456"/>
      <c r="E135" s="456"/>
      <c r="F135" s="456"/>
      <c r="G135" s="456"/>
    </row>
    <row r="136" customFormat="false" ht="43.5" hidden="false" customHeight="true" outlineLevel="0" collapsed="false">
      <c r="A136" s="456" t="s">
        <v>641</v>
      </c>
      <c r="B136" s="456"/>
      <c r="C136" s="456"/>
      <c r="D136" s="456"/>
      <c r="E136" s="456"/>
      <c r="F136" s="456"/>
      <c r="G136" s="456"/>
    </row>
    <row r="137" customFormat="false" ht="14.4" hidden="false" customHeight="true" outlineLevel="0" collapsed="false">
      <c r="A137" s="464" t="s">
        <v>642</v>
      </c>
      <c r="B137" s="464"/>
      <c r="C137" s="464"/>
      <c r="D137" s="464"/>
      <c r="E137" s="464"/>
      <c r="F137" s="464"/>
      <c r="G137" s="464"/>
    </row>
    <row r="138" customFormat="false" ht="31.5" hidden="false" customHeight="true" outlineLevel="0" collapsed="false">
      <c r="A138" s="456" t="s">
        <v>643</v>
      </c>
      <c r="B138" s="456"/>
      <c r="C138" s="456"/>
      <c r="D138" s="456"/>
      <c r="E138" s="456"/>
      <c r="F138" s="456"/>
      <c r="G138" s="456"/>
    </row>
    <row r="139" customFormat="false" ht="26.25" hidden="false" customHeight="true" outlineLevel="0" collapsed="false">
      <c r="A139" s="456" t="s">
        <v>644</v>
      </c>
      <c r="B139" s="456"/>
      <c r="C139" s="456"/>
      <c r="D139" s="456"/>
      <c r="E139" s="456"/>
      <c r="F139" s="456"/>
      <c r="G139" s="456"/>
    </row>
    <row r="140" customFormat="false" ht="28.5" hidden="false" customHeight="true" outlineLevel="0" collapsed="false">
      <c r="A140" s="456" t="s">
        <v>645</v>
      </c>
      <c r="B140" s="456"/>
      <c r="C140" s="456"/>
      <c r="D140" s="456"/>
      <c r="E140" s="456"/>
      <c r="F140" s="456"/>
      <c r="G140" s="456"/>
    </row>
    <row r="141" customFormat="false" ht="27" hidden="false" customHeight="true" outlineLevel="0" collapsed="false">
      <c r="A141" s="456" t="s">
        <v>646</v>
      </c>
      <c r="B141" s="456"/>
      <c r="C141" s="456"/>
      <c r="D141" s="456"/>
      <c r="E141" s="456"/>
      <c r="F141" s="456"/>
      <c r="G141" s="456"/>
    </row>
    <row r="142" customFormat="false" ht="14.4" hidden="false" customHeight="true" outlineLevel="0" collapsed="false">
      <c r="A142" s="464" t="s">
        <v>647</v>
      </c>
      <c r="B142" s="464"/>
      <c r="C142" s="464"/>
      <c r="D142" s="464"/>
      <c r="E142" s="464"/>
      <c r="F142" s="464"/>
      <c r="G142" s="464"/>
    </row>
    <row r="143" customFormat="false" ht="27" hidden="false" customHeight="true" outlineLevel="0" collapsed="false">
      <c r="A143" s="456" t="s">
        <v>648</v>
      </c>
      <c r="B143" s="456"/>
      <c r="C143" s="456"/>
      <c r="D143" s="456"/>
      <c r="E143" s="456"/>
      <c r="F143" s="456"/>
      <c r="G143" s="456"/>
    </row>
    <row r="144" customFormat="false" ht="32.25" hidden="false" customHeight="true" outlineLevel="0" collapsed="false">
      <c r="A144" s="463" t="s">
        <v>649</v>
      </c>
      <c r="B144" s="463"/>
      <c r="C144" s="463"/>
      <c r="D144" s="463"/>
      <c r="E144" s="463"/>
      <c r="F144" s="463"/>
      <c r="G144" s="463"/>
    </row>
    <row r="145" customFormat="false" ht="16.5" hidden="false" customHeight="true" outlineLevel="0" collapsed="false">
      <c r="A145" s="466"/>
      <c r="B145" s="466"/>
      <c r="C145" s="466"/>
      <c r="D145" s="466"/>
      <c r="E145" s="466"/>
      <c r="F145" s="466"/>
      <c r="G145" s="466"/>
    </row>
    <row r="146" customFormat="false" ht="14.4" hidden="false" customHeight="true" outlineLevel="0" collapsed="false">
      <c r="A146" s="460" t="s">
        <v>650</v>
      </c>
      <c r="B146" s="460"/>
      <c r="C146" s="460"/>
      <c r="D146" s="460"/>
      <c r="E146" s="460"/>
      <c r="F146" s="460"/>
      <c r="G146" s="460"/>
    </row>
    <row r="147" customFormat="false" ht="51" hidden="false" customHeight="true" outlineLevel="0" collapsed="false">
      <c r="A147" s="456" t="s">
        <v>651</v>
      </c>
      <c r="B147" s="456"/>
      <c r="C147" s="456"/>
      <c r="D147" s="456"/>
      <c r="E147" s="456"/>
      <c r="F147" s="456"/>
      <c r="G147" s="456"/>
    </row>
    <row r="148" customFormat="false" ht="14.4" hidden="false" customHeight="true" outlineLevel="0" collapsed="false">
      <c r="A148" s="460" t="s">
        <v>652</v>
      </c>
      <c r="B148" s="460"/>
      <c r="C148" s="460"/>
      <c r="D148" s="460"/>
      <c r="E148" s="460"/>
      <c r="F148" s="460"/>
      <c r="G148" s="460"/>
    </row>
    <row r="149" customFormat="false" ht="42" hidden="false" customHeight="true" outlineLevel="0" collapsed="false">
      <c r="A149" s="456" t="s">
        <v>653</v>
      </c>
      <c r="B149" s="456"/>
      <c r="C149" s="456"/>
      <c r="D149" s="456"/>
      <c r="E149" s="456"/>
      <c r="F149" s="456"/>
      <c r="G149" s="456"/>
    </row>
    <row r="150" customFormat="false" ht="42.75" hidden="false" customHeight="true" outlineLevel="0" collapsed="false">
      <c r="A150" s="456" t="s">
        <v>654</v>
      </c>
      <c r="B150" s="456"/>
      <c r="C150" s="456"/>
      <c r="D150" s="456"/>
      <c r="E150" s="456"/>
      <c r="F150" s="456"/>
      <c r="G150" s="456"/>
    </row>
    <row r="151" customFormat="false" ht="28.5" hidden="false" customHeight="true" outlineLevel="0" collapsed="false">
      <c r="A151" s="456" t="s">
        <v>655</v>
      </c>
      <c r="B151" s="456"/>
      <c r="C151" s="456"/>
      <c r="D151" s="456"/>
      <c r="E151" s="456"/>
      <c r="F151" s="456"/>
      <c r="G151" s="456"/>
    </row>
    <row r="152" customFormat="false" ht="14.4" hidden="false" customHeight="true" outlineLevel="0" collapsed="false">
      <c r="A152" s="456" t="s">
        <v>656</v>
      </c>
      <c r="B152" s="456"/>
      <c r="C152" s="456"/>
      <c r="D152" s="456"/>
      <c r="E152" s="456"/>
      <c r="F152" s="456"/>
      <c r="G152" s="456"/>
    </row>
    <row r="153" customFormat="false" ht="14.4" hidden="false" customHeight="true" outlineLevel="0" collapsed="false">
      <c r="A153" s="456" t="s">
        <v>657</v>
      </c>
      <c r="B153" s="456"/>
      <c r="C153" s="456"/>
      <c r="D153" s="456"/>
      <c r="E153" s="456"/>
      <c r="F153" s="456"/>
      <c r="G153" s="456"/>
    </row>
    <row r="154" customFormat="false" ht="26.25" hidden="false" customHeight="true" outlineLevel="0" collapsed="false">
      <c r="A154" s="456" t="s">
        <v>658</v>
      </c>
      <c r="B154" s="456"/>
      <c r="C154" s="456"/>
      <c r="D154" s="456"/>
      <c r="E154" s="456"/>
      <c r="F154" s="456"/>
      <c r="G154" s="456"/>
    </row>
    <row r="155" s="394" customFormat="true" ht="17.25" hidden="false" customHeight="true" outlineLevel="0" collapsed="false">
      <c r="A155" s="460" t="s">
        <v>659</v>
      </c>
      <c r="B155" s="460"/>
      <c r="C155" s="460"/>
      <c r="D155" s="460"/>
      <c r="E155" s="460"/>
      <c r="F155" s="460"/>
      <c r="G155" s="460"/>
    </row>
    <row r="156" customFormat="false" ht="27.75" hidden="false" customHeight="true" outlineLevel="0" collapsed="false">
      <c r="A156" s="456" t="s">
        <v>660</v>
      </c>
      <c r="B156" s="456"/>
      <c r="C156" s="456"/>
      <c r="D156" s="456"/>
      <c r="E156" s="456"/>
      <c r="F156" s="456"/>
      <c r="G156" s="456"/>
    </row>
    <row r="157" customFormat="false" ht="14.4" hidden="false" customHeight="true" outlineLevel="0" collapsed="false">
      <c r="A157" s="456" t="s">
        <v>661</v>
      </c>
      <c r="B157" s="456"/>
      <c r="C157" s="456"/>
      <c r="D157" s="456"/>
      <c r="E157" s="456"/>
      <c r="F157" s="456"/>
      <c r="G157" s="456"/>
    </row>
    <row r="158" customFormat="false" ht="14.4" hidden="false" customHeight="true" outlineLevel="0" collapsed="false">
      <c r="A158" s="456" t="s">
        <v>662</v>
      </c>
      <c r="B158" s="456"/>
      <c r="C158" s="456"/>
      <c r="D158" s="456"/>
      <c r="E158" s="456"/>
      <c r="F158" s="456"/>
      <c r="G158" s="456"/>
    </row>
    <row r="159" customFormat="false" ht="27" hidden="false" customHeight="true" outlineLevel="0" collapsed="false">
      <c r="A159" s="456" t="s">
        <v>663</v>
      </c>
      <c r="B159" s="456"/>
      <c r="C159" s="456"/>
      <c r="D159" s="456"/>
      <c r="E159" s="456"/>
      <c r="F159" s="456"/>
      <c r="G159" s="456"/>
    </row>
    <row r="160" customFormat="false" ht="14.4" hidden="false" customHeight="true" outlineLevel="0" collapsed="false">
      <c r="A160" s="456" t="s">
        <v>664</v>
      </c>
      <c r="B160" s="456"/>
      <c r="C160" s="456"/>
      <c r="D160" s="456"/>
      <c r="E160" s="456"/>
      <c r="F160" s="456"/>
      <c r="G160" s="456"/>
    </row>
    <row r="161" customFormat="false" ht="14.4" hidden="false" customHeight="true" outlineLevel="0" collapsed="false">
      <c r="A161" s="456" t="s">
        <v>665</v>
      </c>
      <c r="B161" s="456"/>
      <c r="C161" s="456"/>
      <c r="D161" s="456"/>
      <c r="E161" s="456"/>
      <c r="F161" s="456"/>
      <c r="G161" s="456"/>
    </row>
    <row r="162" customFormat="false" ht="27.75" hidden="false" customHeight="true" outlineLevel="0" collapsed="false">
      <c r="A162" s="463" t="s">
        <v>666</v>
      </c>
      <c r="B162" s="463"/>
      <c r="C162" s="463"/>
      <c r="D162" s="463"/>
      <c r="E162" s="463"/>
      <c r="F162" s="463"/>
      <c r="G162" s="463"/>
    </row>
    <row r="163" customFormat="false" ht="25.5" hidden="false" customHeight="true" outlineLevel="0" collapsed="false">
      <c r="A163" s="456" t="s">
        <v>667</v>
      </c>
      <c r="B163" s="456"/>
      <c r="C163" s="456"/>
      <c r="D163" s="456"/>
      <c r="E163" s="456"/>
      <c r="F163" s="456"/>
      <c r="G163" s="456"/>
    </row>
    <row r="164" customFormat="false" ht="14.4" hidden="false" customHeight="true" outlineLevel="0" collapsed="false">
      <c r="A164" s="460" t="s">
        <v>668</v>
      </c>
      <c r="B164" s="460"/>
      <c r="C164" s="460"/>
      <c r="D164" s="460"/>
      <c r="E164" s="460"/>
      <c r="F164" s="460"/>
      <c r="G164" s="460"/>
    </row>
    <row r="165" customFormat="false" ht="15.75" hidden="false" customHeight="true" outlineLevel="0" collapsed="false">
      <c r="A165" s="456" t="s">
        <v>669</v>
      </c>
      <c r="B165" s="456"/>
      <c r="C165" s="456"/>
      <c r="D165" s="456"/>
      <c r="E165" s="456"/>
      <c r="F165" s="456"/>
      <c r="G165" s="456"/>
    </row>
    <row r="166" customFormat="false" ht="41.25" hidden="false" customHeight="true" outlineLevel="0" collapsed="false">
      <c r="A166" s="456" t="s">
        <v>670</v>
      </c>
      <c r="B166" s="456"/>
      <c r="C166" s="456"/>
      <c r="D166" s="456"/>
      <c r="E166" s="456"/>
      <c r="F166" s="456"/>
      <c r="G166" s="456"/>
    </row>
    <row r="167" customFormat="false" ht="14.4" hidden="false" customHeight="true" outlineLevel="0" collapsed="false">
      <c r="A167" s="456" t="s">
        <v>671</v>
      </c>
      <c r="B167" s="456"/>
      <c r="C167" s="456"/>
      <c r="D167" s="456"/>
      <c r="E167" s="456"/>
      <c r="F167" s="456"/>
      <c r="G167" s="456"/>
    </row>
    <row r="168" customFormat="false" ht="18.75" hidden="false" customHeight="true" outlineLevel="0" collapsed="false">
      <c r="A168" s="456" t="s">
        <v>672</v>
      </c>
      <c r="B168" s="456"/>
      <c r="C168" s="456"/>
      <c r="D168" s="456"/>
      <c r="E168" s="456"/>
      <c r="F168" s="456"/>
      <c r="G168" s="456"/>
    </row>
    <row r="169" customFormat="false" ht="17.25" hidden="false" customHeight="true" outlineLevel="0" collapsed="false">
      <c r="A169" s="460" t="s">
        <v>673</v>
      </c>
      <c r="B169" s="460"/>
      <c r="C169" s="460"/>
      <c r="D169" s="460"/>
      <c r="E169" s="460"/>
      <c r="F169" s="460"/>
      <c r="G169" s="460"/>
    </row>
    <row r="170" customFormat="false" ht="42.75" hidden="false" customHeight="true" outlineLevel="0" collapsed="false">
      <c r="A170" s="456" t="s">
        <v>674</v>
      </c>
      <c r="B170" s="456"/>
      <c r="C170" s="456"/>
      <c r="D170" s="456"/>
      <c r="E170" s="456"/>
      <c r="F170" s="456"/>
      <c r="G170" s="456"/>
    </row>
    <row r="171" customFormat="false" ht="26.25" hidden="false" customHeight="true" outlineLevel="0" collapsed="false">
      <c r="A171" s="456" t="s">
        <v>675</v>
      </c>
      <c r="B171" s="456"/>
      <c r="C171" s="456"/>
      <c r="D171" s="456"/>
      <c r="E171" s="456"/>
      <c r="F171" s="456"/>
      <c r="G171" s="456"/>
    </row>
    <row r="172" customFormat="false" ht="13.8" hidden="false" customHeight="false" outlineLevel="0" collapsed="false">
      <c r="A172" s="467"/>
    </row>
    <row r="174" customFormat="false" ht="51" hidden="false" customHeight="true" outlineLevel="0" collapsed="false"/>
    <row r="175" customFormat="false" ht="51" hidden="false" customHeight="true" outlineLevel="0" collapsed="false"/>
    <row r="176" customFormat="false" ht="24.6" hidden="false" customHeight="false" outlineLevel="0" collapsed="false">
      <c r="A176" s="468" t="s">
        <v>676</v>
      </c>
    </row>
    <row r="177" customFormat="false" ht="13.8" hidden="false" customHeight="false" outlineLevel="0" collapsed="false">
      <c r="A177" s="436" t="s">
        <v>677</v>
      </c>
    </row>
    <row r="178" customFormat="false" ht="13.8" hidden="false" customHeight="false" outlineLevel="0" collapsed="false">
      <c r="A178" s="469" t="s">
        <v>580</v>
      </c>
    </row>
    <row r="179" customFormat="false" ht="13.8" hidden="false" customHeight="false" outlineLevel="0" collapsed="false">
      <c r="F179" s="470" t="str">
        <f aca="false">'fill in for MCS '!B23</f>
        <v>Hugh</v>
      </c>
    </row>
    <row r="180" customFormat="false" ht="13.8" hidden="false" customHeight="false" outlineLevel="0" collapsed="false">
      <c r="F180" s="470" t="n">
        <f aca="false">'fill in for MCS '!B24</f>
        <v>0</v>
      </c>
    </row>
    <row r="181" customFormat="false" ht="13.8" hidden="false" customHeight="false" outlineLevel="0" collapsed="false">
      <c r="F181" s="470" t="n">
        <f aca="false">'fill in for MCS '!B25</f>
        <v>0</v>
      </c>
    </row>
    <row r="182" customFormat="false" ht="13.8" hidden="false" customHeight="false" outlineLevel="0" collapsed="false">
      <c r="F182" s="470" t="n">
        <f aca="false">'fill in for MCS '!B26</f>
        <v>0</v>
      </c>
    </row>
    <row r="183" customFormat="false" ht="13.8" hidden="false" customHeight="false" outlineLevel="0" collapsed="false">
      <c r="F183" s="470" t="n">
        <f aca="false">'fill in for MCS '!B27</f>
        <v>0</v>
      </c>
    </row>
    <row r="184" customFormat="false" ht="13.8" hidden="false" customHeight="false" outlineLevel="0" collapsed="false">
      <c r="F184" s="470" t="n">
        <f aca="false">'fill in for MCS '!B28</f>
        <v>0</v>
      </c>
    </row>
    <row r="185" customFormat="false" ht="13.8" hidden="false" customHeight="false" outlineLevel="0" collapsed="false">
      <c r="A185" s="469" t="s">
        <v>581</v>
      </c>
      <c r="F185" s="470" t="str">
        <f aca="false">'fill in for MCS '!B5</f>
        <v>Hugh</v>
      </c>
    </row>
    <row r="186" customFormat="false" ht="13.8" hidden="false" customHeight="false" outlineLevel="0" collapsed="false">
      <c r="F186" s="470" t="n">
        <f aca="false">'fill in for MCS '!B6</f>
        <v>0</v>
      </c>
    </row>
    <row r="187" customFormat="false" ht="13.8" hidden="false" customHeight="false" outlineLevel="0" collapsed="false">
      <c r="A187" s="0" t="s">
        <v>21</v>
      </c>
      <c r="F187" s="470" t="n">
        <f aca="false">'fill in for MCS '!B2</f>
        <v>44668</v>
      </c>
    </row>
    <row r="188" customFormat="false" ht="15" hidden="false" customHeight="true" outlineLevel="0" collapsed="false">
      <c r="A188" s="448" t="s">
        <v>582</v>
      </c>
      <c r="B188" s="448"/>
      <c r="C188" s="448"/>
      <c r="D188" s="448"/>
      <c r="E188" s="448" t="s">
        <v>583</v>
      </c>
      <c r="F188" s="449" t="s">
        <v>584</v>
      </c>
      <c r="G188" s="449" t="s">
        <v>585</v>
      </c>
    </row>
    <row r="189" customFormat="false" ht="14.9" hidden="false" customHeight="false" outlineLevel="0" collapsed="false">
      <c r="A189" s="471" t="str">
        <f aca="false">A64</f>
        <v>heat pump</v>
      </c>
      <c r="B189" s="471"/>
      <c r="C189" s="471"/>
      <c r="D189" s="471"/>
      <c r="E189" s="472" t="n">
        <f aca="false">B64</f>
        <v>0</v>
      </c>
      <c r="F189" s="472" t="n">
        <f aca="false">C64</f>
        <v>0</v>
      </c>
      <c r="G189" s="472" t="n">
        <f aca="false">D64</f>
        <v>0</v>
      </c>
    </row>
    <row r="190" customFormat="false" ht="14.9" hidden="false" customHeight="false" outlineLevel="0" collapsed="false">
      <c r="A190" s="471" t="n">
        <f aca="false">A65</f>
        <v>0</v>
      </c>
      <c r="B190" s="471"/>
      <c r="C190" s="471"/>
      <c r="D190" s="471"/>
      <c r="E190" s="472" t="n">
        <f aca="false">B65</f>
        <v>0</v>
      </c>
      <c r="F190" s="472" t="n">
        <f aca="false">C65</f>
        <v>0</v>
      </c>
      <c r="G190" s="472" t="n">
        <f aca="false">D65</f>
        <v>0</v>
      </c>
    </row>
    <row r="191" customFormat="false" ht="14.9" hidden="false" customHeight="false" outlineLevel="0" collapsed="false">
      <c r="A191" s="471" t="n">
        <f aca="false">A66</f>
        <v>0</v>
      </c>
      <c r="B191" s="471"/>
      <c r="C191" s="471"/>
      <c r="D191" s="471"/>
      <c r="E191" s="472" t="n">
        <f aca="false">B66</f>
        <v>0</v>
      </c>
      <c r="F191" s="472" t="n">
        <f aca="false">C66</f>
        <v>0</v>
      </c>
      <c r="G191" s="472" t="n">
        <f aca="false">D66</f>
        <v>0</v>
      </c>
    </row>
    <row r="192" customFormat="false" ht="14.9" hidden="false" customHeight="false" outlineLevel="0" collapsed="false">
      <c r="A192" s="471" t="n">
        <f aca="false">A67</f>
        <v>0</v>
      </c>
      <c r="B192" s="471"/>
      <c r="C192" s="471"/>
      <c r="D192" s="471"/>
      <c r="E192" s="472" t="n">
        <f aca="false">B67</f>
        <v>0</v>
      </c>
      <c r="F192" s="472" t="n">
        <f aca="false">C67</f>
        <v>0</v>
      </c>
      <c r="G192" s="472" t="n">
        <f aca="false">D67</f>
        <v>0</v>
      </c>
    </row>
    <row r="193" customFormat="false" ht="14.9" hidden="false" customHeight="false" outlineLevel="0" collapsed="false">
      <c r="A193" s="471" t="n">
        <f aca="false">A68</f>
        <v>0</v>
      </c>
      <c r="B193" s="471"/>
      <c r="C193" s="471"/>
      <c r="D193" s="471"/>
      <c r="E193" s="472" t="n">
        <f aca="false">B68</f>
        <v>0</v>
      </c>
      <c r="F193" s="472" t="n">
        <f aca="false">C68</f>
        <v>0</v>
      </c>
      <c r="G193" s="472" t="n">
        <f aca="false">D68</f>
        <v>0</v>
      </c>
    </row>
    <row r="194" customFormat="false" ht="15" hidden="false" customHeight="true" outlineLevel="0" collapsed="false">
      <c r="A194" s="454" t="s">
        <v>587</v>
      </c>
      <c r="B194" s="454"/>
      <c r="C194" s="454"/>
      <c r="D194" s="454"/>
      <c r="E194" s="454"/>
      <c r="F194" s="454"/>
      <c r="G194" s="472" t="n">
        <f aca="false">D69</f>
        <v>0</v>
      </c>
    </row>
    <row r="195" customFormat="false" ht="15" hidden="false" customHeight="true" outlineLevel="0" collapsed="false">
      <c r="A195" s="448" t="s">
        <v>588</v>
      </c>
      <c r="B195" s="448"/>
      <c r="C195" s="448"/>
      <c r="D195" s="448"/>
      <c r="E195" s="448" t="s">
        <v>583</v>
      </c>
      <c r="F195" s="449" t="s">
        <v>584</v>
      </c>
      <c r="G195" s="449" t="s">
        <v>585</v>
      </c>
    </row>
    <row r="196" customFormat="false" ht="14.9" hidden="false" customHeight="false" outlineLevel="0" collapsed="false">
      <c r="A196" s="471" t="n">
        <f aca="false">A71</f>
        <v>0</v>
      </c>
      <c r="B196" s="471"/>
      <c r="C196" s="471"/>
      <c r="D196" s="471"/>
      <c r="E196" s="472" t="n">
        <f aca="false">B71</f>
        <v>0</v>
      </c>
      <c r="F196" s="472" t="n">
        <f aca="false">C71</f>
        <v>0</v>
      </c>
      <c r="G196" s="472" t="n">
        <f aca="false">D71</f>
        <v>0</v>
      </c>
    </row>
    <row r="197" customFormat="false" ht="14.9" hidden="false" customHeight="false" outlineLevel="0" collapsed="false">
      <c r="A197" s="471" t="n">
        <f aca="false">A72</f>
        <v>0</v>
      </c>
      <c r="B197" s="471"/>
      <c r="C197" s="471"/>
      <c r="D197" s="471"/>
      <c r="E197" s="472" t="n">
        <f aca="false">B72</f>
        <v>0</v>
      </c>
      <c r="F197" s="472" t="n">
        <f aca="false">C72</f>
        <v>0</v>
      </c>
      <c r="G197" s="472" t="n">
        <f aca="false">D72</f>
        <v>0</v>
      </c>
    </row>
    <row r="198" customFormat="false" ht="14.9" hidden="false" customHeight="false" outlineLevel="0" collapsed="false">
      <c r="A198" s="471" t="n">
        <f aca="false">A73</f>
        <v>0</v>
      </c>
      <c r="B198" s="471"/>
      <c r="C198" s="471"/>
      <c r="D198" s="471"/>
      <c r="E198" s="472" t="n">
        <f aca="false">B73</f>
        <v>0</v>
      </c>
      <c r="F198" s="472" t="n">
        <f aca="false">C73</f>
        <v>0</v>
      </c>
      <c r="G198" s="472" t="n">
        <f aca="false">D73</f>
        <v>0</v>
      </c>
    </row>
    <row r="199" customFormat="false" ht="14.9" hidden="false" customHeight="false" outlineLevel="0" collapsed="false">
      <c r="A199" s="471" t="n">
        <f aca="false">A74</f>
        <v>0</v>
      </c>
      <c r="B199" s="471"/>
      <c r="C199" s="471"/>
      <c r="D199" s="471"/>
      <c r="E199" s="472" t="n">
        <f aca="false">B74</f>
        <v>0</v>
      </c>
      <c r="F199" s="472" t="n">
        <f aca="false">C74</f>
        <v>0</v>
      </c>
      <c r="G199" s="472" t="n">
        <f aca="false">D74</f>
        <v>0</v>
      </c>
    </row>
    <row r="200" customFormat="false" ht="14.9" hidden="false" customHeight="false" outlineLevel="0" collapsed="false">
      <c r="A200" s="471" t="n">
        <f aca="false">A75</f>
        <v>0</v>
      </c>
      <c r="B200" s="471"/>
      <c r="C200" s="471"/>
      <c r="D200" s="471"/>
      <c r="E200" s="472" t="n">
        <f aca="false">B75</f>
        <v>0</v>
      </c>
      <c r="F200" s="472" t="n">
        <f aca="false">C75</f>
        <v>0</v>
      </c>
      <c r="G200" s="472" t="n">
        <f aca="false">D75</f>
        <v>0</v>
      </c>
    </row>
    <row r="201" customFormat="false" ht="15" hidden="false" customHeight="true" outlineLevel="0" collapsed="false">
      <c r="A201" s="454" t="s">
        <v>587</v>
      </c>
      <c r="B201" s="454"/>
      <c r="C201" s="454"/>
      <c r="D201" s="454"/>
      <c r="E201" s="454"/>
      <c r="F201" s="454"/>
      <c r="G201" s="472" t="n">
        <f aca="false">D76</f>
        <v>0</v>
      </c>
    </row>
    <row r="202" customFormat="false" ht="15" hidden="false" customHeight="true" outlineLevel="0" collapsed="false">
      <c r="A202" s="454" t="s">
        <v>589</v>
      </c>
      <c r="B202" s="454"/>
      <c r="C202" s="454"/>
      <c r="D202" s="454"/>
      <c r="E202" s="454"/>
      <c r="F202" s="454"/>
      <c r="G202" s="472" t="n">
        <f aca="false">D77</f>
        <v>0</v>
      </c>
    </row>
    <row r="203" customFormat="false" ht="15" hidden="false" customHeight="true" outlineLevel="0" collapsed="false">
      <c r="A203" s="454" t="s">
        <v>590</v>
      </c>
      <c r="B203" s="454"/>
      <c r="C203" s="454"/>
      <c r="D203" s="454"/>
      <c r="E203" s="454"/>
      <c r="F203" s="454"/>
      <c r="G203" s="472" t="n">
        <f aca="false">D78</f>
        <v>0</v>
      </c>
    </row>
    <row r="204" customFormat="false" ht="15" hidden="false" customHeight="true" outlineLevel="0" collapsed="false">
      <c r="A204" s="454" t="s">
        <v>591</v>
      </c>
      <c r="B204" s="454"/>
      <c r="C204" s="454"/>
      <c r="D204" s="454"/>
      <c r="E204" s="454"/>
      <c r="F204" s="454"/>
      <c r="G204" s="472" t="n">
        <f aca="false">D79</f>
        <v>0</v>
      </c>
    </row>
    <row r="205" customFormat="false" ht="14.4" hidden="false" customHeight="true" outlineLevel="0" collapsed="false">
      <c r="A205" s="473" t="s">
        <v>678</v>
      </c>
      <c r="B205" s="473"/>
      <c r="C205" s="473"/>
      <c r="D205" s="473"/>
      <c r="E205" s="473"/>
      <c r="F205" s="473"/>
      <c r="G205" s="473"/>
    </row>
    <row r="206" customFormat="false" ht="13.8" hidden="false" customHeight="false" outlineLevel="0" collapsed="false">
      <c r="A206" s="473"/>
      <c r="B206" s="473"/>
      <c r="C206" s="473"/>
      <c r="D206" s="473"/>
      <c r="E206" s="473"/>
      <c r="F206" s="473"/>
      <c r="G206" s="473"/>
    </row>
    <row r="207" customFormat="false" ht="13.8" hidden="false" customHeight="false" outlineLevel="0" collapsed="false">
      <c r="A207" s="473"/>
      <c r="B207" s="473"/>
      <c r="C207" s="473"/>
      <c r="D207" s="473"/>
      <c r="E207" s="473"/>
      <c r="F207" s="473"/>
      <c r="G207" s="473"/>
    </row>
    <row r="208" customFormat="false" ht="13.8" hidden="false" customHeight="false" outlineLevel="0" collapsed="false">
      <c r="A208" s="474" t="s">
        <v>679</v>
      </c>
      <c r="B208" s="475"/>
      <c r="C208" s="476"/>
      <c r="D208" s="477" t="n">
        <f aca="false">G204*0.25</f>
        <v>0</v>
      </c>
    </row>
    <row r="209" customFormat="false" ht="13.8" hidden="false" customHeight="false" outlineLevel="0" collapsed="false">
      <c r="A209" s="474" t="s">
        <v>680</v>
      </c>
      <c r="B209" s="475"/>
      <c r="C209" s="476"/>
      <c r="D209" s="477" t="n">
        <f aca="false">G204*0.35</f>
        <v>0</v>
      </c>
    </row>
    <row r="210" customFormat="false" ht="15" hidden="false" customHeight="true" outlineLevel="0" collapsed="false">
      <c r="A210" s="478" t="s">
        <v>681</v>
      </c>
      <c r="B210" s="478"/>
      <c r="C210" s="478"/>
      <c r="D210" s="479" t="n">
        <f aca="false">G204-(D209+D208)</f>
        <v>0</v>
      </c>
    </row>
    <row r="211" customFormat="false" ht="29.25" hidden="false" customHeight="true" outlineLevel="0" collapsed="false">
      <c r="A211" s="473" t="s">
        <v>682</v>
      </c>
      <c r="B211" s="473"/>
      <c r="C211" s="473"/>
      <c r="D211" s="473"/>
      <c r="E211" s="473"/>
      <c r="F211" s="473"/>
      <c r="G211" s="473"/>
    </row>
    <row r="212" customFormat="false" ht="14.4" hidden="false" customHeight="true" outlineLevel="0" collapsed="false">
      <c r="A212" s="473" t="s">
        <v>683</v>
      </c>
      <c r="B212" s="473"/>
      <c r="C212" s="473"/>
      <c r="D212" s="473"/>
      <c r="E212" s="473"/>
      <c r="F212" s="473"/>
      <c r="G212" s="473"/>
    </row>
    <row r="213" customFormat="false" ht="13.8" hidden="false" customHeight="false" outlineLevel="0" collapsed="false">
      <c r="A213" s="480" t="s">
        <v>684</v>
      </c>
      <c r="B213" s="480"/>
      <c r="C213" s="480"/>
      <c r="D213" s="480"/>
      <c r="E213" s="480"/>
      <c r="F213" s="480"/>
      <c r="G213" s="480"/>
    </row>
    <row r="214" customFormat="false" ht="14.4" hidden="false" customHeight="true" outlineLevel="0" collapsed="false">
      <c r="A214" s="473" t="s">
        <v>685</v>
      </c>
      <c r="B214" s="473"/>
      <c r="C214" s="473"/>
      <c r="D214" s="473"/>
      <c r="E214" s="473"/>
      <c r="F214" s="473"/>
      <c r="G214" s="473"/>
    </row>
    <row r="215" customFormat="false" ht="27.75" hidden="false" customHeight="true" outlineLevel="0" collapsed="false">
      <c r="A215" s="473" t="s">
        <v>686</v>
      </c>
      <c r="B215" s="473"/>
      <c r="C215" s="473"/>
      <c r="D215" s="473"/>
      <c r="E215" s="473"/>
      <c r="F215" s="473"/>
      <c r="G215" s="473"/>
    </row>
    <row r="216" customFormat="false" ht="15" hidden="false" customHeight="true" outlineLevel="0" collapsed="false">
      <c r="A216" s="481" t="s">
        <v>687</v>
      </c>
      <c r="B216" s="481"/>
    </row>
    <row r="217" customFormat="false" ht="43.5" hidden="false" customHeight="true" outlineLevel="0" collapsed="false">
      <c r="A217" s="473" t="s">
        <v>688</v>
      </c>
      <c r="B217" s="473"/>
      <c r="C217" s="473"/>
      <c r="D217" s="473"/>
      <c r="E217" s="473"/>
      <c r="F217" s="473"/>
      <c r="G217" s="473"/>
    </row>
    <row r="218" customFormat="false" ht="14.4" hidden="false" customHeight="true" outlineLevel="0" collapsed="false">
      <c r="A218" s="473" t="s">
        <v>689</v>
      </c>
      <c r="B218" s="473"/>
      <c r="C218" s="473"/>
      <c r="D218" s="473"/>
      <c r="E218" s="473"/>
      <c r="F218" s="473"/>
      <c r="G218" s="473"/>
    </row>
    <row r="219" customFormat="false" ht="15" hidden="false" customHeight="true" outlineLevel="0" collapsed="false">
      <c r="A219" s="482" t="s">
        <v>690</v>
      </c>
      <c r="B219" s="482"/>
      <c r="C219" s="482"/>
      <c r="D219" s="482"/>
      <c r="E219" s="482"/>
    </row>
    <row r="220" customFormat="false" ht="15" hidden="false" customHeight="true" outlineLevel="0" collapsed="false">
      <c r="A220" s="481" t="s">
        <v>691</v>
      </c>
      <c r="B220" s="481"/>
    </row>
    <row r="221" customFormat="false" ht="13.8" hidden="false" customHeight="false" outlineLevel="0" collapsed="false">
      <c r="A221" s="0" t="s">
        <v>25</v>
      </c>
      <c r="B221" s="483"/>
      <c r="C221" s="483"/>
      <c r="D221" s="483"/>
      <c r="E221" s="483"/>
      <c r="F221" s="483"/>
    </row>
    <row r="222" customFormat="false" ht="13.8" hidden="false" customHeight="false" outlineLevel="0" collapsed="false">
      <c r="A222" s="0" t="s">
        <v>692</v>
      </c>
      <c r="B222" s="484"/>
      <c r="C222" s="484"/>
      <c r="D222" s="484"/>
      <c r="E222" s="484"/>
      <c r="F222" s="484"/>
    </row>
    <row r="223" customFormat="false" ht="13.8" hidden="false" customHeight="false" outlineLevel="0" collapsed="false">
      <c r="B223" s="484"/>
      <c r="C223" s="484"/>
      <c r="D223" s="484"/>
      <c r="E223" s="484"/>
      <c r="F223" s="484"/>
    </row>
    <row r="224" customFormat="false" ht="13.8" hidden="false" customHeight="false" outlineLevel="0" collapsed="false">
      <c r="A224" s="0" t="s">
        <v>693</v>
      </c>
      <c r="B224" s="485"/>
      <c r="C224" s="485"/>
      <c r="D224" s="485"/>
      <c r="E224" s="485"/>
      <c r="F224" s="485"/>
    </row>
    <row r="227" customFormat="false" ht="14.4" hidden="false" customHeight="true" outlineLevel="0" collapsed="false">
      <c r="A227" s="486" t="s">
        <v>694</v>
      </c>
      <c r="B227" s="486"/>
      <c r="C227" s="486"/>
      <c r="D227" s="486"/>
      <c r="E227" s="486"/>
      <c r="F227" s="486"/>
      <c r="G227" s="486"/>
    </row>
    <row r="228" customFormat="false" ht="36.75" hidden="false" customHeight="true" outlineLevel="0" collapsed="false">
      <c r="A228" s="486"/>
      <c r="B228" s="486"/>
      <c r="C228" s="486"/>
      <c r="D228" s="486"/>
      <c r="E228" s="486"/>
      <c r="F228" s="486"/>
      <c r="G228" s="486"/>
    </row>
    <row r="229" customFormat="false" ht="13.8" hidden="false" customHeight="false" outlineLevel="0" collapsed="false">
      <c r="A229" s="487" t="s">
        <v>695</v>
      </c>
      <c r="B229" s="488" t="n">
        <f aca="false">'fill in for MCS '!B2</f>
        <v>44668</v>
      </c>
      <c r="C229" s="488"/>
      <c r="D229" s="488"/>
      <c r="E229" s="488"/>
      <c r="F229" s="488"/>
      <c r="G229" s="488"/>
    </row>
    <row r="230" customFormat="false" ht="13.8" hidden="false" customHeight="false" outlineLevel="0" collapsed="false">
      <c r="A230" s="447"/>
    </row>
    <row r="231" customFormat="false" ht="13.8" hidden="false" customHeight="false" outlineLevel="0" collapsed="false">
      <c r="A231" s="447" t="s">
        <v>696</v>
      </c>
      <c r="B231" s="488" t="str">
        <f aca="false">'fill in for MCS '!B5</f>
        <v>Hugh</v>
      </c>
      <c r="C231" s="488"/>
      <c r="D231" s="488"/>
      <c r="E231" s="488"/>
      <c r="F231" s="488"/>
      <c r="G231" s="488"/>
    </row>
    <row r="232" customFormat="false" ht="13.8" hidden="false" customHeight="false" outlineLevel="0" collapsed="false">
      <c r="A232" s="447"/>
      <c r="B232" s="488" t="n">
        <f aca="false">'fill in for MCS '!B6</f>
        <v>0</v>
      </c>
      <c r="C232" s="488"/>
      <c r="D232" s="488"/>
      <c r="E232" s="488"/>
      <c r="F232" s="488"/>
      <c r="G232" s="488"/>
    </row>
    <row r="233" customFormat="false" ht="13.8" hidden="false" customHeight="false" outlineLevel="0" collapsed="false">
      <c r="B233" s="488" t="n">
        <f aca="false">'fill in for MCS '!B12</f>
        <v>0</v>
      </c>
      <c r="C233" s="488"/>
      <c r="D233" s="488"/>
      <c r="E233" s="488"/>
      <c r="F233" s="488"/>
      <c r="G233" s="488"/>
    </row>
    <row r="234" customFormat="false" ht="13.8" hidden="false" customHeight="false" outlineLevel="0" collapsed="false">
      <c r="A234" s="462" t="s">
        <v>697</v>
      </c>
    </row>
    <row r="235" customFormat="false" ht="13.8" hidden="false" customHeight="false" outlineLevel="0" collapsed="false">
      <c r="A235" s="462" t="s">
        <v>698</v>
      </c>
    </row>
    <row r="236" customFormat="false" ht="13.8" hidden="false" customHeight="false" outlineLevel="0" collapsed="false">
      <c r="A236" s="447"/>
    </row>
    <row r="237" customFormat="false" ht="13.8" hidden="false" customHeight="false" outlineLevel="0" collapsed="false">
      <c r="A237" s="489" t="s">
        <v>699</v>
      </c>
      <c r="B237" s="489"/>
      <c r="C237" s="489"/>
      <c r="D237" s="489"/>
      <c r="E237" s="489"/>
      <c r="F237" s="489"/>
      <c r="G237" s="489"/>
    </row>
    <row r="238" customFormat="false" ht="14.4" hidden="false" customHeight="true" outlineLevel="0" collapsed="false">
      <c r="A238" s="456" t="s">
        <v>700</v>
      </c>
      <c r="B238" s="456"/>
      <c r="C238" s="456"/>
      <c r="D238" s="456"/>
      <c r="E238" s="456"/>
      <c r="F238" s="456"/>
      <c r="G238" s="456"/>
    </row>
    <row r="239" customFormat="false" ht="13.8" hidden="false" customHeight="false" outlineLevel="0" collapsed="false">
      <c r="A239" s="456"/>
      <c r="B239" s="456"/>
      <c r="C239" s="456"/>
      <c r="D239" s="456"/>
      <c r="E239" s="456"/>
      <c r="F239" s="456"/>
      <c r="G239" s="456"/>
    </row>
    <row r="240" customFormat="false" ht="14.4" hidden="false" customHeight="true" outlineLevel="0" collapsed="false">
      <c r="A240" s="456" t="s">
        <v>701</v>
      </c>
      <c r="B240" s="456"/>
      <c r="C240" s="456"/>
      <c r="D240" s="456"/>
      <c r="E240" s="456"/>
      <c r="F240" s="456"/>
      <c r="G240" s="456"/>
    </row>
    <row r="241" customFormat="false" ht="13.8" hidden="false" customHeight="false" outlineLevel="0" collapsed="false">
      <c r="A241" s="456"/>
      <c r="B241" s="456"/>
      <c r="C241" s="456"/>
      <c r="D241" s="456"/>
      <c r="E241" s="456"/>
      <c r="F241" s="456"/>
      <c r="G241" s="456"/>
    </row>
    <row r="242" customFormat="false" ht="13.8" hidden="false" customHeight="false" outlineLevel="0" collapsed="false">
      <c r="A242" s="456"/>
      <c r="B242" s="456"/>
      <c r="C242" s="456"/>
      <c r="D242" s="456"/>
      <c r="E242" s="456"/>
      <c r="F242" s="456"/>
      <c r="G242" s="456"/>
    </row>
    <row r="243" customFormat="false" ht="14.4" hidden="false" customHeight="true" outlineLevel="0" collapsed="false">
      <c r="A243" s="456" t="s">
        <v>702</v>
      </c>
      <c r="B243" s="456"/>
      <c r="C243" s="456"/>
      <c r="D243" s="456"/>
      <c r="E243" s="456"/>
      <c r="F243" s="456"/>
      <c r="G243" s="456"/>
    </row>
    <row r="244" customFormat="false" ht="13.8" hidden="false" customHeight="false" outlineLevel="0" collapsed="false">
      <c r="A244" s="456"/>
      <c r="B244" s="456"/>
      <c r="C244" s="456"/>
      <c r="D244" s="456"/>
      <c r="E244" s="456"/>
      <c r="F244" s="456"/>
      <c r="G244" s="456"/>
    </row>
    <row r="245" customFormat="false" ht="13.8" hidden="false" customHeight="false" outlineLevel="0" collapsed="false">
      <c r="A245" s="462" t="s">
        <v>703</v>
      </c>
    </row>
    <row r="246" customFormat="false" ht="13.8" hidden="false" customHeight="false" outlineLevel="0" collapsed="false">
      <c r="A246" s="447"/>
    </row>
    <row r="247" customFormat="false" ht="14.4" hidden="false" customHeight="true" outlineLevel="0" collapsed="false">
      <c r="A247" s="456" t="s">
        <v>704</v>
      </c>
      <c r="B247" s="456"/>
      <c r="C247" s="456"/>
      <c r="D247" s="456"/>
      <c r="E247" s="456"/>
      <c r="F247" s="456"/>
      <c r="G247" s="456"/>
    </row>
    <row r="248" customFormat="false" ht="13.8" hidden="false" customHeight="false" outlineLevel="0" collapsed="false">
      <c r="A248" s="456"/>
      <c r="B248" s="456"/>
      <c r="C248" s="456"/>
      <c r="D248" s="456"/>
      <c r="E248" s="456"/>
      <c r="F248" s="456"/>
      <c r="G248" s="456"/>
    </row>
    <row r="249" customFormat="false" ht="14.4" hidden="false" customHeight="true" outlineLevel="0" collapsed="false">
      <c r="A249" s="456" t="s">
        <v>705</v>
      </c>
      <c r="B249" s="456"/>
      <c r="C249" s="456"/>
      <c r="D249" s="456"/>
      <c r="E249" s="456"/>
      <c r="F249" s="456"/>
      <c r="G249" s="456"/>
    </row>
    <row r="250" customFormat="false" ht="13.8" hidden="false" customHeight="false" outlineLevel="0" collapsed="false">
      <c r="A250" s="456"/>
      <c r="B250" s="456"/>
      <c r="C250" s="456"/>
      <c r="D250" s="456"/>
      <c r="E250" s="456"/>
      <c r="F250" s="456"/>
      <c r="G250" s="456"/>
    </row>
    <row r="251" customFormat="false" ht="13.8" hidden="false" customHeight="false" outlineLevel="0" collapsed="false">
      <c r="A251" s="489" t="s">
        <v>706</v>
      </c>
      <c r="B251" s="489"/>
      <c r="C251" s="489"/>
      <c r="D251" s="489"/>
      <c r="E251" s="489"/>
      <c r="F251" s="489"/>
      <c r="G251" s="489"/>
    </row>
    <row r="252" customFormat="false" ht="13.8" hidden="false" customHeight="false" outlineLevel="0" collapsed="false">
      <c r="A252" s="489"/>
      <c r="B252" s="489"/>
      <c r="C252" s="489"/>
      <c r="D252" s="489"/>
      <c r="E252" s="489"/>
      <c r="F252" s="489"/>
      <c r="G252" s="489"/>
    </row>
    <row r="253" customFormat="false" ht="14.4" hidden="false" customHeight="false" outlineLevel="0" collapsed="false">
      <c r="A253" s="489" t="s">
        <v>707</v>
      </c>
      <c r="B253" s="489"/>
      <c r="C253" s="489"/>
      <c r="D253" s="489"/>
      <c r="E253" s="489"/>
      <c r="F253" s="489"/>
      <c r="G253" s="489"/>
    </row>
    <row r="254" customFormat="false" ht="14.4" hidden="false" customHeight="false" outlineLevel="0" collapsed="false">
      <c r="A254" s="489" t="s">
        <v>708</v>
      </c>
      <c r="B254" s="489"/>
      <c r="C254" s="489"/>
      <c r="D254" s="489"/>
      <c r="E254" s="489"/>
      <c r="F254" s="489"/>
      <c r="G254" s="489"/>
    </row>
    <row r="255" customFormat="false" ht="14.4" hidden="false" customHeight="false" outlineLevel="0" collapsed="false">
      <c r="A255" s="489" t="s">
        <v>709</v>
      </c>
      <c r="B255" s="489"/>
      <c r="C255" s="489"/>
      <c r="D255" s="489"/>
      <c r="E255" s="489"/>
      <c r="F255" s="489"/>
      <c r="G255" s="489"/>
    </row>
    <row r="256" customFormat="false" ht="14.4" hidden="false" customHeight="true" outlineLevel="0" collapsed="false">
      <c r="A256" s="456" t="s">
        <v>710</v>
      </c>
      <c r="B256" s="456"/>
      <c r="C256" s="456"/>
      <c r="D256" s="456"/>
      <c r="E256" s="456"/>
      <c r="F256" s="456"/>
      <c r="G256" s="456"/>
    </row>
    <row r="257" customFormat="false" ht="13.8" hidden="false" customHeight="false" outlineLevel="0" collapsed="false">
      <c r="A257" s="456"/>
      <c r="B257" s="456"/>
      <c r="C257" s="456"/>
      <c r="D257" s="456"/>
      <c r="E257" s="456"/>
      <c r="F257" s="456"/>
      <c r="G257" s="456"/>
    </row>
    <row r="258" customFormat="false" ht="14.4" hidden="false" customHeight="true" outlineLevel="0" collapsed="false">
      <c r="A258" s="456" t="s">
        <v>711</v>
      </c>
      <c r="B258" s="456"/>
      <c r="C258" s="456"/>
      <c r="D258" s="456"/>
      <c r="E258" s="456"/>
      <c r="F258" s="456"/>
      <c r="G258" s="456"/>
    </row>
    <row r="259" customFormat="false" ht="13.8" hidden="false" customHeight="false" outlineLevel="0" collapsed="false">
      <c r="A259" s="456"/>
      <c r="B259" s="456"/>
      <c r="C259" s="456"/>
      <c r="D259" s="456"/>
      <c r="E259" s="456"/>
      <c r="F259" s="456"/>
      <c r="G259" s="456"/>
    </row>
    <row r="260" customFormat="false" ht="14.4" hidden="false" customHeight="true" outlineLevel="0" collapsed="false">
      <c r="A260" s="456" t="s">
        <v>712</v>
      </c>
      <c r="B260" s="456"/>
      <c r="C260" s="456"/>
      <c r="D260" s="456"/>
      <c r="E260" s="456"/>
      <c r="F260" s="456"/>
      <c r="G260" s="456"/>
    </row>
    <row r="261" customFormat="false" ht="13.8" hidden="false" customHeight="false" outlineLevel="0" collapsed="false">
      <c r="A261" s="456"/>
      <c r="B261" s="456"/>
      <c r="C261" s="456"/>
      <c r="D261" s="456"/>
      <c r="E261" s="456"/>
      <c r="F261" s="456"/>
      <c r="G261" s="456"/>
    </row>
    <row r="262" customFormat="false" ht="4.5" hidden="false" customHeight="true" outlineLevel="0" collapsed="false">
      <c r="A262" s="487"/>
    </row>
    <row r="263" customFormat="false" ht="13.8" hidden="false" customHeight="false" outlineLevel="0" collapsed="false">
      <c r="A263" s="490" t="s">
        <v>713</v>
      </c>
      <c r="B263" s="490"/>
      <c r="C263" s="490"/>
      <c r="D263" s="490"/>
      <c r="E263" s="490"/>
      <c r="F263" s="490"/>
      <c r="G263" s="490"/>
    </row>
    <row r="264" customFormat="false" ht="36" hidden="false" customHeight="true" outlineLevel="0" collapsed="false">
      <c r="A264" s="456" t="s">
        <v>714</v>
      </c>
      <c r="B264" s="456"/>
      <c r="C264" s="456"/>
      <c r="D264" s="456"/>
      <c r="E264" s="456"/>
      <c r="F264" s="456"/>
      <c r="G264" s="456"/>
    </row>
    <row r="265" customFormat="false" ht="13.8" hidden="false" customHeight="false" outlineLevel="0" collapsed="false">
      <c r="A265" s="456"/>
      <c r="B265" s="456"/>
      <c r="C265" s="456"/>
      <c r="D265" s="456"/>
      <c r="E265" s="456"/>
      <c r="F265" s="456"/>
      <c r="G265" s="456"/>
    </row>
    <row r="266" customFormat="false" ht="13.8" hidden="false" customHeight="false" outlineLevel="0" collapsed="false">
      <c r="A266" s="456"/>
      <c r="B266" s="456"/>
      <c r="C266" s="456"/>
      <c r="D266" s="456"/>
      <c r="E266" s="456"/>
      <c r="F266" s="456"/>
      <c r="G266" s="456"/>
    </row>
    <row r="267" customFormat="false" ht="13.8" hidden="false" customHeight="false" outlineLevel="0" collapsed="false">
      <c r="A267" s="462" t="s">
        <v>715</v>
      </c>
    </row>
    <row r="268" customFormat="false" ht="14.4" hidden="false" customHeight="true" outlineLevel="0" collapsed="false">
      <c r="A268" s="456" t="s">
        <v>716</v>
      </c>
      <c r="B268" s="456"/>
      <c r="C268" s="456"/>
      <c r="D268" s="456"/>
      <c r="E268" s="456"/>
      <c r="F268" s="456"/>
      <c r="G268" s="456"/>
    </row>
    <row r="269" customFormat="false" ht="13.8" hidden="false" customHeight="false" outlineLevel="0" collapsed="false">
      <c r="A269" s="456"/>
      <c r="B269" s="456"/>
      <c r="C269" s="456"/>
      <c r="D269" s="456"/>
      <c r="E269" s="456"/>
      <c r="F269" s="456"/>
      <c r="G269" s="456"/>
    </row>
    <row r="270" customFormat="false" ht="13.8" hidden="false" customHeight="false" outlineLevel="0" collapsed="false">
      <c r="A270" s="487"/>
    </row>
    <row r="276" customFormat="false" ht="14.4" hidden="false" customHeight="true" outlineLevel="0" collapsed="false">
      <c r="A276" s="486" t="s">
        <v>694</v>
      </c>
      <c r="B276" s="486"/>
      <c r="C276" s="486"/>
      <c r="D276" s="486"/>
      <c r="E276" s="486"/>
      <c r="F276" s="486"/>
      <c r="G276" s="486"/>
    </row>
    <row r="277" customFormat="false" ht="39.75" hidden="false" customHeight="true" outlineLevel="0" collapsed="false">
      <c r="A277" s="486"/>
      <c r="B277" s="486"/>
      <c r="C277" s="486"/>
      <c r="D277" s="486"/>
      <c r="E277" s="486"/>
      <c r="F277" s="486"/>
      <c r="G277" s="486"/>
    </row>
    <row r="280" customFormat="false" ht="13.8" hidden="false" customHeight="false" outlineLevel="0" collapsed="false">
      <c r="A280" s="462" t="s">
        <v>717</v>
      </c>
    </row>
    <row r="281" customFormat="false" ht="14.4" hidden="false" customHeight="false" outlineLevel="0" collapsed="false">
      <c r="A281" s="447" t="s">
        <v>718</v>
      </c>
    </row>
    <row r="282" customFormat="false" ht="13.8" hidden="false" customHeight="false" outlineLevel="0" collapsed="false">
      <c r="A282" s="447"/>
    </row>
    <row r="283" customFormat="false" ht="14.9" hidden="false" customHeight="false" outlineLevel="0" collapsed="false">
      <c r="A283" s="443" t="s">
        <v>719</v>
      </c>
      <c r="B283" s="491" t="n">
        <f aca="false">'fill in for MCS '!B6</f>
        <v>0</v>
      </c>
      <c r="C283" s="491"/>
      <c r="D283" s="491"/>
      <c r="E283" s="491"/>
      <c r="F283" s="491"/>
      <c r="G283" s="491"/>
    </row>
    <row r="284" customFormat="false" ht="13.8" hidden="false" customHeight="false" outlineLevel="0" collapsed="false">
      <c r="A284" s="487"/>
      <c r="B284" s="491" t="n">
        <f aca="false">'fill in for MCS '!B7</f>
        <v>0</v>
      </c>
      <c r="C284" s="491"/>
      <c r="D284" s="491"/>
      <c r="E284" s="491"/>
      <c r="F284" s="491"/>
      <c r="G284" s="491"/>
    </row>
    <row r="285" customFormat="false" ht="13.8" hidden="false" customHeight="false" outlineLevel="0" collapsed="false">
      <c r="A285" s="487"/>
      <c r="B285" s="491" t="n">
        <f aca="false">'fill in for MCS '!B8</f>
        <v>0</v>
      </c>
      <c r="C285" s="491"/>
      <c r="D285" s="491"/>
      <c r="E285" s="491"/>
      <c r="F285" s="491"/>
      <c r="G285" s="491"/>
    </row>
    <row r="286" customFormat="false" ht="13.8" hidden="false" customHeight="false" outlineLevel="0" collapsed="false">
      <c r="A286" s="487"/>
      <c r="B286" s="491" t="n">
        <f aca="false">'fill in for MCS '!B9</f>
        <v>0</v>
      </c>
      <c r="C286" s="491"/>
      <c r="D286" s="491"/>
      <c r="E286" s="491"/>
      <c r="F286" s="491"/>
      <c r="G286" s="491"/>
    </row>
    <row r="287" customFormat="false" ht="13.8" hidden="false" customHeight="false" outlineLevel="0" collapsed="false">
      <c r="A287" s="487"/>
      <c r="B287" s="491" t="n">
        <f aca="false">'fill in for MCS '!B10</f>
        <v>0</v>
      </c>
      <c r="C287" s="491"/>
      <c r="D287" s="491"/>
      <c r="E287" s="491"/>
      <c r="F287" s="491"/>
      <c r="G287" s="491"/>
    </row>
    <row r="288" customFormat="false" ht="13.8" hidden="false" customHeight="false" outlineLevel="0" collapsed="false">
      <c r="A288" s="487"/>
      <c r="B288" s="491" t="n">
        <f aca="false">'fill in for MCS '!B11</f>
        <v>0</v>
      </c>
      <c r="C288" s="491"/>
      <c r="D288" s="491"/>
      <c r="E288" s="491"/>
      <c r="F288" s="491"/>
      <c r="G288" s="491"/>
    </row>
    <row r="289" customFormat="false" ht="13.8" hidden="false" customHeight="false" outlineLevel="0" collapsed="false">
      <c r="A289" s="487"/>
      <c r="B289" s="491" t="n">
        <f aca="false">'fill in for MCS '!B12</f>
        <v>0</v>
      </c>
      <c r="C289" s="491"/>
      <c r="D289" s="491"/>
      <c r="E289" s="491"/>
      <c r="F289" s="491"/>
      <c r="G289" s="491"/>
    </row>
    <row r="290" customFormat="false" ht="13.8" hidden="false" customHeight="false" outlineLevel="0" collapsed="false">
      <c r="A290" s="447"/>
    </row>
    <row r="291" customFormat="false" ht="14.9" hidden="false" customHeight="false" outlineLevel="0" collapsed="false">
      <c r="A291" s="443" t="s">
        <v>720</v>
      </c>
      <c r="B291" s="491" t="str">
        <f aca="false">'fill in for MCS '!B5</f>
        <v>Hugh</v>
      </c>
      <c r="C291" s="491"/>
      <c r="D291" s="491"/>
      <c r="E291" s="491"/>
      <c r="F291" s="491"/>
      <c r="G291" s="491"/>
    </row>
    <row r="292" customFormat="false" ht="28.2" hidden="false" customHeight="false" outlineLevel="0" collapsed="false">
      <c r="A292" s="446" t="s">
        <v>721</v>
      </c>
      <c r="B292" s="491" t="str">
        <f aca="false">'fill in for MCS '!B3</f>
        <v>Tara’s house</v>
      </c>
      <c r="C292" s="491"/>
      <c r="D292" s="491"/>
      <c r="E292" s="491"/>
      <c r="F292" s="491"/>
      <c r="G292" s="491"/>
    </row>
    <row r="293" customFormat="false" ht="13.8" hidden="false" customHeight="false" outlineLevel="0" collapsed="false">
      <c r="A293" s="447"/>
    </row>
    <row r="294" customFormat="false" ht="13.8" hidden="false" customHeight="false" outlineLevel="0" collapsed="false">
      <c r="A294" s="447"/>
    </row>
    <row r="295" customFormat="false" ht="38.25" hidden="false" customHeight="true" outlineLevel="0" collapsed="false">
      <c r="A295" s="492" t="s">
        <v>722</v>
      </c>
      <c r="B295" s="492"/>
      <c r="C295" s="492"/>
      <c r="D295" s="492"/>
      <c r="E295" s="492"/>
      <c r="F295" s="492"/>
      <c r="G295" s="492"/>
    </row>
    <row r="296" customFormat="false" ht="13.8" hidden="false" customHeight="false" outlineLevel="0" collapsed="false">
      <c r="A296" s="487"/>
    </row>
    <row r="297" customFormat="false" ht="14.9" hidden="false" customHeight="false" outlineLevel="0" collapsed="false">
      <c r="A297" s="493" t="s">
        <v>723</v>
      </c>
      <c r="B297" s="494"/>
      <c r="C297" s="494"/>
      <c r="D297" s="494"/>
      <c r="E297" s="494"/>
      <c r="F297" s="494"/>
      <c r="G297" s="494"/>
    </row>
    <row r="298" customFormat="false" ht="14.9" hidden="false" customHeight="false" outlineLevel="0" collapsed="false">
      <c r="A298" s="495" t="s">
        <v>724</v>
      </c>
      <c r="B298" s="494"/>
      <c r="C298" s="494"/>
      <c r="D298" s="494"/>
      <c r="E298" s="494"/>
      <c r="F298" s="494"/>
      <c r="G298" s="494"/>
    </row>
    <row r="299" customFormat="false" ht="14.9" hidden="false" customHeight="false" outlineLevel="0" collapsed="false">
      <c r="A299" s="495" t="s">
        <v>725</v>
      </c>
      <c r="B299" s="494" t="str">
        <f aca="false">'fill in for MCS '!B15</f>
        <v>Hugh</v>
      </c>
      <c r="C299" s="494"/>
      <c r="D299" s="494"/>
      <c r="E299" s="494"/>
      <c r="F299" s="494"/>
      <c r="G299" s="494"/>
    </row>
    <row r="300" customFormat="false" ht="14.4" hidden="false" customHeight="true" outlineLevel="0" collapsed="false">
      <c r="A300" s="496" t="s">
        <v>726</v>
      </c>
      <c r="B300" s="494" t="n">
        <f aca="false">'fill in for MCS '!B16</f>
        <v>0</v>
      </c>
      <c r="C300" s="494"/>
      <c r="D300" s="494"/>
      <c r="E300" s="494"/>
      <c r="F300" s="494"/>
      <c r="G300" s="494"/>
    </row>
    <row r="301" customFormat="false" ht="14.9" hidden="false" customHeight="false" outlineLevel="0" collapsed="false">
      <c r="A301" s="496"/>
      <c r="B301" s="494" t="n">
        <f aca="false">'fill in for MCS '!B17</f>
        <v>0</v>
      </c>
      <c r="C301" s="494"/>
      <c r="D301" s="494"/>
      <c r="E301" s="494"/>
      <c r="F301" s="494"/>
      <c r="G301" s="494"/>
    </row>
    <row r="302" customFormat="false" ht="14.9" hidden="false" customHeight="false" outlineLevel="0" collapsed="false">
      <c r="A302" s="496"/>
      <c r="B302" s="494" t="n">
        <f aca="false">'fill in for MCS '!B18</f>
        <v>0</v>
      </c>
      <c r="C302" s="494"/>
      <c r="D302" s="494"/>
      <c r="E302" s="494"/>
      <c r="F302" s="494"/>
      <c r="G302" s="494"/>
    </row>
    <row r="303" customFormat="false" ht="14.9" hidden="false" customHeight="false" outlineLevel="0" collapsed="false">
      <c r="A303" s="496"/>
      <c r="B303" s="494" t="n">
        <f aca="false">'fill in for MCS '!B19</f>
        <v>0</v>
      </c>
      <c r="C303" s="494"/>
      <c r="D303" s="494"/>
      <c r="E303" s="494"/>
      <c r="F303" s="494"/>
      <c r="G303" s="494"/>
    </row>
    <row r="304" customFormat="false" ht="14.9" hidden="false" customHeight="false" outlineLevel="0" collapsed="false">
      <c r="A304" s="496"/>
      <c r="B304" s="494" t="n">
        <f aca="false">'fill in for MCS '!B20</f>
        <v>0</v>
      </c>
      <c r="C304" s="494"/>
      <c r="D304" s="494"/>
      <c r="E304" s="494"/>
      <c r="F304" s="494"/>
      <c r="G304" s="494"/>
    </row>
    <row r="305" customFormat="false" ht="14.9" hidden="false" customHeight="false" outlineLevel="0" collapsed="false">
      <c r="A305" s="496"/>
      <c r="B305" s="494" t="n">
        <f aca="false">'fill in for MCS '!B21</f>
        <v>0</v>
      </c>
      <c r="C305" s="494"/>
      <c r="D305" s="494"/>
      <c r="E305" s="494"/>
      <c r="F305" s="494"/>
      <c r="G305" s="494"/>
    </row>
    <row r="306" customFormat="false" ht="14.9" hidden="false" customHeight="false" outlineLevel="0" collapsed="false">
      <c r="A306" s="495" t="s">
        <v>727</v>
      </c>
      <c r="B306" s="494"/>
      <c r="C306" s="494"/>
      <c r="D306" s="494"/>
      <c r="E306" s="494"/>
      <c r="F306" s="494"/>
      <c r="G306" s="494"/>
    </row>
    <row r="307" customFormat="false" ht="14.9" hidden="false" customHeight="false" outlineLevel="0" collapsed="false">
      <c r="A307" s="495" t="s">
        <v>728</v>
      </c>
      <c r="B307" s="494"/>
      <c r="C307" s="494"/>
      <c r="D307" s="494"/>
      <c r="E307" s="494"/>
      <c r="F307" s="494"/>
      <c r="G307" s="494"/>
    </row>
    <row r="308" customFormat="false" ht="13.8" hidden="false" customHeight="false" outlineLevel="0" collapsed="false">
      <c r="A308" s="447"/>
    </row>
    <row r="322" customFormat="false" ht="24.45" hidden="false" customHeight="false" outlineLevel="0" collapsed="false">
      <c r="A322" s="497" t="s">
        <v>729</v>
      </c>
      <c r="B322" s="497"/>
      <c r="C322" s="497"/>
      <c r="D322" s="497"/>
      <c r="E322" s="497"/>
      <c r="F322" s="497"/>
      <c r="G322" s="497"/>
    </row>
    <row r="323" customFormat="false" ht="13.8" hidden="false" customHeight="false" outlineLevel="0" collapsed="false">
      <c r="A323" s="394" t="s">
        <v>730</v>
      </c>
    </row>
    <row r="324" customFormat="false" ht="14.4" hidden="false" customHeight="true" outlineLevel="0" collapsed="false">
      <c r="A324" s="456" t="s">
        <v>731</v>
      </c>
      <c r="B324" s="456"/>
      <c r="C324" s="456"/>
      <c r="D324" s="456"/>
      <c r="E324" s="456"/>
      <c r="F324" s="456"/>
      <c r="G324" s="456"/>
    </row>
    <row r="325" customFormat="false" ht="13.8" hidden="false" customHeight="false" outlineLevel="0" collapsed="false">
      <c r="A325" s="456"/>
      <c r="B325" s="456"/>
      <c r="C325" s="456"/>
      <c r="D325" s="456"/>
      <c r="E325" s="456"/>
      <c r="F325" s="456"/>
      <c r="G325" s="456"/>
    </row>
    <row r="326" customFormat="false" ht="14.4" hidden="false" customHeight="true" outlineLevel="0" collapsed="false">
      <c r="A326" s="456" t="s">
        <v>732</v>
      </c>
      <c r="B326" s="456"/>
      <c r="C326" s="456"/>
      <c r="D326" s="456"/>
      <c r="E326" s="456"/>
      <c r="F326" s="456"/>
      <c r="G326" s="456"/>
    </row>
    <row r="327" customFormat="false" ht="27.75" hidden="false" customHeight="true" outlineLevel="0" collapsed="false">
      <c r="A327" s="456"/>
      <c r="B327" s="456"/>
      <c r="C327" s="456"/>
      <c r="D327" s="456"/>
      <c r="E327" s="456"/>
      <c r="F327" s="456"/>
      <c r="G327" s="456"/>
    </row>
    <row r="328" customFormat="false" ht="29.25" hidden="false" customHeight="true" outlineLevel="0" collapsed="false">
      <c r="A328" s="456" t="s">
        <v>733</v>
      </c>
      <c r="B328" s="456"/>
      <c r="C328" s="456"/>
      <c r="D328" s="456"/>
      <c r="E328" s="456"/>
      <c r="F328" s="456"/>
      <c r="G328" s="456"/>
    </row>
    <row r="329" customFormat="false" ht="13.8" hidden="false" customHeight="false" outlineLevel="0" collapsed="false">
      <c r="A329" s="456"/>
      <c r="B329" s="456"/>
      <c r="C329" s="456"/>
      <c r="D329" s="456"/>
      <c r="E329" s="456"/>
      <c r="F329" s="456"/>
      <c r="G329" s="456"/>
    </row>
    <row r="330" customFormat="false" ht="14.4" hidden="false" customHeight="true" outlineLevel="0" collapsed="false">
      <c r="A330" s="460" t="s">
        <v>734</v>
      </c>
      <c r="B330" s="460"/>
      <c r="C330" s="460"/>
      <c r="D330" s="460"/>
      <c r="E330" s="460"/>
      <c r="F330" s="460"/>
      <c r="G330" s="460"/>
    </row>
    <row r="331" customFormat="false" ht="13.8" hidden="false" customHeight="false" outlineLevel="0" collapsed="false">
      <c r="A331" s="460"/>
      <c r="B331" s="460"/>
      <c r="C331" s="460"/>
      <c r="D331" s="460"/>
      <c r="E331" s="460"/>
      <c r="F331" s="460"/>
      <c r="G331" s="460"/>
    </row>
    <row r="332" customFormat="false" ht="13.8" hidden="false" customHeight="false" outlineLevel="0" collapsed="false">
      <c r="A332" s="460"/>
      <c r="B332" s="460"/>
      <c r="C332" s="460"/>
      <c r="D332" s="460"/>
      <c r="E332" s="460"/>
      <c r="F332" s="460"/>
      <c r="G332" s="460"/>
    </row>
    <row r="333" customFormat="false" ht="13.8" hidden="false" customHeight="false" outlineLevel="0" collapsed="false">
      <c r="A333" s="487"/>
    </row>
    <row r="334" customFormat="false" ht="37.5" hidden="false" customHeight="true" outlineLevel="0" collapsed="false">
      <c r="A334" s="498" t="s">
        <v>735</v>
      </c>
      <c r="B334" s="498"/>
      <c r="C334" s="498"/>
      <c r="D334" s="498"/>
      <c r="E334" s="498"/>
      <c r="F334" s="498"/>
      <c r="G334" s="498"/>
    </row>
    <row r="335" customFormat="false" ht="72.75" hidden="false" customHeight="true" outlineLevel="0" collapsed="false">
      <c r="A335" s="499" t="s">
        <v>736</v>
      </c>
      <c r="B335" s="499"/>
      <c r="C335" s="499"/>
      <c r="D335" s="499"/>
      <c r="E335" s="499"/>
      <c r="F335" s="499"/>
      <c r="G335" s="499"/>
    </row>
    <row r="336" customFormat="false" ht="45" hidden="false" customHeight="true" outlineLevel="0" collapsed="false">
      <c r="A336" s="500" t="s">
        <v>737</v>
      </c>
      <c r="B336" s="500"/>
      <c r="C336" s="500"/>
      <c r="D336" s="500"/>
      <c r="E336" s="500"/>
      <c r="F336" s="500"/>
      <c r="G336" s="500"/>
    </row>
    <row r="337" customFormat="false" ht="28.5" hidden="false" customHeight="true" outlineLevel="0" collapsed="false">
      <c r="A337" s="498" t="s">
        <v>738</v>
      </c>
      <c r="B337" s="498"/>
      <c r="C337" s="498"/>
      <c r="D337" s="498"/>
      <c r="E337" s="498"/>
      <c r="F337" s="498"/>
      <c r="G337" s="498"/>
    </row>
    <row r="338" customFormat="false" ht="14.9" hidden="false" customHeight="false" outlineLevel="0" collapsed="false">
      <c r="A338" s="495" t="s">
        <v>739</v>
      </c>
      <c r="B338" s="501" t="str">
        <f aca="false">'fill in for MCS '!B15</f>
        <v>Hugh</v>
      </c>
      <c r="C338" s="501"/>
      <c r="D338" s="501"/>
      <c r="E338" s="501"/>
      <c r="F338" s="501"/>
      <c r="G338" s="501"/>
    </row>
    <row r="339" customFormat="false" ht="14.4" hidden="false" customHeight="true" outlineLevel="0" collapsed="false">
      <c r="A339" s="493" t="s">
        <v>726</v>
      </c>
      <c r="B339" s="501" t="n">
        <f aca="false">'fill in for MCS '!B16</f>
        <v>0</v>
      </c>
      <c r="C339" s="501"/>
      <c r="D339" s="501"/>
      <c r="E339" s="501"/>
      <c r="F339" s="501"/>
      <c r="G339" s="501"/>
    </row>
    <row r="340" customFormat="false" ht="14.9" hidden="false" customHeight="false" outlineLevel="0" collapsed="false">
      <c r="A340" s="493"/>
      <c r="B340" s="501" t="n">
        <f aca="false">'fill in for MCS '!B17</f>
        <v>0</v>
      </c>
      <c r="C340" s="501"/>
      <c r="D340" s="501"/>
      <c r="E340" s="501"/>
      <c r="F340" s="501"/>
      <c r="G340" s="501"/>
    </row>
    <row r="341" customFormat="false" ht="14.9" hidden="false" customHeight="false" outlineLevel="0" collapsed="false">
      <c r="A341" s="493"/>
      <c r="B341" s="501" t="n">
        <f aca="false">'fill in for MCS '!B18</f>
        <v>0</v>
      </c>
      <c r="C341" s="501"/>
      <c r="D341" s="501"/>
      <c r="E341" s="501"/>
      <c r="F341" s="501"/>
      <c r="G341" s="501"/>
    </row>
    <row r="342" customFormat="false" ht="14.9" hidden="false" customHeight="false" outlineLevel="0" collapsed="false">
      <c r="A342" s="493"/>
      <c r="B342" s="501" t="n">
        <f aca="false">'fill in for MCS '!B19</f>
        <v>0</v>
      </c>
      <c r="C342" s="501"/>
      <c r="D342" s="501"/>
      <c r="E342" s="501"/>
      <c r="F342" s="501"/>
      <c r="G342" s="501"/>
    </row>
    <row r="343" customFormat="false" ht="14.9" hidden="false" customHeight="false" outlineLevel="0" collapsed="false">
      <c r="A343" s="495" t="s">
        <v>740</v>
      </c>
      <c r="B343" s="501"/>
      <c r="C343" s="501"/>
      <c r="D343" s="501"/>
      <c r="E343" s="501"/>
      <c r="F343" s="501"/>
      <c r="G343" s="501"/>
    </row>
    <row r="344" customFormat="false" ht="14.9" hidden="false" customHeight="false" outlineLevel="0" collapsed="false">
      <c r="A344" s="502" t="s">
        <v>741</v>
      </c>
      <c r="B344" s="501"/>
      <c r="C344" s="501"/>
      <c r="D344" s="501"/>
      <c r="E344" s="501"/>
      <c r="F344" s="501"/>
      <c r="G344" s="501"/>
    </row>
  </sheetData>
  <sheetProtection sheet="true" objects="true" scenarios="true"/>
  <mergeCells count="202">
    <mergeCell ref="B55:G55"/>
    <mergeCell ref="B56:G56"/>
    <mergeCell ref="B57:G57"/>
    <mergeCell ref="B58:G58"/>
    <mergeCell ref="B59:G59"/>
    <mergeCell ref="B60:G60"/>
    <mergeCell ref="B61:G61"/>
    <mergeCell ref="A63:D63"/>
    <mergeCell ref="A64:D64"/>
    <mergeCell ref="A65:D65"/>
    <mergeCell ref="A66:D66"/>
    <mergeCell ref="A67:D67"/>
    <mergeCell ref="A68:D68"/>
    <mergeCell ref="A69:F69"/>
    <mergeCell ref="A70:D70"/>
    <mergeCell ref="A71:D71"/>
    <mergeCell ref="A72:D72"/>
    <mergeCell ref="A73:D73"/>
    <mergeCell ref="A74:D74"/>
    <mergeCell ref="A75:D75"/>
    <mergeCell ref="A76:F76"/>
    <mergeCell ref="A77:F77"/>
    <mergeCell ref="A78:F78"/>
    <mergeCell ref="A79:F79"/>
    <mergeCell ref="A80:G80"/>
    <mergeCell ref="A82:G82"/>
    <mergeCell ref="A83:F83"/>
    <mergeCell ref="A84:F84"/>
    <mergeCell ref="A85:F85"/>
    <mergeCell ref="A86:F86"/>
    <mergeCell ref="A87:F87"/>
    <mergeCell ref="A88:G88"/>
    <mergeCell ref="A89:G89"/>
    <mergeCell ref="A90:G90"/>
    <mergeCell ref="A91:G91"/>
    <mergeCell ref="A92:G92"/>
    <mergeCell ref="A93:G93"/>
    <mergeCell ref="A97:G97"/>
    <mergeCell ref="A98:G98"/>
    <mergeCell ref="A99:G99"/>
    <mergeCell ref="A100:G100"/>
    <mergeCell ref="A101:G101"/>
    <mergeCell ref="A102:G102"/>
    <mergeCell ref="A103:G103"/>
    <mergeCell ref="A104:G104"/>
    <mergeCell ref="A105:G105"/>
    <mergeCell ref="A106:G106"/>
    <mergeCell ref="A107:G107"/>
    <mergeCell ref="A108:G108"/>
    <mergeCell ref="A110:G110"/>
    <mergeCell ref="A111:G111"/>
    <mergeCell ref="A112:G112"/>
    <mergeCell ref="A113:G113"/>
    <mergeCell ref="A114:G114"/>
    <mergeCell ref="A116:G116"/>
    <mergeCell ref="A117:G117"/>
    <mergeCell ref="A118:G118"/>
    <mergeCell ref="A119:G119"/>
    <mergeCell ref="A120:G120"/>
    <mergeCell ref="A121:G121"/>
    <mergeCell ref="A122:G122"/>
    <mergeCell ref="A123:G123"/>
    <mergeCell ref="A124:G124"/>
    <mergeCell ref="A125:G125"/>
    <mergeCell ref="A126:G126"/>
    <mergeCell ref="A127:G127"/>
    <mergeCell ref="A128:G128"/>
    <mergeCell ref="A129:G129"/>
    <mergeCell ref="A130:G130"/>
    <mergeCell ref="A131:G131"/>
    <mergeCell ref="A132:G132"/>
    <mergeCell ref="A133:G133"/>
    <mergeCell ref="A134:G134"/>
    <mergeCell ref="A135:G135"/>
    <mergeCell ref="A136:G136"/>
    <mergeCell ref="A137:G137"/>
    <mergeCell ref="A138:G138"/>
    <mergeCell ref="A139:G139"/>
    <mergeCell ref="A140:G140"/>
    <mergeCell ref="A141:G141"/>
    <mergeCell ref="A142:G142"/>
    <mergeCell ref="A143:G143"/>
    <mergeCell ref="A144:G144"/>
    <mergeCell ref="A146:G146"/>
    <mergeCell ref="A147:G147"/>
    <mergeCell ref="A148:G148"/>
    <mergeCell ref="A149:G149"/>
    <mergeCell ref="A150:G150"/>
    <mergeCell ref="A151:G151"/>
    <mergeCell ref="A152:G152"/>
    <mergeCell ref="A153:G153"/>
    <mergeCell ref="A154:G154"/>
    <mergeCell ref="A155:G155"/>
    <mergeCell ref="A156:G156"/>
    <mergeCell ref="A157:G157"/>
    <mergeCell ref="A158:G158"/>
    <mergeCell ref="A159:G159"/>
    <mergeCell ref="A160:G160"/>
    <mergeCell ref="A161:G161"/>
    <mergeCell ref="A162:G162"/>
    <mergeCell ref="A163:G163"/>
    <mergeCell ref="A164:G164"/>
    <mergeCell ref="A165:G165"/>
    <mergeCell ref="A166:G166"/>
    <mergeCell ref="A167:G167"/>
    <mergeCell ref="A168:G168"/>
    <mergeCell ref="A169:G169"/>
    <mergeCell ref="A170:G170"/>
    <mergeCell ref="A171:G171"/>
    <mergeCell ref="A188:D188"/>
    <mergeCell ref="A189:D189"/>
    <mergeCell ref="A190:D190"/>
    <mergeCell ref="A191:D191"/>
    <mergeCell ref="A192:D192"/>
    <mergeCell ref="A193:D193"/>
    <mergeCell ref="A194:F194"/>
    <mergeCell ref="A195:D195"/>
    <mergeCell ref="A196:D196"/>
    <mergeCell ref="A197:D197"/>
    <mergeCell ref="A198:D198"/>
    <mergeCell ref="A199:D199"/>
    <mergeCell ref="A200:D200"/>
    <mergeCell ref="A201:F201"/>
    <mergeCell ref="A202:F202"/>
    <mergeCell ref="A203:F203"/>
    <mergeCell ref="A204:F204"/>
    <mergeCell ref="A205:G207"/>
    <mergeCell ref="A210:C210"/>
    <mergeCell ref="A211:G211"/>
    <mergeCell ref="A212:G212"/>
    <mergeCell ref="A213:G213"/>
    <mergeCell ref="A214:G214"/>
    <mergeCell ref="A215:G215"/>
    <mergeCell ref="A216:B216"/>
    <mergeCell ref="A217:G217"/>
    <mergeCell ref="A218:G218"/>
    <mergeCell ref="A219:E219"/>
    <mergeCell ref="A220:B220"/>
    <mergeCell ref="B221:F221"/>
    <mergeCell ref="B222:F223"/>
    <mergeCell ref="B224:F224"/>
    <mergeCell ref="A227:G228"/>
    <mergeCell ref="B229:G229"/>
    <mergeCell ref="B231:G231"/>
    <mergeCell ref="B232:G232"/>
    <mergeCell ref="B233:G233"/>
    <mergeCell ref="A237:G237"/>
    <mergeCell ref="A238:G239"/>
    <mergeCell ref="A240:G242"/>
    <mergeCell ref="A243:G244"/>
    <mergeCell ref="A247:G248"/>
    <mergeCell ref="A249:G250"/>
    <mergeCell ref="A251:G252"/>
    <mergeCell ref="A253:G253"/>
    <mergeCell ref="A254:G254"/>
    <mergeCell ref="A255:G255"/>
    <mergeCell ref="A256:G257"/>
    <mergeCell ref="A258:G259"/>
    <mergeCell ref="A260:G261"/>
    <mergeCell ref="A263:G263"/>
    <mergeCell ref="A264:G266"/>
    <mergeCell ref="A268:G269"/>
    <mergeCell ref="A276:G277"/>
    <mergeCell ref="B283:G283"/>
    <mergeCell ref="B284:G284"/>
    <mergeCell ref="B285:G285"/>
    <mergeCell ref="B286:G286"/>
    <mergeCell ref="B287:G287"/>
    <mergeCell ref="B288:G288"/>
    <mergeCell ref="B289:G289"/>
    <mergeCell ref="B291:G291"/>
    <mergeCell ref="B292:G292"/>
    <mergeCell ref="A295:G295"/>
    <mergeCell ref="B297:G297"/>
    <mergeCell ref="B298:G298"/>
    <mergeCell ref="B299:G299"/>
    <mergeCell ref="A300:A305"/>
    <mergeCell ref="B300:G300"/>
    <mergeCell ref="B301:G301"/>
    <mergeCell ref="B302:G302"/>
    <mergeCell ref="B303:G303"/>
    <mergeCell ref="B304:G304"/>
    <mergeCell ref="B305:G305"/>
    <mergeCell ref="B306:G306"/>
    <mergeCell ref="B307:G307"/>
    <mergeCell ref="A322:G322"/>
    <mergeCell ref="A324:G325"/>
    <mergeCell ref="A326:G327"/>
    <mergeCell ref="A328:G329"/>
    <mergeCell ref="A330:G332"/>
    <mergeCell ref="A334:G334"/>
    <mergeCell ref="A335:G335"/>
    <mergeCell ref="A336:G336"/>
    <mergeCell ref="A337:G337"/>
    <mergeCell ref="B338:G338"/>
    <mergeCell ref="A339:A342"/>
    <mergeCell ref="B339:G339"/>
    <mergeCell ref="B340:G340"/>
    <mergeCell ref="B341:G341"/>
    <mergeCell ref="B342:G342"/>
    <mergeCell ref="B343:G343"/>
    <mergeCell ref="B344:G344"/>
  </mergeCells>
  <hyperlinks>
    <hyperlink ref="A108" r:id="rId1" display="The installation must be registered on the MCS database within 10 working days from the date of commissioning to be eligible. We will register the installation following final commissioning. You can find more information on the Domestic RHI scheme on the OFGEM website: www.ofgem.gov.uk."/>
    <hyperlink ref="A163" r:id="rId2" display="A leaflet describing the Renewable Energy Consumer Code is enclosed with this quotation. The Code can be viewed in full at www.recc.org.uk/scheme/consumer-code.  "/>
    <hyperlink ref="A168" r:id="rId3" display="http://www.recc.org.uk/consumers/how-to-complain."/>
  </hyperlink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rowBreaks count="7" manualBreakCount="7">
    <brk id="93" man="true" max="16383" min="0"/>
    <brk id="118" man="true" max="16383" min="0"/>
    <brk id="144" man="true" max="16383" min="0"/>
    <brk id="175" man="true" max="16383" min="0"/>
    <brk id="215" man="true" max="16383" min="0"/>
    <brk id="225" man="true" max="16383" min="0"/>
    <brk id="321" man="true" max="16383" min="0"/>
  </rowBreaks>
  <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57"/>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L18" activeCellId="0" sqref="L18"/>
    </sheetView>
  </sheetViews>
  <sheetFormatPr defaultColWidth="8.55078125" defaultRowHeight="13.8" zeroHeight="false" outlineLevelRow="0" outlineLevelCol="0"/>
  <sheetData>
    <row r="1" customFormat="false" ht="14.4" hidden="false" customHeight="true" outlineLevel="0" collapsed="false">
      <c r="A1" s="503" t="s">
        <v>742</v>
      </c>
      <c r="B1" s="503"/>
      <c r="C1" s="503"/>
      <c r="D1" s="503"/>
      <c r="E1" s="503"/>
      <c r="F1" s="503"/>
      <c r="G1" s="503"/>
      <c r="H1" s="503"/>
      <c r="I1" s="503"/>
    </row>
    <row r="2" customFormat="false" ht="30.75" hidden="false" customHeight="true" outlineLevel="0" collapsed="false">
      <c r="A2" s="503"/>
      <c r="B2" s="503"/>
      <c r="C2" s="503"/>
      <c r="D2" s="503"/>
      <c r="E2" s="503"/>
      <c r="F2" s="503"/>
      <c r="G2" s="503"/>
      <c r="H2" s="503"/>
      <c r="I2" s="503"/>
    </row>
    <row r="3" customFormat="false" ht="22.05" hidden="false" customHeight="false" outlineLevel="0" collapsed="false">
      <c r="A3" s="504" t="s">
        <v>743</v>
      </c>
    </row>
    <row r="4" customFormat="false" ht="13.8" hidden="false" customHeight="false" outlineLevel="0" collapsed="false">
      <c r="A4" s="462" t="s">
        <v>744</v>
      </c>
      <c r="B4" s="505"/>
      <c r="C4" s="505"/>
      <c r="D4" s="505"/>
      <c r="E4" s="505"/>
      <c r="F4" s="505"/>
      <c r="G4" s="505"/>
      <c r="H4" s="505"/>
      <c r="I4" s="505"/>
    </row>
    <row r="5" customFormat="false" ht="14.4" hidden="false" customHeight="true" outlineLevel="0" collapsed="false">
      <c r="A5" s="456" t="s">
        <v>745</v>
      </c>
      <c r="B5" s="456"/>
      <c r="C5" s="456"/>
      <c r="D5" s="456"/>
      <c r="E5" s="456"/>
      <c r="F5" s="456"/>
      <c r="G5" s="456"/>
      <c r="H5" s="456"/>
      <c r="I5" s="456"/>
    </row>
    <row r="6" customFormat="false" ht="27.75" hidden="false" customHeight="true" outlineLevel="0" collapsed="false">
      <c r="A6" s="456"/>
      <c r="B6" s="456"/>
      <c r="C6" s="456"/>
      <c r="D6" s="456"/>
      <c r="E6" s="456"/>
      <c r="F6" s="456"/>
      <c r="G6" s="456"/>
      <c r="H6" s="456"/>
      <c r="I6" s="456"/>
    </row>
    <row r="7" customFormat="false" ht="14.4" hidden="false" customHeight="true" outlineLevel="0" collapsed="false">
      <c r="A7" s="456" t="s">
        <v>746</v>
      </c>
      <c r="B7" s="456"/>
      <c r="C7" s="456"/>
      <c r="D7" s="456"/>
      <c r="E7" s="456"/>
      <c r="F7" s="456"/>
      <c r="G7" s="456"/>
      <c r="H7" s="456"/>
      <c r="I7" s="456"/>
    </row>
    <row r="8" customFormat="false" ht="27.75" hidden="false" customHeight="true" outlineLevel="0" collapsed="false">
      <c r="A8" s="456"/>
      <c r="B8" s="456"/>
      <c r="C8" s="456"/>
      <c r="D8" s="456"/>
      <c r="E8" s="456"/>
      <c r="F8" s="456"/>
      <c r="G8" s="456"/>
      <c r="H8" s="456"/>
      <c r="I8" s="456"/>
    </row>
    <row r="9" customFormat="false" ht="14.4" hidden="false" customHeight="true" outlineLevel="0" collapsed="false">
      <c r="A9" s="456" t="s">
        <v>747</v>
      </c>
      <c r="B9" s="456"/>
      <c r="C9" s="456"/>
      <c r="D9" s="456"/>
      <c r="E9" s="456"/>
      <c r="F9" s="456"/>
      <c r="G9" s="456"/>
      <c r="H9" s="456"/>
      <c r="I9" s="456"/>
    </row>
    <row r="10" customFormat="false" ht="13.8" hidden="false" customHeight="false" outlineLevel="0" collapsed="false">
      <c r="A10" s="456"/>
      <c r="B10" s="456"/>
      <c r="C10" s="456"/>
      <c r="D10" s="456"/>
      <c r="E10" s="456"/>
      <c r="F10" s="456"/>
      <c r="G10" s="456"/>
      <c r="H10" s="456"/>
      <c r="I10" s="456"/>
    </row>
    <row r="11" customFormat="false" ht="14.4" hidden="false" customHeight="true" outlineLevel="0" collapsed="false">
      <c r="A11" s="456" t="s">
        <v>748</v>
      </c>
      <c r="B11" s="456"/>
      <c r="C11" s="456"/>
      <c r="D11" s="456"/>
      <c r="E11" s="456"/>
      <c r="F11" s="456"/>
      <c r="G11" s="456"/>
      <c r="H11" s="456"/>
      <c r="I11" s="456"/>
    </row>
    <row r="12" customFormat="false" ht="12.75" hidden="false" customHeight="true" outlineLevel="0" collapsed="false">
      <c r="A12" s="456"/>
      <c r="B12" s="456"/>
      <c r="C12" s="456"/>
      <c r="D12" s="456"/>
      <c r="E12" s="456"/>
      <c r="F12" s="456"/>
      <c r="G12" s="456"/>
      <c r="H12" s="456"/>
      <c r="I12" s="456"/>
    </row>
    <row r="13" customFormat="false" ht="14.4" hidden="false" customHeight="true" outlineLevel="0" collapsed="false">
      <c r="A13" s="456" t="s">
        <v>749</v>
      </c>
      <c r="B13" s="456"/>
      <c r="C13" s="456"/>
      <c r="D13" s="456"/>
      <c r="E13" s="456"/>
      <c r="F13" s="456"/>
      <c r="G13" s="456"/>
      <c r="H13" s="456"/>
      <c r="I13" s="456"/>
    </row>
    <row r="14" customFormat="false" ht="12" hidden="false" customHeight="true" outlineLevel="0" collapsed="false">
      <c r="A14" s="456"/>
      <c r="B14" s="456"/>
      <c r="C14" s="456"/>
      <c r="D14" s="456"/>
      <c r="E14" s="456"/>
      <c r="F14" s="456"/>
      <c r="G14" s="456"/>
      <c r="H14" s="456"/>
      <c r="I14" s="456"/>
    </row>
    <row r="15" customFormat="false" ht="14.4" hidden="false" customHeight="true" outlineLevel="0" collapsed="false">
      <c r="A15" s="456" t="s">
        <v>750</v>
      </c>
      <c r="B15" s="456"/>
      <c r="C15" s="456"/>
      <c r="D15" s="456"/>
      <c r="E15" s="456"/>
      <c r="F15" s="456"/>
      <c r="G15" s="456"/>
      <c r="H15" s="456"/>
      <c r="I15" s="456"/>
    </row>
    <row r="16" customFormat="false" ht="13.8" hidden="false" customHeight="false" outlineLevel="0" collapsed="false">
      <c r="A16" s="456"/>
      <c r="B16" s="456"/>
      <c r="C16" s="456"/>
      <c r="D16" s="456"/>
      <c r="E16" s="456"/>
      <c r="F16" s="456"/>
      <c r="G16" s="456"/>
      <c r="H16" s="456"/>
      <c r="I16" s="456"/>
    </row>
    <row r="17" customFormat="false" ht="14.4" hidden="false" customHeight="true" outlineLevel="0" collapsed="false">
      <c r="A17" s="456" t="s">
        <v>751</v>
      </c>
      <c r="B17" s="456"/>
      <c r="C17" s="456"/>
      <c r="D17" s="456"/>
      <c r="E17" s="456"/>
      <c r="F17" s="456"/>
      <c r="G17" s="456"/>
      <c r="H17" s="456"/>
      <c r="I17" s="456"/>
    </row>
    <row r="18" customFormat="false" ht="10.5" hidden="false" customHeight="true" outlineLevel="0" collapsed="false">
      <c r="A18" s="456"/>
      <c r="B18" s="456"/>
      <c r="C18" s="456"/>
      <c r="D18" s="456"/>
      <c r="E18" s="456"/>
      <c r="F18" s="456"/>
      <c r="G18" s="456"/>
      <c r="H18" s="456"/>
      <c r="I18" s="456"/>
    </row>
    <row r="19" customFormat="false" ht="15" hidden="false" customHeight="true" outlineLevel="0" collapsed="false">
      <c r="A19" s="456" t="s">
        <v>752</v>
      </c>
      <c r="B19" s="456"/>
      <c r="C19" s="456"/>
      <c r="D19" s="456"/>
      <c r="E19" s="456"/>
      <c r="F19" s="456"/>
      <c r="G19" s="456"/>
      <c r="H19" s="456"/>
      <c r="I19" s="456"/>
    </row>
    <row r="20" customFormat="false" ht="14.4" hidden="false" customHeight="true" outlineLevel="0" collapsed="false">
      <c r="A20" s="456" t="s">
        <v>753</v>
      </c>
      <c r="B20" s="456"/>
      <c r="C20" s="456"/>
      <c r="D20" s="456"/>
      <c r="E20" s="456"/>
      <c r="F20" s="456"/>
      <c r="G20" s="456"/>
      <c r="H20" s="456"/>
      <c r="I20" s="456"/>
    </row>
    <row r="21" customFormat="false" ht="13.8" hidden="false" customHeight="false" outlineLevel="0" collapsed="false">
      <c r="A21" s="456"/>
      <c r="B21" s="456"/>
      <c r="C21" s="456"/>
      <c r="D21" s="456"/>
      <c r="E21" s="456"/>
      <c r="F21" s="456"/>
      <c r="G21" s="456"/>
      <c r="H21" s="456"/>
      <c r="I21" s="456"/>
    </row>
    <row r="22" customFormat="false" ht="14.4" hidden="false" customHeight="true" outlineLevel="0" collapsed="false">
      <c r="A22" s="506" t="s">
        <v>754</v>
      </c>
      <c r="B22" s="506"/>
      <c r="C22" s="506"/>
      <c r="D22" s="506"/>
      <c r="E22" s="506"/>
      <c r="F22" s="506"/>
      <c r="G22" s="506"/>
      <c r="H22" s="506"/>
      <c r="I22" s="506"/>
    </row>
    <row r="23" customFormat="false" ht="14.4" hidden="false" customHeight="true" outlineLevel="0" collapsed="false">
      <c r="A23" s="506" t="s">
        <v>755</v>
      </c>
      <c r="B23" s="506"/>
      <c r="C23" s="506"/>
      <c r="D23" s="506"/>
      <c r="E23" s="506"/>
      <c r="F23" s="506"/>
      <c r="G23" s="506"/>
      <c r="H23" s="506"/>
      <c r="I23" s="506"/>
    </row>
    <row r="24" customFormat="false" ht="14.4" hidden="false" customHeight="true" outlineLevel="0" collapsed="false">
      <c r="A24" s="507" t="s">
        <v>756</v>
      </c>
      <c r="B24" s="507"/>
      <c r="C24" s="507"/>
      <c r="D24" s="507"/>
      <c r="E24" s="507"/>
      <c r="F24" s="507"/>
      <c r="G24" s="507"/>
      <c r="H24" s="507"/>
      <c r="I24" s="507"/>
    </row>
    <row r="25" customFormat="false" ht="12" hidden="false" customHeight="true" outlineLevel="0" collapsed="false">
      <c r="A25" s="507"/>
      <c r="B25" s="507"/>
      <c r="C25" s="507"/>
      <c r="D25" s="507"/>
      <c r="E25" s="507"/>
      <c r="F25" s="507"/>
      <c r="G25" s="507"/>
      <c r="H25" s="507"/>
      <c r="I25" s="507"/>
    </row>
    <row r="26" customFormat="false" ht="14.4" hidden="false" customHeight="true" outlineLevel="0" collapsed="false">
      <c r="A26" s="506" t="s">
        <v>757</v>
      </c>
      <c r="B26" s="506"/>
      <c r="C26" s="506"/>
      <c r="D26" s="506"/>
      <c r="E26" s="506"/>
      <c r="F26" s="506"/>
      <c r="G26" s="506"/>
      <c r="H26" s="506"/>
      <c r="I26" s="506"/>
    </row>
    <row r="27" customFormat="false" ht="13.8" hidden="false" customHeight="false" outlineLevel="0" collapsed="false">
      <c r="A27" s="506"/>
      <c r="B27" s="506"/>
      <c r="C27" s="506"/>
      <c r="D27" s="506"/>
      <c r="E27" s="506"/>
      <c r="F27" s="506"/>
      <c r="G27" s="506"/>
      <c r="H27" s="506"/>
      <c r="I27" s="506"/>
    </row>
    <row r="28" customFormat="false" ht="13.8" hidden="false" customHeight="false" outlineLevel="0" collapsed="false">
      <c r="A28" s="508" t="s">
        <v>758</v>
      </c>
      <c r="B28" s="509"/>
      <c r="C28" s="505"/>
      <c r="D28" s="505"/>
      <c r="E28" s="505"/>
      <c r="F28" s="505"/>
      <c r="G28" s="505"/>
      <c r="H28" s="505"/>
      <c r="I28" s="505"/>
    </row>
    <row r="29" customFormat="false" ht="14.4" hidden="false" customHeight="true" outlineLevel="0" collapsed="false">
      <c r="A29" s="456" t="s">
        <v>759</v>
      </c>
      <c r="B29" s="456"/>
      <c r="C29" s="456"/>
      <c r="D29" s="456"/>
      <c r="E29" s="456"/>
      <c r="F29" s="456"/>
      <c r="G29" s="456"/>
      <c r="H29" s="456"/>
      <c r="I29" s="456"/>
    </row>
    <row r="30" customFormat="false" ht="13.8" hidden="false" customHeight="false" outlineLevel="0" collapsed="false">
      <c r="A30" s="456"/>
      <c r="B30" s="456"/>
      <c r="C30" s="456"/>
      <c r="D30" s="456"/>
      <c r="E30" s="456"/>
      <c r="F30" s="456"/>
      <c r="G30" s="456"/>
      <c r="H30" s="456"/>
      <c r="I30" s="456"/>
    </row>
    <row r="31" customFormat="false" ht="16.5" hidden="false" customHeight="true" outlineLevel="0" collapsed="false">
      <c r="A31" s="510" t="s">
        <v>760</v>
      </c>
      <c r="B31" s="510"/>
      <c r="C31" s="511" t="str">
        <f aca="false">'fill in for MCS '!B5</f>
        <v>Hugh</v>
      </c>
      <c r="D31" s="511"/>
      <c r="E31" s="511"/>
      <c r="F31" s="511"/>
      <c r="G31" s="511"/>
      <c r="H31" s="511"/>
      <c r="I31" s="511"/>
    </row>
    <row r="32" customFormat="false" ht="32.25" hidden="false" customHeight="true" outlineLevel="0" collapsed="false">
      <c r="A32" s="448" t="s">
        <v>727</v>
      </c>
      <c r="B32" s="448"/>
      <c r="C32" s="512"/>
      <c r="D32" s="512"/>
      <c r="E32" s="512"/>
      <c r="F32" s="512"/>
      <c r="G32" s="512"/>
      <c r="H32" s="512"/>
      <c r="I32" s="512"/>
    </row>
    <row r="33" customFormat="false" ht="16.5" hidden="false" customHeight="true" outlineLevel="0" collapsed="false">
      <c r="A33" s="448" t="s">
        <v>761</v>
      </c>
      <c r="B33" s="448"/>
      <c r="C33" s="511" t="n">
        <f aca="false">'fill in for MCS '!B6</f>
        <v>0</v>
      </c>
      <c r="D33" s="511"/>
      <c r="E33" s="511"/>
      <c r="F33" s="511"/>
      <c r="G33" s="511"/>
      <c r="H33" s="511"/>
      <c r="I33" s="511"/>
    </row>
    <row r="34" customFormat="false" ht="18" hidden="false" customHeight="true" outlineLevel="0" collapsed="false">
      <c r="A34" s="448" t="s">
        <v>741</v>
      </c>
      <c r="B34" s="448"/>
      <c r="C34" s="511" t="n">
        <f aca="false">'fill in for MCS '!B2</f>
        <v>44668</v>
      </c>
      <c r="D34" s="511"/>
      <c r="E34" s="511"/>
      <c r="F34" s="511"/>
      <c r="G34" s="511"/>
      <c r="H34" s="511"/>
      <c r="I34" s="511"/>
    </row>
    <row r="35" customFormat="false" ht="13.8" hidden="false" customHeight="false" outlineLevel="0" collapsed="false">
      <c r="A35" s="467"/>
      <c r="B35" s="509"/>
      <c r="C35" s="509"/>
      <c r="D35" s="509"/>
      <c r="E35" s="509"/>
      <c r="F35" s="509"/>
      <c r="G35" s="509"/>
      <c r="H35" s="509"/>
      <c r="I35" s="509"/>
    </row>
    <row r="36" customFormat="false" ht="15" hidden="false" customHeight="true" outlineLevel="0" collapsed="false">
      <c r="A36" s="460" t="s">
        <v>762</v>
      </c>
      <c r="B36" s="460"/>
      <c r="C36" s="460"/>
      <c r="D36" s="460"/>
      <c r="E36" s="460"/>
      <c r="F36" s="460"/>
      <c r="G36" s="460"/>
      <c r="H36" s="460"/>
      <c r="I36" s="460"/>
    </row>
    <row r="37" customFormat="false" ht="15" hidden="false" customHeight="true" outlineLevel="0" collapsed="false">
      <c r="A37" s="510" t="s">
        <v>725</v>
      </c>
      <c r="B37" s="510"/>
      <c r="C37" s="511" t="s">
        <v>763</v>
      </c>
      <c r="D37" s="511"/>
      <c r="E37" s="511"/>
      <c r="F37" s="511"/>
      <c r="G37" s="511"/>
      <c r="H37" s="511"/>
      <c r="I37" s="511"/>
    </row>
    <row r="38" customFormat="false" ht="15" hidden="false" customHeight="true" outlineLevel="0" collapsed="false">
      <c r="A38" s="510" t="s">
        <v>764</v>
      </c>
      <c r="B38" s="510"/>
      <c r="C38" s="511" t="s">
        <v>765</v>
      </c>
      <c r="D38" s="511"/>
      <c r="E38" s="511"/>
      <c r="F38" s="511"/>
      <c r="G38" s="511"/>
      <c r="H38" s="511"/>
      <c r="I38" s="511"/>
    </row>
    <row r="39" customFormat="false" ht="33.75" hidden="false" customHeight="true" outlineLevel="0" collapsed="false">
      <c r="A39" s="510" t="s">
        <v>727</v>
      </c>
      <c r="B39" s="510"/>
      <c r="C39" s="512"/>
      <c r="D39" s="512"/>
      <c r="E39" s="512"/>
      <c r="F39" s="512"/>
      <c r="G39" s="512"/>
      <c r="H39" s="512"/>
      <c r="I39" s="512"/>
    </row>
    <row r="40" customFormat="false" ht="15" hidden="false" customHeight="true" outlineLevel="0" collapsed="false">
      <c r="A40" s="510" t="s">
        <v>741</v>
      </c>
      <c r="B40" s="510"/>
      <c r="C40" s="511" t="n">
        <f aca="false">C34</f>
        <v>44668</v>
      </c>
      <c r="D40" s="511"/>
      <c r="E40" s="511"/>
      <c r="F40" s="511"/>
      <c r="G40" s="511"/>
      <c r="H40" s="511"/>
      <c r="I40" s="511"/>
    </row>
    <row r="42" customFormat="false" ht="26.25" hidden="false" customHeight="true" outlineLevel="0" collapsed="false">
      <c r="A42" s="513" t="s">
        <v>766</v>
      </c>
      <c r="B42" s="513"/>
      <c r="C42" s="513"/>
      <c r="D42" s="513"/>
      <c r="E42" s="513"/>
      <c r="F42" s="513"/>
      <c r="G42" s="513"/>
      <c r="H42" s="513"/>
      <c r="I42" s="513"/>
    </row>
    <row r="43" customFormat="false" ht="27" hidden="false" customHeight="true" outlineLevel="0" collapsed="false">
      <c r="A43" s="513"/>
      <c r="B43" s="513"/>
      <c r="C43" s="513"/>
      <c r="D43" s="513"/>
      <c r="E43" s="513"/>
      <c r="F43" s="513"/>
      <c r="G43" s="513"/>
      <c r="H43" s="513"/>
      <c r="I43" s="513"/>
    </row>
    <row r="44" customFormat="false" ht="33.75" hidden="false" customHeight="true" outlineLevel="0" collapsed="false">
      <c r="A44" s="460" t="s">
        <v>767</v>
      </c>
      <c r="B44" s="460"/>
      <c r="C44" s="460"/>
      <c r="D44" s="460"/>
      <c r="E44" s="460"/>
      <c r="F44" s="460"/>
      <c r="G44" s="460"/>
      <c r="H44" s="460"/>
      <c r="I44" s="460"/>
    </row>
    <row r="45" customFormat="false" ht="26.25" hidden="false" customHeight="true" outlineLevel="0" collapsed="false">
      <c r="A45" s="460" t="s">
        <v>768</v>
      </c>
      <c r="B45" s="460"/>
      <c r="C45" s="460"/>
      <c r="D45" s="460"/>
      <c r="E45" s="460"/>
      <c r="F45" s="460"/>
      <c r="G45" s="460"/>
      <c r="H45" s="460"/>
      <c r="I45" s="460"/>
    </row>
    <row r="46" customFormat="false" ht="54" hidden="false" customHeight="true" outlineLevel="0" collapsed="false">
      <c r="A46" s="460" t="s">
        <v>769</v>
      </c>
      <c r="B46" s="460"/>
      <c r="C46" s="460"/>
      <c r="D46" s="460"/>
      <c r="E46" s="460"/>
      <c r="F46" s="460"/>
      <c r="G46" s="460"/>
      <c r="H46" s="460"/>
      <c r="I46" s="460"/>
    </row>
    <row r="47" customFormat="false" ht="13.8" hidden="false" customHeight="false" outlineLevel="0" collapsed="false">
      <c r="A47" s="514" t="s">
        <v>770</v>
      </c>
      <c r="B47" s="437"/>
      <c r="C47" s="437"/>
      <c r="D47" s="437"/>
      <c r="E47" s="437"/>
      <c r="F47" s="437"/>
      <c r="G47" s="437"/>
      <c r="H47" s="437"/>
      <c r="I47" s="437"/>
    </row>
    <row r="48" customFormat="false" ht="56.25" hidden="false" customHeight="true" outlineLevel="0" collapsed="false">
      <c r="A48" s="456" t="s">
        <v>771</v>
      </c>
      <c r="B48" s="456"/>
      <c r="C48" s="456"/>
      <c r="D48" s="456"/>
      <c r="E48" s="456"/>
      <c r="F48" s="456"/>
      <c r="G48" s="456"/>
      <c r="H48" s="456"/>
      <c r="I48" s="456"/>
    </row>
    <row r="49" customFormat="false" ht="26.25" hidden="false" customHeight="true" outlineLevel="0" collapsed="false">
      <c r="A49" s="456" t="s">
        <v>772</v>
      </c>
      <c r="B49" s="456"/>
      <c r="C49" s="456"/>
      <c r="D49" s="456"/>
      <c r="E49" s="456"/>
      <c r="F49" s="456"/>
      <c r="G49" s="456"/>
      <c r="H49" s="456"/>
      <c r="I49" s="456"/>
    </row>
    <row r="50" customFormat="false" ht="26.25" hidden="false" customHeight="true" outlineLevel="0" collapsed="false">
      <c r="A50" s="456" t="s">
        <v>773</v>
      </c>
      <c r="B50" s="456"/>
      <c r="C50" s="456"/>
      <c r="D50" s="456"/>
      <c r="E50" s="456"/>
      <c r="F50" s="456"/>
      <c r="G50" s="456"/>
      <c r="H50" s="456"/>
      <c r="I50" s="456"/>
    </row>
    <row r="51" customFormat="false" ht="18" hidden="false" customHeight="true" outlineLevel="0" collapsed="false">
      <c r="A51" s="456" t="s">
        <v>774</v>
      </c>
      <c r="B51" s="456"/>
      <c r="C51" s="456"/>
      <c r="D51" s="456"/>
      <c r="E51" s="456"/>
      <c r="F51" s="456"/>
      <c r="G51" s="456"/>
      <c r="H51" s="456"/>
      <c r="I51" s="456"/>
    </row>
    <row r="52" customFormat="false" ht="39.75" hidden="false" customHeight="true" outlineLevel="0" collapsed="false">
      <c r="A52" s="456" t="s">
        <v>775</v>
      </c>
      <c r="B52" s="456"/>
      <c r="C52" s="456"/>
      <c r="D52" s="456"/>
      <c r="E52" s="456"/>
      <c r="F52" s="456"/>
      <c r="G52" s="456"/>
      <c r="H52" s="456"/>
      <c r="I52" s="456"/>
    </row>
    <row r="53" customFormat="false" ht="26.25" hidden="false" customHeight="true" outlineLevel="0" collapsed="false">
      <c r="A53" s="456" t="s">
        <v>776</v>
      </c>
      <c r="B53" s="456"/>
      <c r="C53" s="456"/>
      <c r="D53" s="456"/>
      <c r="E53" s="456"/>
      <c r="F53" s="456"/>
      <c r="G53" s="456"/>
      <c r="H53" s="456"/>
      <c r="I53" s="456"/>
    </row>
    <row r="54" customFormat="false" ht="26.25" hidden="false" customHeight="true" outlineLevel="0" collapsed="false">
      <c r="A54" s="456" t="s">
        <v>777</v>
      </c>
      <c r="B54" s="456"/>
      <c r="C54" s="456"/>
      <c r="D54" s="456"/>
      <c r="E54" s="456"/>
      <c r="F54" s="456"/>
      <c r="G54" s="456"/>
      <c r="H54" s="456"/>
      <c r="I54" s="456"/>
    </row>
    <row r="55" customFormat="false" ht="38.25" hidden="false" customHeight="true" outlineLevel="0" collapsed="false">
      <c r="A55" s="456" t="s">
        <v>778</v>
      </c>
      <c r="B55" s="456"/>
      <c r="C55" s="456"/>
      <c r="D55" s="456"/>
      <c r="E55" s="456"/>
      <c r="F55" s="456"/>
      <c r="G55" s="456"/>
      <c r="H55" s="456"/>
      <c r="I55" s="456"/>
    </row>
    <row r="56" customFormat="false" ht="18" hidden="false" customHeight="true" outlineLevel="0" collapsed="false">
      <c r="A56" s="515" t="s">
        <v>779</v>
      </c>
      <c r="B56" s="515"/>
      <c r="C56" s="515"/>
      <c r="D56" s="515"/>
      <c r="E56" s="515"/>
      <c r="F56" s="515"/>
      <c r="G56" s="515"/>
      <c r="H56" s="515"/>
      <c r="I56" s="515"/>
    </row>
    <row r="57" customFormat="false" ht="26.25" hidden="false" customHeight="true" outlineLevel="0" collapsed="false">
      <c r="A57" s="456" t="s">
        <v>780</v>
      </c>
      <c r="B57" s="456"/>
      <c r="C57" s="456"/>
      <c r="D57" s="456"/>
      <c r="E57" s="456"/>
      <c r="F57" s="456"/>
      <c r="G57" s="456"/>
      <c r="H57" s="456"/>
      <c r="I57" s="456"/>
    </row>
    <row r="58" customFormat="false" ht="41.25" hidden="false" customHeight="true" outlineLevel="0" collapsed="false">
      <c r="A58" s="456" t="s">
        <v>781</v>
      </c>
      <c r="B58" s="456"/>
      <c r="C58" s="456"/>
      <c r="D58" s="456"/>
      <c r="E58" s="456"/>
      <c r="F58" s="456"/>
      <c r="G58" s="456"/>
      <c r="H58" s="456"/>
      <c r="I58" s="456"/>
    </row>
    <row r="59" customFormat="false" ht="26.25" hidden="false" customHeight="true" outlineLevel="0" collapsed="false">
      <c r="A59" s="456" t="s">
        <v>782</v>
      </c>
      <c r="B59" s="456"/>
      <c r="C59" s="456"/>
      <c r="D59" s="456"/>
      <c r="E59" s="456"/>
      <c r="F59" s="456"/>
      <c r="G59" s="456"/>
      <c r="H59" s="456"/>
      <c r="I59" s="456"/>
    </row>
    <row r="60" customFormat="false" ht="18.75" hidden="false" customHeight="true" outlineLevel="0" collapsed="false">
      <c r="A60" s="515" t="s">
        <v>783</v>
      </c>
      <c r="B60" s="515"/>
      <c r="C60" s="515"/>
      <c r="D60" s="515"/>
      <c r="E60" s="515"/>
      <c r="F60" s="515"/>
      <c r="G60" s="515"/>
      <c r="H60" s="515"/>
      <c r="I60" s="515"/>
    </row>
    <row r="61" customFormat="false" ht="16.5" hidden="false" customHeight="true" outlineLevel="0" collapsed="false">
      <c r="A61" s="515" t="s">
        <v>784</v>
      </c>
      <c r="B61" s="515"/>
      <c r="C61" s="515"/>
      <c r="D61" s="515"/>
      <c r="E61" s="515"/>
      <c r="F61" s="515"/>
      <c r="G61" s="515"/>
      <c r="H61" s="515"/>
      <c r="I61" s="515"/>
    </row>
    <row r="62" customFormat="false" ht="14.4" hidden="false" customHeight="true" outlineLevel="0" collapsed="false">
      <c r="A62" s="456" t="s">
        <v>699</v>
      </c>
      <c r="B62" s="456"/>
      <c r="C62" s="456"/>
      <c r="D62" s="456"/>
      <c r="E62" s="456"/>
      <c r="F62" s="456"/>
      <c r="G62" s="456"/>
      <c r="H62" s="456"/>
      <c r="I62" s="456"/>
    </row>
    <row r="63" customFormat="false" ht="35.25" hidden="false" customHeight="true" outlineLevel="0" collapsed="false">
      <c r="A63" s="460" t="s">
        <v>700</v>
      </c>
      <c r="B63" s="460"/>
      <c r="C63" s="460"/>
      <c r="D63" s="460"/>
      <c r="E63" s="460"/>
      <c r="F63" s="460"/>
      <c r="G63" s="460"/>
      <c r="H63" s="460"/>
      <c r="I63" s="460"/>
    </row>
    <row r="64" customFormat="false" ht="43.5" hidden="false" customHeight="true" outlineLevel="0" collapsed="false">
      <c r="A64" s="456" t="s">
        <v>785</v>
      </c>
      <c r="B64" s="456"/>
      <c r="C64" s="456"/>
      <c r="D64" s="456"/>
      <c r="E64" s="456"/>
      <c r="F64" s="456"/>
      <c r="G64" s="456"/>
      <c r="H64" s="456"/>
      <c r="I64" s="456"/>
    </row>
    <row r="65" customFormat="false" ht="26.25" hidden="false" customHeight="true" outlineLevel="0" collapsed="false">
      <c r="A65" s="456" t="s">
        <v>702</v>
      </c>
      <c r="B65" s="456"/>
      <c r="C65" s="456"/>
      <c r="D65" s="456"/>
      <c r="E65" s="456"/>
      <c r="F65" s="456"/>
      <c r="G65" s="456"/>
      <c r="H65" s="456"/>
      <c r="I65" s="456"/>
    </row>
    <row r="66" customFormat="false" ht="39" hidden="false" customHeight="true" outlineLevel="0" collapsed="false">
      <c r="A66" s="456" t="s">
        <v>786</v>
      </c>
      <c r="B66" s="456"/>
      <c r="C66" s="456"/>
      <c r="D66" s="456"/>
      <c r="E66" s="456"/>
      <c r="F66" s="456"/>
      <c r="G66" s="456"/>
      <c r="H66" s="456"/>
      <c r="I66" s="456"/>
    </row>
    <row r="67" customFormat="false" ht="38.25" hidden="false" customHeight="true" outlineLevel="0" collapsed="false">
      <c r="A67" s="456" t="s">
        <v>787</v>
      </c>
      <c r="B67" s="456"/>
      <c r="C67" s="456"/>
      <c r="D67" s="456"/>
      <c r="E67" s="456"/>
      <c r="F67" s="456"/>
      <c r="G67" s="456"/>
      <c r="H67" s="456"/>
      <c r="I67" s="456"/>
    </row>
    <row r="68" customFormat="false" ht="26.25" hidden="false" customHeight="true" outlineLevel="0" collapsed="false">
      <c r="A68" s="456" t="s">
        <v>788</v>
      </c>
      <c r="B68" s="456"/>
      <c r="C68" s="456"/>
      <c r="D68" s="456"/>
      <c r="E68" s="456"/>
      <c r="F68" s="456"/>
      <c r="G68" s="456"/>
      <c r="H68" s="456"/>
      <c r="I68" s="456"/>
    </row>
    <row r="69" customFormat="false" ht="26.25" hidden="false" customHeight="true" outlineLevel="0" collapsed="false">
      <c r="A69" s="456" t="s">
        <v>789</v>
      </c>
      <c r="B69" s="456"/>
      <c r="C69" s="456"/>
      <c r="D69" s="456"/>
      <c r="E69" s="456"/>
      <c r="F69" s="456"/>
      <c r="G69" s="456"/>
      <c r="H69" s="456"/>
      <c r="I69" s="456"/>
    </row>
    <row r="70" customFormat="false" ht="26.25" hidden="false" customHeight="true" outlineLevel="0" collapsed="false">
      <c r="A70" s="456" t="s">
        <v>790</v>
      </c>
      <c r="B70" s="456"/>
      <c r="C70" s="456"/>
      <c r="D70" s="456"/>
      <c r="E70" s="456"/>
      <c r="F70" s="456"/>
      <c r="G70" s="456"/>
      <c r="H70" s="456"/>
      <c r="I70" s="456"/>
    </row>
    <row r="71" customFormat="false" ht="42" hidden="false" customHeight="true" outlineLevel="0" collapsed="false">
      <c r="A71" s="456" t="s">
        <v>791</v>
      </c>
      <c r="B71" s="456"/>
      <c r="C71" s="456"/>
      <c r="D71" s="456"/>
      <c r="E71" s="456"/>
      <c r="F71" s="456"/>
      <c r="G71" s="456"/>
      <c r="H71" s="456"/>
      <c r="I71" s="456"/>
    </row>
    <row r="72" customFormat="false" ht="13.8" hidden="false" customHeight="false" outlineLevel="0" collapsed="false">
      <c r="A72" s="515" t="s">
        <v>792</v>
      </c>
      <c r="B72" s="515"/>
      <c r="C72" s="515"/>
      <c r="D72" s="515"/>
      <c r="E72" s="515"/>
      <c r="F72" s="515"/>
      <c r="G72" s="515"/>
      <c r="H72" s="515"/>
      <c r="I72" s="515"/>
    </row>
    <row r="73" customFormat="false" ht="39" hidden="false" customHeight="true" outlineLevel="0" collapsed="false">
      <c r="A73" s="456" t="s">
        <v>793</v>
      </c>
      <c r="B73" s="456"/>
      <c r="C73" s="456"/>
      <c r="D73" s="456"/>
      <c r="E73" s="456"/>
      <c r="F73" s="456"/>
      <c r="G73" s="456"/>
      <c r="H73" s="456"/>
      <c r="I73" s="456"/>
    </row>
    <row r="74" customFormat="false" ht="26.25" hidden="false" customHeight="true" outlineLevel="0" collapsed="false">
      <c r="A74" s="456" t="s">
        <v>705</v>
      </c>
      <c r="B74" s="456"/>
      <c r="C74" s="456"/>
      <c r="D74" s="456"/>
      <c r="E74" s="456"/>
      <c r="F74" s="456"/>
      <c r="G74" s="456"/>
      <c r="H74" s="456"/>
      <c r="I74" s="456"/>
    </row>
    <row r="75" customFormat="false" ht="14.4" hidden="false" customHeight="true" outlineLevel="0" collapsed="false">
      <c r="A75" s="456" t="s">
        <v>706</v>
      </c>
      <c r="B75" s="456"/>
      <c r="C75" s="456"/>
      <c r="D75" s="456"/>
      <c r="E75" s="456"/>
      <c r="F75" s="456"/>
      <c r="G75" s="456"/>
      <c r="H75" s="456"/>
      <c r="I75" s="456"/>
    </row>
    <row r="76" customFormat="false" ht="14.4" hidden="false" customHeight="true" outlineLevel="0" collapsed="false">
      <c r="A76" s="456" t="s">
        <v>707</v>
      </c>
      <c r="B76" s="456"/>
      <c r="C76" s="456"/>
      <c r="D76" s="456"/>
      <c r="E76" s="456"/>
      <c r="F76" s="456"/>
      <c r="G76" s="456"/>
      <c r="H76" s="456"/>
      <c r="I76" s="456"/>
    </row>
    <row r="77" customFormat="false" ht="14.4" hidden="false" customHeight="true" outlineLevel="0" collapsed="false">
      <c r="A77" s="456" t="s">
        <v>708</v>
      </c>
      <c r="B77" s="456"/>
      <c r="C77" s="456"/>
      <c r="D77" s="456"/>
      <c r="E77" s="456"/>
      <c r="F77" s="456"/>
      <c r="G77" s="456"/>
      <c r="H77" s="456"/>
      <c r="I77" s="456"/>
    </row>
    <row r="78" customFormat="false" ht="26.25" hidden="false" customHeight="true" outlineLevel="0" collapsed="false">
      <c r="A78" s="456" t="s">
        <v>709</v>
      </c>
      <c r="B78" s="456"/>
      <c r="C78" s="456"/>
      <c r="D78" s="456"/>
      <c r="E78" s="456"/>
      <c r="F78" s="456"/>
      <c r="G78" s="456"/>
      <c r="H78" s="456"/>
      <c r="I78" s="456"/>
    </row>
    <row r="79" customFormat="false" ht="39.75" hidden="false" customHeight="true" outlineLevel="0" collapsed="false">
      <c r="A79" s="456" t="s">
        <v>710</v>
      </c>
      <c r="B79" s="456"/>
      <c r="C79" s="456"/>
      <c r="D79" s="456"/>
      <c r="E79" s="456"/>
      <c r="F79" s="456"/>
      <c r="G79" s="456"/>
      <c r="H79" s="456"/>
      <c r="I79" s="456"/>
    </row>
    <row r="80" customFormat="false" ht="43.5" hidden="false" customHeight="true" outlineLevel="0" collapsed="false">
      <c r="A80" s="456" t="s">
        <v>794</v>
      </c>
      <c r="B80" s="456"/>
      <c r="C80" s="456"/>
      <c r="D80" s="456"/>
      <c r="E80" s="456"/>
      <c r="F80" s="456"/>
      <c r="G80" s="456"/>
      <c r="H80" s="456"/>
      <c r="I80" s="456"/>
    </row>
    <row r="81" customFormat="false" ht="13.8" hidden="false" customHeight="false" outlineLevel="0" collapsed="false">
      <c r="A81" s="515" t="s">
        <v>795</v>
      </c>
      <c r="B81" s="515"/>
      <c r="C81" s="515"/>
      <c r="D81" s="515"/>
      <c r="E81" s="515"/>
      <c r="F81" s="515"/>
      <c r="G81" s="515"/>
      <c r="H81" s="515"/>
      <c r="I81" s="515"/>
    </row>
    <row r="82" customFormat="false" ht="54" hidden="false" customHeight="true" outlineLevel="0" collapsed="false">
      <c r="A82" s="456" t="s">
        <v>796</v>
      </c>
      <c r="B82" s="456"/>
      <c r="C82" s="456"/>
      <c r="D82" s="456"/>
      <c r="E82" s="456"/>
      <c r="F82" s="456"/>
      <c r="G82" s="456"/>
      <c r="H82" s="456"/>
      <c r="I82" s="456"/>
    </row>
    <row r="83" customFormat="false" ht="26.25" hidden="false" customHeight="true" outlineLevel="0" collapsed="false">
      <c r="A83" s="456" t="s">
        <v>788</v>
      </c>
      <c r="B83" s="456"/>
      <c r="C83" s="456"/>
      <c r="D83" s="456"/>
      <c r="E83" s="456"/>
      <c r="F83" s="456"/>
      <c r="G83" s="456"/>
      <c r="H83" s="456"/>
      <c r="I83" s="456"/>
    </row>
    <row r="84" customFormat="false" ht="26.25" hidden="false" customHeight="true" outlineLevel="0" collapsed="false">
      <c r="A84" s="456" t="s">
        <v>790</v>
      </c>
      <c r="B84" s="456"/>
      <c r="C84" s="456"/>
      <c r="D84" s="456"/>
      <c r="E84" s="456"/>
      <c r="F84" s="456"/>
      <c r="G84" s="456"/>
      <c r="H84" s="456"/>
      <c r="I84" s="456"/>
    </row>
    <row r="85" customFormat="false" ht="45" hidden="false" customHeight="true" outlineLevel="0" collapsed="false">
      <c r="A85" s="456" t="s">
        <v>797</v>
      </c>
      <c r="B85" s="456"/>
      <c r="C85" s="456"/>
      <c r="D85" s="456"/>
      <c r="E85" s="456"/>
      <c r="F85" s="456"/>
      <c r="G85" s="456"/>
      <c r="H85" s="456"/>
      <c r="I85" s="456"/>
    </row>
    <row r="86" customFormat="false" ht="13.8" hidden="false" customHeight="false" outlineLevel="0" collapsed="false">
      <c r="A86" s="515" t="s">
        <v>798</v>
      </c>
      <c r="B86" s="515"/>
      <c r="C86" s="515"/>
      <c r="D86" s="515"/>
      <c r="E86" s="515"/>
      <c r="F86" s="515"/>
      <c r="G86" s="515"/>
      <c r="H86" s="515"/>
      <c r="I86" s="515"/>
    </row>
    <row r="87" customFormat="false" ht="26.25" hidden="false" customHeight="true" outlineLevel="0" collapsed="false">
      <c r="A87" s="456" t="s">
        <v>716</v>
      </c>
      <c r="B87" s="456"/>
      <c r="C87" s="456"/>
      <c r="D87" s="456"/>
      <c r="E87" s="456"/>
      <c r="F87" s="456"/>
      <c r="G87" s="456"/>
      <c r="H87" s="456"/>
      <c r="I87" s="456"/>
    </row>
    <row r="88" customFormat="false" ht="13.8" hidden="false" customHeight="false" outlineLevel="0" collapsed="false">
      <c r="A88" s="515" t="s">
        <v>799</v>
      </c>
      <c r="B88" s="515"/>
      <c r="C88" s="515"/>
      <c r="D88" s="515"/>
      <c r="E88" s="515"/>
      <c r="F88" s="515"/>
      <c r="G88" s="515"/>
      <c r="H88" s="515"/>
      <c r="I88" s="515"/>
    </row>
    <row r="89" customFormat="false" ht="26.25" hidden="false" customHeight="true" outlineLevel="0" collapsed="false">
      <c r="A89" s="456" t="s">
        <v>800</v>
      </c>
      <c r="B89" s="456"/>
      <c r="C89" s="456"/>
      <c r="D89" s="456"/>
      <c r="E89" s="456"/>
      <c r="F89" s="456"/>
      <c r="G89" s="456"/>
      <c r="H89" s="456"/>
      <c r="I89" s="456"/>
    </row>
    <row r="90" customFormat="false" ht="26.25" hidden="false" customHeight="true" outlineLevel="0" collapsed="false">
      <c r="A90" s="456" t="s">
        <v>801</v>
      </c>
      <c r="B90" s="456"/>
      <c r="C90" s="456"/>
      <c r="D90" s="456"/>
      <c r="E90" s="456"/>
      <c r="F90" s="456"/>
      <c r="G90" s="456"/>
      <c r="H90" s="456"/>
      <c r="I90" s="456"/>
    </row>
    <row r="91" customFormat="false" ht="13.8" hidden="false" customHeight="false" outlineLevel="0" collapsed="false">
      <c r="A91" s="515" t="s">
        <v>802</v>
      </c>
      <c r="B91" s="515"/>
      <c r="C91" s="515"/>
      <c r="D91" s="515"/>
      <c r="E91" s="515"/>
      <c r="F91" s="515"/>
      <c r="G91" s="515"/>
      <c r="H91" s="515"/>
      <c r="I91" s="515"/>
    </row>
    <row r="92" customFormat="false" ht="26.25" hidden="false" customHeight="true" outlineLevel="0" collapsed="false">
      <c r="A92" s="456" t="s">
        <v>803</v>
      </c>
      <c r="B92" s="456"/>
      <c r="C92" s="456"/>
      <c r="D92" s="456"/>
      <c r="E92" s="456"/>
      <c r="F92" s="456"/>
      <c r="G92" s="456"/>
      <c r="H92" s="456"/>
      <c r="I92" s="456"/>
    </row>
    <row r="93" customFormat="false" ht="39" hidden="false" customHeight="true" outlineLevel="0" collapsed="false">
      <c r="A93" s="456" t="s">
        <v>804</v>
      </c>
      <c r="B93" s="456"/>
      <c r="C93" s="456"/>
      <c r="D93" s="456"/>
      <c r="E93" s="456"/>
      <c r="F93" s="456"/>
      <c r="G93" s="456"/>
      <c r="H93" s="456"/>
      <c r="I93" s="456"/>
    </row>
    <row r="94" customFormat="false" ht="42" hidden="false" customHeight="true" outlineLevel="0" collapsed="false">
      <c r="A94" s="456" t="s">
        <v>805</v>
      </c>
      <c r="B94" s="456"/>
      <c r="C94" s="456"/>
      <c r="D94" s="456"/>
      <c r="E94" s="456"/>
      <c r="F94" s="456"/>
      <c r="G94" s="456"/>
      <c r="H94" s="456"/>
      <c r="I94" s="456"/>
    </row>
    <row r="95" customFormat="false" ht="26.25" hidden="false" customHeight="true" outlineLevel="0" collapsed="false">
      <c r="A95" s="456" t="s">
        <v>806</v>
      </c>
      <c r="B95" s="456"/>
      <c r="C95" s="456"/>
      <c r="D95" s="456"/>
      <c r="E95" s="456"/>
      <c r="F95" s="456"/>
      <c r="G95" s="456"/>
      <c r="H95" s="456"/>
      <c r="I95" s="456"/>
    </row>
    <row r="96" customFormat="false" ht="31.5" hidden="false" customHeight="true" outlineLevel="0" collapsed="false">
      <c r="A96" s="456" t="s">
        <v>807</v>
      </c>
      <c r="B96" s="456"/>
      <c r="C96" s="456"/>
      <c r="D96" s="456"/>
      <c r="E96" s="456"/>
      <c r="F96" s="456"/>
      <c r="G96" s="456"/>
      <c r="H96" s="456"/>
      <c r="I96" s="456"/>
    </row>
    <row r="97" customFormat="false" ht="13.8" hidden="false" customHeight="false" outlineLevel="0" collapsed="false">
      <c r="A97" s="515" t="s">
        <v>808</v>
      </c>
      <c r="B97" s="515"/>
      <c r="C97" s="515"/>
      <c r="D97" s="515"/>
      <c r="E97" s="515"/>
      <c r="F97" s="515"/>
      <c r="G97" s="515"/>
      <c r="H97" s="515"/>
      <c r="I97" s="515"/>
    </row>
    <row r="98" customFormat="false" ht="39.75" hidden="false" customHeight="true" outlineLevel="0" collapsed="false">
      <c r="A98" s="456" t="s">
        <v>809</v>
      </c>
      <c r="B98" s="456"/>
      <c r="C98" s="456"/>
      <c r="D98" s="456"/>
      <c r="E98" s="456"/>
      <c r="F98" s="456"/>
      <c r="G98" s="456"/>
      <c r="H98" s="456"/>
      <c r="I98" s="456"/>
    </row>
    <row r="99" customFormat="false" ht="26.25" hidden="false" customHeight="true" outlineLevel="0" collapsed="false">
      <c r="A99" s="456" t="s">
        <v>810</v>
      </c>
      <c r="B99" s="456"/>
      <c r="C99" s="456"/>
      <c r="D99" s="456"/>
      <c r="E99" s="456"/>
      <c r="F99" s="456"/>
      <c r="G99" s="456"/>
      <c r="H99" s="456"/>
      <c r="I99" s="456"/>
    </row>
    <row r="100" customFormat="false" ht="14.4" hidden="false" customHeight="true" outlineLevel="0" collapsed="false">
      <c r="A100" s="456" t="s">
        <v>811</v>
      </c>
      <c r="B100" s="456"/>
      <c r="C100" s="456"/>
      <c r="D100" s="456"/>
      <c r="E100" s="456"/>
      <c r="F100" s="456"/>
      <c r="G100" s="456"/>
      <c r="H100" s="456"/>
      <c r="I100" s="456"/>
    </row>
    <row r="101" customFormat="false" ht="26.25" hidden="false" customHeight="true" outlineLevel="0" collapsed="false">
      <c r="A101" s="456" t="s">
        <v>812</v>
      </c>
      <c r="B101" s="456"/>
      <c r="C101" s="456"/>
      <c r="D101" s="456"/>
      <c r="E101" s="456"/>
      <c r="F101" s="456"/>
      <c r="G101" s="456"/>
      <c r="H101" s="456"/>
      <c r="I101" s="456"/>
    </row>
    <row r="102" customFormat="false" ht="26.25" hidden="false" customHeight="true" outlineLevel="0" collapsed="false">
      <c r="A102" s="456" t="s">
        <v>813</v>
      </c>
      <c r="B102" s="456"/>
      <c r="C102" s="456"/>
      <c r="D102" s="456"/>
      <c r="E102" s="456"/>
      <c r="F102" s="456"/>
      <c r="G102" s="456"/>
      <c r="H102" s="456"/>
      <c r="I102" s="456"/>
    </row>
    <row r="103" customFormat="false" ht="17.25" hidden="false" customHeight="true" outlineLevel="0" collapsed="false">
      <c r="A103" s="456" t="s">
        <v>814</v>
      </c>
      <c r="B103" s="456"/>
      <c r="C103" s="456"/>
      <c r="D103" s="456"/>
      <c r="E103" s="456"/>
      <c r="F103" s="456"/>
      <c r="G103" s="456"/>
      <c r="H103" s="456"/>
      <c r="I103" s="456"/>
    </row>
    <row r="104" customFormat="false" ht="26.25" hidden="false" customHeight="true" outlineLevel="0" collapsed="false">
      <c r="A104" s="456" t="s">
        <v>815</v>
      </c>
      <c r="B104" s="456"/>
      <c r="C104" s="456"/>
      <c r="D104" s="456"/>
      <c r="E104" s="456"/>
      <c r="F104" s="456"/>
      <c r="G104" s="456"/>
      <c r="H104" s="456"/>
      <c r="I104" s="456"/>
    </row>
    <row r="105" customFormat="false" ht="26.25" hidden="false" customHeight="true" outlineLevel="0" collapsed="false">
      <c r="A105" s="456" t="s">
        <v>816</v>
      </c>
      <c r="B105" s="456"/>
      <c r="C105" s="456"/>
      <c r="D105" s="456"/>
      <c r="E105" s="456"/>
      <c r="F105" s="456"/>
      <c r="G105" s="456"/>
      <c r="H105" s="456"/>
      <c r="I105" s="456"/>
    </row>
    <row r="106" customFormat="false" ht="13.8" hidden="false" customHeight="false" outlineLevel="0" collapsed="false">
      <c r="A106" s="515" t="s">
        <v>817</v>
      </c>
      <c r="B106" s="515"/>
      <c r="C106" s="515"/>
      <c r="D106" s="515"/>
      <c r="E106" s="515"/>
      <c r="F106" s="515"/>
      <c r="G106" s="515"/>
      <c r="H106" s="515"/>
      <c r="I106" s="515"/>
    </row>
    <row r="107" customFormat="false" ht="26.25" hidden="false" customHeight="true" outlineLevel="0" collapsed="false">
      <c r="A107" s="456" t="s">
        <v>818</v>
      </c>
      <c r="B107" s="456"/>
      <c r="C107" s="456"/>
      <c r="D107" s="456"/>
      <c r="E107" s="456"/>
      <c r="F107" s="456"/>
      <c r="G107" s="456"/>
      <c r="H107" s="456"/>
      <c r="I107" s="456"/>
    </row>
    <row r="108" customFormat="false" ht="54" hidden="false" customHeight="true" outlineLevel="0" collapsed="false">
      <c r="A108" s="456" t="s">
        <v>819</v>
      </c>
      <c r="B108" s="456"/>
      <c r="C108" s="456"/>
      <c r="D108" s="456"/>
      <c r="E108" s="456"/>
      <c r="F108" s="456"/>
      <c r="G108" s="456"/>
      <c r="H108" s="456"/>
      <c r="I108" s="456"/>
    </row>
    <row r="109" customFormat="false" ht="66.75" hidden="false" customHeight="true" outlineLevel="0" collapsed="false">
      <c r="A109" s="456" t="s">
        <v>820</v>
      </c>
      <c r="B109" s="456"/>
      <c r="C109" s="456"/>
      <c r="D109" s="456"/>
      <c r="E109" s="456"/>
      <c r="F109" s="456"/>
      <c r="G109" s="456"/>
      <c r="H109" s="456"/>
      <c r="I109" s="456"/>
    </row>
    <row r="110" customFormat="false" ht="39.75" hidden="false" customHeight="true" outlineLevel="0" collapsed="false">
      <c r="A110" s="456" t="s">
        <v>821</v>
      </c>
      <c r="B110" s="456"/>
      <c r="C110" s="456"/>
      <c r="D110" s="456"/>
      <c r="E110" s="456"/>
      <c r="F110" s="456"/>
      <c r="G110" s="456"/>
      <c r="H110" s="456"/>
      <c r="I110" s="456"/>
    </row>
    <row r="111" customFormat="false" ht="26.25" hidden="false" customHeight="true" outlineLevel="0" collapsed="false">
      <c r="A111" s="456" t="s">
        <v>822</v>
      </c>
      <c r="B111" s="456"/>
      <c r="C111" s="456"/>
      <c r="D111" s="456"/>
      <c r="E111" s="456"/>
      <c r="F111" s="456"/>
      <c r="G111" s="456"/>
      <c r="H111" s="456"/>
      <c r="I111" s="456"/>
    </row>
    <row r="112" customFormat="false" ht="26.25" hidden="false" customHeight="true" outlineLevel="0" collapsed="false">
      <c r="A112" s="456" t="s">
        <v>823</v>
      </c>
      <c r="B112" s="456"/>
      <c r="C112" s="456"/>
      <c r="D112" s="456"/>
      <c r="E112" s="456"/>
      <c r="F112" s="456"/>
      <c r="G112" s="456"/>
      <c r="H112" s="456"/>
      <c r="I112" s="456"/>
    </row>
    <row r="113" customFormat="false" ht="42" hidden="false" customHeight="true" outlineLevel="0" collapsed="false">
      <c r="A113" s="456" t="s">
        <v>824</v>
      </c>
      <c r="B113" s="456"/>
      <c r="C113" s="456"/>
      <c r="D113" s="456"/>
      <c r="E113" s="456"/>
      <c r="F113" s="456"/>
      <c r="G113" s="456"/>
      <c r="H113" s="456"/>
      <c r="I113" s="456"/>
    </row>
    <row r="114" customFormat="false" ht="14.4" hidden="false" customHeight="true" outlineLevel="0" collapsed="false">
      <c r="A114" s="456" t="s">
        <v>825</v>
      </c>
      <c r="B114" s="456"/>
      <c r="C114" s="456"/>
      <c r="D114" s="456"/>
      <c r="E114" s="456"/>
      <c r="F114" s="456"/>
      <c r="G114" s="456"/>
      <c r="H114" s="456"/>
      <c r="I114" s="456"/>
    </row>
    <row r="115" customFormat="false" ht="13.8" hidden="false" customHeight="false" outlineLevel="0" collapsed="false">
      <c r="A115" s="515" t="s">
        <v>826</v>
      </c>
      <c r="B115" s="515"/>
      <c r="C115" s="515"/>
      <c r="D115" s="515"/>
      <c r="E115" s="515"/>
      <c r="F115" s="515"/>
      <c r="G115" s="515"/>
      <c r="H115" s="515"/>
      <c r="I115" s="515"/>
    </row>
    <row r="116" customFormat="false" ht="54" hidden="false" customHeight="true" outlineLevel="0" collapsed="false">
      <c r="A116" s="456" t="s">
        <v>827</v>
      </c>
      <c r="B116" s="456"/>
      <c r="C116" s="456"/>
      <c r="D116" s="456"/>
      <c r="E116" s="456"/>
      <c r="F116" s="456"/>
      <c r="G116" s="456"/>
      <c r="H116" s="456"/>
      <c r="I116" s="456"/>
    </row>
    <row r="117" customFormat="false" ht="65.25" hidden="false" customHeight="true" outlineLevel="0" collapsed="false">
      <c r="A117" s="456" t="s">
        <v>828</v>
      </c>
      <c r="B117" s="456"/>
      <c r="C117" s="456"/>
      <c r="D117" s="456"/>
      <c r="E117" s="456"/>
      <c r="F117" s="456"/>
      <c r="G117" s="456"/>
      <c r="H117" s="456"/>
      <c r="I117" s="456"/>
    </row>
    <row r="118" customFormat="false" ht="13.8" hidden="false" customHeight="false" outlineLevel="0" collapsed="false">
      <c r="A118" s="515" t="s">
        <v>829</v>
      </c>
      <c r="B118" s="515"/>
      <c r="C118" s="515"/>
      <c r="D118" s="515"/>
      <c r="E118" s="515"/>
      <c r="F118" s="515"/>
      <c r="G118" s="515"/>
      <c r="H118" s="515"/>
      <c r="I118" s="515"/>
    </row>
    <row r="119" customFormat="false" ht="40.5" hidden="false" customHeight="true" outlineLevel="0" collapsed="false">
      <c r="A119" s="456" t="s">
        <v>830</v>
      </c>
      <c r="B119" s="456"/>
      <c r="C119" s="456"/>
      <c r="D119" s="456"/>
      <c r="E119" s="456"/>
      <c r="F119" s="456"/>
      <c r="G119" s="456"/>
      <c r="H119" s="456"/>
      <c r="I119" s="456"/>
    </row>
    <row r="120" customFormat="false" ht="26.25" hidden="false" customHeight="true" outlineLevel="0" collapsed="false">
      <c r="A120" s="456" t="s">
        <v>831</v>
      </c>
      <c r="B120" s="456"/>
      <c r="C120" s="456"/>
      <c r="D120" s="456"/>
      <c r="E120" s="456"/>
      <c r="F120" s="456"/>
      <c r="G120" s="456"/>
      <c r="H120" s="456"/>
      <c r="I120" s="456"/>
    </row>
    <row r="121" customFormat="false" ht="65.25" hidden="false" customHeight="true" outlineLevel="0" collapsed="false">
      <c r="A121" s="456" t="s">
        <v>832</v>
      </c>
      <c r="B121" s="456"/>
      <c r="C121" s="456"/>
      <c r="D121" s="456"/>
      <c r="E121" s="456"/>
      <c r="F121" s="456"/>
      <c r="G121" s="456"/>
      <c r="H121" s="456"/>
      <c r="I121" s="456"/>
    </row>
    <row r="122" customFormat="false" ht="86.25" hidden="false" customHeight="true" outlineLevel="0" collapsed="false">
      <c r="A122" s="456" t="s">
        <v>833</v>
      </c>
      <c r="B122" s="456"/>
      <c r="C122" s="456"/>
      <c r="D122" s="456"/>
      <c r="E122" s="456"/>
      <c r="F122" s="456"/>
      <c r="G122" s="456"/>
      <c r="H122" s="456"/>
      <c r="I122" s="456"/>
    </row>
    <row r="123" customFormat="false" ht="13.8" hidden="false" customHeight="false" outlineLevel="0" collapsed="false">
      <c r="A123" s="515" t="s">
        <v>834</v>
      </c>
      <c r="B123" s="515"/>
      <c r="C123" s="515"/>
      <c r="D123" s="515"/>
      <c r="E123" s="515"/>
      <c r="F123" s="515"/>
      <c r="G123" s="515"/>
      <c r="H123" s="515"/>
      <c r="I123" s="515"/>
    </row>
    <row r="124" customFormat="false" ht="69.75" hidden="false" customHeight="true" outlineLevel="0" collapsed="false">
      <c r="A124" s="456" t="s">
        <v>835</v>
      </c>
      <c r="B124" s="456"/>
      <c r="C124" s="456"/>
      <c r="D124" s="456"/>
      <c r="E124" s="456"/>
      <c r="F124" s="456"/>
      <c r="G124" s="456"/>
      <c r="H124" s="456"/>
      <c r="I124" s="456"/>
    </row>
    <row r="125" customFormat="false" ht="39.75" hidden="false" customHeight="true" outlineLevel="0" collapsed="false">
      <c r="A125" s="456" t="s">
        <v>836</v>
      </c>
      <c r="B125" s="456"/>
      <c r="C125" s="456"/>
      <c r="D125" s="456"/>
      <c r="E125" s="456"/>
      <c r="F125" s="456"/>
      <c r="G125" s="456"/>
      <c r="H125" s="456"/>
      <c r="I125" s="456"/>
    </row>
    <row r="126" customFormat="false" ht="26.25" hidden="false" customHeight="true" outlineLevel="0" collapsed="false">
      <c r="A126" s="456" t="s">
        <v>837</v>
      </c>
      <c r="B126" s="456"/>
      <c r="C126" s="456"/>
      <c r="D126" s="456"/>
      <c r="E126" s="456"/>
      <c r="F126" s="456"/>
      <c r="G126" s="456"/>
      <c r="H126" s="456"/>
      <c r="I126" s="456"/>
    </row>
    <row r="127" customFormat="false" ht="14.4" hidden="false" customHeight="true" outlineLevel="0" collapsed="false">
      <c r="A127" s="456" t="s">
        <v>838</v>
      </c>
      <c r="B127" s="456"/>
      <c r="C127" s="456"/>
      <c r="D127" s="456"/>
      <c r="E127" s="456"/>
      <c r="F127" s="456"/>
      <c r="G127" s="456"/>
      <c r="H127" s="456"/>
      <c r="I127" s="456"/>
    </row>
    <row r="128" customFormat="false" ht="26.25" hidden="false" customHeight="true" outlineLevel="0" collapsed="false">
      <c r="A128" s="456" t="s">
        <v>839</v>
      </c>
      <c r="B128" s="456"/>
      <c r="C128" s="456"/>
      <c r="D128" s="456"/>
      <c r="E128" s="456"/>
      <c r="F128" s="456"/>
      <c r="G128" s="456"/>
      <c r="H128" s="456"/>
      <c r="I128" s="456"/>
    </row>
    <row r="129" customFormat="false" ht="26.25" hidden="false" customHeight="true" outlineLevel="0" collapsed="false">
      <c r="A129" s="456" t="s">
        <v>840</v>
      </c>
      <c r="B129" s="456"/>
      <c r="C129" s="456"/>
      <c r="D129" s="456"/>
      <c r="E129" s="456"/>
      <c r="F129" s="456"/>
      <c r="G129" s="456"/>
      <c r="H129" s="456"/>
      <c r="I129" s="456"/>
    </row>
    <row r="130" customFormat="false" ht="13.8" hidden="false" customHeight="false" outlineLevel="0" collapsed="false">
      <c r="A130" s="515" t="s">
        <v>841</v>
      </c>
      <c r="B130" s="515"/>
      <c r="C130" s="515"/>
      <c r="D130" s="515"/>
      <c r="E130" s="515"/>
      <c r="F130" s="515"/>
      <c r="G130" s="515"/>
      <c r="H130" s="515"/>
      <c r="I130" s="515"/>
    </row>
    <row r="131" customFormat="false" ht="26.25" hidden="false" customHeight="true" outlineLevel="0" collapsed="false">
      <c r="A131" s="456" t="s">
        <v>842</v>
      </c>
      <c r="B131" s="456"/>
      <c r="C131" s="456"/>
      <c r="D131" s="456"/>
      <c r="E131" s="456"/>
      <c r="F131" s="456"/>
      <c r="G131" s="456"/>
      <c r="H131" s="456"/>
      <c r="I131" s="456"/>
    </row>
    <row r="132" customFormat="false" ht="76.5" hidden="false" customHeight="true" outlineLevel="0" collapsed="false">
      <c r="A132" s="516" t="s">
        <v>843</v>
      </c>
      <c r="B132" s="516"/>
      <c r="C132" s="516"/>
      <c r="D132" s="516"/>
      <c r="E132" s="516"/>
      <c r="F132" s="516"/>
      <c r="G132" s="516"/>
      <c r="H132" s="516"/>
      <c r="I132" s="516"/>
    </row>
    <row r="133" customFormat="false" ht="40.5" hidden="false" customHeight="true" outlineLevel="0" collapsed="false">
      <c r="A133" s="456" t="s">
        <v>844</v>
      </c>
      <c r="B133" s="456"/>
      <c r="C133" s="456"/>
      <c r="D133" s="456"/>
      <c r="E133" s="456"/>
      <c r="F133" s="456"/>
      <c r="G133" s="456"/>
      <c r="H133" s="456"/>
      <c r="I133" s="456"/>
    </row>
    <row r="134" customFormat="false" ht="55.5" hidden="false" customHeight="true" outlineLevel="0" collapsed="false">
      <c r="A134" s="456" t="s">
        <v>845</v>
      </c>
      <c r="B134" s="456"/>
      <c r="C134" s="456"/>
      <c r="D134" s="456"/>
      <c r="E134" s="456"/>
      <c r="F134" s="456"/>
      <c r="G134" s="456"/>
      <c r="H134" s="456"/>
      <c r="I134" s="456"/>
    </row>
    <row r="135" customFormat="false" ht="33" hidden="false" customHeight="true" outlineLevel="0" collapsed="false">
      <c r="A135" s="516" t="s">
        <v>846</v>
      </c>
      <c r="B135" s="516"/>
      <c r="C135" s="516"/>
      <c r="D135" s="516"/>
      <c r="E135" s="516"/>
      <c r="F135" s="516"/>
      <c r="G135" s="516"/>
      <c r="H135" s="516"/>
      <c r="I135" s="516"/>
    </row>
    <row r="136" customFormat="false" ht="33.75" hidden="false" customHeight="true" outlineLevel="0" collapsed="false">
      <c r="A136" s="456" t="s">
        <v>847</v>
      </c>
      <c r="B136" s="456"/>
      <c r="C136" s="456"/>
      <c r="D136" s="456"/>
      <c r="E136" s="456"/>
      <c r="F136" s="456"/>
      <c r="G136" s="456"/>
      <c r="H136" s="456"/>
      <c r="I136" s="456"/>
    </row>
    <row r="137" customFormat="false" ht="26.25" hidden="false" customHeight="true" outlineLevel="0" collapsed="false">
      <c r="A137" s="456" t="s">
        <v>848</v>
      </c>
      <c r="B137" s="456"/>
      <c r="C137" s="456"/>
      <c r="D137" s="456"/>
      <c r="E137" s="456"/>
      <c r="F137" s="456"/>
      <c r="G137" s="456"/>
      <c r="H137" s="456"/>
      <c r="I137" s="456"/>
    </row>
    <row r="138" customFormat="false" ht="14.4" hidden="false" customHeight="true" outlineLevel="0" collapsed="false">
      <c r="A138" s="517" t="s">
        <v>849</v>
      </c>
      <c r="B138" s="517"/>
      <c r="C138" s="517"/>
      <c r="D138" s="517"/>
      <c r="E138" s="517"/>
      <c r="F138" s="517"/>
      <c r="G138" s="517"/>
      <c r="H138" s="517"/>
      <c r="I138" s="517"/>
    </row>
    <row r="139" customFormat="false" ht="25.5" hidden="false" customHeight="true" outlineLevel="0" collapsed="false">
      <c r="A139" s="518" t="s">
        <v>850</v>
      </c>
      <c r="B139" s="518"/>
      <c r="C139" s="518"/>
      <c r="D139" s="518"/>
      <c r="E139" s="518"/>
      <c r="F139" s="518"/>
      <c r="G139" s="518"/>
      <c r="H139" s="518"/>
      <c r="I139" s="518"/>
    </row>
    <row r="140" customFormat="false" ht="15" hidden="false" customHeight="true" outlineLevel="0" collapsed="false">
      <c r="A140" s="519" t="s">
        <v>851</v>
      </c>
      <c r="B140" s="519"/>
      <c r="C140" s="519"/>
      <c r="D140" s="519"/>
      <c r="E140" s="519"/>
      <c r="F140" s="519"/>
      <c r="G140" s="519"/>
      <c r="H140" s="519"/>
      <c r="I140" s="519"/>
    </row>
    <row r="141" customFormat="false" ht="13.8" hidden="false" customHeight="false" outlineLevel="0" collapsed="false">
      <c r="A141" s="519"/>
      <c r="B141" s="519"/>
      <c r="C141" s="519"/>
      <c r="D141" s="519"/>
      <c r="E141" s="519"/>
      <c r="F141" s="519"/>
      <c r="G141" s="519"/>
      <c r="H141" s="519"/>
      <c r="I141" s="519"/>
    </row>
    <row r="142" customFormat="false" ht="14.4" hidden="false" customHeight="true" outlineLevel="0" collapsed="false">
      <c r="A142" s="518" t="s">
        <v>852</v>
      </c>
      <c r="B142" s="518"/>
      <c r="C142" s="518"/>
      <c r="D142" s="518"/>
      <c r="E142" s="518"/>
      <c r="F142" s="518"/>
      <c r="G142" s="518"/>
      <c r="H142" s="518"/>
      <c r="I142" s="518"/>
    </row>
    <row r="143" customFormat="false" ht="15" hidden="false" customHeight="true" outlineLevel="0" collapsed="false">
      <c r="A143" s="520" t="s">
        <v>853</v>
      </c>
      <c r="B143" s="520"/>
      <c r="C143" s="520"/>
      <c r="D143" s="520"/>
      <c r="E143" s="520"/>
      <c r="F143" s="520"/>
      <c r="G143" s="520"/>
      <c r="H143" s="520"/>
      <c r="I143" s="520"/>
    </row>
    <row r="144" customFormat="false" ht="13.8" hidden="false" customHeight="false" outlineLevel="0" collapsed="false">
      <c r="A144" s="520"/>
      <c r="B144" s="520"/>
      <c r="C144" s="520"/>
      <c r="D144" s="520"/>
      <c r="E144" s="520"/>
      <c r="F144" s="520"/>
      <c r="G144" s="520"/>
      <c r="H144" s="520"/>
      <c r="I144" s="520"/>
    </row>
    <row r="145" customFormat="false" ht="14.4" hidden="false" customHeight="true" outlineLevel="0" collapsed="false">
      <c r="A145" s="518" t="s">
        <v>854</v>
      </c>
      <c r="B145" s="518"/>
      <c r="C145" s="518"/>
      <c r="D145" s="518"/>
      <c r="E145" s="518"/>
      <c r="F145" s="518"/>
      <c r="G145" s="518"/>
      <c r="H145" s="518"/>
      <c r="I145" s="518"/>
    </row>
    <row r="146" customFormat="false" ht="26.25" hidden="false" customHeight="true" outlineLevel="0" collapsed="false">
      <c r="A146" s="518" t="s">
        <v>855</v>
      </c>
      <c r="B146" s="518"/>
      <c r="C146" s="518"/>
      <c r="D146" s="521" t="str">
        <f aca="false">'fill in for MCS '!B15</f>
        <v>Hugh</v>
      </c>
      <c r="E146" s="521"/>
      <c r="F146" s="521"/>
      <c r="G146" s="521"/>
      <c r="H146" s="521"/>
      <c r="I146" s="521"/>
    </row>
    <row r="147" customFormat="false" ht="14.4" hidden="false" customHeight="true" outlineLevel="0" collapsed="false">
      <c r="A147" s="518" t="s">
        <v>726</v>
      </c>
      <c r="B147" s="518"/>
      <c r="C147" s="518"/>
      <c r="D147" s="522" t="n">
        <f aca="false">'fill in for MCS '!B16</f>
        <v>0</v>
      </c>
      <c r="E147" s="522"/>
      <c r="F147" s="522"/>
      <c r="G147" s="522"/>
      <c r="H147" s="522"/>
      <c r="I147" s="522"/>
    </row>
    <row r="148" customFormat="false" ht="13.8" hidden="false" customHeight="false" outlineLevel="0" collapsed="false">
      <c r="A148" s="518"/>
      <c r="B148" s="518"/>
      <c r="C148" s="518"/>
      <c r="D148" s="522" t="n">
        <f aca="false">'fill in for MCS '!B17</f>
        <v>0</v>
      </c>
      <c r="E148" s="522"/>
      <c r="F148" s="522"/>
      <c r="G148" s="522"/>
      <c r="H148" s="522"/>
      <c r="I148" s="522"/>
    </row>
    <row r="149" customFormat="false" ht="13.8" hidden="false" customHeight="false" outlineLevel="0" collapsed="false">
      <c r="A149" s="518"/>
      <c r="B149" s="518"/>
      <c r="C149" s="518"/>
      <c r="D149" s="522" t="n">
        <f aca="false">'fill in for MCS '!B18</f>
        <v>0</v>
      </c>
      <c r="E149" s="522"/>
      <c r="F149" s="522"/>
      <c r="G149" s="522"/>
      <c r="H149" s="522"/>
      <c r="I149" s="522"/>
    </row>
    <row r="150" customFormat="false" ht="13.8" hidden="false" customHeight="false" outlineLevel="0" collapsed="false">
      <c r="A150" s="518"/>
      <c r="B150" s="518"/>
      <c r="C150" s="518"/>
      <c r="D150" s="522" t="n">
        <f aca="false">'fill in for MCS '!B19</f>
        <v>0</v>
      </c>
      <c r="E150" s="522"/>
      <c r="F150" s="522"/>
      <c r="G150" s="522"/>
      <c r="H150" s="522"/>
      <c r="I150" s="522"/>
    </row>
    <row r="151" customFormat="false" ht="48" hidden="false" customHeight="true" outlineLevel="0" collapsed="false">
      <c r="A151" s="518" t="s">
        <v>856</v>
      </c>
      <c r="B151" s="518"/>
      <c r="C151" s="518"/>
      <c r="D151" s="523"/>
      <c r="E151" s="523"/>
      <c r="F151" s="523"/>
      <c r="G151" s="523"/>
      <c r="H151" s="523"/>
      <c r="I151" s="523"/>
    </row>
    <row r="152" customFormat="false" ht="51.75" hidden="false" customHeight="true" outlineLevel="0" collapsed="false">
      <c r="A152" s="518" t="s">
        <v>857</v>
      </c>
      <c r="B152" s="518"/>
      <c r="C152" s="518"/>
      <c r="D152" s="524"/>
      <c r="E152" s="524"/>
      <c r="F152" s="524"/>
      <c r="G152" s="524"/>
      <c r="H152" s="524"/>
      <c r="I152" s="524"/>
    </row>
    <row r="153" customFormat="false" ht="14.4" hidden="false" customHeight="true" outlineLevel="0" collapsed="false">
      <c r="A153" s="525" t="s">
        <v>858</v>
      </c>
      <c r="B153" s="525"/>
      <c r="C153" s="525"/>
      <c r="D153" s="526"/>
      <c r="E153" s="526"/>
      <c r="F153" s="526"/>
      <c r="G153" s="526"/>
      <c r="H153" s="526"/>
      <c r="I153" s="526"/>
    </row>
    <row r="154" customFormat="false" ht="15" hidden="false" customHeight="true" outlineLevel="0" collapsed="false">
      <c r="A154" s="527" t="s">
        <v>859</v>
      </c>
      <c r="B154" s="527"/>
      <c r="C154" s="527"/>
      <c r="D154" s="527"/>
      <c r="E154" s="528" t="str">
        <f aca="false">'Your System'!B12</f>
        <v>Midea 8kW</v>
      </c>
      <c r="F154" s="528"/>
      <c r="G154" s="528"/>
      <c r="H154" s="528"/>
      <c r="I154" s="528"/>
    </row>
    <row r="155" customFormat="false" ht="15" hidden="false" customHeight="true" outlineLevel="0" collapsed="false">
      <c r="A155" s="529" t="s">
        <v>860</v>
      </c>
      <c r="B155" s="529"/>
      <c r="C155" s="529"/>
      <c r="D155" s="529"/>
      <c r="E155" s="530" t="str">
        <f aca="false">'MCS certificate'!B81</f>
        <v>MCS HP0270/11</v>
      </c>
      <c r="F155" s="530"/>
      <c r="G155" s="530"/>
      <c r="H155" s="530"/>
      <c r="I155" s="530"/>
    </row>
    <row r="156" customFormat="false" ht="15" hidden="false" customHeight="true" outlineLevel="0" collapsed="false">
      <c r="A156" s="527" t="s">
        <v>861</v>
      </c>
      <c r="B156" s="527"/>
      <c r="C156" s="527"/>
      <c r="D156" s="527"/>
      <c r="E156" s="531" t="str">
        <f aca="false">'MCS certificate'!B82</f>
        <v>GD MIDEA Heating &amp; Ventilating Equipment Co., Ltd</v>
      </c>
      <c r="F156" s="531"/>
      <c r="G156" s="531"/>
      <c r="H156" s="531"/>
      <c r="I156" s="531"/>
    </row>
    <row r="157" customFormat="false" ht="15.75" hidden="false" customHeight="true" outlineLevel="0" collapsed="false">
      <c r="A157" s="527" t="s">
        <v>862</v>
      </c>
      <c r="B157" s="527"/>
      <c r="C157" s="527"/>
      <c r="D157" s="527"/>
      <c r="E157" s="531" t="str">
        <f aca="false">'MCS certificate'!B83</f>
        <v>MHC-V8W/D2N8-B</v>
      </c>
      <c r="F157" s="531"/>
      <c r="G157" s="531"/>
      <c r="H157" s="531"/>
      <c r="I157" s="531"/>
    </row>
  </sheetData>
  <sheetProtection sheet="true" objects="true" scenarios="true"/>
  <mergeCells count="153">
    <mergeCell ref="A1:I2"/>
    <mergeCell ref="A5:I6"/>
    <mergeCell ref="A7:I8"/>
    <mergeCell ref="A9:I10"/>
    <mergeCell ref="A11:I12"/>
    <mergeCell ref="A13:I14"/>
    <mergeCell ref="A15:I16"/>
    <mergeCell ref="A17:I18"/>
    <mergeCell ref="A19:I19"/>
    <mergeCell ref="A20:I21"/>
    <mergeCell ref="A22:I22"/>
    <mergeCell ref="A23:I23"/>
    <mergeCell ref="A24:I25"/>
    <mergeCell ref="A26:I27"/>
    <mergeCell ref="A29:I30"/>
    <mergeCell ref="A31:B31"/>
    <mergeCell ref="C31:I31"/>
    <mergeCell ref="A32:B32"/>
    <mergeCell ref="C32:I32"/>
    <mergeCell ref="A33:B33"/>
    <mergeCell ref="C33:I33"/>
    <mergeCell ref="A34:B34"/>
    <mergeCell ref="C34:I34"/>
    <mergeCell ref="A36:I36"/>
    <mergeCell ref="A37:B37"/>
    <mergeCell ref="C37:I37"/>
    <mergeCell ref="A38:B38"/>
    <mergeCell ref="C38:I38"/>
    <mergeCell ref="A39:B39"/>
    <mergeCell ref="C39:I39"/>
    <mergeCell ref="A40:B40"/>
    <mergeCell ref="C40:I40"/>
    <mergeCell ref="A42:I43"/>
    <mergeCell ref="A44:I44"/>
    <mergeCell ref="A45:I45"/>
    <mergeCell ref="A46:I46"/>
    <mergeCell ref="A48:I48"/>
    <mergeCell ref="A49:I49"/>
    <mergeCell ref="A50:I50"/>
    <mergeCell ref="A51:I51"/>
    <mergeCell ref="A52:I52"/>
    <mergeCell ref="A53:I53"/>
    <mergeCell ref="A54:I54"/>
    <mergeCell ref="A55:I55"/>
    <mergeCell ref="A56:I56"/>
    <mergeCell ref="A57:I57"/>
    <mergeCell ref="A58:I58"/>
    <mergeCell ref="A59:I59"/>
    <mergeCell ref="A60:I60"/>
    <mergeCell ref="A61:I61"/>
    <mergeCell ref="A62:I62"/>
    <mergeCell ref="A63:I63"/>
    <mergeCell ref="A64:I64"/>
    <mergeCell ref="A65:I65"/>
    <mergeCell ref="A66:I66"/>
    <mergeCell ref="A67:I67"/>
    <mergeCell ref="A68:I68"/>
    <mergeCell ref="A69:I69"/>
    <mergeCell ref="A70:I70"/>
    <mergeCell ref="A71:I71"/>
    <mergeCell ref="A72:I72"/>
    <mergeCell ref="A73:I73"/>
    <mergeCell ref="A74:I74"/>
    <mergeCell ref="A75:I75"/>
    <mergeCell ref="A76:I76"/>
    <mergeCell ref="A77:I77"/>
    <mergeCell ref="A78:I78"/>
    <mergeCell ref="A79:I79"/>
    <mergeCell ref="A80:I80"/>
    <mergeCell ref="A81:I81"/>
    <mergeCell ref="A82:I82"/>
    <mergeCell ref="A83:I83"/>
    <mergeCell ref="A84:I84"/>
    <mergeCell ref="A85:I85"/>
    <mergeCell ref="A86:I86"/>
    <mergeCell ref="A87:I87"/>
    <mergeCell ref="A88:I88"/>
    <mergeCell ref="A89:I89"/>
    <mergeCell ref="A90:I90"/>
    <mergeCell ref="A91:I91"/>
    <mergeCell ref="A92:I92"/>
    <mergeCell ref="A93:I93"/>
    <mergeCell ref="A94:I94"/>
    <mergeCell ref="A95:I95"/>
    <mergeCell ref="A96:I96"/>
    <mergeCell ref="A97:I97"/>
    <mergeCell ref="A98:I98"/>
    <mergeCell ref="A99:I99"/>
    <mergeCell ref="A100:I100"/>
    <mergeCell ref="A101:I101"/>
    <mergeCell ref="A102:I102"/>
    <mergeCell ref="A103:I103"/>
    <mergeCell ref="A104:I104"/>
    <mergeCell ref="A105:I105"/>
    <mergeCell ref="A106:I106"/>
    <mergeCell ref="A107:I107"/>
    <mergeCell ref="A108:I108"/>
    <mergeCell ref="A109:I109"/>
    <mergeCell ref="A110:I110"/>
    <mergeCell ref="A111:I111"/>
    <mergeCell ref="A112:I112"/>
    <mergeCell ref="A113:I113"/>
    <mergeCell ref="A114:I114"/>
    <mergeCell ref="A115:I115"/>
    <mergeCell ref="A116:I116"/>
    <mergeCell ref="A117:I117"/>
    <mergeCell ref="A118:I118"/>
    <mergeCell ref="A119:I119"/>
    <mergeCell ref="A120:I120"/>
    <mergeCell ref="A121:I121"/>
    <mergeCell ref="A122:I122"/>
    <mergeCell ref="A123:I123"/>
    <mergeCell ref="A124:I124"/>
    <mergeCell ref="A125:I125"/>
    <mergeCell ref="A126:I126"/>
    <mergeCell ref="A127:I127"/>
    <mergeCell ref="A128:I128"/>
    <mergeCell ref="A129:I129"/>
    <mergeCell ref="A130:I130"/>
    <mergeCell ref="A131:I131"/>
    <mergeCell ref="A132:I132"/>
    <mergeCell ref="A133:I133"/>
    <mergeCell ref="A134:I134"/>
    <mergeCell ref="A135:I135"/>
    <mergeCell ref="A136:I136"/>
    <mergeCell ref="A137:I137"/>
    <mergeCell ref="A138:I138"/>
    <mergeCell ref="A139:I139"/>
    <mergeCell ref="A140:I141"/>
    <mergeCell ref="A142:I142"/>
    <mergeCell ref="A143:I144"/>
    <mergeCell ref="A145:I145"/>
    <mergeCell ref="A146:C146"/>
    <mergeCell ref="D146:I146"/>
    <mergeCell ref="A147:C150"/>
    <mergeCell ref="D147:I147"/>
    <mergeCell ref="D148:I148"/>
    <mergeCell ref="D149:I149"/>
    <mergeCell ref="D150:I150"/>
    <mergeCell ref="A151:C151"/>
    <mergeCell ref="D151:I151"/>
    <mergeCell ref="A152:C152"/>
    <mergeCell ref="D152:I152"/>
    <mergeCell ref="A153:C153"/>
    <mergeCell ref="D153:I153"/>
    <mergeCell ref="A154:D154"/>
    <mergeCell ref="E154:I154"/>
    <mergeCell ref="A155:D155"/>
    <mergeCell ref="E155:I155"/>
    <mergeCell ref="A156:D156"/>
    <mergeCell ref="E156:I156"/>
    <mergeCell ref="A157:D157"/>
    <mergeCell ref="E157:I157"/>
  </mergeCells>
  <dataValidations count="1">
    <dataValidation allowBlank="true" errorStyle="stop" operator="equal" showDropDown="false" showErrorMessage="true" showInputMessage="true" sqref="E154" type="none">
      <formula1>0</formula1>
      <formula2>0</formula2>
    </dataValidation>
  </dataValidations>
  <hyperlinks>
    <hyperlink ref="A132" r:id="rId1" display="If at any time a dispute arises between you and us that cannot be resolved you can refer the matter to be handled through RECC's dispute resolution procedure, provided it falls within their remit. We must agree to follow this procedure if that is your wish. RECC is certified through the Chartered Trading Standards Institute as an Alternative Dispute Resolution provider. You can find further information on the RECC website:  www.recc.org.uk/consumers/how-to-complain."/>
    <hyperlink ref="A135" r:id="rId2" display="You can find more information on the RECC website: www.recc.org.uk/consumers/how-to-complain/independent-arbitration "/>
    <hyperlink ref="A138" r:id="rId3" display="We recommend that you read the Renewable Energy Consumer Code, it is available at www.recc.org.u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8" activeCellId="0" sqref="D58"/>
    </sheetView>
  </sheetViews>
  <sheetFormatPr defaultColWidth="9.328125" defaultRowHeight="13.2" zeroHeight="false" outlineLevelRow="0" outlineLevelCol="0"/>
  <cols>
    <col collapsed="false" customWidth="true" hidden="false" outlineLevel="0" max="1" min="1" style="532" width="77.66"/>
    <col collapsed="false" customWidth="true" hidden="false" outlineLevel="0" max="2" min="2" style="532" width="37.34"/>
    <col collapsed="false" customWidth="true" hidden="false" outlineLevel="0" max="3" min="3" style="8" width="10.55"/>
    <col collapsed="false" customWidth="true" hidden="false" outlineLevel="0" max="4" min="4" style="8" width="21.66"/>
    <col collapsed="false" customWidth="true" hidden="false" outlineLevel="0" max="5" min="5" style="8" width="10.44"/>
    <col collapsed="false" customWidth="true" hidden="false" outlineLevel="0" max="6" min="6" style="8" width="25.44"/>
    <col collapsed="false" customWidth="false" hidden="false" outlineLevel="0" max="1024" min="7" style="8" width="9.34"/>
  </cols>
  <sheetData>
    <row r="1" customFormat="false" ht="25.5" hidden="false" customHeight="true" outlineLevel="0" collapsed="false">
      <c r="A1" s="533" t="s">
        <v>863</v>
      </c>
      <c r="B1" s="533"/>
      <c r="C1" s="533"/>
      <c r="D1" s="533"/>
      <c r="E1" s="533"/>
      <c r="F1" s="533"/>
    </row>
    <row r="2" s="2" customFormat="true" ht="13.8" hidden="false" customHeight="false" outlineLevel="0" collapsed="false">
      <c r="A2" s="534"/>
      <c r="B2" s="534"/>
      <c r="C2" s="534"/>
      <c r="D2" s="534"/>
      <c r="E2" s="534"/>
      <c r="F2" s="534"/>
    </row>
    <row r="3" s="4" customFormat="true" ht="57" hidden="false" customHeight="true" outlineLevel="0" collapsed="false">
      <c r="A3" s="535" t="s">
        <v>864</v>
      </c>
      <c r="B3" s="535"/>
      <c r="C3" s="535"/>
      <c r="D3" s="535"/>
      <c r="E3" s="535"/>
      <c r="F3" s="535"/>
      <c r="G3" s="536"/>
      <c r="I3" s="537" t="s">
        <v>865</v>
      </c>
      <c r="J3" s="537"/>
      <c r="K3" s="537"/>
      <c r="L3" s="537"/>
      <c r="M3" s="537"/>
      <c r="N3" s="537"/>
      <c r="O3" s="537"/>
      <c r="P3" s="537"/>
    </row>
    <row r="4" s="4" customFormat="true" ht="13.8" hidden="false" customHeight="true" outlineLevel="0" collapsed="false">
      <c r="A4" s="538" t="s">
        <v>866</v>
      </c>
      <c r="B4" s="538"/>
      <c r="C4" s="538"/>
      <c r="D4" s="538"/>
      <c r="E4" s="538"/>
      <c r="F4" s="538"/>
      <c r="G4" s="536"/>
      <c r="I4" s="537"/>
      <c r="J4" s="537"/>
      <c r="K4" s="537"/>
      <c r="L4" s="537"/>
      <c r="M4" s="537"/>
      <c r="N4" s="537"/>
      <c r="O4" s="537"/>
      <c r="P4" s="537"/>
    </row>
    <row r="5" s="4" customFormat="true" ht="15" hidden="false" customHeight="true" outlineLevel="0" collapsed="false">
      <c r="A5" s="539" t="s">
        <v>867</v>
      </c>
      <c r="B5" s="539"/>
      <c r="C5" s="539"/>
      <c r="D5" s="539"/>
      <c r="E5" s="539"/>
      <c r="F5" s="539"/>
      <c r="I5" s="537"/>
      <c r="J5" s="537"/>
      <c r="K5" s="537"/>
      <c r="L5" s="537"/>
      <c r="M5" s="537"/>
      <c r="N5" s="537"/>
      <c r="O5" s="537"/>
      <c r="P5" s="537"/>
    </row>
    <row r="6" s="4" customFormat="true" ht="28.5" hidden="false" customHeight="true" outlineLevel="0" collapsed="false">
      <c r="A6" s="540" t="s">
        <v>868</v>
      </c>
      <c r="B6" s="540"/>
      <c r="C6" s="540"/>
      <c r="D6" s="540"/>
      <c r="E6" s="540"/>
      <c r="F6" s="540"/>
      <c r="G6" s="536"/>
      <c r="I6" s="537"/>
      <c r="J6" s="537"/>
      <c r="K6" s="537"/>
      <c r="L6" s="537"/>
      <c r="M6" s="537"/>
      <c r="N6" s="537"/>
      <c r="O6" s="537"/>
      <c r="P6" s="537"/>
    </row>
    <row r="7" s="4" customFormat="true" ht="27.75" hidden="false" customHeight="true" outlineLevel="0" collapsed="false">
      <c r="A7" s="541" t="s">
        <v>869</v>
      </c>
      <c r="B7" s="541"/>
      <c r="C7" s="541"/>
      <c r="D7" s="541"/>
      <c r="E7" s="541"/>
      <c r="F7" s="541"/>
      <c r="I7" s="537"/>
      <c r="J7" s="537"/>
      <c r="K7" s="537"/>
      <c r="L7" s="537"/>
      <c r="M7" s="537"/>
      <c r="N7" s="537"/>
      <c r="O7" s="537"/>
      <c r="P7" s="537"/>
    </row>
    <row r="8" s="4" customFormat="true" ht="39" hidden="false" customHeight="true" outlineLevel="0" collapsed="false">
      <c r="A8" s="541" t="s">
        <v>870</v>
      </c>
      <c r="B8" s="541"/>
      <c r="C8" s="541"/>
      <c r="D8" s="541"/>
      <c r="E8" s="541"/>
      <c r="F8" s="541"/>
      <c r="I8" s="537"/>
      <c r="J8" s="537"/>
      <c r="K8" s="537"/>
      <c r="L8" s="537"/>
      <c r="M8" s="537"/>
      <c r="N8" s="537"/>
      <c r="O8" s="537"/>
      <c r="P8" s="537"/>
    </row>
    <row r="9" s="4" customFormat="true" ht="14.25" hidden="false" customHeight="true" outlineLevel="0" collapsed="false">
      <c r="A9" s="541" t="s">
        <v>871</v>
      </c>
      <c r="B9" s="541"/>
      <c r="C9" s="541"/>
      <c r="D9" s="541"/>
      <c r="E9" s="541"/>
      <c r="F9" s="541"/>
    </row>
    <row r="10" s="4" customFormat="true" ht="13.8" hidden="false" customHeight="true" outlineLevel="0" collapsed="false">
      <c r="A10" s="541" t="s">
        <v>872</v>
      </c>
      <c r="B10" s="541"/>
      <c r="C10" s="541"/>
      <c r="D10" s="541"/>
      <c r="E10" s="541"/>
      <c r="F10" s="541"/>
    </row>
    <row r="11" s="4" customFormat="true" ht="13.8" hidden="false" customHeight="true" outlineLevel="0" collapsed="false">
      <c r="A11" s="541" t="s">
        <v>873</v>
      </c>
      <c r="B11" s="541"/>
      <c r="C11" s="541"/>
      <c r="D11" s="541"/>
      <c r="E11" s="541"/>
      <c r="F11" s="541"/>
    </row>
    <row r="12" s="4" customFormat="true" ht="16.5" hidden="false" customHeight="true" outlineLevel="0" collapsed="false">
      <c r="A12" s="541" t="s">
        <v>874</v>
      </c>
      <c r="B12" s="541"/>
      <c r="C12" s="541"/>
      <c r="D12" s="541"/>
      <c r="E12" s="541"/>
      <c r="F12" s="541"/>
    </row>
    <row r="13" s="4" customFormat="true" ht="27.75" hidden="false" customHeight="true" outlineLevel="0" collapsed="false">
      <c r="A13" s="541" t="s">
        <v>875</v>
      </c>
      <c r="B13" s="541"/>
      <c r="C13" s="541"/>
      <c r="D13" s="541"/>
      <c r="E13" s="541"/>
      <c r="F13" s="541"/>
    </row>
    <row r="14" s="4" customFormat="true" ht="43.5" hidden="false" customHeight="true" outlineLevel="0" collapsed="false">
      <c r="A14" s="540" t="s">
        <v>876</v>
      </c>
      <c r="B14" s="540"/>
      <c r="C14" s="540"/>
      <c r="D14" s="540"/>
      <c r="E14" s="540"/>
      <c r="F14" s="540"/>
      <c r="G14" s="536"/>
    </row>
    <row r="15" s="4" customFormat="true" ht="13.5" hidden="false" customHeight="true" outlineLevel="0" collapsed="false">
      <c r="A15" s="540" t="s">
        <v>877</v>
      </c>
      <c r="B15" s="540"/>
      <c r="C15" s="540"/>
      <c r="D15" s="540"/>
      <c r="E15" s="540"/>
      <c r="F15" s="540"/>
      <c r="G15" s="536"/>
    </row>
    <row r="16" s="2" customFormat="true" ht="13.8" hidden="false" customHeight="true" outlineLevel="0" collapsed="false">
      <c r="A16" s="542" t="s">
        <v>24</v>
      </c>
      <c r="B16" s="542"/>
      <c r="C16" s="542"/>
      <c r="D16" s="542"/>
      <c r="E16" s="542"/>
      <c r="F16" s="542"/>
    </row>
    <row r="17" s="2" customFormat="true" ht="15.75" hidden="false" customHeight="true" outlineLevel="0" collapsed="false">
      <c r="A17" s="543" t="s">
        <v>25</v>
      </c>
      <c r="B17" s="543"/>
      <c r="C17" s="544" t="str">
        <f aca="false">'fill in for MCS '!B5</f>
        <v>Hugh</v>
      </c>
      <c r="D17" s="544"/>
      <c r="E17" s="544"/>
      <c r="F17" s="544"/>
    </row>
    <row r="18" s="2" customFormat="true" ht="15.75" hidden="false" customHeight="true" outlineLevel="0" collapsed="false">
      <c r="A18" s="543" t="s">
        <v>27</v>
      </c>
      <c r="B18" s="543"/>
      <c r="C18" s="544" t="n">
        <f aca="false">'fill in for MCS '!B6</f>
        <v>0</v>
      </c>
      <c r="D18" s="544"/>
      <c r="E18" s="544"/>
      <c r="F18" s="544"/>
    </row>
    <row r="19" s="2" customFormat="true" ht="15.75" hidden="false" customHeight="true" outlineLevel="0" collapsed="false">
      <c r="A19" s="543" t="s">
        <v>29</v>
      </c>
      <c r="B19" s="543"/>
      <c r="C19" s="544" t="n">
        <f aca="false">'fill in for MCS '!B7</f>
        <v>0</v>
      </c>
      <c r="D19" s="544"/>
      <c r="E19" s="544"/>
      <c r="F19" s="544"/>
    </row>
    <row r="20" s="2" customFormat="true" ht="15.75" hidden="false" customHeight="true" outlineLevel="0" collapsed="false">
      <c r="A20" s="543" t="s">
        <v>32</v>
      </c>
      <c r="B20" s="543"/>
      <c r="C20" s="544" t="n">
        <f aca="false">'fill in for MCS '!B8</f>
        <v>0</v>
      </c>
      <c r="D20" s="544"/>
      <c r="E20" s="544"/>
      <c r="F20" s="544"/>
    </row>
    <row r="21" s="2" customFormat="true" ht="15.75" hidden="false" customHeight="true" outlineLevel="0" collapsed="false">
      <c r="A21" s="543" t="s">
        <v>878</v>
      </c>
      <c r="B21" s="543"/>
      <c r="C21" s="544" t="n">
        <f aca="false">'fill in for MCS '!B9</f>
        <v>0</v>
      </c>
      <c r="D21" s="544"/>
      <c r="E21" s="544"/>
      <c r="F21" s="544"/>
    </row>
    <row r="22" s="2" customFormat="true" ht="15.75" hidden="false" customHeight="true" outlineLevel="0" collapsed="false">
      <c r="A22" s="543" t="s">
        <v>38</v>
      </c>
      <c r="B22" s="543"/>
      <c r="C22" s="544" t="n">
        <f aca="false">'fill in for MCS '!B10</f>
        <v>0</v>
      </c>
      <c r="D22" s="544"/>
      <c r="E22" s="544"/>
      <c r="F22" s="544"/>
    </row>
    <row r="23" s="2" customFormat="true" ht="15.75" hidden="false" customHeight="true" outlineLevel="0" collapsed="false">
      <c r="A23" s="543" t="s">
        <v>41</v>
      </c>
      <c r="B23" s="543"/>
      <c r="C23" s="544" t="n">
        <f aca="false">'fill in for MCS '!B11</f>
        <v>0</v>
      </c>
      <c r="D23" s="544"/>
      <c r="E23" s="544"/>
      <c r="F23" s="544"/>
    </row>
    <row r="24" s="2" customFormat="true" ht="15.75" hidden="false" customHeight="true" outlineLevel="0" collapsed="false">
      <c r="A24" s="543" t="s">
        <v>44</v>
      </c>
      <c r="B24" s="543"/>
      <c r="C24" s="544" t="n">
        <f aca="false">'fill in for MCS '!B12</f>
        <v>0</v>
      </c>
      <c r="D24" s="544"/>
      <c r="E24" s="544"/>
      <c r="F24" s="544"/>
    </row>
    <row r="25" s="2" customFormat="true" ht="15" hidden="false" customHeight="true" outlineLevel="0" collapsed="false">
      <c r="A25" s="545"/>
      <c r="B25" s="545"/>
      <c r="C25" s="545"/>
      <c r="D25" s="545"/>
      <c r="E25" s="545"/>
      <c r="F25" s="545"/>
    </row>
    <row r="26" s="2" customFormat="true" ht="13.8" hidden="false" customHeight="true" outlineLevel="0" collapsed="false">
      <c r="A26" s="542" t="s">
        <v>49</v>
      </c>
      <c r="B26" s="542"/>
      <c r="C26" s="542"/>
      <c r="D26" s="542"/>
      <c r="E26" s="542"/>
      <c r="F26" s="546"/>
    </row>
    <row r="27" s="2" customFormat="true" ht="15.75" hidden="false" customHeight="true" outlineLevel="0" collapsed="false">
      <c r="A27" s="543" t="s">
        <v>25</v>
      </c>
      <c r="B27" s="543"/>
      <c r="C27" s="544" t="str">
        <f aca="false">'fill in for MCS '!B15</f>
        <v>Hugh</v>
      </c>
      <c r="D27" s="544"/>
      <c r="E27" s="544"/>
      <c r="F27" s="544"/>
    </row>
    <row r="28" s="2" customFormat="true" ht="15.75" hidden="false" customHeight="true" outlineLevel="0" collapsed="false">
      <c r="A28" s="543" t="s">
        <v>29</v>
      </c>
      <c r="B28" s="543"/>
      <c r="C28" s="544" t="n">
        <f aca="false">'fill in for MCS '!B16</f>
        <v>0</v>
      </c>
      <c r="D28" s="544"/>
      <c r="E28" s="544"/>
      <c r="F28" s="544"/>
    </row>
    <row r="29" s="2" customFormat="true" ht="15.75" hidden="false" customHeight="true" outlineLevel="0" collapsed="false">
      <c r="A29" s="543" t="s">
        <v>32</v>
      </c>
      <c r="B29" s="543"/>
      <c r="C29" s="544" t="n">
        <f aca="false">'fill in for MCS '!B17</f>
        <v>0</v>
      </c>
      <c r="D29" s="544"/>
      <c r="E29" s="544"/>
      <c r="F29" s="544"/>
    </row>
    <row r="30" s="2" customFormat="true" ht="15.75" hidden="false" customHeight="true" outlineLevel="0" collapsed="false">
      <c r="A30" s="543" t="s">
        <v>35</v>
      </c>
      <c r="B30" s="543"/>
      <c r="C30" s="544" t="n">
        <f aca="false">'fill in for MCS '!B18</f>
        <v>0</v>
      </c>
      <c r="D30" s="544"/>
      <c r="E30" s="544"/>
      <c r="F30" s="544"/>
    </row>
    <row r="31" s="2" customFormat="true" ht="15.75" hidden="false" customHeight="true" outlineLevel="0" collapsed="false">
      <c r="A31" s="543" t="s">
        <v>38</v>
      </c>
      <c r="B31" s="543"/>
      <c r="C31" s="544" t="n">
        <f aca="false">'fill in for MCS '!B19</f>
        <v>0</v>
      </c>
      <c r="D31" s="544"/>
      <c r="E31" s="544"/>
      <c r="F31" s="544"/>
    </row>
    <row r="32" s="2" customFormat="true" ht="15.75" hidden="false" customHeight="true" outlineLevel="0" collapsed="false">
      <c r="A32" s="543" t="s">
        <v>41</v>
      </c>
      <c r="B32" s="543"/>
      <c r="C32" s="544" t="n">
        <f aca="false">'fill in for MCS '!B20</f>
        <v>0</v>
      </c>
      <c r="D32" s="544"/>
      <c r="E32" s="544"/>
      <c r="F32" s="544"/>
    </row>
    <row r="33" s="2" customFormat="true" ht="15" hidden="false" customHeight="true" outlineLevel="0" collapsed="false">
      <c r="A33" s="545"/>
      <c r="B33" s="545"/>
      <c r="C33" s="545"/>
      <c r="D33" s="545"/>
      <c r="E33" s="545"/>
      <c r="F33" s="545"/>
    </row>
    <row r="34" s="2" customFormat="true" ht="13.8" hidden="false" customHeight="true" outlineLevel="0" collapsed="false">
      <c r="A34" s="542" t="s">
        <v>55</v>
      </c>
      <c r="B34" s="542"/>
      <c r="C34" s="542"/>
      <c r="D34" s="542"/>
      <c r="E34" s="542"/>
      <c r="F34" s="546"/>
    </row>
    <row r="35" s="2" customFormat="true" ht="15.75" hidden="false" customHeight="true" outlineLevel="0" collapsed="false">
      <c r="A35" s="543" t="s">
        <v>25</v>
      </c>
      <c r="B35" s="543"/>
      <c r="C35" s="544" t="str">
        <f aca="false">'fill in for MCS '!B23</f>
        <v>Hugh</v>
      </c>
      <c r="D35" s="544"/>
      <c r="E35" s="544"/>
      <c r="F35" s="544"/>
    </row>
    <row r="36" s="2" customFormat="true" ht="15.75" hidden="false" customHeight="true" outlineLevel="0" collapsed="false">
      <c r="A36" s="543" t="s">
        <v>29</v>
      </c>
      <c r="B36" s="543"/>
      <c r="C36" s="544" t="n">
        <f aca="false">'fill in for MCS '!B24</f>
        <v>0</v>
      </c>
      <c r="D36" s="544"/>
      <c r="E36" s="544"/>
      <c r="F36" s="544"/>
    </row>
    <row r="37" s="2" customFormat="true" ht="15.75" hidden="false" customHeight="true" outlineLevel="0" collapsed="false">
      <c r="A37" s="543" t="s">
        <v>32</v>
      </c>
      <c r="B37" s="543"/>
      <c r="C37" s="544" t="n">
        <f aca="false">'fill in for MCS '!B25</f>
        <v>0</v>
      </c>
      <c r="D37" s="544"/>
      <c r="E37" s="544"/>
      <c r="F37" s="544"/>
    </row>
    <row r="38" s="2" customFormat="true" ht="15.75" hidden="false" customHeight="true" outlineLevel="0" collapsed="false">
      <c r="A38" s="543" t="s">
        <v>35</v>
      </c>
      <c r="B38" s="543"/>
      <c r="C38" s="544" t="n">
        <f aca="false">'fill in for MCS '!B26</f>
        <v>0</v>
      </c>
      <c r="D38" s="544"/>
      <c r="E38" s="544"/>
      <c r="F38" s="544"/>
    </row>
    <row r="39" s="2" customFormat="true" ht="15.75" hidden="false" customHeight="true" outlineLevel="0" collapsed="false">
      <c r="A39" s="543" t="s">
        <v>38</v>
      </c>
      <c r="B39" s="543"/>
      <c r="C39" s="544" t="n">
        <f aca="false">'fill in for MCS '!B27</f>
        <v>0</v>
      </c>
      <c r="D39" s="544"/>
      <c r="E39" s="544"/>
      <c r="F39" s="544"/>
    </row>
    <row r="40" s="2" customFormat="true" ht="15.75" hidden="false" customHeight="true" outlineLevel="0" collapsed="false">
      <c r="A40" s="543" t="s">
        <v>41</v>
      </c>
      <c r="B40" s="543"/>
      <c r="C40" s="544" t="n">
        <f aca="false">'fill in for MCS '!B28</f>
        <v>0</v>
      </c>
      <c r="D40" s="544"/>
      <c r="E40" s="544"/>
      <c r="F40" s="544"/>
    </row>
    <row r="41" s="2" customFormat="true" ht="13.8" hidden="false" customHeight="false" outlineLevel="0" collapsed="false">
      <c r="A41" s="542"/>
      <c r="B41" s="542"/>
      <c r="C41" s="542"/>
      <c r="D41" s="542"/>
      <c r="E41" s="542"/>
      <c r="F41" s="542"/>
    </row>
    <row r="42" s="2" customFormat="true" ht="14.4" hidden="false" customHeight="true" outlineLevel="0" collapsed="false">
      <c r="A42" s="547" t="s">
        <v>879</v>
      </c>
      <c r="B42" s="547"/>
      <c r="C42" s="547"/>
      <c r="D42" s="547"/>
      <c r="E42" s="547"/>
      <c r="F42" s="547"/>
    </row>
    <row r="43" s="2" customFormat="true" ht="13.8" hidden="false" customHeight="true" outlineLevel="0" collapsed="false">
      <c r="A43" s="548" t="s">
        <v>880</v>
      </c>
      <c r="B43" s="548"/>
      <c r="C43" s="548"/>
      <c r="D43" s="549" t="s">
        <v>881</v>
      </c>
      <c r="E43" s="549"/>
      <c r="F43" s="549"/>
    </row>
    <row r="44" s="2" customFormat="true" ht="14.4" hidden="false" customHeight="true" outlineLevel="0" collapsed="false">
      <c r="A44" s="550" t="s">
        <v>882</v>
      </c>
      <c r="B44" s="550"/>
      <c r="C44" s="550"/>
      <c r="D44" s="551" t="s">
        <v>883</v>
      </c>
      <c r="E44" s="551"/>
      <c r="F44" s="551"/>
    </row>
    <row r="45" s="2" customFormat="true" ht="13.8" hidden="false" customHeight="true" outlineLevel="0" collapsed="false">
      <c r="A45" s="548" t="s">
        <v>884</v>
      </c>
      <c r="B45" s="548"/>
      <c r="C45" s="548"/>
      <c r="D45" s="552" t="str">
        <f aca="false">'fill in for MCS '!B41</f>
        <v>_ _ – _ _ _ – _ _ _ - _ _ – _ _ _ _ – _ _ _ _ – _ _ _</v>
      </c>
      <c r="E45" s="552"/>
      <c r="F45" s="552"/>
    </row>
    <row r="46" s="2" customFormat="true" ht="18" hidden="false" customHeight="true" outlineLevel="0" collapsed="false">
      <c r="A46" s="553" t="s">
        <v>885</v>
      </c>
      <c r="B46" s="553"/>
      <c r="C46" s="553"/>
      <c r="D46" s="552"/>
      <c r="E46" s="552"/>
      <c r="F46" s="552"/>
    </row>
    <row r="47" s="2" customFormat="true" ht="13.8" hidden="false" customHeight="true" outlineLevel="0" collapsed="false">
      <c r="A47" s="554" t="s">
        <v>886</v>
      </c>
      <c r="B47" s="554"/>
      <c r="C47" s="554"/>
      <c r="D47" s="555" t="s">
        <v>887</v>
      </c>
      <c r="E47" s="555"/>
      <c r="F47" s="555"/>
    </row>
    <row r="48" s="2" customFormat="true" ht="13.8" hidden="false" customHeight="true" outlineLevel="0" collapsed="false">
      <c r="A48" s="554"/>
      <c r="B48" s="554"/>
      <c r="C48" s="554"/>
      <c r="D48" s="556" t="s">
        <v>888</v>
      </c>
      <c r="E48" s="556"/>
      <c r="F48" s="556"/>
    </row>
    <row r="49" s="2" customFormat="true" ht="14.4" hidden="false" customHeight="true" outlineLevel="0" collapsed="false">
      <c r="A49" s="554"/>
      <c r="B49" s="554"/>
      <c r="C49" s="554"/>
      <c r="D49" s="557" t="s">
        <v>889</v>
      </c>
      <c r="E49" s="557"/>
      <c r="F49" s="557"/>
    </row>
    <row r="50" s="2" customFormat="true" ht="14.4" hidden="false" customHeight="true" outlineLevel="0" collapsed="false">
      <c r="A50" s="554" t="s">
        <v>890</v>
      </c>
      <c r="B50" s="554"/>
      <c r="C50" s="554"/>
      <c r="D50" s="558" t="s">
        <v>891</v>
      </c>
      <c r="E50" s="558"/>
      <c r="F50" s="558"/>
    </row>
    <row r="51" s="2" customFormat="true" ht="13.8" hidden="false" customHeight="true" outlineLevel="0" collapsed="false">
      <c r="A51" s="548" t="s">
        <v>892</v>
      </c>
      <c r="B51" s="548"/>
      <c r="C51" s="548"/>
      <c r="D51" s="559" t="s">
        <v>893</v>
      </c>
      <c r="E51" s="559"/>
      <c r="F51" s="559"/>
    </row>
    <row r="52" s="2" customFormat="true" ht="14.4" hidden="false" customHeight="true" outlineLevel="0" collapsed="false">
      <c r="A52" s="550" t="s">
        <v>894</v>
      </c>
      <c r="B52" s="550"/>
      <c r="C52" s="550"/>
      <c r="D52" s="559"/>
      <c r="E52" s="559"/>
      <c r="F52" s="559"/>
    </row>
    <row r="53" s="2" customFormat="true" ht="13.8" hidden="false" customHeight="true" outlineLevel="0" collapsed="false">
      <c r="A53" s="554" t="s">
        <v>895</v>
      </c>
      <c r="B53" s="554"/>
      <c r="C53" s="554"/>
      <c r="D53" s="560" t="s">
        <v>896</v>
      </c>
      <c r="E53" s="560"/>
      <c r="F53" s="560"/>
    </row>
    <row r="54" s="2" customFormat="true" ht="14.4" hidden="false" customHeight="true" outlineLevel="0" collapsed="false">
      <c r="A54" s="554"/>
      <c r="B54" s="554"/>
      <c r="C54" s="554"/>
      <c r="D54" s="561" t="s">
        <v>897</v>
      </c>
      <c r="E54" s="561"/>
      <c r="F54" s="561"/>
    </row>
    <row r="55" s="2" customFormat="true" ht="13.8" hidden="false" customHeight="true" outlineLevel="0" collapsed="false">
      <c r="A55" s="548" t="s">
        <v>898</v>
      </c>
      <c r="B55" s="548"/>
      <c r="C55" s="548"/>
      <c r="D55" s="552" t="n">
        <f aca="false">'MCS certificate'!B104</f>
        <v>14.9</v>
      </c>
      <c r="E55" s="555" t="s">
        <v>899</v>
      </c>
      <c r="F55" s="555"/>
    </row>
    <row r="56" s="2" customFormat="true" ht="32.25" hidden="false" customHeight="true" outlineLevel="0" collapsed="false">
      <c r="A56" s="550" t="s">
        <v>900</v>
      </c>
      <c r="B56" s="550"/>
      <c r="C56" s="550"/>
      <c r="D56" s="552"/>
      <c r="E56" s="557" t="s">
        <v>889</v>
      </c>
      <c r="F56" s="557"/>
    </row>
    <row r="57" s="2" customFormat="true" ht="45" hidden="false" customHeight="true" outlineLevel="0" collapsed="false">
      <c r="A57" s="548" t="s">
        <v>901</v>
      </c>
      <c r="B57" s="548"/>
      <c r="C57" s="548"/>
      <c r="D57" s="562" t="s">
        <v>902</v>
      </c>
      <c r="E57" s="562"/>
      <c r="F57" s="562"/>
    </row>
    <row r="58" s="2" customFormat="true" ht="13.8" hidden="false" customHeight="true" outlineLevel="0" collapsed="false">
      <c r="A58" s="563" t="s">
        <v>903</v>
      </c>
      <c r="B58" s="563"/>
      <c r="C58" s="563"/>
      <c r="D58" s="564" t="s">
        <v>904</v>
      </c>
      <c r="E58" s="564"/>
      <c r="F58" s="564"/>
    </row>
    <row r="59" s="2" customFormat="true" ht="14.4" hidden="false" customHeight="true" outlineLevel="0" collapsed="false">
      <c r="A59" s="565"/>
      <c r="B59" s="565"/>
      <c r="C59" s="565"/>
      <c r="D59" s="566" t="s">
        <v>897</v>
      </c>
      <c r="E59" s="566"/>
      <c r="F59" s="566"/>
    </row>
    <row r="60" s="2" customFormat="true" ht="13.8" hidden="false" customHeight="true" outlineLevel="0" collapsed="false">
      <c r="A60" s="548" t="s">
        <v>905</v>
      </c>
      <c r="B60" s="548"/>
      <c r="C60" s="548"/>
      <c r="D60" s="567" t="s">
        <v>906</v>
      </c>
      <c r="E60" s="567"/>
      <c r="F60" s="567"/>
    </row>
    <row r="61" s="2" customFormat="true" ht="14.4" hidden="false" customHeight="true" outlineLevel="0" collapsed="false">
      <c r="A61" s="550" t="s">
        <v>907</v>
      </c>
      <c r="B61" s="550"/>
      <c r="C61" s="550"/>
      <c r="D61" s="567"/>
      <c r="E61" s="567"/>
      <c r="F61" s="567"/>
    </row>
    <row r="62" s="2" customFormat="true" ht="13.8" hidden="false" customHeight="true" outlineLevel="0" collapsed="false">
      <c r="A62" s="548" t="s">
        <v>908</v>
      </c>
      <c r="B62" s="548"/>
      <c r="C62" s="548"/>
      <c r="D62" s="568" t="s">
        <v>909</v>
      </c>
      <c r="E62" s="568"/>
      <c r="F62" s="568"/>
    </row>
    <row r="63" s="2" customFormat="true" ht="15" hidden="false" customHeight="true" outlineLevel="0" collapsed="false">
      <c r="A63" s="569" t="s">
        <v>910</v>
      </c>
      <c r="B63" s="569"/>
      <c r="C63" s="569"/>
      <c r="D63" s="570" t="s">
        <v>911</v>
      </c>
      <c r="E63" s="570"/>
      <c r="F63" s="570"/>
    </row>
    <row r="64" s="2" customFormat="true" ht="14.4" hidden="false" customHeight="true" outlineLevel="0" collapsed="false">
      <c r="A64" s="565"/>
      <c r="B64" s="565"/>
      <c r="C64" s="565"/>
      <c r="D64" s="571" t="s">
        <v>912</v>
      </c>
      <c r="E64" s="571"/>
      <c r="F64" s="571"/>
    </row>
    <row r="65" s="2" customFormat="true" ht="13.8" hidden="false" customHeight="true" outlineLevel="0" collapsed="false">
      <c r="A65" s="548" t="s">
        <v>913</v>
      </c>
      <c r="B65" s="548"/>
      <c r="C65" s="548"/>
      <c r="D65" s="555" t="s">
        <v>896</v>
      </c>
      <c r="E65" s="555"/>
      <c r="F65" s="555"/>
    </row>
    <row r="66" s="2" customFormat="true" ht="13.8" hidden="false" customHeight="true" outlineLevel="0" collapsed="false">
      <c r="A66" s="563" t="s">
        <v>914</v>
      </c>
      <c r="B66" s="563"/>
      <c r="C66" s="563"/>
      <c r="D66" s="556" t="s">
        <v>897</v>
      </c>
      <c r="E66" s="556"/>
      <c r="F66" s="556"/>
    </row>
    <row r="67" s="2" customFormat="true" ht="14.4" hidden="false" customHeight="true" outlineLevel="0" collapsed="false">
      <c r="A67" s="565"/>
      <c r="B67" s="565"/>
      <c r="C67" s="565"/>
      <c r="D67" s="557" t="s">
        <v>915</v>
      </c>
      <c r="E67" s="557"/>
      <c r="F67" s="557"/>
    </row>
    <row r="68" s="2" customFormat="true" ht="13.8" hidden="false" customHeight="true" outlineLevel="0" collapsed="false">
      <c r="A68" s="548" t="s">
        <v>916</v>
      </c>
      <c r="B68" s="548"/>
      <c r="C68" s="548"/>
      <c r="D68" s="555" t="s">
        <v>917</v>
      </c>
      <c r="E68" s="555"/>
      <c r="F68" s="555"/>
    </row>
    <row r="69" s="2" customFormat="true" ht="13.8" hidden="false" customHeight="true" outlineLevel="0" collapsed="false">
      <c r="A69" s="563" t="s">
        <v>914</v>
      </c>
      <c r="B69" s="563"/>
      <c r="C69" s="563"/>
      <c r="D69" s="556" t="s">
        <v>918</v>
      </c>
      <c r="E69" s="556"/>
      <c r="F69" s="556"/>
    </row>
    <row r="70" s="2" customFormat="true" ht="33.75" hidden="false" customHeight="true" outlineLevel="0" collapsed="false">
      <c r="A70" s="565"/>
      <c r="B70" s="565"/>
      <c r="C70" s="565"/>
      <c r="D70" s="572" t="s">
        <v>919</v>
      </c>
      <c r="E70" s="572"/>
      <c r="F70" s="572"/>
    </row>
    <row r="71" s="2" customFormat="true" ht="28.5" hidden="false" customHeight="true" outlineLevel="0" collapsed="false">
      <c r="A71" s="548" t="s">
        <v>920</v>
      </c>
      <c r="B71" s="548"/>
      <c r="C71" s="548"/>
      <c r="D71" s="573" t="s">
        <v>921</v>
      </c>
      <c r="E71" s="573"/>
      <c r="F71" s="573"/>
    </row>
    <row r="72" s="2" customFormat="true" ht="22.5" hidden="false" customHeight="true" outlineLevel="0" collapsed="false">
      <c r="A72" s="563" t="s">
        <v>914</v>
      </c>
      <c r="B72" s="563"/>
      <c r="C72" s="563"/>
      <c r="D72" s="574" t="s">
        <v>922</v>
      </c>
      <c r="E72" s="574"/>
      <c r="F72" s="574"/>
    </row>
    <row r="73" s="2" customFormat="true" ht="14.4" hidden="false" customHeight="true" outlineLevel="0" collapsed="false">
      <c r="A73" s="565"/>
      <c r="B73" s="565"/>
      <c r="C73" s="565"/>
      <c r="D73" s="575" t="s">
        <v>923</v>
      </c>
      <c r="E73" s="575"/>
      <c r="F73" s="575"/>
    </row>
    <row r="74" s="2" customFormat="true" ht="14.4" hidden="false" customHeight="true" outlineLevel="0" collapsed="false">
      <c r="A74" s="554" t="s">
        <v>924</v>
      </c>
      <c r="B74" s="554"/>
      <c r="C74" s="554"/>
      <c r="D74" s="576" t="n">
        <f aca="false">'fill in for MCS '!B2</f>
        <v>44668</v>
      </c>
      <c r="E74" s="576"/>
      <c r="F74" s="576"/>
    </row>
    <row r="75" s="2" customFormat="true" ht="13.8" hidden="false" customHeight="false" outlineLevel="0" collapsed="false">
      <c r="A75" s="577"/>
      <c r="B75" s="577"/>
      <c r="C75" s="577"/>
      <c r="D75" s="577"/>
      <c r="E75" s="577"/>
      <c r="F75" s="577"/>
    </row>
    <row r="76" s="2" customFormat="true" ht="21.75" hidden="false" customHeight="true" outlineLevel="0" collapsed="false">
      <c r="A76" s="578" t="s">
        <v>925</v>
      </c>
      <c r="B76" s="578"/>
      <c r="C76" s="578"/>
      <c r="D76" s="578"/>
      <c r="E76" s="578"/>
      <c r="F76" s="578"/>
    </row>
    <row r="77" s="2" customFormat="true" ht="36" hidden="false" customHeight="true" outlineLevel="0" collapsed="false">
      <c r="A77" s="579" t="s">
        <v>926</v>
      </c>
      <c r="B77" s="579"/>
      <c r="C77" s="579"/>
      <c r="D77" s="579"/>
      <c r="E77" s="579"/>
      <c r="F77" s="579"/>
    </row>
    <row r="78" s="2" customFormat="true" ht="13.8" hidden="false" customHeight="false" outlineLevel="0" collapsed="false">
      <c r="A78" s="580"/>
      <c r="B78" s="580"/>
      <c r="C78" s="580"/>
      <c r="D78" s="580"/>
      <c r="E78" s="580"/>
      <c r="F78" s="580"/>
    </row>
    <row r="79" s="2" customFormat="true" ht="14.15" hidden="false" customHeight="false" outlineLevel="0" collapsed="false">
      <c r="A79" s="581" t="s">
        <v>927</v>
      </c>
      <c r="B79" s="581"/>
      <c r="C79" s="581"/>
      <c r="D79" s="581"/>
      <c r="E79" s="581"/>
      <c r="F79" s="581"/>
    </row>
    <row r="80" s="2" customFormat="true" ht="13.5" hidden="false" customHeight="true" outlineLevel="0" collapsed="false">
      <c r="A80" s="582" t="s">
        <v>928</v>
      </c>
      <c r="B80" s="582"/>
      <c r="C80" s="552" t="str">
        <f aca="false">'MCS certificate'!B82</f>
        <v>GD MIDEA Heating &amp; Ventilating Equipment Co., Ltd</v>
      </c>
      <c r="D80" s="552"/>
      <c r="E80" s="552"/>
      <c r="F80" s="552"/>
    </row>
    <row r="81" s="2" customFormat="true" ht="13.5" hidden="false" customHeight="true" outlineLevel="0" collapsed="false">
      <c r="A81" s="582" t="s">
        <v>929</v>
      </c>
      <c r="B81" s="582"/>
      <c r="C81" s="583" t="str">
        <f aca="false">'MCS certificate'!B83</f>
        <v>MHC-V8W/D2N8-B</v>
      </c>
      <c r="D81" s="583"/>
      <c r="E81" s="583"/>
      <c r="F81" s="583"/>
    </row>
    <row r="82" s="2" customFormat="true" ht="33.75" hidden="false" customHeight="true" outlineLevel="0" collapsed="false">
      <c r="A82" s="584" t="s">
        <v>930</v>
      </c>
      <c r="B82" s="584"/>
      <c r="C82" s="585" t="s">
        <v>931</v>
      </c>
      <c r="D82" s="585"/>
      <c r="E82" s="585"/>
      <c r="F82" s="585"/>
    </row>
    <row r="83" s="2" customFormat="true" ht="33.75" hidden="false" customHeight="true" outlineLevel="0" collapsed="false">
      <c r="A83" s="582" t="s">
        <v>932</v>
      </c>
      <c r="B83" s="582"/>
      <c r="C83" s="586" t="s">
        <v>933</v>
      </c>
      <c r="D83" s="586"/>
      <c r="E83" s="586"/>
      <c r="F83" s="586"/>
    </row>
    <row r="84" s="2" customFormat="true" ht="29.25" hidden="false" customHeight="true" outlineLevel="0" collapsed="false">
      <c r="A84" s="587" t="s">
        <v>934</v>
      </c>
      <c r="B84" s="587"/>
      <c r="C84" s="587"/>
      <c r="D84" s="585" t="s">
        <v>935</v>
      </c>
      <c r="E84" s="585"/>
      <c r="F84" s="585"/>
    </row>
    <row r="85" s="2" customFormat="true" ht="15.75" hidden="false" customHeight="true" outlineLevel="0" collapsed="false">
      <c r="A85" s="550" t="s">
        <v>936</v>
      </c>
      <c r="B85" s="550"/>
      <c r="C85" s="550"/>
      <c r="D85" s="588"/>
      <c r="E85" s="589"/>
      <c r="F85" s="590"/>
    </row>
    <row r="86" s="2" customFormat="true" ht="33" hidden="false" customHeight="true" outlineLevel="0" collapsed="false">
      <c r="A86" s="591" t="s">
        <v>937</v>
      </c>
      <c r="B86" s="591"/>
      <c r="C86" s="591"/>
      <c r="D86" s="592" t="s">
        <v>938</v>
      </c>
      <c r="E86" s="593" t="str">
        <f aca="false">'MCS certificate'!B102</f>
        <v>HP_2608</v>
      </c>
      <c r="F86" s="594"/>
    </row>
    <row r="87" s="2" customFormat="true" ht="13.5" hidden="false" customHeight="true" outlineLevel="0" collapsed="false">
      <c r="A87" s="595" t="s">
        <v>939</v>
      </c>
      <c r="B87" s="595"/>
      <c r="C87" s="595"/>
      <c r="D87" s="595"/>
      <c r="E87" s="595"/>
      <c r="F87" s="595"/>
    </row>
    <row r="88" s="2" customFormat="true" ht="12.75" hidden="false" customHeight="true" outlineLevel="0" collapsed="false">
      <c r="A88" s="596" t="s">
        <v>940</v>
      </c>
      <c r="B88" s="596"/>
      <c r="C88" s="596"/>
      <c r="D88" s="552" t="s">
        <v>941</v>
      </c>
      <c r="E88" s="552"/>
      <c r="F88" s="552"/>
    </row>
    <row r="89" s="2" customFormat="true" ht="15.75" hidden="false" customHeight="true" outlineLevel="0" collapsed="false">
      <c r="A89" s="597" t="s">
        <v>942</v>
      </c>
      <c r="B89" s="597"/>
      <c r="C89" s="597"/>
      <c r="D89" s="552"/>
      <c r="E89" s="552"/>
      <c r="F89" s="552"/>
    </row>
    <row r="90" s="2" customFormat="true" ht="26.25" hidden="false" customHeight="true" outlineLevel="0" collapsed="false">
      <c r="A90" s="598" t="s">
        <v>943</v>
      </c>
      <c r="B90" s="598"/>
      <c r="C90" s="598"/>
      <c r="D90" s="558" t="s">
        <v>941</v>
      </c>
      <c r="E90" s="558"/>
      <c r="F90" s="558"/>
    </row>
    <row r="91" s="2" customFormat="true" ht="12.75" hidden="false" customHeight="true" outlineLevel="0" collapsed="false">
      <c r="A91" s="591" t="s">
        <v>944</v>
      </c>
      <c r="B91" s="591"/>
      <c r="C91" s="591"/>
      <c r="D91" s="552" t="s">
        <v>941</v>
      </c>
      <c r="E91" s="552"/>
      <c r="F91" s="552"/>
    </row>
    <row r="92" s="2" customFormat="true" ht="15.75" hidden="false" customHeight="true" outlineLevel="0" collapsed="false">
      <c r="A92" s="599" t="s">
        <v>945</v>
      </c>
      <c r="B92" s="599"/>
      <c r="C92" s="599"/>
      <c r="D92" s="552"/>
      <c r="E92" s="552"/>
      <c r="F92" s="552"/>
    </row>
    <row r="93" s="2" customFormat="true" ht="12.75" hidden="false" customHeight="true" outlineLevel="0" collapsed="false">
      <c r="A93" s="591" t="s">
        <v>944</v>
      </c>
      <c r="B93" s="591"/>
      <c r="C93" s="591"/>
      <c r="D93" s="552" t="s">
        <v>941</v>
      </c>
      <c r="E93" s="552"/>
      <c r="F93" s="552"/>
    </row>
    <row r="94" s="2" customFormat="true" ht="15.75" hidden="false" customHeight="true" outlineLevel="0" collapsed="false">
      <c r="A94" s="599" t="s">
        <v>946</v>
      </c>
      <c r="B94" s="599"/>
      <c r="C94" s="599"/>
      <c r="D94" s="552"/>
      <c r="E94" s="552"/>
      <c r="F94" s="552"/>
    </row>
    <row r="95" s="2" customFormat="true" ht="12.75" hidden="false" customHeight="true" outlineLevel="0" collapsed="false">
      <c r="A95" s="591" t="s">
        <v>947</v>
      </c>
      <c r="B95" s="591"/>
      <c r="C95" s="591"/>
      <c r="D95" s="552" t="s">
        <v>941</v>
      </c>
      <c r="E95" s="552"/>
      <c r="F95" s="552"/>
    </row>
    <row r="96" s="2" customFormat="true" ht="15.75" hidden="false" customHeight="true" outlineLevel="0" collapsed="false">
      <c r="A96" s="599" t="s">
        <v>948</v>
      </c>
      <c r="B96" s="599"/>
      <c r="C96" s="599"/>
      <c r="D96" s="552"/>
      <c r="E96" s="552"/>
      <c r="F96" s="552"/>
    </row>
    <row r="97" s="2" customFormat="true" ht="12.75" hidden="false" customHeight="true" outlineLevel="0" collapsed="false">
      <c r="A97" s="591" t="s">
        <v>947</v>
      </c>
      <c r="B97" s="591"/>
      <c r="C97" s="591"/>
      <c r="D97" s="552" t="s">
        <v>941</v>
      </c>
      <c r="E97" s="552"/>
      <c r="F97" s="552"/>
    </row>
    <row r="98" s="2" customFormat="true" ht="15.75" hidden="false" customHeight="true" outlineLevel="0" collapsed="false">
      <c r="A98" s="599" t="s">
        <v>949</v>
      </c>
      <c r="B98" s="599"/>
      <c r="C98" s="599"/>
      <c r="D98" s="552"/>
      <c r="E98" s="552"/>
      <c r="F98" s="552"/>
    </row>
    <row r="99" s="2" customFormat="true" ht="13.8" hidden="false" customHeight="false" outlineLevel="0" collapsed="false">
      <c r="A99" s="577"/>
      <c r="B99" s="577"/>
      <c r="C99" s="577"/>
      <c r="D99" s="577"/>
      <c r="E99" s="577"/>
      <c r="F99" s="577"/>
    </row>
    <row r="100" s="2" customFormat="true" ht="34.5" hidden="false" customHeight="true" outlineLevel="0" collapsed="false">
      <c r="A100" s="579" t="s">
        <v>950</v>
      </c>
      <c r="B100" s="579"/>
      <c r="C100" s="579"/>
      <c r="D100" s="579"/>
      <c r="E100" s="579"/>
      <c r="F100" s="579"/>
    </row>
    <row r="101" s="2" customFormat="true" ht="13.8" hidden="false" customHeight="false" outlineLevel="0" collapsed="false">
      <c r="A101" s="600" t="s">
        <v>951</v>
      </c>
      <c r="B101" s="600"/>
      <c r="C101" s="600"/>
      <c r="D101" s="600"/>
      <c r="E101" s="600"/>
      <c r="F101" s="600"/>
    </row>
    <row r="102" s="2" customFormat="true" ht="13.8" hidden="false" customHeight="false" outlineLevel="0" collapsed="false">
      <c r="A102" s="601"/>
      <c r="B102" s="601"/>
    </row>
    <row r="103" s="2" customFormat="true" ht="14.15" hidden="false" customHeight="false" outlineLevel="0" collapsed="false">
      <c r="A103" s="602" t="s">
        <v>952</v>
      </c>
      <c r="B103" s="602"/>
    </row>
    <row r="104" s="2" customFormat="true" ht="44.25" hidden="false" customHeight="true" outlineLevel="0" collapsed="false">
      <c r="A104" s="603" t="s">
        <v>953</v>
      </c>
      <c r="B104" s="603"/>
      <c r="C104" s="603"/>
      <c r="D104" s="603"/>
      <c r="E104" s="603"/>
      <c r="F104" s="603"/>
    </row>
    <row r="105" s="2" customFormat="true" ht="13.8" hidden="false" customHeight="true" outlineLevel="0" collapsed="false">
      <c r="A105" s="604" t="s">
        <v>25</v>
      </c>
      <c r="B105" s="605" t="str">
        <f aca="false">'fill in for MCS '!B5</f>
        <v>Hugh</v>
      </c>
      <c r="C105" s="606" t="s">
        <v>954</v>
      </c>
      <c r="D105" s="607"/>
      <c r="E105" s="606" t="s">
        <v>21</v>
      </c>
      <c r="F105" s="608" t="n">
        <f aca="false">'fill in for MCS '!B2</f>
        <v>44668</v>
      </c>
    </row>
    <row r="106" s="2" customFormat="true" ht="13.8" hidden="false" customHeight="false" outlineLevel="0" collapsed="false">
      <c r="A106" s="604"/>
      <c r="B106" s="605"/>
      <c r="C106" s="609"/>
      <c r="D106" s="607"/>
      <c r="E106" s="609"/>
      <c r="F106" s="608"/>
    </row>
    <row r="107" s="2" customFormat="true" ht="13.8" hidden="false" customHeight="false" outlineLevel="0" collapsed="false">
      <c r="A107" s="601"/>
      <c r="B107" s="601"/>
    </row>
    <row r="108" s="2" customFormat="true" ht="13.8" hidden="false" customHeight="false" outlineLevel="0" collapsed="false">
      <c r="A108" s="146"/>
      <c r="B108" s="146"/>
    </row>
  </sheetData>
  <sheetProtection sheet="true" objects="true" scenarios="true"/>
  <mergeCells count="165">
    <mergeCell ref="A1:F1"/>
    <mergeCell ref="A2:F2"/>
    <mergeCell ref="A3:F3"/>
    <mergeCell ref="I3:P8"/>
    <mergeCell ref="A4:F4"/>
    <mergeCell ref="A5:F5"/>
    <mergeCell ref="A6:F6"/>
    <mergeCell ref="A7:F7"/>
    <mergeCell ref="A8:F8"/>
    <mergeCell ref="A9:F9"/>
    <mergeCell ref="A10:F10"/>
    <mergeCell ref="A11:F11"/>
    <mergeCell ref="A12:F12"/>
    <mergeCell ref="A13:F13"/>
    <mergeCell ref="A14:F14"/>
    <mergeCell ref="A15:F15"/>
    <mergeCell ref="A16:F16"/>
    <mergeCell ref="A17:B17"/>
    <mergeCell ref="C17:F17"/>
    <mergeCell ref="A18:B18"/>
    <mergeCell ref="C18:F18"/>
    <mergeCell ref="A19:B19"/>
    <mergeCell ref="C19:F19"/>
    <mergeCell ref="A20:B20"/>
    <mergeCell ref="C20:F20"/>
    <mergeCell ref="A21:B21"/>
    <mergeCell ref="C21:F21"/>
    <mergeCell ref="A22:B22"/>
    <mergeCell ref="C22:F22"/>
    <mergeCell ref="A23:B23"/>
    <mergeCell ref="C23:F23"/>
    <mergeCell ref="A24:B24"/>
    <mergeCell ref="C24:F24"/>
    <mergeCell ref="A25:F25"/>
    <mergeCell ref="A26:E26"/>
    <mergeCell ref="A27:B27"/>
    <mergeCell ref="C27:F27"/>
    <mergeCell ref="A28:B28"/>
    <mergeCell ref="C28:F28"/>
    <mergeCell ref="A29:B29"/>
    <mergeCell ref="C29:F29"/>
    <mergeCell ref="A30:B30"/>
    <mergeCell ref="C30:F30"/>
    <mergeCell ref="A31:B31"/>
    <mergeCell ref="C31:F31"/>
    <mergeCell ref="A32:B32"/>
    <mergeCell ref="C32:F32"/>
    <mergeCell ref="A33:F33"/>
    <mergeCell ref="A34:E34"/>
    <mergeCell ref="A35:B35"/>
    <mergeCell ref="C35:F35"/>
    <mergeCell ref="A36:B36"/>
    <mergeCell ref="C36:F36"/>
    <mergeCell ref="A37:B37"/>
    <mergeCell ref="C37:F37"/>
    <mergeCell ref="A38:B38"/>
    <mergeCell ref="C38:F38"/>
    <mergeCell ref="A39:B39"/>
    <mergeCell ref="C39:F39"/>
    <mergeCell ref="A40:B40"/>
    <mergeCell ref="C40:F40"/>
    <mergeCell ref="A41:F41"/>
    <mergeCell ref="A42:F42"/>
    <mergeCell ref="A43:C43"/>
    <mergeCell ref="D43:F43"/>
    <mergeCell ref="A44:C44"/>
    <mergeCell ref="D44:F44"/>
    <mergeCell ref="A45:C45"/>
    <mergeCell ref="D45:F46"/>
    <mergeCell ref="A46:C46"/>
    <mergeCell ref="A47:C49"/>
    <mergeCell ref="D47:F47"/>
    <mergeCell ref="D48:F48"/>
    <mergeCell ref="D49:F49"/>
    <mergeCell ref="A50:C50"/>
    <mergeCell ref="D50:F50"/>
    <mergeCell ref="A51:C51"/>
    <mergeCell ref="D51:F52"/>
    <mergeCell ref="A52:C52"/>
    <mergeCell ref="A53:C54"/>
    <mergeCell ref="D53:F53"/>
    <mergeCell ref="D54:F54"/>
    <mergeCell ref="A55:C55"/>
    <mergeCell ref="D55:D56"/>
    <mergeCell ref="E55:F55"/>
    <mergeCell ref="A56:C56"/>
    <mergeCell ref="E56:F56"/>
    <mergeCell ref="A57:C57"/>
    <mergeCell ref="D57:F57"/>
    <mergeCell ref="A58:C58"/>
    <mergeCell ref="D58:F58"/>
    <mergeCell ref="A59:C59"/>
    <mergeCell ref="D59:F59"/>
    <mergeCell ref="A60:C60"/>
    <mergeCell ref="D60:F61"/>
    <mergeCell ref="A61:C61"/>
    <mergeCell ref="A62:C62"/>
    <mergeCell ref="D62:F62"/>
    <mergeCell ref="A63:C63"/>
    <mergeCell ref="D63:F63"/>
    <mergeCell ref="A64:C64"/>
    <mergeCell ref="D64:F64"/>
    <mergeCell ref="A65:C65"/>
    <mergeCell ref="D65:F65"/>
    <mergeCell ref="A66:C66"/>
    <mergeCell ref="D66:F66"/>
    <mergeCell ref="A67:C67"/>
    <mergeCell ref="D67:F67"/>
    <mergeCell ref="A68:C68"/>
    <mergeCell ref="D68:F68"/>
    <mergeCell ref="A69:C69"/>
    <mergeCell ref="D69:F69"/>
    <mergeCell ref="A70:C70"/>
    <mergeCell ref="D70:F70"/>
    <mergeCell ref="A71:C71"/>
    <mergeCell ref="D71:F71"/>
    <mergeCell ref="A72:C72"/>
    <mergeCell ref="D72:F72"/>
    <mergeCell ref="A73:C73"/>
    <mergeCell ref="D73:F73"/>
    <mergeCell ref="A74:C74"/>
    <mergeCell ref="D74:F74"/>
    <mergeCell ref="A75:F75"/>
    <mergeCell ref="A76:F76"/>
    <mergeCell ref="A77:F77"/>
    <mergeCell ref="A78:F78"/>
    <mergeCell ref="A79:F79"/>
    <mergeCell ref="A80:B80"/>
    <mergeCell ref="C80:F80"/>
    <mergeCell ref="A81:B81"/>
    <mergeCell ref="C81:F81"/>
    <mergeCell ref="A82:B82"/>
    <mergeCell ref="C82:F82"/>
    <mergeCell ref="A83:B83"/>
    <mergeCell ref="C83:F83"/>
    <mergeCell ref="A84:C84"/>
    <mergeCell ref="D84:F84"/>
    <mergeCell ref="A85:C85"/>
    <mergeCell ref="A86:C86"/>
    <mergeCell ref="A87:F87"/>
    <mergeCell ref="A88:C88"/>
    <mergeCell ref="D88:F89"/>
    <mergeCell ref="A89:C89"/>
    <mergeCell ref="A90:C90"/>
    <mergeCell ref="D90:F90"/>
    <mergeCell ref="A91:C91"/>
    <mergeCell ref="D91:F92"/>
    <mergeCell ref="A92:C92"/>
    <mergeCell ref="A93:C93"/>
    <mergeCell ref="D93:F94"/>
    <mergeCell ref="A94:C94"/>
    <mergeCell ref="A95:C95"/>
    <mergeCell ref="D95:F96"/>
    <mergeCell ref="A96:C96"/>
    <mergeCell ref="A97:C97"/>
    <mergeCell ref="D97:F98"/>
    <mergeCell ref="A98:C98"/>
    <mergeCell ref="A99:F99"/>
    <mergeCell ref="A100:F100"/>
    <mergeCell ref="A101:F101"/>
    <mergeCell ref="A104:F104"/>
    <mergeCell ref="A105:A106"/>
    <mergeCell ref="B105:B106"/>
    <mergeCell ref="D105:D106"/>
    <mergeCell ref="F105:F106"/>
  </mergeCells>
  <hyperlinks>
    <hyperlink ref="A3" r:id="rId1" display="This application form must be completed and sent by the installer to the DNO directly when installing an Electric Vehicle Charge Point or Heat Pump. This form should be used for premises with an existing DNO connection. For new DNO connections, this form should be used in addition to a new electricity connection application. To ensure the safety and security of the Electricity Networks, depending on the size, type and location of the installation, you may need to apply for a connection with the DNO prior to installation of the device. To determine if you need to apply to the DNO for a connection prior to installation or not, please ensure you read and understand the connection processes for Electric Vehicles and Heat Pumps on the ENA website here: http://www.energynetworks.org/electricity/futures/electric-vehicles-and-heat-pumps.html"/>
    <hyperlink ref="A4" r:id="rId2" display="For help identifying the correct DNO and their contact details please visit: https://www.energynetworks.org/operating-the-networks/whos-my-network-operator"/>
    <hyperlink ref="A6" r:id="rId3" display="One form must be submitted per device per premises. For multiple devices (including multiple devices under one controller) or multiple properties, please use the multiple installations spreadsheet, also available on the ENA website here: http://www.energynetworks.org/electricity/futures/electric-vehicles-and-heat-pumps.html"/>
    <hyperlink ref="A14" r:id="rId4" display="Properties with new MD &gt;100A (and not CT metered) - the installer must apply for a connection prior to installation by filling in this form. Timescales as per the Electricity Distribution Licence, Electricity (Guaranteed Standards of Performance) Regulations 2010: https://www.ofgem.gov.uk/ofgem-publications/47616/connections-gsop-guidance-sept0809.pdf. See local DNO connections Guaranteed Standards of Service for specific response timescales in your area."/>
    <hyperlink ref="A15" r:id="rId5" display="* All devices must comply with the process described on the ENA website here: http://www.energynetworks.org/electricity/futures/electric-vehicles-and-heat-pumps.html"/>
    <hyperlink ref="A46" r:id="rId6" display="See http://www.energynetworks.org/electricity/futures/electric-vehicles-and-heat-pumps.html for details. If the supply is unmetered, the ‘Apply to Connect’ process is applicable and the local DNO must be contacted."/>
    <hyperlink ref="A63" r:id="rId7" display="as per BS 7671 and the IET Code of Practice: https://www.theiet.org/resources/standards/cop-electric.cfm"/>
  </hyperlinks>
  <printOptions headings="false" gridLines="false" gridLinesSet="true" horizontalCentered="false" verticalCentered="false"/>
  <pageMargins left="0.7" right="0.7" top="0.75" bottom="0.75" header="0.3" footer="0.511811023622047"/>
  <pageSetup paperSize="1" scale="49" fitToWidth="1" fitToHeight="1" pageOrder="downThenOver" orientation="portrait" blackAndWhite="false" draft="false" cellComments="none" horizontalDpi="300" verticalDpi="300" copies="1"/>
  <headerFooter differentFirst="false" differentOddEven="false">
    <oddHeader>&amp;L&amp;28&amp;KadadadEV HP Application</oddHeader>
    <oddFooter/>
  </headerFooter>
  <rowBreaks count="1" manualBreakCount="1">
    <brk id="75" man="true" max="16383" min="0"/>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E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48" activeCellId="0" sqref="S48"/>
    </sheetView>
  </sheetViews>
  <sheetFormatPr defaultColWidth="9.328125" defaultRowHeight="13.8" zeroHeight="false" outlineLevelRow="0" outlineLevelCol="0"/>
  <cols>
    <col collapsed="false" customWidth="true" hidden="false" outlineLevel="0" max="1" min="1" style="2" width="5"/>
    <col collapsed="false" customWidth="true" hidden="false" outlineLevel="0" max="2" min="2" style="2" width="30.55"/>
    <col collapsed="false" customWidth="true" hidden="false" outlineLevel="0" max="3" min="3" style="2" width="14.32"/>
    <col collapsed="false" customWidth="true" hidden="false" outlineLevel="0" max="4" min="4" style="2" width="17.66"/>
    <col collapsed="false" customWidth="false" hidden="false" outlineLevel="0" max="5" min="5" style="2" width="9.34"/>
    <col collapsed="false" customWidth="true" hidden="false" outlineLevel="0" max="6" min="6" style="2" width="26.33"/>
    <col collapsed="false" customWidth="true" hidden="false" outlineLevel="0" max="7" min="7" style="2" width="24"/>
    <col collapsed="false" customWidth="true" hidden="false" outlineLevel="0" max="8" min="8" style="2" width="11.66"/>
    <col collapsed="false" customWidth="true" hidden="false" outlineLevel="0" max="9" min="9" style="2" width="12.67"/>
    <col collapsed="false" customWidth="false" hidden="false" outlineLevel="0" max="11" min="10" style="2" width="9.34"/>
    <col collapsed="false" customWidth="true" hidden="false" outlineLevel="0" max="13" min="12" style="2" width="13.33"/>
    <col collapsed="false" customWidth="true" hidden="false" outlineLevel="0" max="14" min="14" style="2" width="18.55"/>
    <col collapsed="false" customWidth="true" hidden="false" outlineLevel="0" max="15" min="15" style="2" width="6.66"/>
    <col collapsed="false" customWidth="true" hidden="false" outlineLevel="0" max="16" min="16" style="2" width="4"/>
    <col collapsed="false" customWidth="true" hidden="false" outlineLevel="0" max="21" min="17" style="2" width="3.55"/>
    <col collapsed="false" customWidth="true" hidden="false" outlineLevel="0" max="22" min="22" style="2" width="7"/>
    <col collapsed="false" customWidth="true" hidden="false" outlineLevel="0" max="50" min="23" style="2" width="3.55"/>
    <col collapsed="false" customWidth="false" hidden="false" outlineLevel="0" max="1024" min="51" style="2" width="9.34"/>
  </cols>
  <sheetData>
    <row r="1" customFormat="false" ht="24.45" hidden="false" customHeight="false" outlineLevel="0" collapsed="false">
      <c r="A1" s="610" t="s">
        <v>955</v>
      </c>
      <c r="B1" s="611"/>
      <c r="C1" s="611"/>
      <c r="D1" s="612"/>
      <c r="E1" s="611"/>
      <c r="G1" s="611"/>
      <c r="H1" s="611"/>
      <c r="J1" s="613"/>
      <c r="K1" s="613"/>
      <c r="L1" s="613" t="s">
        <v>956</v>
      </c>
      <c r="M1" s="613"/>
      <c r="N1" s="613"/>
      <c r="O1" s="613"/>
      <c r="P1" s="613"/>
      <c r="Q1" s="613"/>
      <c r="R1" s="613"/>
      <c r="S1" s="613"/>
      <c r="T1" s="613"/>
      <c r="U1" s="613"/>
      <c r="V1" s="613"/>
      <c r="W1" s="613"/>
      <c r="X1" s="613"/>
      <c r="Y1" s="613"/>
      <c r="Z1" s="613"/>
      <c r="AA1" s="613"/>
      <c r="AB1" s="613"/>
      <c r="AC1" s="613"/>
      <c r="AD1" s="613"/>
      <c r="AE1" s="613"/>
      <c r="AF1" s="613"/>
      <c r="AG1" s="613"/>
      <c r="AH1" s="613"/>
      <c r="AI1" s="613"/>
      <c r="AJ1" s="613"/>
      <c r="AK1" s="613"/>
      <c r="AL1" s="613"/>
      <c r="AM1" s="613"/>
      <c r="AN1" s="613"/>
      <c r="AO1" s="613"/>
      <c r="AP1" s="613"/>
      <c r="AQ1" s="613"/>
      <c r="AR1" s="613"/>
      <c r="AS1" s="613"/>
      <c r="AT1" s="613"/>
      <c r="AU1" s="613"/>
      <c r="AV1" s="613"/>
      <c r="AW1" s="613"/>
      <c r="AX1" s="613"/>
      <c r="AY1" s="613"/>
      <c r="AZ1" s="613"/>
      <c r="BA1" s="613"/>
      <c r="BB1" s="613"/>
    </row>
    <row r="2" customFormat="false" ht="13.8" hidden="false" customHeight="false" outlineLevel="0" collapsed="false">
      <c r="A2" s="614"/>
      <c r="B2" s="37"/>
      <c r="C2" s="37"/>
      <c r="D2" s="37"/>
      <c r="E2" s="37"/>
      <c r="F2" s="37"/>
      <c r="G2" s="37"/>
      <c r="H2" s="37"/>
      <c r="J2" s="613"/>
      <c r="K2" s="613"/>
      <c r="L2" s="615" t="s">
        <v>957</v>
      </c>
      <c r="M2" s="616" t="s">
        <v>958</v>
      </c>
      <c r="N2" s="613" t="s">
        <v>959</v>
      </c>
      <c r="O2" s="613"/>
      <c r="P2" s="613"/>
      <c r="Q2" s="613"/>
      <c r="R2" s="613"/>
      <c r="S2" s="613"/>
      <c r="T2" s="613"/>
      <c r="U2" s="613"/>
      <c r="V2" s="613"/>
      <c r="W2" s="613"/>
      <c r="X2" s="613"/>
      <c r="Y2" s="613"/>
      <c r="Z2" s="613"/>
      <c r="AA2" s="613"/>
      <c r="AB2" s="613"/>
      <c r="AC2" s="613"/>
      <c r="AD2" s="613"/>
      <c r="AE2" s="613"/>
      <c r="AF2" s="613"/>
      <c r="AG2" s="613"/>
      <c r="AH2" s="613"/>
      <c r="AI2" s="613"/>
      <c r="AJ2" s="613"/>
      <c r="AK2" s="613"/>
      <c r="AL2" s="613"/>
      <c r="AM2" s="613"/>
      <c r="AN2" s="613"/>
      <c r="AO2" s="613"/>
      <c r="AP2" s="613"/>
      <c r="AQ2" s="613"/>
      <c r="AR2" s="613"/>
      <c r="AS2" s="613"/>
      <c r="AT2" s="613"/>
      <c r="AU2" s="613"/>
      <c r="AV2" s="613"/>
      <c r="AW2" s="613"/>
      <c r="AX2" s="613"/>
      <c r="AY2" s="613"/>
      <c r="AZ2" s="613"/>
      <c r="BA2" s="613"/>
      <c r="BB2" s="613"/>
    </row>
    <row r="3" customFormat="false" ht="13.8" hidden="false" customHeight="false" outlineLevel="0" collapsed="false">
      <c r="A3" s="614"/>
      <c r="B3" s="37"/>
      <c r="C3" s="37"/>
      <c r="D3" s="37"/>
      <c r="E3" s="37"/>
      <c r="F3" s="37"/>
      <c r="G3" s="37"/>
      <c r="H3" s="37"/>
      <c r="J3" s="613"/>
      <c r="K3" s="613"/>
      <c r="L3" s="617" t="n">
        <v>1</v>
      </c>
      <c r="M3" s="618" t="n">
        <v>2</v>
      </c>
      <c r="N3" s="613" t="s">
        <v>960</v>
      </c>
      <c r="O3" s="613"/>
      <c r="P3" s="613"/>
      <c r="Q3" s="613"/>
      <c r="R3" s="613"/>
      <c r="S3" s="613"/>
      <c r="T3" s="613"/>
      <c r="U3" s="613"/>
      <c r="V3" s="613"/>
      <c r="W3" s="613"/>
      <c r="X3" s="613"/>
      <c r="Y3" s="613"/>
      <c r="Z3" s="613"/>
      <c r="AA3" s="613"/>
      <c r="AB3" s="613"/>
      <c r="AC3" s="613"/>
      <c r="AD3" s="613"/>
      <c r="AE3" s="613"/>
      <c r="AF3" s="613"/>
      <c r="AG3" s="613"/>
      <c r="AH3" s="613"/>
      <c r="AI3" s="613"/>
      <c r="AJ3" s="613"/>
      <c r="AK3" s="613"/>
      <c r="AL3" s="613"/>
      <c r="AM3" s="613"/>
      <c r="AN3" s="613"/>
      <c r="AO3" s="613"/>
      <c r="AP3" s="613"/>
      <c r="AQ3" s="613"/>
      <c r="AR3" s="613"/>
      <c r="AS3" s="613"/>
      <c r="AT3" s="613"/>
      <c r="AU3" s="613"/>
      <c r="AV3" s="613"/>
      <c r="AW3" s="613"/>
      <c r="AX3" s="613"/>
      <c r="AY3" s="613"/>
      <c r="AZ3" s="613"/>
      <c r="BA3" s="613"/>
      <c r="BB3" s="613"/>
    </row>
    <row r="4" customFormat="false" ht="13.8" hidden="false" customHeight="false" outlineLevel="0" collapsed="false">
      <c r="A4" s="614"/>
      <c r="B4" s="37"/>
      <c r="C4" s="37"/>
      <c r="D4" s="37"/>
      <c r="E4" s="37"/>
      <c r="F4" s="37"/>
      <c r="G4" s="37"/>
      <c r="H4" s="37"/>
      <c r="J4" s="613"/>
      <c r="K4" s="613"/>
      <c r="L4" s="617" t="n">
        <v>2</v>
      </c>
      <c r="M4" s="618" t="n">
        <v>4</v>
      </c>
      <c r="N4" s="616" t="s">
        <v>961</v>
      </c>
      <c r="O4" s="615" t="s">
        <v>962</v>
      </c>
      <c r="P4" s="619"/>
      <c r="Q4" s="619"/>
      <c r="R4" s="619"/>
      <c r="S4" s="619"/>
      <c r="T4" s="619"/>
      <c r="U4" s="619"/>
      <c r="V4" s="619"/>
      <c r="W4" s="619"/>
      <c r="X4" s="619"/>
      <c r="Y4" s="619"/>
      <c r="Z4" s="619"/>
      <c r="AA4" s="619"/>
      <c r="AB4" s="619"/>
      <c r="AC4" s="619"/>
      <c r="AD4" s="619"/>
      <c r="AE4" s="619"/>
      <c r="AF4" s="619"/>
      <c r="AG4" s="619"/>
      <c r="AH4" s="619"/>
      <c r="AI4" s="619"/>
      <c r="AJ4" s="619"/>
      <c r="AK4" s="619"/>
      <c r="AL4" s="619"/>
      <c r="AM4" s="619"/>
      <c r="AN4" s="619"/>
      <c r="AO4" s="619"/>
      <c r="AP4" s="619"/>
      <c r="AQ4" s="619"/>
      <c r="AR4" s="619"/>
      <c r="AS4" s="616"/>
      <c r="AT4" s="619"/>
      <c r="AU4" s="619"/>
      <c r="AV4" s="619"/>
      <c r="AW4" s="619"/>
      <c r="AX4" s="616"/>
      <c r="AY4" s="613"/>
      <c r="AZ4" s="613"/>
      <c r="BA4" s="613"/>
      <c r="BB4" s="613"/>
    </row>
    <row r="5" customFormat="false" ht="13.8" hidden="false" customHeight="false" outlineLevel="0" collapsed="false">
      <c r="A5" s="614"/>
      <c r="B5" s="37"/>
      <c r="C5" s="37"/>
      <c r="D5" s="37"/>
      <c r="E5" s="37"/>
      <c r="F5" s="37"/>
      <c r="G5" s="37"/>
      <c r="H5" s="37"/>
      <c r="J5" s="613"/>
      <c r="K5" s="613"/>
      <c r="L5" s="617" t="n">
        <v>3</v>
      </c>
      <c r="M5" s="618" t="n">
        <v>8</v>
      </c>
      <c r="N5" s="618"/>
      <c r="O5" s="617" t="n">
        <v>1</v>
      </c>
      <c r="P5" s="620" t="n">
        <v>1.5</v>
      </c>
      <c r="Q5" s="620" t="n">
        <v>2</v>
      </c>
      <c r="R5" s="620" t="n">
        <v>3</v>
      </c>
      <c r="S5" s="620" t="n">
        <v>4</v>
      </c>
      <c r="T5" s="620" t="n">
        <v>5</v>
      </c>
      <c r="U5" s="620" t="n">
        <v>6</v>
      </c>
      <c r="V5" s="620" t="n">
        <v>7</v>
      </c>
      <c r="W5" s="620" t="n">
        <v>8</v>
      </c>
      <c r="X5" s="620" t="n">
        <v>9</v>
      </c>
      <c r="Y5" s="620" t="n">
        <v>10</v>
      </c>
      <c r="Z5" s="620" t="n">
        <v>11</v>
      </c>
      <c r="AA5" s="620" t="n">
        <v>12</v>
      </c>
      <c r="AB5" s="620" t="n">
        <v>13</v>
      </c>
      <c r="AC5" s="620" t="n">
        <v>14</v>
      </c>
      <c r="AD5" s="620" t="n">
        <v>15</v>
      </c>
      <c r="AE5" s="620" t="n">
        <v>16</v>
      </c>
      <c r="AF5" s="620" t="n">
        <v>17</v>
      </c>
      <c r="AG5" s="620" t="n">
        <v>18</v>
      </c>
      <c r="AH5" s="620" t="n">
        <v>19</v>
      </c>
      <c r="AI5" s="620" t="n">
        <v>20</v>
      </c>
      <c r="AJ5" s="620" t="n">
        <v>21</v>
      </c>
      <c r="AK5" s="620" t="n">
        <v>22</v>
      </c>
      <c r="AL5" s="620" t="n">
        <v>23</v>
      </c>
      <c r="AM5" s="620" t="n">
        <v>24</v>
      </c>
      <c r="AN5" s="620" t="n">
        <v>25</v>
      </c>
      <c r="AO5" s="620" t="n">
        <v>26</v>
      </c>
      <c r="AP5" s="620" t="n">
        <v>27</v>
      </c>
      <c r="AQ5" s="620" t="n">
        <v>28</v>
      </c>
      <c r="AR5" s="620" t="n">
        <v>29</v>
      </c>
      <c r="AS5" s="618" t="n">
        <v>30</v>
      </c>
      <c r="AT5" s="620" t="n">
        <v>31</v>
      </c>
      <c r="AU5" s="620" t="n">
        <v>32</v>
      </c>
      <c r="AV5" s="620" t="n">
        <v>33</v>
      </c>
      <c r="AW5" s="620" t="n">
        <v>34</v>
      </c>
      <c r="AX5" s="618" t="n">
        <v>35</v>
      </c>
      <c r="AY5" s="613"/>
      <c r="AZ5" s="613"/>
      <c r="BA5" s="613"/>
      <c r="BB5" s="613"/>
    </row>
    <row r="6" customFormat="false" ht="22.05" hidden="false" customHeight="false" outlineLevel="0" collapsed="false">
      <c r="A6" s="614"/>
      <c r="B6" s="621" t="s">
        <v>297</v>
      </c>
      <c r="C6" s="622" t="s">
        <v>963</v>
      </c>
      <c r="D6" s="622" t="s">
        <v>964</v>
      </c>
      <c r="E6" s="623" t="s">
        <v>965</v>
      </c>
      <c r="F6" s="624"/>
      <c r="G6" s="625"/>
      <c r="H6" s="625"/>
      <c r="J6" s="613"/>
      <c r="K6" s="613"/>
      <c r="L6" s="626" t="n">
        <v>4</v>
      </c>
      <c r="M6" s="627" t="s">
        <v>966</v>
      </c>
      <c r="N6" s="618" t="n">
        <v>2</v>
      </c>
      <c r="O6" s="617" t="n">
        <v>-8</v>
      </c>
      <c r="P6" s="620" t="n">
        <v>-11</v>
      </c>
      <c r="Q6" s="620" t="n">
        <v>-14</v>
      </c>
      <c r="R6" s="620" t="n">
        <v>-17</v>
      </c>
      <c r="S6" s="620" t="n">
        <v>-20</v>
      </c>
      <c r="T6" s="620" t="n">
        <v>-21</v>
      </c>
      <c r="U6" s="620" t="n">
        <v>-23</v>
      </c>
      <c r="V6" s="620" t="n">
        <v>-26</v>
      </c>
      <c r="W6" s="620" t="n">
        <v>-26</v>
      </c>
      <c r="X6" s="620" t="n">
        <v>-28</v>
      </c>
      <c r="Y6" s="620" t="n">
        <v>-28</v>
      </c>
      <c r="Z6" s="620" t="n">
        <v>-29</v>
      </c>
      <c r="AA6" s="620" t="n">
        <v>-29</v>
      </c>
      <c r="AB6" s="620" t="n">
        <v>-31</v>
      </c>
      <c r="AC6" s="620" t="n">
        <v>-31</v>
      </c>
      <c r="AD6" s="620" t="n">
        <v>-31</v>
      </c>
      <c r="AE6" s="620" t="n">
        <v>-31</v>
      </c>
      <c r="AF6" s="620" t="n">
        <v>-31</v>
      </c>
      <c r="AG6" s="620" t="n">
        <v>-31</v>
      </c>
      <c r="AH6" s="620" t="n">
        <v>-31</v>
      </c>
      <c r="AI6" s="620" t="n">
        <v>-34</v>
      </c>
      <c r="AJ6" s="620" t="n">
        <v>-34</v>
      </c>
      <c r="AK6" s="620" t="n">
        <v>-34</v>
      </c>
      <c r="AL6" s="620" t="n">
        <v>-34</v>
      </c>
      <c r="AM6" s="620" t="n">
        <v>-34</v>
      </c>
      <c r="AN6" s="620" t="n">
        <v>-36</v>
      </c>
      <c r="AO6" s="620" t="n">
        <v>-36</v>
      </c>
      <c r="AP6" s="620" t="n">
        <v>-36</v>
      </c>
      <c r="AQ6" s="620" t="n">
        <v>-36</v>
      </c>
      <c r="AR6" s="620" t="n">
        <v>-36</v>
      </c>
      <c r="AS6" s="618" t="n">
        <v>-37</v>
      </c>
      <c r="AT6" s="620" t="n">
        <v>-37</v>
      </c>
      <c r="AU6" s="620" t="n">
        <v>-37</v>
      </c>
      <c r="AV6" s="620" t="n">
        <v>-37</v>
      </c>
      <c r="AW6" s="620" t="n">
        <v>-37</v>
      </c>
      <c r="AX6" s="618" t="n">
        <v>-37</v>
      </c>
      <c r="AY6" s="613"/>
      <c r="AZ6" s="613"/>
      <c r="BA6" s="613"/>
      <c r="BB6" s="613"/>
    </row>
    <row r="7" customFormat="false" ht="13.8" hidden="false" customHeight="false" outlineLevel="0" collapsed="false">
      <c r="A7" s="628"/>
      <c r="B7" s="629" t="s">
        <v>287</v>
      </c>
      <c r="C7" s="630" t="n">
        <v>57</v>
      </c>
      <c r="D7" s="630" t="n">
        <v>46</v>
      </c>
      <c r="E7" s="631" t="s">
        <v>967</v>
      </c>
      <c r="F7" s="631"/>
      <c r="G7" s="31"/>
      <c r="H7" s="632"/>
      <c r="J7" s="613"/>
      <c r="K7" s="613"/>
      <c r="L7" s="615" t="s">
        <v>968</v>
      </c>
      <c r="M7" s="616"/>
      <c r="N7" s="618" t="n">
        <v>4</v>
      </c>
      <c r="O7" s="617" t="n">
        <v>-5</v>
      </c>
      <c r="P7" s="620" t="n">
        <v>-8</v>
      </c>
      <c r="Q7" s="620" t="n">
        <v>-11</v>
      </c>
      <c r="R7" s="620" t="n">
        <v>-14</v>
      </c>
      <c r="S7" s="620" t="n">
        <v>-17</v>
      </c>
      <c r="T7" s="620" t="n">
        <v>-19</v>
      </c>
      <c r="U7" s="620" t="n">
        <v>-20</v>
      </c>
      <c r="V7" s="620" t="n">
        <v>-23</v>
      </c>
      <c r="W7" s="620" t="n">
        <v>-23</v>
      </c>
      <c r="X7" s="620" t="n">
        <v>-25</v>
      </c>
      <c r="Y7" s="620" t="n">
        <v>-25</v>
      </c>
      <c r="Z7" s="620" t="n">
        <v>-26</v>
      </c>
      <c r="AA7" s="620" t="n">
        <v>-26</v>
      </c>
      <c r="AB7" s="620" t="n">
        <v>-28</v>
      </c>
      <c r="AC7" s="620" t="n">
        <v>-28</v>
      </c>
      <c r="AD7" s="620" t="n">
        <v>-28</v>
      </c>
      <c r="AE7" s="620" t="n">
        <v>-28</v>
      </c>
      <c r="AF7" s="620" t="n">
        <v>-28</v>
      </c>
      <c r="AG7" s="620" t="n">
        <v>-28</v>
      </c>
      <c r="AH7" s="620" t="n">
        <v>-28</v>
      </c>
      <c r="AI7" s="620" t="n">
        <v>-31</v>
      </c>
      <c r="AJ7" s="620" t="n">
        <v>-31</v>
      </c>
      <c r="AK7" s="620" t="n">
        <v>-31</v>
      </c>
      <c r="AL7" s="620" t="n">
        <v>-31</v>
      </c>
      <c r="AM7" s="620" t="n">
        <v>-31</v>
      </c>
      <c r="AN7" s="620" t="n">
        <v>-33</v>
      </c>
      <c r="AO7" s="620" t="n">
        <v>-33</v>
      </c>
      <c r="AP7" s="620" t="n">
        <v>-33</v>
      </c>
      <c r="AQ7" s="620" t="n">
        <v>-33</v>
      </c>
      <c r="AR7" s="620" t="n">
        <v>-33</v>
      </c>
      <c r="AS7" s="618" t="n">
        <v>-34</v>
      </c>
      <c r="AT7" s="620" t="n">
        <v>-34</v>
      </c>
      <c r="AU7" s="620" t="n">
        <v>-34</v>
      </c>
      <c r="AV7" s="620" t="n">
        <v>-34</v>
      </c>
      <c r="AW7" s="620" t="n">
        <v>-34</v>
      </c>
      <c r="AX7" s="618" t="n">
        <v>-34</v>
      </c>
    </row>
    <row r="8" customFormat="false" ht="13.8" hidden="false" customHeight="false" outlineLevel="0" collapsed="false">
      <c r="A8" s="628"/>
      <c r="B8" s="629" t="s">
        <v>306</v>
      </c>
      <c r="C8" s="630" t="n">
        <v>53</v>
      </c>
      <c r="D8" s="630" t="n">
        <v>50</v>
      </c>
      <c r="E8" s="631" t="s">
        <v>969</v>
      </c>
      <c r="F8" s="631"/>
      <c r="G8" s="31"/>
      <c r="H8" s="31"/>
      <c r="J8" s="613"/>
      <c r="K8" s="613"/>
      <c r="L8" s="617" t="s">
        <v>970</v>
      </c>
      <c r="M8" s="618" t="s">
        <v>971</v>
      </c>
      <c r="N8" s="627" t="n">
        <v>8</v>
      </c>
      <c r="O8" s="626" t="n">
        <v>-2</v>
      </c>
      <c r="P8" s="633" t="n">
        <v>-5</v>
      </c>
      <c r="Q8" s="633" t="n">
        <v>-8</v>
      </c>
      <c r="R8" s="633" t="n">
        <v>-11</v>
      </c>
      <c r="S8" s="633" t="n">
        <v>-14</v>
      </c>
      <c r="T8" s="633" t="n">
        <v>-16</v>
      </c>
      <c r="U8" s="633" t="n">
        <v>-17</v>
      </c>
      <c r="V8" s="633" t="n">
        <v>-20</v>
      </c>
      <c r="W8" s="633" t="n">
        <v>-20</v>
      </c>
      <c r="X8" s="633" t="n">
        <v>-22</v>
      </c>
      <c r="Y8" s="633" t="n">
        <v>-22</v>
      </c>
      <c r="Z8" s="633" t="n">
        <v>-23</v>
      </c>
      <c r="AA8" s="633" t="n">
        <v>-23</v>
      </c>
      <c r="AB8" s="633" t="n">
        <v>-25</v>
      </c>
      <c r="AC8" s="633" t="n">
        <v>-25</v>
      </c>
      <c r="AD8" s="633" t="n">
        <v>-25</v>
      </c>
      <c r="AE8" s="633" t="n">
        <v>-25</v>
      </c>
      <c r="AF8" s="633" t="n">
        <v>-25</v>
      </c>
      <c r="AG8" s="633" t="n">
        <v>-25</v>
      </c>
      <c r="AH8" s="633" t="n">
        <v>-25</v>
      </c>
      <c r="AI8" s="633" t="n">
        <v>-28</v>
      </c>
      <c r="AJ8" s="633" t="n">
        <v>-28</v>
      </c>
      <c r="AK8" s="633" t="n">
        <v>-28</v>
      </c>
      <c r="AL8" s="633" t="n">
        <v>-28</v>
      </c>
      <c r="AM8" s="633" t="n">
        <v>-28</v>
      </c>
      <c r="AN8" s="633" t="n">
        <v>-30</v>
      </c>
      <c r="AO8" s="633" t="n">
        <v>-30</v>
      </c>
      <c r="AP8" s="633" t="n">
        <v>-30</v>
      </c>
      <c r="AQ8" s="633" t="n">
        <v>-30</v>
      </c>
      <c r="AR8" s="633" t="n">
        <v>-30</v>
      </c>
      <c r="AS8" s="627" t="n">
        <v>-31</v>
      </c>
      <c r="AT8" s="633" t="n">
        <v>-31</v>
      </c>
      <c r="AU8" s="633" t="n">
        <v>-31</v>
      </c>
      <c r="AV8" s="633" t="n">
        <v>-31</v>
      </c>
      <c r="AW8" s="633" t="n">
        <v>-31</v>
      </c>
      <c r="AX8" s="627" t="n">
        <v>-31</v>
      </c>
    </row>
    <row r="9" customFormat="false" ht="13.8" hidden="false" customHeight="false" outlineLevel="0" collapsed="false">
      <c r="A9" s="628"/>
      <c r="B9" s="629" t="s">
        <v>322</v>
      </c>
      <c r="C9" s="630" t="n">
        <v>62</v>
      </c>
      <c r="D9" s="630" t="n">
        <v>49</v>
      </c>
      <c r="E9" s="631" t="s">
        <v>972</v>
      </c>
      <c r="F9" s="631"/>
      <c r="G9" s="31"/>
      <c r="H9" s="31"/>
      <c r="J9" s="613"/>
      <c r="K9" s="613"/>
      <c r="L9" s="617" t="n">
        <v>-15</v>
      </c>
      <c r="M9" s="618" t="n">
        <v>0.1</v>
      </c>
      <c r="N9" s="613"/>
      <c r="O9" s="613"/>
      <c r="P9" s="613"/>
      <c r="Q9" s="613"/>
      <c r="R9" s="613"/>
      <c r="S9" s="613"/>
      <c r="T9" s="613"/>
      <c r="U9" s="613"/>
      <c r="V9" s="613"/>
      <c r="W9" s="613"/>
      <c r="X9" s="613"/>
      <c r="Y9" s="613"/>
      <c r="Z9" s="613"/>
      <c r="AA9" s="613"/>
      <c r="AB9" s="613"/>
      <c r="AC9" s="613"/>
      <c r="AD9" s="613"/>
      <c r="AE9" s="613"/>
      <c r="AF9" s="613"/>
      <c r="AG9" s="613"/>
      <c r="AH9" s="613"/>
      <c r="AI9" s="613"/>
      <c r="AJ9" s="613"/>
      <c r="AK9" s="613"/>
      <c r="AL9" s="613"/>
      <c r="AM9" s="613"/>
      <c r="AN9" s="613"/>
      <c r="AO9" s="613"/>
      <c r="AP9" s="613"/>
      <c r="AQ9" s="613"/>
      <c r="AR9" s="613"/>
      <c r="AS9" s="613"/>
      <c r="AT9" s="613"/>
      <c r="AU9" s="613"/>
      <c r="AV9" s="613"/>
      <c r="AW9" s="613"/>
      <c r="AX9" s="613"/>
      <c r="AY9" s="613"/>
      <c r="AZ9" s="613"/>
    </row>
    <row r="10" customFormat="false" ht="13.8" hidden="false" customHeight="false" outlineLevel="0" collapsed="false">
      <c r="A10" s="628"/>
      <c r="B10" s="629" t="s">
        <v>331</v>
      </c>
      <c r="C10" s="630" t="n">
        <v>59</v>
      </c>
      <c r="D10" s="630" t="n">
        <v>50</v>
      </c>
      <c r="E10" s="631" t="s">
        <v>973</v>
      </c>
      <c r="F10" s="631"/>
      <c r="G10" s="31"/>
      <c r="H10" s="31"/>
      <c r="J10" s="613"/>
      <c r="K10" s="613"/>
      <c r="L10" s="617" t="n">
        <v>-14</v>
      </c>
      <c r="M10" s="618" t="n">
        <v>0.2</v>
      </c>
      <c r="N10" s="613"/>
      <c r="O10" s="613"/>
      <c r="P10" s="613"/>
      <c r="Q10" s="613"/>
      <c r="R10" s="613"/>
      <c r="S10" s="613"/>
      <c r="T10" s="613"/>
      <c r="U10" s="613"/>
      <c r="V10" s="613"/>
      <c r="W10" s="613"/>
      <c r="X10" s="613"/>
      <c r="Y10" s="613"/>
      <c r="Z10" s="613"/>
      <c r="AA10" s="613"/>
      <c r="AB10" s="613"/>
      <c r="AC10" s="613"/>
      <c r="AD10" s="613"/>
      <c r="AE10" s="613"/>
      <c r="AF10" s="613"/>
      <c r="AG10" s="613"/>
      <c r="AH10" s="613"/>
      <c r="AI10" s="613"/>
      <c r="AJ10" s="613"/>
      <c r="AK10" s="613"/>
      <c r="AL10" s="613"/>
      <c r="AM10" s="613"/>
      <c r="AN10" s="613"/>
      <c r="AO10" s="613"/>
      <c r="AP10" s="613"/>
      <c r="AQ10" s="613"/>
      <c r="AR10" s="613"/>
      <c r="AS10" s="613"/>
      <c r="AT10" s="613"/>
      <c r="AU10" s="613"/>
      <c r="AV10" s="613"/>
      <c r="AW10" s="613"/>
      <c r="AX10" s="613"/>
      <c r="AY10" s="613"/>
      <c r="AZ10" s="613"/>
      <c r="BE10" s="634"/>
    </row>
    <row r="11" customFormat="false" ht="13.8" hidden="false" customHeight="false" outlineLevel="0" collapsed="false">
      <c r="A11" s="628"/>
      <c r="B11" s="629" t="s">
        <v>294</v>
      </c>
      <c r="C11" s="630" t="n">
        <v>61</v>
      </c>
      <c r="D11" s="630" t="n">
        <v>46</v>
      </c>
      <c r="E11" s="631" t="s">
        <v>974</v>
      </c>
      <c r="F11" s="631"/>
      <c r="G11" s="31"/>
      <c r="H11" s="31"/>
      <c r="J11" s="613"/>
      <c r="K11" s="613"/>
      <c r="L11" s="617" t="n">
        <v>-13</v>
      </c>
      <c r="M11" s="618" t="n">
        <v>0.2</v>
      </c>
      <c r="N11" s="613"/>
      <c r="O11" s="635" t="s">
        <v>975</v>
      </c>
      <c r="P11" s="613"/>
      <c r="Q11" s="613"/>
      <c r="R11" s="613"/>
      <c r="S11" s="613"/>
      <c r="T11" s="613"/>
      <c r="U11" s="613"/>
      <c r="V11" s="613"/>
      <c r="W11" s="613"/>
      <c r="X11" s="613"/>
      <c r="Y11" s="613"/>
      <c r="Z11" s="613"/>
      <c r="AA11" s="613"/>
      <c r="AB11" s="613"/>
      <c r="AC11" s="613"/>
      <c r="AD11" s="613"/>
      <c r="AE11" s="613"/>
      <c r="AF11" s="613"/>
      <c r="AG11" s="613"/>
      <c r="AH11" s="613"/>
      <c r="AI11" s="613"/>
      <c r="AJ11" s="613"/>
      <c r="AK11" s="613"/>
      <c r="AL11" s="613"/>
      <c r="AM11" s="613"/>
      <c r="AN11" s="613"/>
      <c r="AO11" s="613"/>
      <c r="AP11" s="613"/>
      <c r="AQ11" s="613"/>
      <c r="AR11" s="613"/>
      <c r="AS11" s="613"/>
      <c r="AT11" s="613"/>
      <c r="AU11" s="613"/>
      <c r="AV11" s="613"/>
      <c r="AW11" s="613"/>
      <c r="AX11" s="613"/>
      <c r="AY11" s="613"/>
      <c r="AZ11" s="613"/>
      <c r="BE11" s="634"/>
    </row>
    <row r="12" customFormat="false" ht="15.75" hidden="false" customHeight="true" outlineLevel="0" collapsed="false">
      <c r="A12" s="628"/>
      <c r="B12" s="629" t="s">
        <v>311</v>
      </c>
      <c r="C12" s="630" t="n">
        <v>69</v>
      </c>
      <c r="D12" s="630" t="n">
        <v>50</v>
      </c>
      <c r="E12" s="631" t="s">
        <v>976</v>
      </c>
      <c r="F12" s="636"/>
      <c r="G12" s="636"/>
      <c r="H12" s="636"/>
      <c r="J12" s="613"/>
      <c r="K12" s="613"/>
      <c r="L12" s="617" t="n">
        <v>-12</v>
      </c>
      <c r="M12" s="618" t="n">
        <v>0.3</v>
      </c>
      <c r="N12" s="613"/>
      <c r="O12" s="637" t="n">
        <f aca="false">IF(O28=2,HLOOKUP((O31),$O$5:$AX$8,2,FALSE()))</f>
        <v>0</v>
      </c>
      <c r="P12" s="613"/>
      <c r="Q12" s="613"/>
      <c r="R12" s="613"/>
      <c r="S12" s="613"/>
      <c r="T12" s="613"/>
      <c r="U12" s="613"/>
      <c r="V12" s="613"/>
      <c r="W12" s="613"/>
      <c r="X12" s="613"/>
      <c r="Y12" s="613"/>
      <c r="Z12" s="613"/>
      <c r="AA12" s="613"/>
      <c r="AB12" s="613"/>
      <c r="AC12" s="613"/>
      <c r="AD12" s="613"/>
      <c r="AE12" s="613"/>
      <c r="AF12" s="613"/>
      <c r="AG12" s="613"/>
      <c r="AH12" s="613"/>
      <c r="AI12" s="613"/>
      <c r="AJ12" s="613"/>
      <c r="AK12" s="613"/>
      <c r="AL12" s="613"/>
      <c r="AM12" s="613"/>
      <c r="AN12" s="613"/>
      <c r="AO12" s="613"/>
      <c r="AP12" s="613"/>
      <c r="AQ12" s="613"/>
      <c r="AR12" s="613"/>
      <c r="AS12" s="613"/>
      <c r="AT12" s="613"/>
      <c r="AU12" s="613"/>
      <c r="AV12" s="613"/>
      <c r="AW12" s="613"/>
      <c r="AX12" s="613"/>
      <c r="AY12" s="613"/>
      <c r="AZ12" s="613"/>
      <c r="BE12" s="634"/>
    </row>
    <row r="13" customFormat="false" ht="15" hidden="false" customHeight="true" outlineLevel="0" collapsed="false">
      <c r="A13" s="628"/>
      <c r="B13" s="629" t="s">
        <v>327</v>
      </c>
      <c r="C13" s="630" t="n">
        <v>64</v>
      </c>
      <c r="D13" s="630" t="n">
        <v>49</v>
      </c>
      <c r="E13" s="31" t="s">
        <v>977</v>
      </c>
      <c r="F13" s="31"/>
      <c r="G13" s="31"/>
      <c r="H13" s="31"/>
      <c r="J13" s="613"/>
      <c r="K13" s="613"/>
      <c r="L13" s="617" t="n">
        <v>-11</v>
      </c>
      <c r="M13" s="618" t="n">
        <v>0.3</v>
      </c>
      <c r="N13" s="613"/>
      <c r="O13" s="613"/>
      <c r="P13" s="613"/>
      <c r="Q13" s="613"/>
      <c r="R13" s="613"/>
      <c r="S13" s="613"/>
      <c r="T13" s="613"/>
      <c r="U13" s="613"/>
      <c r="V13" s="613"/>
      <c r="W13" s="613"/>
      <c r="X13" s="613"/>
      <c r="Y13" s="613"/>
      <c r="Z13" s="613"/>
      <c r="AA13" s="613"/>
      <c r="AB13" s="613"/>
      <c r="AC13" s="613"/>
      <c r="AD13" s="613"/>
      <c r="AE13" s="613"/>
      <c r="AF13" s="613"/>
      <c r="AG13" s="613"/>
      <c r="AH13" s="613"/>
      <c r="AI13" s="613"/>
      <c r="AJ13" s="613"/>
      <c r="AK13" s="613"/>
      <c r="AL13" s="613"/>
      <c r="AM13" s="613"/>
      <c r="AN13" s="613"/>
      <c r="AO13" s="613"/>
      <c r="AP13" s="613"/>
      <c r="AQ13" s="613"/>
      <c r="AR13" s="613"/>
      <c r="AS13" s="613"/>
      <c r="AT13" s="613"/>
      <c r="AU13" s="613"/>
      <c r="AV13" s="613"/>
      <c r="AW13" s="613"/>
      <c r="AX13" s="613"/>
      <c r="AY13" s="613"/>
      <c r="AZ13" s="613"/>
      <c r="BE13" s="634"/>
    </row>
    <row r="14" customFormat="false" ht="13.8" hidden="false" customHeight="false" outlineLevel="0" collapsed="false">
      <c r="A14" s="628"/>
      <c r="B14" s="629" t="s">
        <v>342</v>
      </c>
      <c r="C14" s="630" t="n">
        <v>69</v>
      </c>
      <c r="D14" s="630" t="n">
        <v>50</v>
      </c>
      <c r="E14" s="31" t="s">
        <v>978</v>
      </c>
      <c r="F14" s="31"/>
      <c r="G14" s="31"/>
      <c r="H14" s="31"/>
      <c r="J14" s="613"/>
      <c r="K14" s="613"/>
      <c r="L14" s="617" t="n">
        <v>-10</v>
      </c>
      <c r="M14" s="618" t="n">
        <v>0.4</v>
      </c>
      <c r="N14" s="613"/>
      <c r="O14" s="613"/>
      <c r="P14" s="613"/>
      <c r="Q14" s="613"/>
      <c r="R14" s="613"/>
      <c r="S14" s="613"/>
      <c r="T14" s="613"/>
      <c r="U14" s="613"/>
      <c r="V14" s="613"/>
      <c r="W14" s="613"/>
      <c r="X14" s="613"/>
      <c r="Y14" s="613"/>
      <c r="Z14" s="613"/>
      <c r="AA14" s="613"/>
      <c r="AB14" s="613"/>
      <c r="AC14" s="613"/>
      <c r="AD14" s="613"/>
      <c r="AE14" s="613"/>
      <c r="AF14" s="613"/>
      <c r="AG14" s="613"/>
      <c r="AH14" s="613"/>
      <c r="AI14" s="613"/>
      <c r="AJ14" s="613"/>
      <c r="AK14" s="613"/>
      <c r="AL14" s="613"/>
      <c r="AM14" s="613"/>
      <c r="AN14" s="613"/>
      <c r="AO14" s="613"/>
      <c r="AP14" s="613"/>
      <c r="AQ14" s="613"/>
      <c r="AR14" s="613"/>
      <c r="AS14" s="613"/>
      <c r="AT14" s="613"/>
      <c r="AU14" s="613"/>
      <c r="AV14" s="613"/>
      <c r="AW14" s="613"/>
      <c r="AX14" s="613"/>
      <c r="AY14" s="613"/>
      <c r="AZ14" s="613"/>
      <c r="BA14" s="613"/>
      <c r="BB14" s="613"/>
      <c r="BE14" s="634"/>
    </row>
    <row r="15" customFormat="false" ht="13.8" hidden="false" customHeight="false" outlineLevel="0" collapsed="false">
      <c r="A15" s="628"/>
      <c r="B15" s="629" t="s">
        <v>332</v>
      </c>
      <c r="C15" s="630" t="n">
        <v>62</v>
      </c>
      <c r="D15" s="630" t="n">
        <v>49</v>
      </c>
      <c r="E15" s="31" t="s">
        <v>979</v>
      </c>
      <c r="F15" s="31"/>
      <c r="G15" s="31"/>
      <c r="H15" s="31"/>
      <c r="J15" s="613"/>
      <c r="K15" s="613"/>
      <c r="L15" s="617" t="n">
        <v>-9</v>
      </c>
      <c r="M15" s="618" t="n">
        <v>0.5</v>
      </c>
      <c r="N15" s="613"/>
      <c r="O15" s="613"/>
      <c r="P15" s="613"/>
      <c r="Q15" s="613"/>
      <c r="R15" s="613"/>
      <c r="S15" s="613"/>
      <c r="T15" s="613"/>
      <c r="U15" s="613"/>
      <c r="V15" s="613"/>
      <c r="W15" s="613"/>
      <c r="X15" s="613"/>
      <c r="Y15" s="613"/>
      <c r="Z15" s="613"/>
      <c r="AA15" s="613"/>
      <c r="AB15" s="613"/>
      <c r="AC15" s="613"/>
      <c r="AD15" s="613"/>
      <c r="AE15" s="613"/>
      <c r="AF15" s="613"/>
      <c r="AG15" s="613"/>
      <c r="AH15" s="613"/>
      <c r="AI15" s="613"/>
      <c r="AJ15" s="613"/>
      <c r="AK15" s="613"/>
      <c r="AL15" s="613"/>
      <c r="AM15" s="613"/>
      <c r="AN15" s="613"/>
      <c r="AO15" s="613"/>
      <c r="AP15" s="613"/>
      <c r="AQ15" s="613"/>
      <c r="AR15" s="613"/>
      <c r="AS15" s="613"/>
      <c r="AT15" s="613"/>
      <c r="AU15" s="613"/>
      <c r="AV15" s="613"/>
      <c r="AW15" s="613"/>
      <c r="AX15" s="613"/>
      <c r="AY15" s="613"/>
      <c r="AZ15" s="613"/>
      <c r="BA15" s="613"/>
      <c r="BB15" s="613"/>
      <c r="BE15" s="634"/>
    </row>
    <row r="16" customFormat="false" ht="16.5" hidden="false" customHeight="true" outlineLevel="0" collapsed="false">
      <c r="A16" s="628"/>
      <c r="B16" s="629" t="s">
        <v>345</v>
      </c>
      <c r="C16" s="630" t="n">
        <v>59</v>
      </c>
      <c r="D16" s="630" t="n">
        <v>50</v>
      </c>
      <c r="E16" s="31"/>
      <c r="F16" s="31"/>
      <c r="G16" s="31"/>
      <c r="H16" s="31"/>
      <c r="J16" s="613"/>
      <c r="K16" s="613"/>
      <c r="L16" s="617" t="n">
        <v>-8</v>
      </c>
      <c r="M16" s="618" t="n">
        <v>0.6</v>
      </c>
      <c r="N16" s="613"/>
      <c r="O16" s="613"/>
      <c r="P16" s="613"/>
      <c r="Q16" s="613"/>
      <c r="R16" s="613"/>
      <c r="S16" s="613"/>
      <c r="T16" s="613"/>
      <c r="U16" s="613"/>
      <c r="V16" s="613"/>
      <c r="W16" s="613"/>
      <c r="X16" s="613"/>
      <c r="Y16" s="613"/>
      <c r="Z16" s="613"/>
      <c r="AA16" s="613"/>
      <c r="AB16" s="613"/>
      <c r="AC16" s="613"/>
      <c r="AD16" s="613"/>
      <c r="AE16" s="613"/>
      <c r="AF16" s="613"/>
      <c r="AG16" s="613"/>
      <c r="AH16" s="613"/>
      <c r="AI16" s="613"/>
      <c r="AJ16" s="613"/>
      <c r="AK16" s="613"/>
      <c r="AL16" s="613"/>
      <c r="AM16" s="613"/>
      <c r="AN16" s="613"/>
      <c r="AO16" s="613"/>
      <c r="AP16" s="613"/>
      <c r="AQ16" s="613"/>
      <c r="AR16" s="613"/>
      <c r="AS16" s="613"/>
      <c r="AT16" s="613"/>
      <c r="AU16" s="613"/>
      <c r="AV16" s="613"/>
      <c r="AW16" s="613"/>
      <c r="AX16" s="613"/>
      <c r="AY16" s="613"/>
      <c r="AZ16" s="613"/>
      <c r="BA16" s="613"/>
      <c r="BB16" s="613"/>
      <c r="BE16" s="634"/>
    </row>
    <row r="17" customFormat="false" ht="14.25" hidden="false" customHeight="true" outlineLevel="0" collapsed="false">
      <c r="A17" s="628"/>
      <c r="B17" s="629" t="s">
        <v>352</v>
      </c>
      <c r="C17" s="630" t="n">
        <v>62</v>
      </c>
      <c r="D17" s="630" t="n">
        <v>60</v>
      </c>
      <c r="E17" s="31"/>
      <c r="F17" s="31"/>
      <c r="G17" s="31"/>
      <c r="H17" s="31"/>
      <c r="J17" s="613"/>
      <c r="K17" s="613"/>
      <c r="L17" s="617" t="n">
        <v>-7</v>
      </c>
      <c r="M17" s="618" t="n">
        <v>0.8</v>
      </c>
      <c r="N17" s="613"/>
      <c r="O17" s="613"/>
      <c r="P17" s="613"/>
      <c r="Q17" s="613"/>
      <c r="R17" s="613"/>
      <c r="S17" s="613"/>
      <c r="T17" s="613"/>
      <c r="U17" s="613"/>
      <c r="V17" s="613"/>
      <c r="W17" s="613"/>
      <c r="X17" s="613"/>
      <c r="Y17" s="613"/>
      <c r="Z17" s="613"/>
      <c r="AA17" s="613"/>
      <c r="AB17" s="613"/>
      <c r="AC17" s="613"/>
      <c r="AD17" s="613"/>
      <c r="AE17" s="613"/>
      <c r="AF17" s="613"/>
      <c r="AG17" s="613"/>
      <c r="AH17" s="613"/>
      <c r="AI17" s="613"/>
      <c r="AJ17" s="613"/>
      <c r="AK17" s="613"/>
      <c r="AL17" s="613"/>
      <c r="AM17" s="613"/>
      <c r="AN17" s="613"/>
      <c r="AO17" s="613"/>
      <c r="AP17" s="613"/>
      <c r="AQ17" s="613"/>
      <c r="AR17" s="613"/>
      <c r="AS17" s="613"/>
      <c r="AT17" s="613"/>
      <c r="AU17" s="613"/>
      <c r="AV17" s="613"/>
      <c r="AW17" s="613"/>
      <c r="AX17" s="613"/>
      <c r="AY17" s="613"/>
      <c r="AZ17" s="613"/>
      <c r="BA17" s="613"/>
      <c r="BB17" s="613"/>
      <c r="BE17" s="634"/>
    </row>
    <row r="18" customFormat="false" ht="14.25" hidden="false" customHeight="true" outlineLevel="0" collapsed="false">
      <c r="A18" s="628"/>
      <c r="B18" s="629" t="s">
        <v>279</v>
      </c>
      <c r="C18" s="630" t="n">
        <v>57</v>
      </c>
      <c r="D18" s="630" t="n">
        <v>46</v>
      </c>
      <c r="E18" s="31"/>
      <c r="F18" s="31"/>
      <c r="G18" s="31"/>
      <c r="H18" s="31"/>
      <c r="J18" s="613"/>
      <c r="K18" s="613"/>
      <c r="L18" s="617" t="n">
        <v>-6</v>
      </c>
      <c r="M18" s="618" t="n">
        <v>1</v>
      </c>
      <c r="N18" s="613"/>
      <c r="O18" s="613"/>
      <c r="P18" s="613"/>
      <c r="Q18" s="613"/>
      <c r="R18" s="613"/>
      <c r="S18" s="613"/>
      <c r="T18" s="613"/>
      <c r="U18" s="613"/>
      <c r="V18" s="613"/>
      <c r="W18" s="613"/>
      <c r="X18" s="613"/>
      <c r="Y18" s="613"/>
      <c r="Z18" s="613"/>
      <c r="AA18" s="613"/>
      <c r="AB18" s="613"/>
      <c r="AC18" s="613"/>
      <c r="AD18" s="613"/>
      <c r="AE18" s="613"/>
      <c r="AF18" s="613"/>
      <c r="AG18" s="613"/>
      <c r="AH18" s="613"/>
      <c r="AI18" s="613"/>
      <c r="AJ18" s="613"/>
      <c r="AK18" s="613"/>
      <c r="AL18" s="613"/>
      <c r="AM18" s="613"/>
      <c r="AN18" s="613"/>
      <c r="AO18" s="613"/>
      <c r="AP18" s="613"/>
      <c r="AQ18" s="613"/>
      <c r="AR18" s="613"/>
      <c r="AS18" s="613"/>
      <c r="AT18" s="613"/>
      <c r="AU18" s="613"/>
      <c r="AV18" s="613"/>
      <c r="AW18" s="613"/>
      <c r="AX18" s="613"/>
      <c r="AY18" s="613"/>
      <c r="AZ18" s="613"/>
      <c r="BA18" s="613"/>
      <c r="BB18" s="613"/>
      <c r="BE18" s="634"/>
    </row>
    <row r="19" customFormat="false" ht="14.25" hidden="false" customHeight="true" outlineLevel="0" collapsed="false">
      <c r="A19" s="628"/>
      <c r="B19" s="629" t="s">
        <v>300</v>
      </c>
      <c r="C19" s="630" t="n">
        <v>53</v>
      </c>
      <c r="D19" s="630" t="n">
        <v>50</v>
      </c>
      <c r="E19" s="31"/>
      <c r="F19" s="31"/>
      <c r="G19" s="31"/>
      <c r="H19" s="31"/>
      <c r="J19" s="613"/>
      <c r="K19" s="613"/>
      <c r="L19" s="617" t="n">
        <v>-5</v>
      </c>
      <c r="M19" s="618" t="n">
        <v>1.2</v>
      </c>
      <c r="N19" s="613"/>
      <c r="O19" s="613"/>
      <c r="P19" s="613"/>
      <c r="Q19" s="613"/>
      <c r="R19" s="613"/>
      <c r="S19" s="613"/>
      <c r="T19" s="613"/>
      <c r="U19" s="613"/>
      <c r="V19" s="613"/>
      <c r="W19" s="613"/>
      <c r="X19" s="613"/>
      <c r="Y19" s="613"/>
      <c r="Z19" s="613"/>
      <c r="AA19" s="613"/>
      <c r="AB19" s="613"/>
      <c r="AC19" s="613"/>
      <c r="AD19" s="613"/>
      <c r="AE19" s="613"/>
      <c r="AF19" s="613"/>
      <c r="AG19" s="613"/>
      <c r="AH19" s="613"/>
      <c r="AI19" s="613"/>
      <c r="AJ19" s="613"/>
      <c r="AK19" s="613"/>
      <c r="AL19" s="613"/>
      <c r="AM19" s="613"/>
      <c r="AN19" s="613"/>
      <c r="AO19" s="613"/>
      <c r="AP19" s="613"/>
      <c r="AQ19" s="613"/>
      <c r="AR19" s="613"/>
      <c r="AS19" s="613"/>
      <c r="AT19" s="613"/>
      <c r="AU19" s="613"/>
      <c r="AV19" s="613"/>
      <c r="AW19" s="613"/>
      <c r="AX19" s="613"/>
      <c r="AY19" s="613"/>
      <c r="AZ19" s="613"/>
      <c r="BA19" s="613"/>
      <c r="BB19" s="613"/>
      <c r="BE19" s="634"/>
    </row>
    <row r="20" customFormat="false" ht="14.25" hidden="false" customHeight="true" outlineLevel="0" collapsed="false">
      <c r="A20" s="628"/>
      <c r="B20" s="629" t="s">
        <v>316</v>
      </c>
      <c r="C20" s="630" t="n">
        <v>62</v>
      </c>
      <c r="D20" s="630" t="n">
        <v>49</v>
      </c>
      <c r="E20" s="31"/>
      <c r="F20" s="31"/>
      <c r="G20" s="31"/>
      <c r="H20" s="31"/>
      <c r="J20" s="613"/>
      <c r="K20" s="613"/>
      <c r="L20" s="617" t="n">
        <v>-4</v>
      </c>
      <c r="M20" s="618" t="n">
        <v>1.5</v>
      </c>
      <c r="N20" s="613"/>
      <c r="O20" s="613"/>
      <c r="P20" s="613"/>
      <c r="Q20" s="613"/>
      <c r="R20" s="613"/>
      <c r="S20" s="613"/>
      <c r="T20" s="613"/>
      <c r="U20" s="613"/>
      <c r="V20" s="613"/>
      <c r="W20" s="613"/>
      <c r="X20" s="613"/>
      <c r="Y20" s="613"/>
      <c r="Z20" s="613"/>
      <c r="AA20" s="613"/>
      <c r="AB20" s="613"/>
      <c r="AC20" s="613"/>
      <c r="AD20" s="613"/>
      <c r="AE20" s="613"/>
      <c r="AF20" s="613"/>
      <c r="AG20" s="613"/>
      <c r="AH20" s="613"/>
      <c r="AI20" s="613"/>
      <c r="AJ20" s="613"/>
      <c r="AK20" s="613"/>
      <c r="AL20" s="613"/>
      <c r="AM20" s="613"/>
      <c r="AN20" s="613"/>
      <c r="AO20" s="613"/>
      <c r="AP20" s="613"/>
      <c r="AQ20" s="613"/>
      <c r="AR20" s="613"/>
      <c r="AS20" s="613"/>
      <c r="AT20" s="613"/>
      <c r="AU20" s="613"/>
      <c r="AV20" s="613"/>
      <c r="AW20" s="613"/>
      <c r="AX20" s="613"/>
      <c r="AY20" s="613"/>
      <c r="AZ20" s="613"/>
      <c r="BA20" s="613"/>
      <c r="BB20" s="613"/>
      <c r="BE20" s="634"/>
    </row>
    <row r="21" customFormat="false" ht="14.25" hidden="false" customHeight="true" outlineLevel="0" collapsed="false">
      <c r="A21" s="628"/>
      <c r="B21" s="629" t="s">
        <v>337</v>
      </c>
      <c r="C21" s="630" t="n">
        <v>59</v>
      </c>
      <c r="D21" s="630" t="n">
        <v>50</v>
      </c>
      <c r="E21" s="31"/>
      <c r="F21" s="31"/>
      <c r="G21" s="31"/>
      <c r="H21" s="31"/>
      <c r="J21" s="613"/>
      <c r="K21" s="613"/>
      <c r="L21" s="617" t="n">
        <v>-3</v>
      </c>
      <c r="M21" s="618" t="n">
        <v>1.8</v>
      </c>
      <c r="N21" s="613"/>
      <c r="O21" s="613"/>
      <c r="P21" s="613"/>
      <c r="Q21" s="613"/>
      <c r="R21" s="613"/>
      <c r="S21" s="613"/>
      <c r="T21" s="613"/>
      <c r="U21" s="613"/>
      <c r="V21" s="613"/>
      <c r="W21" s="613"/>
      <c r="X21" s="613"/>
      <c r="Y21" s="613"/>
      <c r="Z21" s="613"/>
      <c r="AA21" s="613"/>
      <c r="AB21" s="613"/>
      <c r="AC21" s="613"/>
      <c r="AD21" s="613"/>
      <c r="AE21" s="613"/>
      <c r="AF21" s="613"/>
      <c r="AG21" s="613"/>
      <c r="AH21" s="613"/>
      <c r="AI21" s="613"/>
      <c r="AJ21" s="613"/>
      <c r="AK21" s="613"/>
      <c r="AL21" s="613"/>
      <c r="AM21" s="613"/>
      <c r="AN21" s="613"/>
      <c r="AO21" s="613"/>
      <c r="AP21" s="613"/>
      <c r="AQ21" s="613"/>
      <c r="AR21" s="613"/>
      <c r="AS21" s="613"/>
      <c r="AT21" s="613"/>
      <c r="AU21" s="613"/>
      <c r="AV21" s="613"/>
      <c r="AW21" s="613"/>
      <c r="AX21" s="613"/>
      <c r="AY21" s="613"/>
      <c r="AZ21" s="613"/>
      <c r="BA21" s="613"/>
      <c r="BB21" s="613"/>
      <c r="BE21" s="634"/>
    </row>
    <row r="22" customFormat="false" ht="14.25" hidden="false" customHeight="true" outlineLevel="0" collapsed="false">
      <c r="A22" s="628"/>
      <c r="B22" s="629" t="s">
        <v>248</v>
      </c>
      <c r="C22" s="630" t="n">
        <v>55</v>
      </c>
      <c r="D22" s="630" t="n">
        <v>44</v>
      </c>
      <c r="E22" s="31"/>
      <c r="F22" s="31"/>
      <c r="G22" s="31"/>
      <c r="H22" s="31"/>
      <c r="J22" s="613"/>
      <c r="K22" s="613"/>
      <c r="L22" s="638" t="n">
        <v>-2</v>
      </c>
      <c r="M22" s="639" t="n">
        <v>2.1</v>
      </c>
      <c r="N22" s="613"/>
      <c r="O22" s="613" t="s">
        <v>980</v>
      </c>
      <c r="P22" s="613"/>
      <c r="Q22" s="613"/>
      <c r="R22" s="613"/>
      <c r="S22" s="613"/>
      <c r="T22" s="613"/>
      <c r="U22" s="613"/>
      <c r="V22" s="613"/>
      <c r="W22" s="613"/>
      <c r="X22" s="613"/>
      <c r="Y22" s="613"/>
      <c r="Z22" s="613"/>
      <c r="AA22" s="613"/>
      <c r="AB22" s="613"/>
      <c r="AC22" s="613"/>
      <c r="AD22" s="613"/>
      <c r="AE22" s="613"/>
      <c r="AF22" s="613"/>
      <c r="AG22" s="613"/>
      <c r="AH22" s="613"/>
      <c r="AI22" s="613"/>
      <c r="AJ22" s="613"/>
      <c r="AK22" s="613"/>
      <c r="AL22" s="613"/>
      <c r="AM22" s="613"/>
      <c r="AN22" s="613"/>
      <c r="AO22" s="613"/>
      <c r="AP22" s="613"/>
      <c r="AQ22" s="613"/>
      <c r="AR22" s="613"/>
      <c r="AS22" s="613"/>
      <c r="AT22" s="613"/>
      <c r="AU22" s="613"/>
      <c r="AV22" s="613"/>
      <c r="AW22" s="613"/>
      <c r="AX22" s="613"/>
      <c r="AY22" s="613"/>
      <c r="AZ22" s="613"/>
      <c r="BA22" s="613"/>
      <c r="BB22" s="613"/>
      <c r="BE22" s="634"/>
    </row>
    <row r="23" customFormat="false" ht="14.25" hidden="false" customHeight="true" outlineLevel="0" collapsed="false">
      <c r="A23" s="628"/>
      <c r="B23" s="629" t="s">
        <v>252</v>
      </c>
      <c r="C23" s="630" t="n">
        <v>58</v>
      </c>
      <c r="D23" s="630" t="n">
        <v>46</v>
      </c>
      <c r="E23" s="31"/>
      <c r="F23" s="31"/>
      <c r="G23" s="31"/>
      <c r="H23" s="31"/>
      <c r="J23" s="613"/>
      <c r="K23" s="613"/>
      <c r="L23" s="638" t="n">
        <v>-1</v>
      </c>
      <c r="M23" s="639" t="n">
        <v>2.5</v>
      </c>
      <c r="N23" s="613"/>
      <c r="O23" s="615"/>
      <c r="P23" s="619"/>
      <c r="Q23" s="619"/>
      <c r="R23" s="616"/>
      <c r="S23" s="613"/>
      <c r="T23" s="613"/>
      <c r="U23" s="613"/>
      <c r="V23" s="613"/>
      <c r="W23" s="613"/>
      <c r="X23" s="613"/>
      <c r="Y23" s="613"/>
      <c r="Z23" s="613"/>
      <c r="AA23" s="613"/>
      <c r="AB23" s="613"/>
      <c r="AC23" s="613"/>
      <c r="AD23" s="613"/>
      <c r="AE23" s="613"/>
      <c r="AF23" s="613"/>
      <c r="AG23" s="613"/>
      <c r="AH23" s="613"/>
      <c r="AI23" s="613"/>
      <c r="AJ23" s="613"/>
      <c r="AK23" s="613"/>
      <c r="AL23" s="613"/>
      <c r="AM23" s="613"/>
      <c r="AN23" s="613"/>
      <c r="AO23" s="613"/>
      <c r="AP23" s="613"/>
      <c r="AQ23" s="613"/>
      <c r="AR23" s="613"/>
      <c r="AS23" s="613"/>
      <c r="AT23" s="613"/>
      <c r="AU23" s="613"/>
      <c r="AV23" s="613"/>
      <c r="AW23" s="613"/>
      <c r="AX23" s="613"/>
      <c r="AY23" s="613"/>
      <c r="AZ23" s="613"/>
      <c r="BA23" s="613"/>
      <c r="BB23" s="613"/>
      <c r="BE23" s="634"/>
    </row>
    <row r="24" customFormat="false" ht="13.8" hidden="false" customHeight="false" outlineLevel="0" collapsed="false">
      <c r="A24" s="628"/>
      <c r="B24" s="629" t="s">
        <v>258</v>
      </c>
      <c r="C24" s="630" t="n">
        <v>59</v>
      </c>
      <c r="D24" s="630" t="n">
        <v>47</v>
      </c>
      <c r="E24" s="31"/>
      <c r="F24" s="31"/>
      <c r="G24" s="31"/>
      <c r="H24" s="31"/>
      <c r="J24" s="613"/>
      <c r="K24" s="613"/>
      <c r="L24" s="638" t="n">
        <v>0</v>
      </c>
      <c r="M24" s="639" t="n">
        <v>3</v>
      </c>
      <c r="N24" s="613"/>
      <c r="O24" s="614" t="s">
        <v>981</v>
      </c>
      <c r="P24" s="620"/>
      <c r="Q24" s="620"/>
      <c r="R24" s="618"/>
      <c r="S24" s="613"/>
      <c r="T24" s="613"/>
      <c r="U24" s="613"/>
      <c r="V24" s="613"/>
      <c r="W24" s="613"/>
      <c r="X24" s="613"/>
      <c r="Y24" s="613"/>
      <c r="Z24" s="613"/>
      <c r="AA24" s="613"/>
      <c r="AB24" s="613"/>
      <c r="AC24" s="613"/>
      <c r="AD24" s="613"/>
      <c r="AE24" s="613"/>
      <c r="AF24" s="613"/>
      <c r="AG24" s="613"/>
      <c r="AH24" s="613"/>
      <c r="AI24" s="613"/>
      <c r="AJ24" s="613"/>
      <c r="AK24" s="613"/>
      <c r="AL24" s="613"/>
      <c r="AM24" s="613"/>
      <c r="AN24" s="613"/>
      <c r="AO24" s="613"/>
      <c r="AP24" s="613"/>
      <c r="AQ24" s="613"/>
      <c r="AR24" s="613"/>
      <c r="AS24" s="613"/>
      <c r="AT24" s="613"/>
      <c r="AU24" s="613"/>
      <c r="AV24" s="613"/>
      <c r="AW24" s="613"/>
      <c r="AX24" s="613"/>
      <c r="AY24" s="613"/>
      <c r="AZ24" s="613"/>
      <c r="BA24" s="613"/>
      <c r="BB24" s="613"/>
    </row>
    <row r="25" customFormat="false" ht="13.8" hidden="false" customHeight="false" outlineLevel="0" collapsed="false">
      <c r="A25" s="628"/>
      <c r="B25" s="629" t="s">
        <v>266</v>
      </c>
      <c r="C25" s="630" t="n">
        <v>60</v>
      </c>
      <c r="D25" s="630" t="n">
        <v>50</v>
      </c>
      <c r="E25" s="31"/>
      <c r="F25" s="31"/>
      <c r="G25" s="31"/>
      <c r="H25" s="31"/>
      <c r="J25" s="613"/>
      <c r="K25" s="613"/>
      <c r="L25" s="638" t="n">
        <v>1</v>
      </c>
      <c r="M25" s="639" t="n">
        <v>2.5</v>
      </c>
      <c r="N25" s="613"/>
      <c r="O25" s="614"/>
      <c r="P25" s="620"/>
      <c r="Q25" s="620"/>
      <c r="R25" s="618"/>
      <c r="S25" s="613"/>
      <c r="T25" s="613"/>
      <c r="U25" s="613"/>
      <c r="V25" s="613"/>
      <c r="W25" s="613"/>
      <c r="X25" s="613"/>
      <c r="Y25" s="613"/>
      <c r="Z25" s="613"/>
      <c r="AA25" s="613"/>
      <c r="AB25" s="613"/>
      <c r="AC25" s="613"/>
      <c r="AD25" s="613"/>
      <c r="AE25" s="613"/>
      <c r="AF25" s="613"/>
      <c r="AG25" s="613"/>
      <c r="AH25" s="613"/>
      <c r="AI25" s="613"/>
      <c r="AJ25" s="613"/>
      <c r="AK25" s="613"/>
      <c r="AL25" s="613"/>
      <c r="AM25" s="613"/>
      <c r="AN25" s="613"/>
      <c r="AO25" s="613"/>
      <c r="AP25" s="613"/>
      <c r="AQ25" s="613"/>
      <c r="AR25" s="613"/>
      <c r="AS25" s="613"/>
      <c r="AT25" s="613"/>
      <c r="AU25" s="613"/>
      <c r="AV25" s="613"/>
      <c r="AW25" s="613"/>
      <c r="AX25" s="613"/>
      <c r="AY25" s="613"/>
      <c r="AZ25" s="613"/>
      <c r="BA25" s="613"/>
      <c r="BB25" s="613"/>
    </row>
    <row r="26" customFormat="false" ht="13.8" hidden="false" customHeight="false" outlineLevel="0" collapsed="false">
      <c r="A26" s="628"/>
      <c r="B26" s="629" t="s">
        <v>273</v>
      </c>
      <c r="C26" s="630" t="n">
        <v>65</v>
      </c>
      <c r="D26" s="630" t="n">
        <v>51</v>
      </c>
      <c r="E26" s="31"/>
      <c r="F26" s="31"/>
      <c r="G26" s="31"/>
      <c r="H26" s="31"/>
      <c r="J26" s="613"/>
      <c r="K26" s="613"/>
      <c r="L26" s="638" t="n">
        <v>2</v>
      </c>
      <c r="M26" s="639" t="n">
        <v>2.1</v>
      </c>
      <c r="N26" s="613"/>
      <c r="O26" s="640" t="n">
        <f aca="false">VLOOKUP(G37,$B$7:$D$34,2,FALSE())</f>
        <v>60</v>
      </c>
      <c r="P26" s="641" t="s">
        <v>982</v>
      </c>
      <c r="Q26" s="620"/>
      <c r="R26" s="618"/>
      <c r="S26" s="613"/>
      <c r="T26" s="613"/>
      <c r="U26" s="613"/>
      <c r="V26" s="613"/>
      <c r="W26" s="613"/>
      <c r="X26" s="613"/>
      <c r="Y26" s="613"/>
      <c r="Z26" s="613"/>
      <c r="AA26" s="613"/>
      <c r="AB26" s="613"/>
      <c r="AC26" s="613"/>
      <c r="AD26" s="613"/>
      <c r="AE26" s="613"/>
      <c r="AF26" s="613"/>
      <c r="AG26" s="613"/>
      <c r="AH26" s="613"/>
      <c r="AI26" s="613"/>
      <c r="AJ26" s="613"/>
      <c r="AK26" s="613"/>
      <c r="AL26" s="613"/>
      <c r="AM26" s="613"/>
      <c r="AN26" s="613"/>
      <c r="AO26" s="613"/>
      <c r="AP26" s="613"/>
      <c r="AQ26" s="613"/>
      <c r="AR26" s="613"/>
      <c r="AS26" s="613"/>
      <c r="AT26" s="613"/>
      <c r="AU26" s="613"/>
      <c r="AV26" s="613"/>
      <c r="AW26" s="613"/>
      <c r="AX26" s="613"/>
      <c r="AY26" s="613"/>
      <c r="AZ26" s="613"/>
      <c r="BA26" s="613"/>
      <c r="BB26" s="613"/>
    </row>
    <row r="27" customFormat="false" ht="13.8" hidden="false" customHeight="false" outlineLevel="0" collapsed="false">
      <c r="A27" s="628"/>
      <c r="B27" s="629" t="s">
        <v>278</v>
      </c>
      <c r="C27" s="630" t="n">
        <v>65</v>
      </c>
      <c r="D27" s="630" t="n">
        <v>51</v>
      </c>
      <c r="E27" s="31"/>
      <c r="F27" s="31"/>
      <c r="G27" s="31"/>
      <c r="H27" s="31"/>
      <c r="J27" s="613"/>
      <c r="K27" s="613"/>
      <c r="L27" s="638" t="n">
        <v>3</v>
      </c>
      <c r="M27" s="639" t="n">
        <v>1.8</v>
      </c>
      <c r="N27" s="613"/>
      <c r="O27" s="640" t="n">
        <f aca="false">VLOOKUP(G37,$B$7:$D$34,3,FALSE())</f>
        <v>50</v>
      </c>
      <c r="P27" s="641" t="s">
        <v>982</v>
      </c>
      <c r="Q27" s="620"/>
      <c r="R27" s="618"/>
      <c r="S27" s="613"/>
      <c r="T27" s="613"/>
      <c r="U27" s="613"/>
      <c r="V27" s="613"/>
      <c r="W27" s="613"/>
      <c r="X27" s="613"/>
      <c r="Y27" s="613"/>
      <c r="Z27" s="613"/>
      <c r="AA27" s="613"/>
      <c r="AB27" s="613"/>
      <c r="AC27" s="613"/>
      <c r="AD27" s="613"/>
      <c r="AE27" s="613"/>
      <c r="AF27" s="613"/>
      <c r="AG27" s="613"/>
      <c r="AH27" s="613"/>
      <c r="AI27" s="613"/>
      <c r="AJ27" s="613"/>
      <c r="AK27" s="613"/>
      <c r="AL27" s="613"/>
      <c r="AM27" s="613"/>
      <c r="AN27" s="613"/>
      <c r="AO27" s="613"/>
      <c r="AP27" s="613"/>
      <c r="AQ27" s="613"/>
      <c r="AR27" s="613"/>
      <c r="AS27" s="613"/>
      <c r="AT27" s="613"/>
      <c r="AU27" s="613"/>
      <c r="AV27" s="613"/>
      <c r="AW27" s="613"/>
      <c r="AX27" s="613"/>
      <c r="AY27" s="613"/>
      <c r="AZ27" s="613"/>
      <c r="BA27" s="613"/>
      <c r="BB27" s="613"/>
    </row>
    <row r="28" customFormat="false" ht="13.8" hidden="false" customHeight="false" outlineLevel="0" collapsed="false">
      <c r="A28" s="628"/>
      <c r="B28" s="629" t="s">
        <v>286</v>
      </c>
      <c r="C28" s="630" t="n">
        <v>68</v>
      </c>
      <c r="D28" s="630" t="n">
        <v>52</v>
      </c>
      <c r="E28" s="31"/>
      <c r="F28" s="31"/>
      <c r="G28" s="31"/>
      <c r="H28" s="31"/>
      <c r="J28" s="613"/>
      <c r="K28" s="613"/>
      <c r="L28" s="638" t="n">
        <v>4</v>
      </c>
      <c r="M28" s="639" t="n">
        <v>1.5</v>
      </c>
      <c r="N28" s="613"/>
      <c r="O28" s="640" t="n">
        <f aca="false">VLOOKUP(G40,$L$2:$M$6,2,FALSE())</f>
        <v>4</v>
      </c>
      <c r="P28" s="641" t="s">
        <v>958</v>
      </c>
      <c r="Q28" s="620"/>
      <c r="R28" s="618"/>
      <c r="S28" s="613"/>
      <c r="T28" s="613"/>
      <c r="U28" s="613"/>
      <c r="V28" s="613"/>
      <c r="W28" s="613"/>
      <c r="X28" s="613"/>
      <c r="Y28" s="613"/>
      <c r="Z28" s="613"/>
      <c r="AA28" s="613"/>
      <c r="AB28" s="613"/>
      <c r="AC28" s="613"/>
      <c r="AD28" s="613"/>
      <c r="AE28" s="613"/>
      <c r="AF28" s="613"/>
      <c r="AG28" s="613"/>
      <c r="AH28" s="613"/>
      <c r="AI28" s="613"/>
      <c r="AJ28" s="613"/>
      <c r="AK28" s="613"/>
      <c r="AL28" s="613"/>
      <c r="AM28" s="613"/>
      <c r="AN28" s="613"/>
      <c r="AO28" s="613"/>
      <c r="AP28" s="613"/>
      <c r="AQ28" s="613"/>
      <c r="AR28" s="613"/>
      <c r="AS28" s="613"/>
      <c r="AT28" s="613"/>
      <c r="AU28" s="613"/>
      <c r="AV28" s="613"/>
      <c r="AW28" s="613"/>
      <c r="AX28" s="613"/>
      <c r="AY28" s="613"/>
      <c r="AZ28" s="613"/>
      <c r="BA28" s="613"/>
      <c r="BB28" s="613"/>
    </row>
    <row r="29" customFormat="false" ht="13.8" hidden="false" customHeight="false" outlineLevel="0" collapsed="false">
      <c r="A29" s="628"/>
      <c r="B29" s="629" t="s">
        <v>374</v>
      </c>
      <c r="C29" s="630" t="n">
        <v>63</v>
      </c>
      <c r="D29" s="630" t="s">
        <v>983</v>
      </c>
      <c r="E29" s="31"/>
      <c r="F29" s="31"/>
      <c r="G29" s="31"/>
      <c r="H29" s="31"/>
      <c r="J29" s="613"/>
      <c r="K29" s="613"/>
      <c r="L29" s="638" t="n">
        <v>5</v>
      </c>
      <c r="M29" s="639" t="n">
        <v>1.2</v>
      </c>
      <c r="N29" s="613"/>
      <c r="O29" s="614"/>
      <c r="P29" s="641"/>
      <c r="Q29" s="620"/>
      <c r="R29" s="618"/>
      <c r="S29" s="613"/>
      <c r="T29" s="613"/>
      <c r="U29" s="613"/>
      <c r="V29" s="613"/>
      <c r="W29" s="613"/>
      <c r="X29" s="613"/>
      <c r="Y29" s="613"/>
      <c r="Z29" s="613"/>
      <c r="AA29" s="613"/>
      <c r="AB29" s="613"/>
      <c r="AC29" s="613"/>
      <c r="AD29" s="613"/>
      <c r="AE29" s="613"/>
      <c r="AF29" s="613"/>
      <c r="AG29" s="613"/>
      <c r="AH29" s="613"/>
      <c r="AI29" s="613"/>
      <c r="AJ29" s="613"/>
      <c r="AK29" s="613"/>
      <c r="AL29" s="613"/>
      <c r="AM29" s="613"/>
      <c r="AN29" s="613"/>
      <c r="AO29" s="613"/>
      <c r="AP29" s="613"/>
      <c r="AQ29" s="613"/>
      <c r="AR29" s="613"/>
      <c r="AS29" s="613"/>
      <c r="AT29" s="613"/>
      <c r="AU29" s="613"/>
      <c r="AV29" s="613"/>
      <c r="AW29" s="613"/>
      <c r="AX29" s="613"/>
      <c r="AY29" s="613"/>
      <c r="AZ29" s="613"/>
      <c r="BA29" s="613"/>
      <c r="BB29" s="613"/>
    </row>
    <row r="30" customFormat="false" ht="13.8" hidden="false" customHeight="false" outlineLevel="0" collapsed="false">
      <c r="A30" s="628"/>
      <c r="B30" s="629" t="s">
        <v>377</v>
      </c>
      <c r="C30" s="630" t="n">
        <v>64</v>
      </c>
      <c r="D30" s="630" t="s">
        <v>983</v>
      </c>
      <c r="E30" s="31"/>
      <c r="F30" s="31"/>
      <c r="G30" s="31"/>
      <c r="H30" s="31"/>
      <c r="J30" s="613"/>
      <c r="K30" s="613"/>
      <c r="L30" s="638" t="n">
        <v>6</v>
      </c>
      <c r="M30" s="639" t="n">
        <v>1</v>
      </c>
      <c r="N30" s="613"/>
      <c r="O30" s="614"/>
      <c r="P30" s="641"/>
      <c r="Q30" s="620"/>
      <c r="R30" s="618"/>
      <c r="S30" s="613"/>
      <c r="T30" s="613"/>
      <c r="U30" s="613"/>
      <c r="V30" s="613"/>
      <c r="W30" s="613"/>
      <c r="X30" s="613"/>
      <c r="Y30" s="613"/>
      <c r="Z30" s="613"/>
      <c r="AA30" s="613"/>
      <c r="AB30" s="613"/>
      <c r="AC30" s="613"/>
      <c r="AD30" s="613"/>
      <c r="AE30" s="613"/>
      <c r="AF30" s="613"/>
      <c r="AG30" s="613"/>
      <c r="AH30" s="613"/>
      <c r="AI30" s="613"/>
      <c r="AJ30" s="613"/>
      <c r="AK30" s="613"/>
      <c r="AL30" s="613"/>
      <c r="AM30" s="613"/>
      <c r="AN30" s="613"/>
      <c r="AO30" s="613"/>
      <c r="AP30" s="613"/>
      <c r="AQ30" s="613"/>
      <c r="AR30" s="613"/>
      <c r="AS30" s="613"/>
      <c r="AT30" s="613"/>
      <c r="AU30" s="613"/>
      <c r="AV30" s="613"/>
      <c r="AW30" s="613"/>
      <c r="AX30" s="613"/>
      <c r="AY30" s="613"/>
      <c r="AZ30" s="613"/>
      <c r="BA30" s="613"/>
      <c r="BB30" s="613"/>
    </row>
    <row r="31" customFormat="false" ht="13.8" hidden="false" customHeight="false" outlineLevel="0" collapsed="false">
      <c r="A31" s="628"/>
      <c r="B31" s="629" t="s">
        <v>267</v>
      </c>
      <c r="C31" s="630" t="n">
        <v>64</v>
      </c>
      <c r="D31" s="630" t="n">
        <v>50</v>
      </c>
      <c r="E31" s="31"/>
      <c r="F31" s="31"/>
      <c r="G31" s="31"/>
      <c r="H31" s="31"/>
      <c r="J31" s="613"/>
      <c r="K31" s="613"/>
      <c r="L31" s="638" t="n">
        <v>7</v>
      </c>
      <c r="M31" s="639" t="n">
        <v>0.8</v>
      </c>
      <c r="N31" s="613"/>
      <c r="O31" s="640" t="n">
        <f aca="false">G43</f>
        <v>3</v>
      </c>
      <c r="P31" s="641"/>
      <c r="Q31" s="620"/>
      <c r="R31" s="618"/>
      <c r="S31" s="613"/>
      <c r="T31" s="613"/>
      <c r="U31" s="613"/>
      <c r="V31" s="613"/>
      <c r="W31" s="613"/>
      <c r="X31" s="613"/>
      <c r="Y31" s="613"/>
      <c r="Z31" s="613"/>
      <c r="AA31" s="613"/>
      <c r="AB31" s="613"/>
      <c r="AC31" s="613"/>
      <c r="AD31" s="613"/>
      <c r="AE31" s="613"/>
      <c r="AF31" s="613"/>
      <c r="AG31" s="613"/>
      <c r="AH31" s="613"/>
      <c r="AI31" s="613"/>
      <c r="AJ31" s="613"/>
      <c r="AK31" s="613"/>
      <c r="AL31" s="613"/>
      <c r="AM31" s="613"/>
      <c r="AN31" s="613"/>
      <c r="AO31" s="613"/>
      <c r="AP31" s="613"/>
      <c r="AQ31" s="613"/>
      <c r="AR31" s="613"/>
      <c r="AS31" s="613"/>
      <c r="AT31" s="613"/>
      <c r="AU31" s="613"/>
      <c r="AV31" s="613"/>
      <c r="AW31" s="613"/>
      <c r="AX31" s="613"/>
      <c r="AY31" s="613"/>
      <c r="AZ31" s="613"/>
      <c r="BA31" s="613"/>
      <c r="BB31" s="613"/>
    </row>
    <row r="32" customFormat="false" ht="13.8" hidden="false" customHeight="false" outlineLevel="0" collapsed="false">
      <c r="A32" s="628"/>
      <c r="B32" s="629" t="s">
        <v>274</v>
      </c>
      <c r="C32" s="630" t="n">
        <v>66</v>
      </c>
      <c r="D32" s="630" t="n">
        <v>52</v>
      </c>
      <c r="E32" s="31"/>
      <c r="F32" s="31"/>
      <c r="G32" s="31"/>
      <c r="H32" s="31"/>
      <c r="J32" s="613"/>
      <c r="K32" s="613"/>
      <c r="L32" s="617" t="n">
        <v>8</v>
      </c>
      <c r="M32" s="618" t="n">
        <v>0.6</v>
      </c>
      <c r="N32" s="613"/>
      <c r="O32" s="640" t="n">
        <f aca="false">V56</f>
        <v>-14</v>
      </c>
      <c r="P32" s="641" t="s">
        <v>982</v>
      </c>
      <c r="Q32" s="620"/>
      <c r="R32" s="618"/>
      <c r="S32" s="613"/>
      <c r="T32" s="613"/>
      <c r="U32" s="613"/>
      <c r="V32" s="613"/>
      <c r="W32" s="613"/>
      <c r="X32" s="613"/>
      <c r="Y32" s="613"/>
      <c r="Z32" s="613"/>
      <c r="AA32" s="613"/>
      <c r="AB32" s="613"/>
      <c r="AC32" s="613"/>
      <c r="AD32" s="613"/>
      <c r="AE32" s="613"/>
      <c r="AF32" s="613"/>
      <c r="AG32" s="613"/>
      <c r="AH32" s="613"/>
      <c r="AI32" s="613"/>
      <c r="AJ32" s="613"/>
      <c r="AK32" s="613"/>
      <c r="AL32" s="613"/>
      <c r="AM32" s="613"/>
      <c r="AN32" s="613"/>
      <c r="AO32" s="613"/>
      <c r="AP32" s="613"/>
      <c r="AQ32" s="613"/>
      <c r="AR32" s="613"/>
      <c r="AS32" s="613"/>
      <c r="AT32" s="613"/>
      <c r="AU32" s="613"/>
      <c r="AV32" s="613"/>
      <c r="AW32" s="613"/>
      <c r="AX32" s="613"/>
      <c r="AY32" s="613"/>
      <c r="AZ32" s="613"/>
      <c r="BA32" s="613"/>
      <c r="BB32" s="613"/>
    </row>
    <row r="33" customFormat="false" ht="13.8" hidden="false" customHeight="false" outlineLevel="0" collapsed="false">
      <c r="A33" s="628"/>
      <c r="B33" s="629" t="s">
        <v>253</v>
      </c>
      <c r="C33" s="630" t="n">
        <v>61</v>
      </c>
      <c r="D33" s="630" t="n">
        <v>45</v>
      </c>
      <c r="E33" s="31"/>
      <c r="F33" s="31"/>
      <c r="G33" s="31"/>
      <c r="H33" s="31"/>
      <c r="J33" s="613"/>
      <c r="K33" s="613"/>
      <c r="L33" s="617" t="n">
        <v>9</v>
      </c>
      <c r="M33" s="618" t="n">
        <v>0.5</v>
      </c>
      <c r="O33" s="304"/>
      <c r="P33" s="620"/>
      <c r="Q33" s="620"/>
      <c r="R33" s="618"/>
      <c r="S33" s="613"/>
      <c r="T33" s="613"/>
      <c r="U33" s="613"/>
      <c r="V33" s="613"/>
      <c r="W33" s="613"/>
      <c r="X33" s="613"/>
      <c r="Y33" s="613"/>
      <c r="Z33" s="613"/>
      <c r="AA33" s="613"/>
      <c r="AB33" s="613"/>
      <c r="AC33" s="613"/>
      <c r="AD33" s="613"/>
      <c r="AE33" s="613"/>
      <c r="AF33" s="613"/>
      <c r="AG33" s="613"/>
      <c r="AH33" s="613"/>
      <c r="AI33" s="613"/>
      <c r="AJ33" s="613"/>
      <c r="AK33" s="613"/>
      <c r="AL33" s="613"/>
      <c r="AM33" s="613"/>
      <c r="AN33" s="613"/>
      <c r="AO33" s="613"/>
      <c r="AP33" s="613"/>
      <c r="AQ33" s="613"/>
      <c r="AR33" s="613"/>
      <c r="AS33" s="613"/>
      <c r="AT33" s="613"/>
      <c r="AU33" s="613"/>
      <c r="AV33" s="613"/>
      <c r="AW33" s="613"/>
      <c r="AX33" s="613"/>
      <c r="AY33" s="613"/>
      <c r="AZ33" s="613"/>
      <c r="BA33" s="613"/>
      <c r="BB33" s="613"/>
    </row>
    <row r="34" customFormat="false" ht="13.8" hidden="false" customHeight="false" outlineLevel="0" collapsed="false">
      <c r="A34" s="628"/>
      <c r="B34" s="629" t="s">
        <v>259</v>
      </c>
      <c r="C34" s="630" t="n">
        <v>63</v>
      </c>
      <c r="D34" s="630" t="n">
        <v>48</v>
      </c>
      <c r="E34" s="31"/>
      <c r="F34" s="31"/>
      <c r="G34" s="31"/>
      <c r="H34" s="31"/>
      <c r="J34" s="613"/>
      <c r="K34" s="613"/>
      <c r="L34" s="617" t="n">
        <v>10</v>
      </c>
      <c r="M34" s="618" t="n">
        <v>0.4</v>
      </c>
      <c r="O34" s="642" t="n">
        <f aca="false">IF(G46="yes",0)</f>
        <v>0</v>
      </c>
      <c r="P34" s="620"/>
      <c r="Q34" s="620"/>
      <c r="R34" s="618"/>
      <c r="S34" s="613"/>
      <c r="T34" s="613"/>
      <c r="U34" s="613"/>
      <c r="V34" s="613"/>
      <c r="W34" s="613"/>
      <c r="X34" s="613"/>
      <c r="Y34" s="613"/>
      <c r="Z34" s="613"/>
      <c r="AA34" s="613"/>
      <c r="AB34" s="613"/>
      <c r="AC34" s="613"/>
      <c r="AD34" s="613"/>
      <c r="AE34" s="613"/>
      <c r="AF34" s="613"/>
      <c r="AG34" s="613"/>
      <c r="AH34" s="613"/>
      <c r="AI34" s="613"/>
      <c r="AJ34" s="613"/>
      <c r="AK34" s="613"/>
      <c r="AL34" s="613"/>
      <c r="AM34" s="613"/>
      <c r="AN34" s="613"/>
      <c r="AO34" s="613"/>
      <c r="AP34" s="613"/>
      <c r="AQ34" s="613"/>
      <c r="AR34" s="613"/>
      <c r="AS34" s="613"/>
      <c r="AT34" s="613"/>
      <c r="AU34" s="613"/>
      <c r="AV34" s="613"/>
      <c r="AW34" s="613"/>
      <c r="AX34" s="613"/>
      <c r="AY34" s="613"/>
      <c r="AZ34" s="613"/>
      <c r="BA34" s="613"/>
      <c r="BB34" s="613"/>
    </row>
    <row r="35" customFormat="false" ht="13.8" hidden="false" customHeight="false" outlineLevel="0" collapsed="false">
      <c r="A35" s="628"/>
      <c r="E35" s="31"/>
      <c r="F35" s="31"/>
      <c r="G35" s="31"/>
      <c r="H35" s="31"/>
      <c r="J35" s="613"/>
      <c r="K35" s="643"/>
      <c r="L35" s="617" t="n">
        <v>11</v>
      </c>
      <c r="M35" s="618" t="n">
        <v>0.3</v>
      </c>
      <c r="O35" s="642" t="n">
        <f aca="false">IF(G47="yes",-5)</f>
        <v>0</v>
      </c>
      <c r="P35" s="620"/>
      <c r="Q35" s="620"/>
      <c r="R35" s="618"/>
      <c r="S35" s="613"/>
      <c r="T35" s="613"/>
      <c r="U35" s="613"/>
      <c r="V35" s="613"/>
      <c r="W35" s="613"/>
      <c r="X35" s="613"/>
      <c r="Y35" s="613"/>
      <c r="Z35" s="613"/>
      <c r="AA35" s="613"/>
      <c r="AB35" s="613"/>
      <c r="AC35" s="613"/>
      <c r="AD35" s="613"/>
      <c r="AE35" s="613"/>
      <c r="AF35" s="613"/>
      <c r="AG35" s="613"/>
      <c r="AH35" s="613"/>
      <c r="AI35" s="613"/>
      <c r="AJ35" s="613"/>
      <c r="AK35" s="613"/>
      <c r="AL35" s="613"/>
      <c r="AM35" s="613"/>
      <c r="AN35" s="613"/>
      <c r="AO35" s="613"/>
      <c r="AP35" s="613"/>
      <c r="AQ35" s="613"/>
      <c r="AR35" s="613"/>
      <c r="AS35" s="613"/>
      <c r="AT35" s="613"/>
      <c r="AU35" s="613"/>
      <c r="AV35" s="613"/>
      <c r="AW35" s="613"/>
      <c r="AX35" s="613"/>
      <c r="AY35" s="613"/>
      <c r="AZ35" s="613"/>
      <c r="BA35" s="613"/>
      <c r="BB35" s="613"/>
    </row>
    <row r="36" customFormat="false" ht="13.8" hidden="false" customHeight="false" outlineLevel="0" collapsed="false">
      <c r="A36" s="644" t="s">
        <v>984</v>
      </c>
      <c r="B36" s="31"/>
      <c r="C36" s="31"/>
      <c r="D36" s="31"/>
      <c r="E36" s="31"/>
      <c r="F36" s="31"/>
      <c r="G36" s="31"/>
      <c r="H36" s="31"/>
      <c r="J36" s="613"/>
      <c r="K36" s="643"/>
      <c r="L36" s="617" t="n">
        <v>12</v>
      </c>
      <c r="M36" s="618" t="n">
        <v>0.3</v>
      </c>
      <c r="O36" s="645" t="n">
        <f aca="false">IF(G48="yes",-10)</f>
        <v>-10</v>
      </c>
      <c r="P36" s="620"/>
      <c r="Q36" s="620"/>
      <c r="R36" s="618"/>
      <c r="S36" s="613"/>
      <c r="T36" s="613"/>
      <c r="U36" s="613"/>
      <c r="V36" s="613"/>
      <c r="W36" s="613"/>
      <c r="X36" s="613"/>
      <c r="Y36" s="613"/>
      <c r="Z36" s="613"/>
      <c r="AA36" s="613"/>
      <c r="AB36" s="613"/>
      <c r="AC36" s="613"/>
      <c r="AD36" s="613"/>
      <c r="AE36" s="613"/>
      <c r="AF36" s="613"/>
      <c r="AG36" s="613"/>
      <c r="AH36" s="613"/>
      <c r="AI36" s="613"/>
      <c r="AJ36" s="613"/>
      <c r="AK36" s="613"/>
      <c r="AL36" s="613"/>
      <c r="AM36" s="613"/>
      <c r="AN36" s="613"/>
      <c r="AO36" s="613"/>
      <c r="AP36" s="613"/>
      <c r="AQ36" s="613"/>
      <c r="AR36" s="613"/>
      <c r="AS36" s="613"/>
      <c r="AT36" s="613"/>
      <c r="AU36" s="613"/>
      <c r="AV36" s="613"/>
      <c r="AW36" s="613"/>
      <c r="AX36" s="613"/>
      <c r="AY36" s="613"/>
      <c r="AZ36" s="613"/>
      <c r="BA36" s="613"/>
      <c r="BB36" s="613"/>
    </row>
    <row r="37" customFormat="false" ht="13.8" hidden="false" customHeight="false" outlineLevel="0" collapsed="false">
      <c r="A37" s="644" t="n">
        <v>0</v>
      </c>
      <c r="B37" s="31" t="s">
        <v>985</v>
      </c>
      <c r="C37" s="31"/>
      <c r="D37" s="31"/>
      <c r="E37" s="31"/>
      <c r="F37" s="31"/>
      <c r="G37" s="646" t="s">
        <v>266</v>
      </c>
      <c r="H37" s="31"/>
      <c r="J37" s="613"/>
      <c r="K37" s="643"/>
      <c r="L37" s="617" t="n">
        <v>13</v>
      </c>
      <c r="M37" s="618" t="n">
        <v>0.2</v>
      </c>
      <c r="O37" s="645" t="n">
        <f aca="false">SUM(O34:O36)</f>
        <v>-10</v>
      </c>
      <c r="P37" s="620"/>
      <c r="Q37" s="620"/>
      <c r="R37" s="618"/>
      <c r="S37" s="613"/>
      <c r="T37" s="613"/>
      <c r="U37" s="613"/>
      <c r="V37" s="613"/>
      <c r="W37" s="613"/>
      <c r="X37" s="613"/>
      <c r="Y37" s="613"/>
      <c r="Z37" s="613"/>
      <c r="AA37" s="613"/>
      <c r="AB37" s="613"/>
      <c r="AC37" s="613"/>
      <c r="AD37" s="613"/>
      <c r="AE37" s="613"/>
      <c r="AF37" s="613"/>
      <c r="AG37" s="613"/>
      <c r="AH37" s="613"/>
      <c r="AI37" s="613"/>
      <c r="AJ37" s="613"/>
      <c r="AK37" s="613"/>
      <c r="AL37" s="613"/>
      <c r="AM37" s="613"/>
      <c r="AN37" s="613"/>
      <c r="AO37" s="613"/>
      <c r="AP37" s="613"/>
      <c r="AQ37" s="613"/>
      <c r="AR37" s="613"/>
      <c r="AS37" s="613"/>
      <c r="AT37" s="613"/>
      <c r="AU37" s="613"/>
      <c r="AV37" s="613"/>
      <c r="AW37" s="613"/>
      <c r="AX37" s="613"/>
      <c r="AY37" s="613"/>
      <c r="AZ37" s="613"/>
      <c r="BA37" s="613"/>
      <c r="BB37" s="613"/>
    </row>
    <row r="38" customFormat="false" ht="13.8" hidden="false" customHeight="false" outlineLevel="0" collapsed="false">
      <c r="A38" s="644" t="n">
        <v>1</v>
      </c>
      <c r="B38" s="31" t="s">
        <v>986</v>
      </c>
      <c r="C38" s="31"/>
      <c r="D38" s="31"/>
      <c r="E38" s="31"/>
      <c r="F38" s="31"/>
      <c r="G38" s="31"/>
      <c r="H38" s="31"/>
      <c r="J38" s="613"/>
      <c r="K38" s="643"/>
      <c r="L38" s="617" t="n">
        <v>14</v>
      </c>
      <c r="M38" s="618" t="n">
        <v>0.2</v>
      </c>
      <c r="O38" s="304"/>
      <c r="P38" s="620"/>
      <c r="Q38" s="620"/>
      <c r="R38" s="618"/>
      <c r="S38" s="613"/>
      <c r="T38" s="613"/>
      <c r="U38" s="613"/>
      <c r="V38" s="613"/>
      <c r="W38" s="613"/>
      <c r="X38" s="613"/>
      <c r="Y38" s="613"/>
      <c r="Z38" s="613"/>
      <c r="AA38" s="613"/>
      <c r="AB38" s="613"/>
      <c r="AC38" s="613"/>
      <c r="AD38" s="613"/>
      <c r="AE38" s="613"/>
      <c r="AF38" s="613"/>
      <c r="AG38" s="613"/>
      <c r="AH38" s="613"/>
      <c r="AI38" s="613"/>
      <c r="AJ38" s="613"/>
      <c r="AK38" s="613"/>
      <c r="AL38" s="613"/>
      <c r="AM38" s="613"/>
      <c r="AN38" s="613"/>
      <c r="AO38" s="613"/>
      <c r="AP38" s="613"/>
      <c r="AQ38" s="613"/>
      <c r="AR38" s="613"/>
      <c r="AS38" s="613"/>
      <c r="AT38" s="613"/>
      <c r="AU38" s="613"/>
      <c r="AV38" s="613"/>
      <c r="AW38" s="613"/>
      <c r="AX38" s="613"/>
      <c r="AY38" s="613"/>
      <c r="AZ38" s="613"/>
      <c r="BA38" s="613"/>
      <c r="BB38" s="613"/>
    </row>
    <row r="39" customFormat="false" ht="24" hidden="false" customHeight="true" outlineLevel="0" collapsed="false">
      <c r="A39" s="644" t="n">
        <v>2</v>
      </c>
      <c r="B39" s="31" t="s">
        <v>987</v>
      </c>
      <c r="C39" s="31"/>
      <c r="D39" s="31"/>
      <c r="E39" s="31"/>
      <c r="F39" s="31"/>
      <c r="G39" s="31"/>
      <c r="H39" s="31"/>
      <c r="J39" s="613"/>
      <c r="K39" s="643"/>
      <c r="L39" s="626" t="n">
        <v>15</v>
      </c>
      <c r="M39" s="627" t="n">
        <v>0.1</v>
      </c>
      <c r="O39" s="316"/>
      <c r="P39" s="633"/>
      <c r="Q39" s="633"/>
      <c r="R39" s="627"/>
      <c r="S39" s="613"/>
      <c r="T39" s="613"/>
      <c r="U39" s="613"/>
      <c r="V39" s="613"/>
      <c r="W39" s="613"/>
      <c r="X39" s="613"/>
      <c r="Y39" s="613"/>
      <c r="Z39" s="613"/>
      <c r="AA39" s="613"/>
      <c r="AB39" s="613"/>
      <c r="AC39" s="613"/>
      <c r="AD39" s="613"/>
      <c r="AE39" s="613"/>
      <c r="AF39" s="613"/>
      <c r="AG39" s="613"/>
      <c r="AH39" s="613"/>
      <c r="AI39" s="613"/>
      <c r="AJ39" s="613"/>
      <c r="AK39" s="613"/>
      <c r="AL39" s="613"/>
      <c r="AM39" s="613"/>
      <c r="AN39" s="613"/>
      <c r="AO39" s="613"/>
      <c r="AP39" s="613"/>
      <c r="AQ39" s="613"/>
      <c r="AR39" s="613"/>
      <c r="AS39" s="613"/>
      <c r="AT39" s="613"/>
      <c r="AU39" s="613"/>
      <c r="AV39" s="613"/>
      <c r="AW39" s="613"/>
      <c r="AX39" s="613"/>
      <c r="AY39" s="613"/>
      <c r="AZ39" s="613"/>
      <c r="BA39" s="613"/>
      <c r="BB39" s="613"/>
    </row>
    <row r="40" customFormat="false" ht="13.8" hidden="false" customHeight="false" outlineLevel="0" collapsed="false">
      <c r="A40" s="644" t="s">
        <v>988</v>
      </c>
      <c r="B40" s="31" t="s">
        <v>989</v>
      </c>
      <c r="C40" s="31"/>
      <c r="D40" s="31"/>
      <c r="E40" s="31"/>
      <c r="F40" s="31"/>
      <c r="G40" s="647" t="n">
        <v>2</v>
      </c>
      <c r="H40" s="31"/>
      <c r="J40" s="613"/>
      <c r="K40" s="643"/>
      <c r="P40" s="613"/>
      <c r="Q40" s="613"/>
      <c r="R40" s="613"/>
      <c r="S40" s="613"/>
      <c r="T40" s="613"/>
      <c r="U40" s="613"/>
      <c r="V40" s="613"/>
      <c r="W40" s="613"/>
      <c r="X40" s="613"/>
      <c r="Y40" s="613"/>
      <c r="Z40" s="613"/>
      <c r="AA40" s="613"/>
      <c r="AB40" s="613"/>
      <c r="AC40" s="613"/>
      <c r="AD40" s="613"/>
      <c r="AE40" s="613"/>
      <c r="AF40" s="613"/>
      <c r="AG40" s="613"/>
      <c r="AH40" s="613"/>
      <c r="AI40" s="613"/>
      <c r="AJ40" s="613"/>
      <c r="AK40" s="613"/>
      <c r="AL40" s="613"/>
      <c r="AM40" s="613"/>
      <c r="AN40" s="613"/>
      <c r="AO40" s="613"/>
      <c r="AP40" s="613"/>
      <c r="AQ40" s="613"/>
      <c r="AR40" s="613"/>
      <c r="AS40" s="613"/>
      <c r="AT40" s="613"/>
      <c r="AU40" s="613"/>
      <c r="AV40" s="613"/>
      <c r="AW40" s="613"/>
      <c r="AX40" s="613"/>
      <c r="AY40" s="613"/>
      <c r="AZ40" s="613"/>
      <c r="BA40" s="613"/>
      <c r="BB40" s="613"/>
    </row>
    <row r="41" customFormat="false" ht="13.8" hidden="false" customHeight="false" outlineLevel="0" collapsed="false">
      <c r="A41" s="644" t="n">
        <v>3</v>
      </c>
      <c r="B41" s="31" t="s">
        <v>990</v>
      </c>
      <c r="C41" s="31"/>
      <c r="D41" s="31"/>
      <c r="E41" s="31"/>
      <c r="F41" s="31"/>
      <c r="G41" s="31"/>
      <c r="H41" s="31"/>
      <c r="J41" s="613"/>
      <c r="K41" s="643"/>
      <c r="P41" s="613"/>
      <c r="Q41" s="613"/>
      <c r="R41" s="613"/>
      <c r="S41" s="613"/>
      <c r="T41" s="613"/>
      <c r="U41" s="613"/>
      <c r="V41" s="613"/>
      <c r="W41" s="613"/>
      <c r="X41" s="613"/>
      <c r="Y41" s="613"/>
      <c r="Z41" s="613"/>
      <c r="AA41" s="613"/>
      <c r="AB41" s="613"/>
      <c r="AC41" s="613"/>
      <c r="AD41" s="613"/>
      <c r="AE41" s="613"/>
      <c r="AF41" s="613"/>
      <c r="AG41" s="613"/>
      <c r="AH41" s="613"/>
      <c r="AI41" s="613"/>
      <c r="AJ41" s="613"/>
      <c r="AK41" s="613"/>
      <c r="AL41" s="613"/>
      <c r="AM41" s="613"/>
      <c r="AN41" s="613"/>
      <c r="AO41" s="613"/>
      <c r="AP41" s="613"/>
      <c r="AQ41" s="613"/>
      <c r="AR41" s="613"/>
      <c r="AS41" s="613"/>
      <c r="AT41" s="613"/>
      <c r="AU41" s="613"/>
      <c r="AV41" s="613"/>
      <c r="AW41" s="613"/>
      <c r="AX41" s="613"/>
      <c r="AY41" s="613"/>
      <c r="AZ41" s="613"/>
      <c r="BA41" s="613"/>
      <c r="BB41" s="613"/>
    </row>
    <row r="42" customFormat="false" ht="13.8" hidden="false" customHeight="false" outlineLevel="0" collapsed="false">
      <c r="A42" s="644"/>
      <c r="B42" s="31" t="s">
        <v>991</v>
      </c>
      <c r="C42" s="31"/>
      <c r="D42" s="31"/>
      <c r="E42" s="31"/>
      <c r="F42" s="31"/>
      <c r="G42" s="31"/>
      <c r="H42" s="31"/>
      <c r="J42" s="613"/>
      <c r="K42" s="643"/>
      <c r="P42" s="613"/>
      <c r="Q42" s="613"/>
      <c r="R42" s="613"/>
      <c r="S42" s="613"/>
      <c r="T42" s="613"/>
      <c r="U42" s="613"/>
      <c r="V42" s="613"/>
      <c r="W42" s="613"/>
      <c r="X42" s="613"/>
      <c r="Y42" s="613"/>
      <c r="Z42" s="613"/>
      <c r="AA42" s="613"/>
      <c r="AB42" s="613"/>
      <c r="AC42" s="613"/>
      <c r="AD42" s="613"/>
      <c r="AE42" s="613"/>
      <c r="AF42" s="613"/>
      <c r="AG42" s="613"/>
      <c r="AH42" s="613"/>
      <c r="AI42" s="613"/>
      <c r="AJ42" s="613"/>
      <c r="AK42" s="613"/>
      <c r="AL42" s="613"/>
      <c r="AM42" s="613"/>
      <c r="AN42" s="613"/>
      <c r="AO42" s="613"/>
      <c r="AP42" s="613"/>
      <c r="AQ42" s="613"/>
      <c r="AR42" s="613"/>
      <c r="AS42" s="613"/>
      <c r="AT42" s="613"/>
      <c r="AU42" s="613"/>
      <c r="AV42" s="613"/>
      <c r="AW42" s="613"/>
      <c r="AX42" s="613"/>
      <c r="AY42" s="613"/>
      <c r="AZ42" s="613"/>
      <c r="BA42" s="613"/>
      <c r="BB42" s="613"/>
    </row>
    <row r="43" customFormat="false" ht="13.8" hidden="false" customHeight="false" outlineLevel="0" collapsed="false">
      <c r="A43" s="644" t="s">
        <v>992</v>
      </c>
      <c r="B43" s="31" t="s">
        <v>993</v>
      </c>
      <c r="C43" s="31"/>
      <c r="D43" s="31"/>
      <c r="E43" s="31"/>
      <c r="F43" s="31"/>
      <c r="G43" s="647" t="n">
        <v>3</v>
      </c>
      <c r="H43" s="31" t="s">
        <v>496</v>
      </c>
      <c r="J43" s="613"/>
      <c r="K43" s="643"/>
      <c r="P43" s="613"/>
      <c r="Q43" s="613"/>
      <c r="R43" s="613"/>
      <c r="S43" s="613"/>
      <c r="T43" s="613"/>
      <c r="U43" s="613"/>
      <c r="V43" s="613"/>
      <c r="W43" s="613"/>
      <c r="X43" s="613"/>
      <c r="Y43" s="613"/>
      <c r="Z43" s="613"/>
      <c r="AA43" s="613"/>
      <c r="AB43" s="613"/>
      <c r="AC43" s="613"/>
      <c r="AD43" s="613"/>
      <c r="AE43" s="613"/>
      <c r="AF43" s="613"/>
      <c r="AG43" s="613"/>
      <c r="AH43" s="613"/>
      <c r="AI43" s="613"/>
      <c r="AJ43" s="613"/>
      <c r="AK43" s="613"/>
      <c r="AL43" s="613"/>
      <c r="AM43" s="613"/>
      <c r="AN43" s="613"/>
      <c r="AO43" s="613"/>
      <c r="AP43" s="613"/>
      <c r="AQ43" s="613"/>
      <c r="AR43" s="613"/>
      <c r="AS43" s="613"/>
      <c r="AT43" s="613"/>
      <c r="AU43" s="613"/>
      <c r="AV43" s="613"/>
      <c r="AW43" s="613"/>
      <c r="AX43" s="613"/>
      <c r="AY43" s="613"/>
      <c r="AZ43" s="613"/>
      <c r="BA43" s="613"/>
      <c r="BB43" s="613"/>
    </row>
    <row r="44" customFormat="false" ht="13.8" hidden="false" customHeight="false" outlineLevel="0" collapsed="false">
      <c r="A44" s="644" t="n">
        <v>4</v>
      </c>
      <c r="B44" s="31" t="s">
        <v>994</v>
      </c>
      <c r="C44" s="31"/>
      <c r="D44" s="31"/>
      <c r="E44" s="31"/>
      <c r="F44" s="31"/>
      <c r="G44" s="31"/>
      <c r="H44" s="31"/>
      <c r="J44" s="613"/>
      <c r="K44" s="643"/>
      <c r="P44" s="613"/>
      <c r="Q44" s="613"/>
      <c r="R44" s="613"/>
      <c r="S44" s="613"/>
      <c r="T44" s="613"/>
      <c r="U44" s="613"/>
      <c r="V44" s="613"/>
      <c r="W44" s="613"/>
      <c r="X44" s="613"/>
      <c r="Y44" s="613"/>
      <c r="Z44" s="613"/>
      <c r="AA44" s="613"/>
      <c r="AB44" s="613"/>
      <c r="AC44" s="613"/>
      <c r="AD44" s="613"/>
      <c r="AE44" s="613"/>
      <c r="AF44" s="613"/>
      <c r="AG44" s="613"/>
      <c r="AH44" s="613"/>
      <c r="AI44" s="613"/>
      <c r="AJ44" s="613"/>
      <c r="AK44" s="613"/>
      <c r="AL44" s="613"/>
      <c r="AM44" s="613"/>
      <c r="AN44" s="613"/>
      <c r="AO44" s="613"/>
      <c r="AP44" s="613"/>
      <c r="AQ44" s="613"/>
      <c r="AR44" s="613"/>
      <c r="AS44" s="613"/>
      <c r="AT44" s="613"/>
      <c r="AU44" s="613"/>
      <c r="AV44" s="613"/>
      <c r="AW44" s="613"/>
      <c r="AX44" s="613"/>
      <c r="AY44" s="613"/>
      <c r="AZ44" s="613"/>
      <c r="BA44" s="613"/>
      <c r="BB44" s="613"/>
    </row>
    <row r="45" customFormat="false" ht="13.8" hidden="false" customHeight="false" outlineLevel="0" collapsed="false">
      <c r="A45" s="644" t="n">
        <v>5</v>
      </c>
      <c r="B45" s="31" t="s">
        <v>68</v>
      </c>
      <c r="C45" s="31"/>
      <c r="D45" s="31"/>
      <c r="E45" s="31"/>
      <c r="F45" s="31"/>
      <c r="G45" s="31"/>
      <c r="H45" s="31"/>
      <c r="J45" s="613"/>
      <c r="K45" s="643"/>
      <c r="P45" s="613"/>
      <c r="Q45" s="613"/>
      <c r="R45" s="613"/>
      <c r="S45" s="613"/>
      <c r="T45" s="613"/>
      <c r="U45" s="613"/>
      <c r="V45" s="613"/>
      <c r="W45" s="613"/>
      <c r="X45" s="613"/>
      <c r="Y45" s="613"/>
      <c r="Z45" s="613"/>
      <c r="AA45" s="613"/>
      <c r="AB45" s="613"/>
      <c r="AC45" s="613"/>
      <c r="AD45" s="613"/>
      <c r="AE45" s="613"/>
      <c r="AF45" s="613"/>
      <c r="AG45" s="613"/>
      <c r="AH45" s="613"/>
      <c r="AI45" s="613"/>
      <c r="AJ45" s="613"/>
      <c r="AK45" s="613"/>
      <c r="AL45" s="613"/>
      <c r="AM45" s="613"/>
      <c r="AN45" s="613"/>
      <c r="AO45" s="613"/>
      <c r="AP45" s="613"/>
      <c r="AQ45" s="613"/>
      <c r="AR45" s="613"/>
      <c r="AS45" s="613"/>
      <c r="AT45" s="613"/>
      <c r="AU45" s="613"/>
      <c r="AV45" s="613"/>
      <c r="AW45" s="613"/>
      <c r="AX45" s="613"/>
      <c r="AY45" s="613"/>
      <c r="AZ45" s="613"/>
      <c r="BA45" s="613"/>
      <c r="BB45" s="613"/>
    </row>
    <row r="46" customFormat="false" ht="13.8" hidden="false" customHeight="false" outlineLevel="0" collapsed="false">
      <c r="A46" s="644" t="s">
        <v>995</v>
      </c>
      <c r="B46" s="31" t="s">
        <v>996</v>
      </c>
      <c r="C46" s="31"/>
      <c r="D46" s="31"/>
      <c r="E46" s="31"/>
      <c r="F46" s="31"/>
      <c r="G46" s="648" t="str">
        <f aca="false">'fill in for MCS '!B37</f>
        <v>no</v>
      </c>
      <c r="H46" s="31"/>
      <c r="J46" s="613"/>
      <c r="K46" s="64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row>
    <row r="47" customFormat="false" ht="13.8" hidden="false" customHeight="false" outlineLevel="0" collapsed="false">
      <c r="A47" s="644" t="s">
        <v>997</v>
      </c>
      <c r="B47" s="31" t="s">
        <v>998</v>
      </c>
      <c r="C47" s="31"/>
      <c r="D47" s="31"/>
      <c r="E47" s="31"/>
      <c r="F47" s="31"/>
      <c r="G47" s="648" t="str">
        <f aca="false">'fill in for MCS '!B38</f>
        <v>no</v>
      </c>
      <c r="H47" s="31"/>
      <c r="J47" s="613"/>
      <c r="K47" s="64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row>
    <row r="48" customFormat="false" ht="13.8" hidden="false" customHeight="false" outlineLevel="0" collapsed="false">
      <c r="A48" s="644" t="s">
        <v>999</v>
      </c>
      <c r="B48" s="31" t="s">
        <v>1000</v>
      </c>
      <c r="C48" s="31"/>
      <c r="D48" s="31"/>
      <c r="E48" s="31"/>
      <c r="F48" s="31"/>
      <c r="G48" s="648" t="str">
        <f aca="false">'fill in for MCS '!B39</f>
        <v>yes</v>
      </c>
      <c r="H48" s="31"/>
      <c r="J48" s="64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row>
    <row r="49" customFormat="false" ht="13.8" hidden="false" customHeight="false" outlineLevel="0" collapsed="false">
      <c r="A49" s="644"/>
      <c r="B49" s="31" t="s">
        <v>994</v>
      </c>
      <c r="C49" s="31"/>
      <c r="D49" s="31"/>
      <c r="E49" s="31"/>
      <c r="F49" s="31"/>
      <c r="G49" s="31"/>
      <c r="H49" s="31"/>
      <c r="J49" s="643"/>
      <c r="P49" s="613"/>
      <c r="Q49" s="613"/>
      <c r="R49" s="613"/>
      <c r="S49" s="613"/>
      <c r="T49" s="613"/>
      <c r="U49" s="613"/>
      <c r="V49" s="613"/>
      <c r="W49" s="613"/>
      <c r="X49" s="613"/>
      <c r="Y49" s="613"/>
      <c r="Z49" s="613"/>
      <c r="AA49" s="613"/>
      <c r="AB49" s="613"/>
      <c r="AC49" s="613"/>
      <c r="AD49" s="613"/>
      <c r="AE49" s="613"/>
      <c r="AF49" s="613"/>
      <c r="AG49" s="613"/>
      <c r="AH49" s="613"/>
      <c r="AI49" s="613"/>
      <c r="AJ49" s="613"/>
      <c r="AK49" s="613"/>
      <c r="AL49" s="613"/>
      <c r="AM49" s="613"/>
      <c r="AN49" s="613"/>
      <c r="AO49" s="613"/>
      <c r="AP49" s="613"/>
      <c r="AQ49" s="613"/>
      <c r="AR49" s="613"/>
      <c r="AS49" s="613"/>
      <c r="AT49" s="613"/>
      <c r="AU49" s="613"/>
      <c r="AV49" s="613"/>
      <c r="AW49" s="613"/>
      <c r="AX49" s="613"/>
      <c r="AY49" s="613"/>
      <c r="AZ49" s="613"/>
      <c r="BA49" s="613"/>
      <c r="BB49" s="613"/>
    </row>
    <row r="50" customFormat="false" ht="13.8" hidden="false" customHeight="false" outlineLevel="0" collapsed="false">
      <c r="A50" s="644" t="n">
        <v>6</v>
      </c>
      <c r="B50" s="31" t="s">
        <v>1001</v>
      </c>
      <c r="C50" s="31"/>
      <c r="D50" s="31"/>
      <c r="E50" s="31"/>
      <c r="F50" s="31"/>
      <c r="G50" s="649" t="n">
        <f aca="false">O26+O32+O37</f>
        <v>36</v>
      </c>
      <c r="H50" s="31" t="s">
        <v>982</v>
      </c>
      <c r="J50" s="643"/>
      <c r="L50" s="613"/>
      <c r="M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row>
    <row r="51" customFormat="false" ht="13.8" hidden="false" customHeight="false" outlineLevel="0" collapsed="false">
      <c r="A51" s="644" t="n">
        <v>7</v>
      </c>
      <c r="B51" s="31" t="s">
        <v>1002</v>
      </c>
      <c r="C51" s="31"/>
      <c r="D51" s="31"/>
      <c r="E51" s="31"/>
      <c r="F51" s="31"/>
      <c r="G51" s="649" t="n">
        <v>40</v>
      </c>
      <c r="H51" s="31" t="s">
        <v>982</v>
      </c>
      <c r="J51" s="643"/>
      <c r="L51" s="613"/>
      <c r="M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row>
    <row r="52" customFormat="false" ht="13.8" hidden="false" customHeight="false" outlineLevel="0" collapsed="false">
      <c r="A52" s="644" t="n">
        <v>8</v>
      </c>
      <c r="B52" s="31" t="s">
        <v>1003</v>
      </c>
      <c r="C52" s="31"/>
      <c r="D52" s="31"/>
      <c r="E52" s="31"/>
      <c r="F52" s="31"/>
      <c r="G52" s="649" t="n">
        <f aca="false">G51-G50</f>
        <v>4</v>
      </c>
      <c r="H52" s="31" t="s">
        <v>982</v>
      </c>
      <c r="J52" s="31"/>
      <c r="K52" s="31"/>
      <c r="L52" s="31"/>
      <c r="M52" s="31"/>
      <c r="N52" s="31"/>
      <c r="O52" s="31"/>
      <c r="P52" s="613"/>
      <c r="Q52" s="613"/>
      <c r="R52" s="613"/>
      <c r="S52" s="613"/>
      <c r="T52" s="613"/>
      <c r="U52" s="613"/>
      <c r="V52" s="613"/>
      <c r="W52" s="613"/>
      <c r="X52" s="613"/>
      <c r="Y52" s="613"/>
      <c r="Z52" s="613"/>
      <c r="AA52" s="613"/>
      <c r="AB52" s="613"/>
      <c r="AC52" s="613"/>
      <c r="AD52" s="613"/>
      <c r="AE52" s="613"/>
      <c r="AF52" s="613"/>
      <c r="AG52" s="613"/>
      <c r="AH52" s="613"/>
      <c r="AI52" s="613"/>
      <c r="AJ52" s="613"/>
      <c r="AK52" s="613"/>
      <c r="AL52" s="613"/>
      <c r="AM52" s="613"/>
      <c r="AN52" s="613"/>
      <c r="AO52" s="613"/>
      <c r="AP52" s="613"/>
      <c r="AQ52" s="613"/>
      <c r="AR52" s="613"/>
      <c r="AS52" s="613"/>
      <c r="AT52" s="613"/>
      <c r="AU52" s="613"/>
      <c r="AV52" s="613"/>
      <c r="AW52" s="613"/>
      <c r="AX52" s="613"/>
      <c r="AY52" s="613"/>
      <c r="AZ52" s="613"/>
      <c r="BA52" s="613"/>
      <c r="BB52" s="613"/>
    </row>
    <row r="53" customFormat="false" ht="13.8" hidden="false" customHeight="false" outlineLevel="0" collapsed="false">
      <c r="A53" s="644" t="n">
        <v>9</v>
      </c>
      <c r="B53" s="31" t="s">
        <v>1004</v>
      </c>
      <c r="C53" s="31"/>
      <c r="D53" s="31"/>
      <c r="E53" s="31"/>
      <c r="F53" s="31"/>
      <c r="G53" s="649" t="n">
        <f aca="false">IF(G52&gt;15,0,VLOOKUP(G52,$L$9:$M$39,2,FALSE()))</f>
        <v>1.5</v>
      </c>
      <c r="H53" s="31" t="s">
        <v>982</v>
      </c>
      <c r="J53" s="31"/>
      <c r="K53" s="31"/>
      <c r="L53" s="31"/>
      <c r="M53" s="31"/>
      <c r="N53" s="31"/>
      <c r="O53" s="31"/>
      <c r="P53" s="613"/>
      <c r="Q53" s="613"/>
      <c r="R53" s="613"/>
      <c r="S53" s="613"/>
      <c r="T53" s="613"/>
      <c r="U53" s="613"/>
      <c r="W53" s="613"/>
      <c r="X53" s="613"/>
      <c r="Y53" s="613"/>
      <c r="Z53" s="613"/>
      <c r="AA53" s="613"/>
      <c r="AB53" s="613"/>
      <c r="AC53" s="613"/>
      <c r="AD53" s="613"/>
      <c r="AE53" s="613"/>
      <c r="AF53" s="613"/>
      <c r="AG53" s="613"/>
      <c r="AH53" s="613"/>
      <c r="AI53" s="613"/>
      <c r="AJ53" s="613"/>
      <c r="AK53" s="613"/>
      <c r="AL53" s="613"/>
      <c r="AM53" s="613"/>
      <c r="AN53" s="613"/>
      <c r="AO53" s="613"/>
      <c r="AP53" s="613"/>
      <c r="AQ53" s="613"/>
      <c r="AR53" s="613"/>
      <c r="AS53" s="613"/>
      <c r="AT53" s="613"/>
      <c r="AU53" s="613"/>
      <c r="AV53" s="613"/>
      <c r="AW53" s="613"/>
      <c r="AX53" s="613"/>
      <c r="AY53" s="613"/>
      <c r="AZ53" s="613"/>
      <c r="BA53" s="613"/>
      <c r="BB53" s="613"/>
    </row>
    <row r="54" customFormat="false" ht="13.8" hidden="false" customHeight="false" outlineLevel="0" collapsed="false">
      <c r="A54" s="644" t="s">
        <v>1005</v>
      </c>
      <c r="B54" s="31" t="s">
        <v>1006</v>
      </c>
      <c r="C54" s="31"/>
      <c r="D54" s="31"/>
      <c r="E54" s="31"/>
      <c r="F54" s="31"/>
      <c r="G54" s="649" t="n">
        <f aca="false">G53+IF(G50&lt;40,40,G50)</f>
        <v>41.5</v>
      </c>
      <c r="H54" s="31" t="s">
        <v>982</v>
      </c>
      <c r="J54" s="31"/>
      <c r="K54" s="31"/>
      <c r="L54" s="31"/>
      <c r="M54" s="31"/>
      <c r="N54" s="31"/>
      <c r="O54" s="31"/>
      <c r="P54" s="613"/>
      <c r="Q54" s="613"/>
      <c r="R54" s="613"/>
      <c r="S54" s="613"/>
      <c r="T54" s="613"/>
      <c r="U54" s="613"/>
      <c r="V54" s="613" t="n">
        <f aca="false">IF(O28=4,HLOOKUP((O31),$O$5:$AX$8,3,FALSE()))</f>
        <v>-14</v>
      </c>
      <c r="W54" s="613"/>
      <c r="X54" s="613"/>
      <c r="Y54" s="613"/>
      <c r="Z54" s="613"/>
      <c r="AA54" s="613"/>
      <c r="AB54" s="613"/>
      <c r="AC54" s="613"/>
      <c r="AD54" s="613"/>
      <c r="AE54" s="613"/>
      <c r="AF54" s="613"/>
      <c r="AG54" s="613"/>
      <c r="AH54" s="613"/>
      <c r="AI54" s="613"/>
      <c r="AJ54" s="613"/>
      <c r="AK54" s="613"/>
      <c r="AL54" s="613"/>
      <c r="AM54" s="613"/>
      <c r="AN54" s="613"/>
      <c r="AO54" s="613"/>
      <c r="AP54" s="613"/>
      <c r="AQ54" s="613"/>
      <c r="AR54" s="613"/>
      <c r="AS54" s="613"/>
      <c r="AT54" s="613"/>
      <c r="AU54" s="613"/>
      <c r="AV54" s="613"/>
      <c r="AW54" s="613"/>
      <c r="AX54" s="613"/>
      <c r="AY54" s="613"/>
      <c r="AZ54" s="613"/>
      <c r="BA54" s="613"/>
      <c r="BB54" s="613"/>
    </row>
    <row r="55" customFormat="false" ht="22.05" hidden="false" customHeight="false" outlineLevel="0" collapsed="false">
      <c r="A55" s="644" t="n">
        <v>10</v>
      </c>
      <c r="B55" s="31" t="s">
        <v>1007</v>
      </c>
      <c r="C55" s="31"/>
      <c r="D55" s="31"/>
      <c r="E55" s="31"/>
      <c r="F55" s="37"/>
      <c r="G55" s="650" t="str">
        <f aca="false">IF(G54&lt;42,"PASS","FAIL!")</f>
        <v>PASS</v>
      </c>
      <c r="H55" s="37"/>
      <c r="J55" s="31"/>
      <c r="K55" s="31"/>
      <c r="L55" s="31"/>
      <c r="M55" s="31"/>
      <c r="N55" s="31"/>
      <c r="O55" s="31"/>
      <c r="P55" s="613"/>
      <c r="Q55" s="613"/>
      <c r="R55" s="613"/>
      <c r="S55" s="613"/>
      <c r="T55" s="613"/>
      <c r="U55" s="613"/>
      <c r="V55" s="613" t="n">
        <f aca="false">IF(O28=8,HLOOKUP((O31),$O$5:$AS$8,4,FALSE()))</f>
        <v>0</v>
      </c>
      <c r="W55" s="613"/>
      <c r="X55" s="613"/>
      <c r="Y55" s="613"/>
      <c r="Z55" s="613"/>
      <c r="AA55" s="613"/>
      <c r="AB55" s="613"/>
      <c r="AC55" s="613"/>
      <c r="AD55" s="613"/>
      <c r="AE55" s="613"/>
      <c r="AF55" s="613"/>
      <c r="AG55" s="613"/>
      <c r="AH55" s="613"/>
      <c r="AI55" s="613"/>
      <c r="AJ55" s="613"/>
      <c r="AK55" s="613"/>
      <c r="AL55" s="613"/>
      <c r="AM55" s="613"/>
      <c r="AN55" s="613"/>
      <c r="AO55" s="613"/>
      <c r="AP55" s="613"/>
      <c r="AQ55" s="613"/>
      <c r="AR55" s="613"/>
      <c r="AS55" s="613"/>
      <c r="AT55" s="613"/>
      <c r="AU55" s="613"/>
      <c r="AV55" s="613"/>
      <c r="AW55" s="613"/>
      <c r="AX55" s="613"/>
      <c r="AY55" s="613"/>
      <c r="AZ55" s="613"/>
      <c r="BA55" s="613"/>
      <c r="BB55" s="613"/>
    </row>
    <row r="56" customFormat="false" ht="13.8" hidden="false" customHeight="false" outlineLevel="0" collapsed="false">
      <c r="A56" s="614"/>
      <c r="B56" s="37"/>
      <c r="C56" s="37"/>
      <c r="D56" s="37"/>
      <c r="E56" s="37"/>
      <c r="F56" s="37"/>
      <c r="G56" s="37"/>
      <c r="H56" s="37"/>
      <c r="J56" s="31"/>
      <c r="K56" s="31"/>
      <c r="L56" s="31"/>
      <c r="M56" s="31"/>
      <c r="N56" s="31"/>
      <c r="O56" s="31"/>
      <c r="P56" s="613"/>
      <c r="Q56" s="613"/>
      <c r="R56" s="613"/>
      <c r="S56" s="613"/>
      <c r="T56" s="613"/>
      <c r="U56" s="613"/>
      <c r="V56" s="613" t="n">
        <f aca="false">SUM(V53:V55)</f>
        <v>-14</v>
      </c>
      <c r="W56" s="613"/>
      <c r="X56" s="613"/>
      <c r="Y56" s="613"/>
      <c r="Z56" s="613"/>
      <c r="AA56" s="613"/>
      <c r="AB56" s="613"/>
      <c r="AC56" s="613"/>
      <c r="AD56" s="613"/>
      <c r="AE56" s="613"/>
      <c r="AF56" s="613"/>
      <c r="AG56" s="613"/>
      <c r="AH56" s="613"/>
      <c r="AI56" s="613"/>
      <c r="AJ56" s="613"/>
      <c r="AK56" s="613"/>
      <c r="AL56" s="613"/>
      <c r="AM56" s="613"/>
      <c r="AN56" s="613"/>
      <c r="AO56" s="613"/>
      <c r="AP56" s="613"/>
      <c r="AQ56" s="613"/>
      <c r="AR56" s="613"/>
      <c r="AS56" s="613"/>
      <c r="AT56" s="613"/>
      <c r="AU56" s="613"/>
      <c r="AV56" s="613"/>
      <c r="AW56" s="613"/>
      <c r="AX56" s="613"/>
      <c r="AY56" s="613"/>
      <c r="AZ56" s="613"/>
      <c r="BA56" s="613"/>
      <c r="BB56" s="613"/>
    </row>
    <row r="57" customFormat="false" ht="13.8" hidden="false" customHeight="false" outlineLevel="0" collapsed="false">
      <c r="A57" s="614"/>
      <c r="B57" s="37"/>
      <c r="C57" s="37"/>
      <c r="D57" s="37"/>
      <c r="E57" s="37"/>
      <c r="F57" s="37"/>
      <c r="G57" s="37"/>
      <c r="H57" s="37"/>
      <c r="J57" s="31"/>
      <c r="K57" s="31"/>
      <c r="L57" s="31"/>
      <c r="M57" s="31"/>
      <c r="N57" s="31"/>
      <c r="O57" s="31"/>
      <c r="P57" s="613"/>
      <c r="Q57" s="613"/>
      <c r="R57" s="613"/>
      <c r="S57" s="613"/>
      <c r="T57" s="613"/>
      <c r="U57" s="613"/>
      <c r="V57" s="613"/>
      <c r="W57" s="613"/>
      <c r="X57" s="613"/>
      <c r="Y57" s="613"/>
      <c r="Z57" s="613"/>
      <c r="AA57" s="613"/>
      <c r="AB57" s="613"/>
      <c r="AC57" s="613"/>
      <c r="AD57" s="613"/>
      <c r="AE57" s="613"/>
      <c r="AF57" s="613"/>
      <c r="AG57" s="613"/>
      <c r="AH57" s="613"/>
      <c r="AI57" s="613"/>
      <c r="AJ57" s="613"/>
      <c r="AK57" s="613"/>
      <c r="AL57" s="613"/>
      <c r="AM57" s="613"/>
      <c r="AN57" s="613"/>
      <c r="AO57" s="613"/>
      <c r="AP57" s="613"/>
      <c r="AQ57" s="613"/>
      <c r="AR57" s="613"/>
      <c r="AS57" s="613"/>
      <c r="AT57" s="613"/>
      <c r="AU57" s="613"/>
      <c r="AV57" s="613"/>
      <c r="AW57" s="613"/>
      <c r="AX57" s="613"/>
      <c r="AY57" s="613"/>
      <c r="AZ57" s="613"/>
      <c r="BA57" s="613"/>
      <c r="BB57" s="613"/>
    </row>
    <row r="58" customFormat="false" ht="13.8" hidden="false" customHeight="false" outlineLevel="0" collapsed="false">
      <c r="A58" s="614"/>
      <c r="B58" s="37"/>
      <c r="C58" s="37"/>
      <c r="D58" s="37"/>
      <c r="E58" s="37"/>
      <c r="F58" s="37"/>
      <c r="G58" s="37"/>
      <c r="H58" s="37"/>
      <c r="J58" s="31"/>
      <c r="K58" s="31"/>
      <c r="L58" s="31"/>
      <c r="M58" s="31"/>
      <c r="N58" s="31"/>
      <c r="O58" s="31"/>
      <c r="P58" s="613"/>
      <c r="Q58" s="613"/>
      <c r="R58" s="613"/>
      <c r="S58" s="613"/>
      <c r="T58" s="613"/>
      <c r="U58" s="613"/>
      <c r="V58" s="613"/>
      <c r="W58" s="613"/>
      <c r="X58" s="613"/>
      <c r="Y58" s="613"/>
      <c r="Z58" s="613"/>
      <c r="AA58" s="613"/>
      <c r="AB58" s="613"/>
      <c r="AC58" s="613"/>
      <c r="AD58" s="613"/>
      <c r="AE58" s="613"/>
      <c r="AF58" s="613"/>
      <c r="AG58" s="613"/>
      <c r="AH58" s="613"/>
      <c r="AI58" s="613"/>
      <c r="AJ58" s="613"/>
      <c r="AK58" s="613"/>
      <c r="AL58" s="613"/>
      <c r="AM58" s="613"/>
      <c r="AN58" s="613"/>
      <c r="AO58" s="613"/>
      <c r="AP58" s="613"/>
      <c r="AQ58" s="613"/>
      <c r="AR58" s="613"/>
      <c r="AS58" s="613"/>
      <c r="AT58" s="613"/>
      <c r="AU58" s="613"/>
      <c r="AV58" s="613"/>
      <c r="AW58" s="613"/>
      <c r="AX58" s="613"/>
      <c r="AY58" s="613"/>
      <c r="AZ58" s="613"/>
      <c r="BA58" s="613"/>
      <c r="BB58" s="613"/>
    </row>
    <row r="59" customFormat="false" ht="13.8" hidden="false" customHeight="false" outlineLevel="0" collapsed="false">
      <c r="A59" s="614"/>
      <c r="B59" s="37"/>
      <c r="C59" s="37"/>
      <c r="D59" s="37"/>
      <c r="E59" s="37"/>
      <c r="F59" s="37"/>
      <c r="G59" s="37"/>
      <c r="H59" s="37"/>
      <c r="J59" s="31"/>
      <c r="K59" s="31"/>
      <c r="L59" s="31"/>
      <c r="M59" s="31"/>
      <c r="N59" s="31"/>
      <c r="O59" s="31"/>
      <c r="P59" s="613"/>
      <c r="Q59" s="613"/>
      <c r="R59" s="613"/>
      <c r="S59" s="613"/>
      <c r="T59" s="613"/>
      <c r="U59" s="613"/>
      <c r="V59" s="613"/>
      <c r="W59" s="613"/>
      <c r="X59" s="613"/>
      <c r="Y59" s="613"/>
      <c r="Z59" s="613"/>
      <c r="AA59" s="613"/>
      <c r="AB59" s="613"/>
      <c r="AC59" s="613"/>
      <c r="AD59" s="613"/>
      <c r="AE59" s="613"/>
      <c r="AF59" s="613"/>
      <c r="AG59" s="613"/>
      <c r="AH59" s="613"/>
      <c r="AI59" s="613"/>
      <c r="AJ59" s="613"/>
      <c r="AK59" s="613"/>
      <c r="AL59" s="613"/>
      <c r="AM59" s="613"/>
      <c r="AN59" s="613"/>
      <c r="AO59" s="613"/>
      <c r="AP59" s="613"/>
      <c r="AQ59" s="613"/>
      <c r="AR59" s="613"/>
      <c r="AS59" s="613"/>
      <c r="AT59" s="613"/>
      <c r="AU59" s="613"/>
      <c r="AV59" s="613"/>
      <c r="AW59" s="613"/>
      <c r="AX59" s="613"/>
      <c r="AY59" s="613"/>
      <c r="AZ59" s="613"/>
      <c r="BA59" s="613"/>
      <c r="BB59" s="613"/>
    </row>
    <row r="60" customFormat="false" ht="13.8" hidden="false" customHeight="false" outlineLevel="0" collapsed="false">
      <c r="A60" s="628"/>
      <c r="B60" s="31"/>
      <c r="C60" s="31"/>
      <c r="D60" s="31"/>
      <c r="E60" s="31"/>
      <c r="F60" s="31"/>
      <c r="G60" s="31"/>
      <c r="H60" s="31"/>
      <c r="J60" s="31"/>
      <c r="K60" s="31"/>
      <c r="L60" s="31"/>
      <c r="M60" s="31"/>
      <c r="N60" s="31"/>
      <c r="O60" s="31"/>
      <c r="P60" s="613"/>
      <c r="Q60" s="613"/>
      <c r="R60" s="613"/>
      <c r="S60" s="613"/>
      <c r="T60" s="613"/>
      <c r="U60" s="613"/>
      <c r="V60" s="613"/>
      <c r="W60" s="613"/>
      <c r="X60" s="613"/>
      <c r="Y60" s="613"/>
      <c r="Z60" s="613"/>
      <c r="AA60" s="613"/>
      <c r="AB60" s="613"/>
      <c r="AC60" s="613"/>
      <c r="AD60" s="613"/>
      <c r="AE60" s="613"/>
      <c r="AF60" s="613"/>
      <c r="AG60" s="613"/>
      <c r="AH60" s="613"/>
      <c r="AI60" s="613"/>
      <c r="AJ60" s="613"/>
      <c r="AK60" s="613"/>
      <c r="AL60" s="613"/>
      <c r="AM60" s="613"/>
      <c r="AN60" s="613"/>
      <c r="AO60" s="613"/>
      <c r="AP60" s="613"/>
      <c r="AQ60" s="613"/>
      <c r="AR60" s="613"/>
      <c r="AS60" s="613"/>
      <c r="AT60" s="613"/>
      <c r="AU60" s="613"/>
      <c r="AV60" s="613"/>
      <c r="AW60" s="613"/>
      <c r="AX60" s="613"/>
      <c r="AY60" s="613"/>
      <c r="AZ60" s="613"/>
      <c r="BA60" s="613"/>
      <c r="BB60" s="613"/>
    </row>
    <row r="61" customFormat="false" ht="13.8" hidden="false" customHeight="false" outlineLevel="0" collapsed="false">
      <c r="A61" s="628"/>
      <c r="B61" s="31"/>
      <c r="C61" s="31"/>
      <c r="D61" s="31"/>
      <c r="E61" s="31"/>
      <c r="F61" s="31"/>
      <c r="G61" s="31"/>
      <c r="H61" s="31"/>
      <c r="J61" s="31"/>
      <c r="K61" s="31"/>
      <c r="L61" s="31"/>
      <c r="M61" s="31"/>
      <c r="N61" s="31"/>
      <c r="O61" s="31"/>
      <c r="P61" s="643"/>
      <c r="Q61" s="643"/>
      <c r="R61" s="643"/>
      <c r="S61" s="643"/>
      <c r="T61" s="643"/>
      <c r="U61" s="643"/>
      <c r="V61" s="643"/>
      <c r="W61" s="643"/>
      <c r="X61" s="643"/>
      <c r="Y61" s="643"/>
      <c r="Z61" s="643"/>
      <c r="AA61" s="643"/>
      <c r="AB61" s="643"/>
      <c r="AC61" s="643"/>
      <c r="AD61" s="643"/>
      <c r="AE61" s="643"/>
      <c r="AF61" s="643"/>
      <c r="AG61" s="643"/>
      <c r="AH61" s="643"/>
      <c r="AI61" s="643"/>
      <c r="AJ61" s="643"/>
      <c r="AK61" s="643"/>
      <c r="AL61" s="643"/>
      <c r="AM61" s="643"/>
      <c r="AN61" s="643"/>
      <c r="AO61" s="643"/>
      <c r="AP61" s="643"/>
      <c r="AQ61" s="643"/>
      <c r="AR61" s="643"/>
      <c r="AS61" s="643"/>
      <c r="AT61" s="643"/>
      <c r="AU61" s="643"/>
      <c r="AV61" s="643"/>
      <c r="AW61" s="643"/>
      <c r="AX61" s="643"/>
      <c r="AY61" s="643"/>
      <c r="AZ61" s="643"/>
      <c r="BA61" s="643"/>
      <c r="BB61" s="643"/>
    </row>
    <row r="62" customFormat="false" ht="13.8" hidden="false" customHeight="false" outlineLevel="0" collapsed="false">
      <c r="A62" s="628"/>
      <c r="B62" s="31"/>
      <c r="C62" s="31"/>
      <c r="D62" s="31"/>
      <c r="E62" s="31"/>
      <c r="F62" s="31"/>
      <c r="G62" s="31"/>
      <c r="H62" s="31"/>
      <c r="J62" s="31"/>
      <c r="K62" s="31"/>
      <c r="L62" s="31"/>
      <c r="M62" s="31"/>
      <c r="N62" s="31"/>
      <c r="O62" s="31"/>
      <c r="P62" s="643"/>
      <c r="Q62" s="643"/>
      <c r="R62" s="643"/>
      <c r="S62" s="643"/>
      <c r="T62" s="643"/>
      <c r="U62" s="643"/>
      <c r="V62" s="643"/>
      <c r="W62" s="643"/>
      <c r="X62" s="643"/>
      <c r="Y62" s="643"/>
      <c r="Z62" s="643"/>
      <c r="AA62" s="643"/>
      <c r="AB62" s="643"/>
      <c r="AC62" s="643"/>
      <c r="AD62" s="643"/>
      <c r="AE62" s="643"/>
      <c r="AF62" s="643"/>
      <c r="AG62" s="643"/>
      <c r="AH62" s="643"/>
      <c r="AI62" s="643"/>
      <c r="AJ62" s="643"/>
      <c r="AK62" s="643"/>
      <c r="AL62" s="643"/>
      <c r="AM62" s="643"/>
      <c r="AN62" s="643"/>
      <c r="AO62" s="643"/>
      <c r="AP62" s="643"/>
      <c r="AQ62" s="643"/>
      <c r="AR62" s="643"/>
      <c r="AS62" s="643"/>
      <c r="AT62" s="643"/>
      <c r="AU62" s="643"/>
      <c r="AV62" s="643"/>
      <c r="AW62" s="643"/>
      <c r="AX62" s="643"/>
      <c r="AY62" s="643"/>
      <c r="AZ62" s="643"/>
      <c r="BA62" s="643"/>
      <c r="BB62" s="643"/>
    </row>
    <row r="63" customFormat="false" ht="13.8" hidden="false" customHeight="false" outlineLevel="0" collapsed="false">
      <c r="A63" s="628"/>
      <c r="B63" s="31"/>
      <c r="C63" s="31"/>
      <c r="D63" s="31"/>
      <c r="E63" s="31"/>
      <c r="F63" s="31"/>
      <c r="G63" s="31"/>
      <c r="H63" s="31"/>
      <c r="J63" s="31"/>
      <c r="K63" s="31"/>
      <c r="L63" s="31"/>
      <c r="M63" s="31"/>
      <c r="N63" s="31"/>
      <c r="O63" s="31"/>
      <c r="P63" s="643"/>
      <c r="Q63" s="643"/>
      <c r="R63" s="643"/>
      <c r="S63" s="643"/>
      <c r="T63" s="643"/>
      <c r="U63" s="643"/>
      <c r="V63" s="643"/>
      <c r="W63" s="643"/>
      <c r="X63" s="643"/>
      <c r="Y63" s="643"/>
      <c r="Z63" s="643"/>
      <c r="AA63" s="643"/>
      <c r="AB63" s="643"/>
      <c r="AC63" s="643"/>
      <c r="AD63" s="643"/>
      <c r="AE63" s="643"/>
      <c r="AF63" s="643"/>
      <c r="AG63" s="643"/>
      <c r="AH63" s="643"/>
      <c r="AI63" s="643"/>
      <c r="AJ63" s="643"/>
      <c r="AK63" s="643"/>
      <c r="AL63" s="643"/>
      <c r="AM63" s="643"/>
      <c r="AN63" s="643"/>
      <c r="AO63" s="643"/>
      <c r="AP63" s="643"/>
      <c r="AQ63" s="643"/>
      <c r="AR63" s="643"/>
      <c r="AS63" s="643"/>
      <c r="AT63" s="643"/>
      <c r="AU63" s="643"/>
      <c r="AV63" s="643"/>
      <c r="AW63" s="643"/>
      <c r="AX63" s="643"/>
      <c r="AY63" s="643"/>
      <c r="AZ63" s="643"/>
      <c r="BA63" s="643"/>
      <c r="BB63" s="643"/>
    </row>
    <row r="64" customFormat="false" ht="13.8" hidden="false" customHeight="false" outlineLevel="0" collapsed="false">
      <c r="A64" s="628"/>
      <c r="B64" s="31"/>
      <c r="C64" s="31"/>
      <c r="D64" s="31"/>
      <c r="E64" s="31"/>
      <c r="F64" s="31"/>
      <c r="G64" s="31"/>
      <c r="H64" s="31"/>
      <c r="J64" s="31"/>
      <c r="K64" s="31"/>
      <c r="L64" s="31"/>
      <c r="M64" s="31"/>
      <c r="N64" s="31"/>
      <c r="O64" s="31"/>
      <c r="P64" s="643"/>
      <c r="Q64" s="643"/>
      <c r="R64" s="643"/>
      <c r="S64" s="643"/>
      <c r="T64" s="643"/>
      <c r="U64" s="643"/>
      <c r="V64" s="643"/>
      <c r="W64" s="643"/>
      <c r="X64" s="643"/>
      <c r="Y64" s="643"/>
      <c r="Z64" s="643"/>
      <c r="AA64" s="643"/>
      <c r="AB64" s="643"/>
      <c r="AC64" s="643"/>
      <c r="AD64" s="643"/>
      <c r="AE64" s="643"/>
      <c r="AF64" s="643"/>
      <c r="AG64" s="643"/>
      <c r="AH64" s="643"/>
      <c r="AI64" s="643"/>
      <c r="AJ64" s="643"/>
      <c r="AK64" s="643"/>
      <c r="AL64" s="643"/>
      <c r="AM64" s="643"/>
      <c r="AN64" s="643"/>
      <c r="AO64" s="643"/>
      <c r="AP64" s="643"/>
      <c r="AQ64" s="643"/>
      <c r="AR64" s="643"/>
      <c r="AS64" s="643"/>
      <c r="AT64" s="643"/>
      <c r="AU64" s="643"/>
      <c r="AV64" s="643"/>
      <c r="AW64" s="643"/>
      <c r="AX64" s="643"/>
      <c r="AY64" s="643"/>
      <c r="AZ64" s="643"/>
      <c r="BA64" s="643"/>
      <c r="BB64" s="643"/>
    </row>
    <row r="65" customFormat="false" ht="13.8" hidden="false" customHeight="false" outlineLevel="0" collapsed="false">
      <c r="A65" s="651"/>
      <c r="B65" s="110"/>
      <c r="C65" s="110"/>
      <c r="D65" s="110"/>
      <c r="E65" s="110"/>
      <c r="F65" s="110"/>
      <c r="G65" s="110"/>
      <c r="H65" s="110"/>
      <c r="J65" s="31"/>
      <c r="K65" s="31"/>
      <c r="L65" s="31"/>
      <c r="M65" s="31"/>
      <c r="N65" s="31"/>
      <c r="O65" s="31"/>
      <c r="P65" s="643"/>
      <c r="Q65" s="643"/>
      <c r="R65" s="643"/>
      <c r="S65" s="643"/>
      <c r="T65" s="643"/>
      <c r="U65" s="643"/>
      <c r="V65" s="643"/>
      <c r="W65" s="643"/>
      <c r="X65" s="643"/>
      <c r="Y65" s="643"/>
      <c r="Z65" s="643"/>
      <c r="AA65" s="643"/>
      <c r="AB65" s="643"/>
      <c r="AC65" s="643"/>
      <c r="AD65" s="643"/>
      <c r="AE65" s="643"/>
      <c r="AF65" s="643"/>
      <c r="AG65" s="643"/>
      <c r="AH65" s="643"/>
      <c r="AI65" s="643"/>
      <c r="AJ65" s="643"/>
      <c r="AK65" s="643"/>
      <c r="AL65" s="643"/>
      <c r="AM65" s="643"/>
      <c r="AN65" s="643"/>
      <c r="AO65" s="643"/>
      <c r="AP65" s="643"/>
      <c r="AQ65" s="643"/>
      <c r="AR65" s="643"/>
      <c r="AS65" s="643"/>
      <c r="AT65" s="643"/>
      <c r="AU65" s="643"/>
      <c r="AV65" s="643"/>
      <c r="AW65" s="643"/>
      <c r="AX65" s="643"/>
      <c r="AY65" s="643"/>
      <c r="AZ65" s="643"/>
      <c r="BA65" s="643"/>
      <c r="BB65" s="643"/>
    </row>
    <row r="66" customFormat="false" ht="13.8" hidden="false" customHeight="false" outlineLevel="0" collapsed="false">
      <c r="A66" s="31"/>
      <c r="B66" s="31"/>
      <c r="C66" s="31"/>
      <c r="D66" s="31"/>
      <c r="E66" s="31"/>
      <c r="F66" s="31"/>
      <c r="G66" s="31"/>
      <c r="H66" s="31"/>
      <c r="J66" s="31"/>
      <c r="K66" s="31"/>
      <c r="L66" s="31"/>
      <c r="M66" s="31"/>
      <c r="N66" s="31"/>
      <c r="O66" s="31"/>
      <c r="P66" s="643"/>
      <c r="Q66" s="643"/>
      <c r="R66" s="643"/>
      <c r="S66" s="643"/>
      <c r="T66" s="643"/>
      <c r="U66" s="643"/>
      <c r="V66" s="643"/>
      <c r="W66" s="643"/>
      <c r="X66" s="643"/>
      <c r="Y66" s="643"/>
      <c r="Z66" s="643"/>
      <c r="AA66" s="643"/>
      <c r="AB66" s="643"/>
      <c r="AC66" s="643"/>
      <c r="AD66" s="643"/>
      <c r="AE66" s="643"/>
      <c r="AF66" s="643"/>
      <c r="AG66" s="643"/>
      <c r="AH66" s="643"/>
      <c r="AI66" s="643"/>
      <c r="AJ66" s="643"/>
      <c r="AK66" s="643"/>
      <c r="AL66" s="643"/>
      <c r="AM66" s="643"/>
      <c r="AN66" s="643"/>
      <c r="AO66" s="643"/>
      <c r="AP66" s="643"/>
      <c r="AQ66" s="643"/>
      <c r="AR66" s="643"/>
      <c r="AS66" s="643"/>
      <c r="AT66" s="643"/>
      <c r="AU66" s="643"/>
      <c r="AV66" s="643"/>
      <c r="AW66" s="643"/>
      <c r="AX66" s="643"/>
      <c r="AY66" s="643"/>
      <c r="AZ66" s="643"/>
      <c r="BA66" s="643"/>
      <c r="BB66" s="643"/>
    </row>
    <row r="67" customFormat="false" ht="13.8" hidden="false" customHeight="false" outlineLevel="0" collapsed="false">
      <c r="A67" s="31"/>
      <c r="B67" s="31"/>
      <c r="C67" s="31"/>
      <c r="D67" s="31"/>
      <c r="E67" s="31"/>
      <c r="F67" s="31"/>
      <c r="G67" s="31"/>
      <c r="H67" s="31"/>
      <c r="J67" s="31"/>
      <c r="K67" s="31"/>
      <c r="L67" s="31"/>
      <c r="M67" s="31"/>
      <c r="N67" s="31"/>
      <c r="O67" s="31"/>
      <c r="P67" s="643"/>
      <c r="Q67" s="643"/>
      <c r="R67" s="643"/>
      <c r="S67" s="643"/>
      <c r="T67" s="643"/>
      <c r="U67" s="643"/>
      <c r="V67" s="643"/>
      <c r="W67" s="643"/>
      <c r="X67" s="643"/>
      <c r="Y67" s="643"/>
      <c r="Z67" s="643"/>
      <c r="AA67" s="643"/>
      <c r="AB67" s="643"/>
      <c r="AC67" s="643"/>
      <c r="AD67" s="643"/>
      <c r="AE67" s="643"/>
      <c r="AF67" s="643"/>
      <c r="AG67" s="643"/>
      <c r="AH67" s="643"/>
      <c r="AI67" s="643"/>
      <c r="AJ67" s="643"/>
      <c r="AK67" s="643"/>
      <c r="AL67" s="643"/>
      <c r="AM67" s="643"/>
      <c r="AN67" s="643"/>
      <c r="AO67" s="643"/>
      <c r="AP67" s="643"/>
      <c r="AQ67" s="643"/>
      <c r="AR67" s="643"/>
      <c r="AS67" s="643"/>
      <c r="AT67" s="643"/>
      <c r="AU67" s="643"/>
      <c r="AV67" s="643"/>
      <c r="AW67" s="643"/>
      <c r="AX67" s="643"/>
      <c r="AY67" s="643"/>
      <c r="AZ67" s="643"/>
      <c r="BA67" s="643"/>
      <c r="BB67" s="643"/>
    </row>
    <row r="68" customFormat="false" ht="13.8" hidden="false" customHeight="false" outlineLevel="0" collapsed="false">
      <c r="A68" s="31"/>
      <c r="B68" s="31"/>
      <c r="C68" s="31"/>
      <c r="D68" s="31"/>
      <c r="E68" s="31"/>
      <c r="F68" s="31"/>
      <c r="G68" s="31"/>
      <c r="H68" s="31"/>
      <c r="J68" s="31"/>
      <c r="K68" s="31"/>
      <c r="L68" s="31"/>
      <c r="M68" s="31"/>
      <c r="N68" s="31"/>
      <c r="O68" s="31"/>
      <c r="P68" s="643"/>
      <c r="Q68" s="643"/>
      <c r="R68" s="643"/>
      <c r="S68" s="643"/>
      <c r="T68" s="643"/>
      <c r="U68" s="643"/>
      <c r="V68" s="643"/>
      <c r="W68" s="643"/>
      <c r="X68" s="643"/>
      <c r="Y68" s="643"/>
      <c r="Z68" s="643"/>
      <c r="AA68" s="643"/>
      <c r="AB68" s="643"/>
      <c r="AC68" s="643"/>
      <c r="AD68" s="643"/>
      <c r="AE68" s="643"/>
      <c r="AF68" s="643"/>
      <c r="AG68" s="643"/>
      <c r="AH68" s="643"/>
      <c r="AI68" s="643"/>
      <c r="AJ68" s="643"/>
      <c r="AK68" s="643"/>
      <c r="AL68" s="643"/>
      <c r="AM68" s="643"/>
      <c r="AN68" s="643"/>
      <c r="AO68" s="643"/>
      <c r="AP68" s="643"/>
      <c r="AQ68" s="643"/>
      <c r="AR68" s="643"/>
      <c r="AS68" s="643"/>
      <c r="AT68" s="643"/>
      <c r="AU68" s="643"/>
      <c r="AV68" s="643"/>
      <c r="AW68" s="643"/>
      <c r="AX68" s="643"/>
      <c r="AY68" s="643"/>
      <c r="AZ68" s="643"/>
      <c r="BA68" s="643"/>
      <c r="BB68" s="643"/>
    </row>
    <row r="69" customFormat="false" ht="13.8" hidden="false" customHeight="false" outlineLevel="0" collapsed="false">
      <c r="A69" s="31"/>
      <c r="B69" s="31"/>
      <c r="C69" s="31"/>
      <c r="D69" s="31"/>
      <c r="E69" s="31"/>
      <c r="F69" s="31"/>
      <c r="G69" s="31"/>
      <c r="H69" s="31"/>
      <c r="J69" s="31"/>
      <c r="K69" s="31"/>
      <c r="L69" s="31"/>
      <c r="M69" s="31"/>
      <c r="N69" s="31"/>
      <c r="O69" s="31"/>
      <c r="P69" s="643"/>
      <c r="Q69" s="643"/>
      <c r="R69" s="643"/>
      <c r="S69" s="643"/>
      <c r="T69" s="643"/>
      <c r="U69" s="643"/>
      <c r="V69" s="643"/>
      <c r="W69" s="643"/>
      <c r="X69" s="643"/>
      <c r="Y69" s="643"/>
      <c r="Z69" s="643"/>
      <c r="AA69" s="643"/>
      <c r="AB69" s="643"/>
      <c r="AC69" s="643"/>
      <c r="AD69" s="643"/>
      <c r="AE69" s="643"/>
      <c r="AF69" s="643"/>
      <c r="AG69" s="643"/>
      <c r="AH69" s="643"/>
      <c r="AI69" s="643"/>
      <c r="AJ69" s="643"/>
      <c r="AK69" s="643"/>
      <c r="AL69" s="643"/>
      <c r="AM69" s="643"/>
      <c r="AN69" s="643"/>
      <c r="AO69" s="643"/>
      <c r="AP69" s="643"/>
      <c r="AQ69" s="643"/>
      <c r="AR69" s="643"/>
      <c r="AS69" s="643"/>
      <c r="AT69" s="643"/>
      <c r="AU69" s="643"/>
      <c r="AV69" s="643"/>
      <c r="AW69" s="643"/>
      <c r="AX69" s="643"/>
      <c r="AY69" s="643"/>
      <c r="AZ69" s="643"/>
      <c r="BA69" s="643"/>
      <c r="BB69" s="643"/>
    </row>
    <row r="70" customFormat="false" ht="13.8" hidden="false" customHeight="false" outlineLevel="0" collapsed="false">
      <c r="A70" s="31"/>
      <c r="B70" s="31"/>
      <c r="C70" s="31"/>
      <c r="D70" s="31"/>
      <c r="E70" s="31"/>
      <c r="F70" s="31"/>
      <c r="G70" s="31"/>
      <c r="H70" s="31"/>
      <c r="J70" s="31"/>
      <c r="K70" s="31"/>
      <c r="L70" s="31"/>
      <c r="M70" s="31"/>
      <c r="N70" s="31"/>
      <c r="O70" s="31"/>
      <c r="P70" s="643"/>
      <c r="Q70" s="643"/>
      <c r="R70" s="643"/>
      <c r="S70" s="643"/>
      <c r="T70" s="643"/>
      <c r="U70" s="643"/>
      <c r="V70" s="643"/>
      <c r="W70" s="643"/>
      <c r="X70" s="643"/>
      <c r="Y70" s="643"/>
      <c r="Z70" s="643"/>
      <c r="AA70" s="643"/>
      <c r="AB70" s="643"/>
      <c r="AC70" s="643"/>
      <c r="AD70" s="643"/>
      <c r="AE70" s="643"/>
      <c r="AF70" s="643"/>
      <c r="AG70" s="643"/>
      <c r="AH70" s="643"/>
      <c r="AI70" s="643"/>
      <c r="AJ70" s="643"/>
      <c r="AK70" s="643"/>
      <c r="AL70" s="643"/>
      <c r="AM70" s="643"/>
      <c r="AN70" s="643"/>
      <c r="AO70" s="643"/>
      <c r="AP70" s="643"/>
      <c r="AQ70" s="643"/>
      <c r="AR70" s="643"/>
      <c r="AS70" s="643"/>
      <c r="AT70" s="643"/>
      <c r="AU70" s="643"/>
      <c r="AV70" s="643"/>
      <c r="AW70" s="643"/>
      <c r="AX70" s="643"/>
      <c r="AY70" s="643"/>
      <c r="AZ70" s="643"/>
      <c r="BA70" s="643"/>
      <c r="BB70" s="643"/>
    </row>
    <row r="71" customFormat="false" ht="13.8" hidden="false" customHeight="false" outlineLevel="0" collapsed="false">
      <c r="A71" s="31"/>
      <c r="B71" s="31"/>
      <c r="C71" s="31"/>
      <c r="D71" s="31"/>
      <c r="E71" s="31"/>
      <c r="F71" s="31"/>
      <c r="G71" s="31"/>
      <c r="H71" s="31"/>
      <c r="J71" s="31"/>
      <c r="K71" s="31"/>
      <c r="L71" s="31"/>
      <c r="M71" s="31"/>
      <c r="N71" s="31"/>
      <c r="O71" s="31"/>
    </row>
    <row r="72" customFormat="false" ht="13.8" hidden="false" customHeight="false" outlineLevel="0" collapsed="false">
      <c r="A72" s="31"/>
      <c r="B72" s="31"/>
      <c r="C72" s="31"/>
      <c r="D72" s="31"/>
      <c r="E72" s="31"/>
      <c r="F72" s="31"/>
      <c r="G72" s="31"/>
      <c r="H72" s="31"/>
      <c r="J72" s="31"/>
      <c r="K72" s="31"/>
      <c r="L72" s="31"/>
      <c r="M72" s="31"/>
      <c r="N72" s="31"/>
      <c r="O72" s="31"/>
    </row>
    <row r="79" customFormat="false" ht="13.8" hidden="false" customHeight="false" outlineLevel="0" collapsed="false">
      <c r="L79" s="343"/>
      <c r="M79" s="343"/>
    </row>
    <row r="80" customFormat="false" ht="13.8" hidden="false" customHeight="false" outlineLevel="0" collapsed="false">
      <c r="L80" s="343"/>
      <c r="M80" s="343"/>
    </row>
    <row r="81" customFormat="false" ht="13.8" hidden="false" customHeight="false" outlineLevel="0" collapsed="false">
      <c r="A81" s="31"/>
      <c r="B81" s="31"/>
      <c r="C81" s="31"/>
      <c r="D81" s="31"/>
      <c r="E81" s="31"/>
      <c r="F81" s="31"/>
      <c r="G81" s="31"/>
      <c r="H81" s="31"/>
      <c r="L81" s="343"/>
      <c r="M81" s="343"/>
    </row>
    <row r="82" customFormat="false" ht="13.8" hidden="false" customHeight="false" outlineLevel="0" collapsed="false">
      <c r="A82" s="31"/>
      <c r="B82" s="31"/>
      <c r="C82" s="31"/>
      <c r="D82" s="31"/>
      <c r="E82" s="31"/>
      <c r="F82" s="31"/>
      <c r="G82" s="31"/>
      <c r="H82" s="31"/>
    </row>
    <row r="83" customFormat="false" ht="13.8" hidden="false" customHeight="false" outlineLevel="0" collapsed="false">
      <c r="A83" s="31"/>
      <c r="B83" s="31"/>
      <c r="C83" s="31"/>
      <c r="D83" s="31"/>
      <c r="E83" s="31"/>
      <c r="F83" s="31"/>
      <c r="G83" s="31"/>
      <c r="H83" s="31"/>
    </row>
    <row r="84" customFormat="false" ht="13.8" hidden="false" customHeight="false" outlineLevel="0" collapsed="false">
      <c r="A84" s="31"/>
      <c r="B84" s="31"/>
      <c r="C84" s="31"/>
      <c r="D84" s="31"/>
      <c r="E84" s="31"/>
      <c r="F84" s="31"/>
      <c r="G84" s="31"/>
      <c r="H84" s="31"/>
    </row>
    <row r="85" customFormat="false" ht="13.8" hidden="false" customHeight="false" outlineLevel="0" collapsed="false">
      <c r="A85" s="31"/>
      <c r="B85" s="31"/>
      <c r="C85" s="31"/>
      <c r="D85" s="31"/>
      <c r="E85" s="31"/>
      <c r="F85" s="31"/>
      <c r="G85" s="31"/>
      <c r="H85" s="31"/>
    </row>
    <row r="86" customFormat="false" ht="13.8" hidden="false" customHeight="false" outlineLevel="0" collapsed="false">
      <c r="A86" s="31"/>
      <c r="B86" s="31"/>
      <c r="C86" s="31"/>
      <c r="D86" s="31"/>
      <c r="E86" s="31"/>
      <c r="F86" s="31"/>
      <c r="G86" s="31"/>
      <c r="H86" s="31"/>
    </row>
    <row r="87" customFormat="false" ht="13.8" hidden="false" customHeight="false" outlineLevel="0" collapsed="false">
      <c r="A87" s="31"/>
      <c r="B87" s="31"/>
      <c r="C87" s="31"/>
      <c r="D87" s="31"/>
      <c r="E87" s="31"/>
      <c r="F87" s="31"/>
      <c r="G87" s="31"/>
      <c r="H87" s="31"/>
    </row>
    <row r="88" customFormat="false" ht="13.8" hidden="false" customHeight="false" outlineLevel="0" collapsed="false">
      <c r="A88" s="31"/>
      <c r="B88" s="31"/>
      <c r="C88" s="31"/>
      <c r="D88" s="31"/>
      <c r="E88" s="31"/>
      <c r="F88" s="31"/>
      <c r="G88" s="31"/>
      <c r="H88" s="31"/>
    </row>
    <row r="89" customFormat="false" ht="13.8" hidden="false" customHeight="false" outlineLevel="0" collapsed="false">
      <c r="A89" s="31"/>
      <c r="B89" s="31"/>
      <c r="C89" s="31"/>
      <c r="D89" s="31"/>
      <c r="E89" s="31"/>
      <c r="F89" s="31"/>
      <c r="G89" s="31"/>
      <c r="H89" s="31"/>
    </row>
    <row r="90" customFormat="false" ht="13.8" hidden="false" customHeight="false" outlineLevel="0" collapsed="false">
      <c r="A90" s="31"/>
      <c r="B90" s="31"/>
      <c r="C90" s="31"/>
      <c r="D90" s="31"/>
      <c r="E90" s="31"/>
      <c r="F90" s="31"/>
      <c r="G90" s="31"/>
      <c r="H90" s="31"/>
    </row>
    <row r="91" customFormat="false" ht="13.8" hidden="false" customHeight="false" outlineLevel="0" collapsed="false">
      <c r="A91" s="31"/>
      <c r="B91" s="31"/>
      <c r="C91" s="31"/>
      <c r="D91" s="31"/>
      <c r="E91" s="31"/>
      <c r="F91" s="31"/>
      <c r="G91" s="31"/>
      <c r="H91" s="31"/>
    </row>
    <row r="92" customFormat="false" ht="13.8" hidden="false" customHeight="false" outlineLevel="0" collapsed="false">
      <c r="A92" s="31"/>
      <c r="B92" s="31"/>
      <c r="C92" s="31"/>
      <c r="D92" s="31"/>
      <c r="E92" s="31"/>
      <c r="F92" s="31"/>
      <c r="G92" s="31"/>
      <c r="H92" s="31"/>
    </row>
    <row r="93" customFormat="false" ht="13.8" hidden="false" customHeight="false" outlineLevel="0" collapsed="false">
      <c r="A93" s="31"/>
      <c r="B93" s="31"/>
      <c r="C93" s="31"/>
      <c r="D93" s="31"/>
      <c r="E93" s="31"/>
      <c r="F93" s="31"/>
      <c r="G93" s="31"/>
      <c r="H93" s="31"/>
      <c r="I93" s="31"/>
    </row>
    <row r="94" customFormat="false" ht="13.8" hidden="false" customHeight="false" outlineLevel="0" collapsed="false">
      <c r="A94" s="31"/>
      <c r="B94" s="31"/>
      <c r="C94" s="31"/>
      <c r="D94" s="31"/>
      <c r="E94" s="31"/>
      <c r="F94" s="31"/>
      <c r="G94" s="31"/>
      <c r="H94" s="31"/>
      <c r="I94" s="31"/>
    </row>
    <row r="106" customFormat="false" ht="13.8" hidden="false" customHeight="false" outlineLevel="0" collapsed="false">
      <c r="L106" s="343"/>
      <c r="M106" s="343"/>
    </row>
    <row r="107" customFormat="false" ht="13.8" hidden="false" customHeight="false" outlineLevel="0" collapsed="false">
      <c r="L107" s="343"/>
      <c r="M107" s="343"/>
    </row>
    <row r="108" customFormat="false" ht="13.8" hidden="false" customHeight="false" outlineLevel="0" collapsed="false">
      <c r="L108" s="343"/>
      <c r="M108" s="343"/>
    </row>
    <row r="109" customFormat="false" ht="13.8" hidden="false" customHeight="false" outlineLevel="0" collapsed="false">
      <c r="L109" s="343"/>
      <c r="M109" s="343"/>
    </row>
    <row r="110" customFormat="false" ht="13.8" hidden="false" customHeight="false" outlineLevel="0" collapsed="false">
      <c r="L110" s="343"/>
      <c r="M110" s="343"/>
    </row>
  </sheetData>
  <dataValidations count="2">
    <dataValidation allowBlank="true" errorStyle="stop" operator="equal" showDropDown="false" showErrorMessage="true" showInputMessage="true" sqref="G37" type="list">
      <formula1>$B$7:$B$34</formula1>
      <formula2>0</formula2>
    </dataValidation>
    <dataValidation allowBlank="true" errorStyle="stop" operator="equal" showDropDown="false" showErrorMessage="true" showInputMessage="true" sqref="G46:G48" type="list">
      <formula1>"yes,no"</formula1>
      <formula2>0</formula2>
    </dataValidation>
  </dataValidations>
  <printOptions headings="false" gridLines="false" gridLinesSet="true" horizontalCentered="false" verticalCentered="false"/>
  <pageMargins left="0.7" right="0.7" top="0.75" bottom="0.75" header="0.3" footer="0.3"/>
  <pageSetup paperSize="9" scale="100" fitToWidth="1" fitToHeight="0" pageOrder="downThenOver" orientation="portrait" blackAndWhite="false" draft="false" cellComments="none" horizontalDpi="300" verticalDpi="300" copies="1"/>
  <headerFooter differentFirst="false" differentOddEven="false">
    <oddHeader>&amp;Linsert your details here&amp;Cinsert your logo here</oddHeader>
    <oddFooter>&amp;CCopyright Hendra Freedom Heat pumps
 www.freedomhp.co.uk
02380274833</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1418</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2020-02-19T11:09:24Z</dcterms:created>
  <dc:creator>Graham Hendra</dc:creator>
  <dc:description/>
  <dc:language>en-GB</dc:language>
  <cp:lastModifiedBy/>
  <dcterms:modified xsi:type="dcterms:W3CDTF">2022-05-28T22:19:52Z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0x01010070059C5CCE3BED409D2B035AA48F59B2</vt:lpwstr>
  </property>
</Properties>
</file>