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m\My Drive\HonoursThesis\HM_Lag_Recovery\processing\"/>
    </mc:Choice>
  </mc:AlternateContent>
  <xr:revisionPtr revIDLastSave="0" documentId="13_ncr:1_{F9FD06B4-891D-4CF6-8EAA-02E566108DFC}" xr6:coauthVersionLast="47" xr6:coauthVersionMax="47" xr10:uidLastSave="{00000000-0000-0000-0000-000000000000}"/>
  <bookViews>
    <workbookView xWindow="-120" yWindow="-120" windowWidth="29040" windowHeight="15840" activeTab="1" xr2:uid="{ECC4A8CD-D841-4168-9CEF-2B7155F22044}"/>
  </bookViews>
  <sheets>
    <sheet name="Sheet1" sheetId="1" r:id="rId1"/>
    <sheet name="ContScales" sheetId="5" r:id="rId2"/>
    <sheet name="Sheet2" sheetId="2" r:id="rId3"/>
    <sheet name="line_recovered_lags" sheetId="3" r:id="rId4"/>
    <sheet name="Data Cu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5" l="1" a="1"/>
  <c r="J1" i="5" s="1"/>
  <c r="AB2" i="1" a="1"/>
  <c r="AB2" i="1" s="1"/>
  <c r="AA2" i="1" a="1"/>
  <c r="AA2" i="1" s="1"/>
  <c r="Y93" i="1"/>
  <c r="X93" i="1"/>
  <c r="Y92" i="1"/>
  <c r="X92" i="1"/>
  <c r="Y91" i="1"/>
  <c r="X91" i="1"/>
  <c r="Y90" i="1"/>
  <c r="X90" i="1"/>
  <c r="Y89" i="1"/>
  <c r="X89" i="1"/>
  <c r="Y88" i="1"/>
  <c r="X88" i="1"/>
  <c r="Y87" i="1"/>
  <c r="X87" i="1"/>
  <c r="Y86" i="1"/>
  <c r="X86" i="1"/>
  <c r="Y85" i="1"/>
  <c r="X85" i="1"/>
  <c r="Y84" i="1"/>
  <c r="X84" i="1"/>
  <c r="Y83" i="1"/>
  <c r="X83" i="1"/>
  <c r="Y82" i="1"/>
  <c r="X82" i="1"/>
  <c r="Y81" i="1"/>
  <c r="X81" i="1"/>
  <c r="Y80" i="1"/>
  <c r="X80" i="1"/>
  <c r="Y79" i="1"/>
  <c r="X79" i="1"/>
  <c r="Y78" i="1"/>
  <c r="X78" i="1"/>
  <c r="Y77" i="1"/>
  <c r="X77" i="1"/>
  <c r="Y76" i="1"/>
  <c r="X76" i="1"/>
  <c r="Y75" i="1"/>
  <c r="X75" i="1"/>
  <c r="Y74" i="1"/>
  <c r="X74" i="1"/>
  <c r="Y73" i="1"/>
  <c r="X73" i="1"/>
  <c r="Y72" i="1"/>
  <c r="X72" i="1"/>
  <c r="Y71" i="1"/>
  <c r="X71" i="1"/>
  <c r="Y70" i="1"/>
  <c r="X70" i="1"/>
  <c r="Y69" i="1"/>
  <c r="X69" i="1"/>
  <c r="Y68" i="1"/>
  <c r="X68" i="1"/>
  <c r="Y67" i="1"/>
  <c r="X67" i="1"/>
  <c r="Y66" i="1"/>
  <c r="X66" i="1"/>
  <c r="Y65" i="1"/>
  <c r="X65" i="1"/>
  <c r="Y64" i="1"/>
  <c r="X64" i="1"/>
  <c r="Y63" i="1"/>
  <c r="X63" i="1"/>
  <c r="Y62" i="1"/>
  <c r="X62" i="1"/>
  <c r="Y61" i="1"/>
  <c r="X61" i="1"/>
  <c r="Y60" i="1"/>
  <c r="X60" i="1"/>
  <c r="Y59" i="1"/>
  <c r="X59" i="1"/>
  <c r="Y58" i="1"/>
  <c r="X58" i="1"/>
  <c r="Y57" i="1"/>
  <c r="X57" i="1"/>
  <c r="Y56" i="1"/>
  <c r="X56" i="1"/>
  <c r="Y55" i="1"/>
  <c r="X55" i="1"/>
  <c r="Y54" i="1"/>
  <c r="X54" i="1"/>
  <c r="Y53" i="1"/>
  <c r="X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Y3" i="1"/>
  <c r="X3" i="1"/>
  <c r="Y2" i="1"/>
  <c r="X2" i="1"/>
  <c r="AF2" i="3"/>
  <c r="AG2" i="3"/>
  <c r="AH2" i="3"/>
  <c r="AI2" i="3"/>
  <c r="AF3" i="3"/>
  <c r="AG3" i="3"/>
  <c r="AH3" i="3"/>
  <c r="AI3" i="3"/>
  <c r="AF4" i="3"/>
  <c r="AG4" i="3"/>
  <c r="AH4" i="3"/>
  <c r="AI4" i="3"/>
  <c r="AF5" i="3"/>
  <c r="AG5" i="3"/>
  <c r="AH5" i="3"/>
  <c r="AI5" i="3"/>
  <c r="AF6" i="3"/>
  <c r="AG6" i="3"/>
  <c r="AH6" i="3"/>
  <c r="AI6" i="3"/>
  <c r="AF7" i="3"/>
  <c r="AG7" i="3"/>
  <c r="AH7" i="3"/>
  <c r="AI7" i="3"/>
  <c r="AF8" i="3"/>
  <c r="AG8" i="3"/>
  <c r="AH8" i="3"/>
  <c r="AI8" i="3"/>
  <c r="AF9" i="3"/>
  <c r="AG9" i="3"/>
  <c r="AH9" i="3"/>
  <c r="AI9" i="3"/>
  <c r="AF10" i="3"/>
  <c r="AG10" i="3"/>
  <c r="AH10" i="3"/>
  <c r="AI10" i="3"/>
  <c r="AF11" i="3"/>
  <c r="AG11" i="3"/>
  <c r="AH11" i="3"/>
  <c r="AI11" i="3"/>
  <c r="AF12" i="3"/>
  <c r="AG12" i="3"/>
  <c r="AH12" i="3"/>
  <c r="AI12" i="3"/>
  <c r="AF13" i="3"/>
  <c r="AG13" i="3"/>
  <c r="AH13" i="3"/>
  <c r="AI13" i="3"/>
  <c r="AF14" i="3"/>
  <c r="AG14" i="3"/>
  <c r="AH14" i="3"/>
  <c r="AI14" i="3"/>
  <c r="AF15" i="3"/>
  <c r="AG15" i="3"/>
  <c r="AH15" i="3"/>
  <c r="AI15" i="3"/>
  <c r="AF16" i="3"/>
  <c r="AG16" i="3"/>
  <c r="AH16" i="3"/>
  <c r="AI16" i="3"/>
  <c r="AF17" i="3"/>
  <c r="AG17" i="3"/>
  <c r="AH17" i="3"/>
  <c r="AI17" i="3"/>
  <c r="AF18" i="3"/>
  <c r="AG18" i="3"/>
  <c r="AH18" i="3"/>
  <c r="AI18" i="3"/>
  <c r="AF19" i="3"/>
  <c r="AG19" i="3"/>
  <c r="AH19" i="3"/>
  <c r="AI19" i="3"/>
  <c r="AF20" i="3"/>
  <c r="AG20" i="3"/>
  <c r="AH20" i="3"/>
  <c r="AI20" i="3"/>
  <c r="AF21" i="3"/>
  <c r="AG21" i="3"/>
  <c r="AH21" i="3"/>
  <c r="AI21" i="3"/>
  <c r="AF22" i="3"/>
  <c r="AG22" i="3"/>
  <c r="AH22" i="3"/>
  <c r="AI22" i="3"/>
  <c r="AF23" i="3"/>
  <c r="AG23" i="3"/>
  <c r="AH23" i="3"/>
  <c r="AI23" i="3"/>
  <c r="AF24" i="3"/>
  <c r="AG24" i="3"/>
  <c r="AH24" i="3"/>
  <c r="AI24" i="3"/>
  <c r="AF25" i="3"/>
  <c r="AG25" i="3"/>
  <c r="AH25" i="3"/>
  <c r="AI25" i="3"/>
  <c r="AF26" i="3"/>
  <c r="AG26" i="3"/>
  <c r="AH26" i="3"/>
  <c r="AI26" i="3"/>
  <c r="AF27" i="3"/>
  <c r="AG27" i="3"/>
  <c r="AH27" i="3"/>
  <c r="AI27" i="3"/>
  <c r="AF28" i="3"/>
  <c r="AG28" i="3"/>
  <c r="AH28" i="3"/>
  <c r="AI28" i="3"/>
  <c r="AF29" i="3"/>
  <c r="AG29" i="3"/>
  <c r="AH29" i="3"/>
  <c r="AI29" i="3"/>
  <c r="AF30" i="3"/>
  <c r="AG30" i="3"/>
  <c r="AH30" i="3"/>
  <c r="AI30" i="3"/>
  <c r="AF31" i="3"/>
  <c r="AG31" i="3"/>
  <c r="AH31" i="3"/>
  <c r="AI31" i="3"/>
  <c r="AF32" i="3"/>
  <c r="AG32" i="3"/>
  <c r="AH32" i="3"/>
  <c r="AI32" i="3"/>
  <c r="AF33" i="3"/>
  <c r="AG33" i="3"/>
  <c r="AH33" i="3"/>
  <c r="AI33" i="3"/>
  <c r="AF34" i="3"/>
  <c r="AG34" i="3"/>
  <c r="AH34" i="3"/>
  <c r="AI34" i="3"/>
  <c r="AF35" i="3"/>
  <c r="AG35" i="3"/>
  <c r="AH35" i="3"/>
  <c r="AI35" i="3"/>
  <c r="AF36" i="3"/>
  <c r="AG36" i="3"/>
  <c r="AH36" i="3"/>
  <c r="AI36" i="3"/>
  <c r="AF37" i="3"/>
  <c r="AG37" i="3"/>
  <c r="AH37" i="3"/>
  <c r="AI37" i="3"/>
  <c r="AF38" i="3"/>
  <c r="AG38" i="3"/>
  <c r="AH38" i="3"/>
  <c r="AI38" i="3"/>
  <c r="AF39" i="3"/>
  <c r="AG39" i="3"/>
  <c r="AH39" i="3"/>
  <c r="AI39" i="3"/>
  <c r="AF40" i="3"/>
  <c r="AG40" i="3"/>
  <c r="AH40" i="3"/>
  <c r="AI40" i="3"/>
  <c r="AF41" i="3"/>
  <c r="AG41" i="3"/>
  <c r="AH41" i="3"/>
  <c r="AI41" i="3"/>
  <c r="AF42" i="3"/>
  <c r="AG42" i="3"/>
  <c r="AH42" i="3"/>
  <c r="AI42" i="3"/>
  <c r="AF43" i="3"/>
  <c r="AG43" i="3"/>
  <c r="AH43" i="3"/>
  <c r="AI43" i="3"/>
  <c r="AF44" i="3"/>
  <c r="AG44" i="3"/>
  <c r="AH44" i="3"/>
  <c r="AI44" i="3"/>
  <c r="AF45" i="3"/>
  <c r="AG45" i="3"/>
  <c r="AH45" i="3"/>
  <c r="AI45" i="3"/>
  <c r="AF46" i="3"/>
  <c r="AG46" i="3"/>
  <c r="AH46" i="3"/>
  <c r="AI46" i="3"/>
  <c r="AF47" i="3"/>
  <c r="AG47" i="3"/>
  <c r="AH47" i="3"/>
  <c r="AI47" i="3"/>
  <c r="AF48" i="3"/>
  <c r="AG48" i="3"/>
  <c r="AH48" i="3"/>
  <c r="AI48" i="3"/>
  <c r="AF49" i="3"/>
  <c r="AG49" i="3"/>
  <c r="AH49" i="3"/>
  <c r="AI49" i="3"/>
  <c r="AF50" i="3"/>
  <c r="AG50" i="3"/>
  <c r="AH50" i="3"/>
  <c r="AI50" i="3"/>
  <c r="AF51" i="3"/>
  <c r="AG51" i="3"/>
  <c r="AH51" i="3"/>
  <c r="AI51" i="3"/>
  <c r="AF52" i="3"/>
  <c r="AG52" i="3"/>
  <c r="AH52" i="3"/>
  <c r="AI52" i="3"/>
  <c r="AF53" i="3"/>
  <c r="AG53" i="3"/>
  <c r="AH53" i="3"/>
  <c r="AI53" i="3"/>
  <c r="AF54" i="3"/>
  <c r="AG54" i="3"/>
  <c r="AH54" i="3"/>
  <c r="AI54" i="3"/>
  <c r="AF55" i="3"/>
  <c r="AG55" i="3"/>
  <c r="AH55" i="3"/>
  <c r="AI55" i="3"/>
  <c r="AF56" i="3"/>
  <c r="AG56" i="3"/>
  <c r="AH56" i="3"/>
  <c r="AI56" i="3"/>
  <c r="AF57" i="3"/>
  <c r="AG57" i="3"/>
  <c r="AH57" i="3"/>
  <c r="AI57" i="3"/>
  <c r="AF58" i="3"/>
  <c r="AG58" i="3"/>
  <c r="AH58" i="3"/>
  <c r="AI58" i="3"/>
  <c r="AF59" i="3"/>
  <c r="AG59" i="3"/>
  <c r="AH59" i="3"/>
  <c r="AI59" i="3"/>
  <c r="AF60" i="3"/>
  <c r="AG60" i="3"/>
  <c r="AH60" i="3"/>
  <c r="AI60" i="3"/>
  <c r="AF61" i="3"/>
  <c r="AG61" i="3"/>
  <c r="AH61" i="3"/>
  <c r="AI61" i="3"/>
  <c r="AF62" i="3"/>
  <c r="AG62" i="3"/>
  <c r="AH62" i="3"/>
  <c r="AI62" i="3"/>
  <c r="AF63" i="3"/>
  <c r="AG63" i="3"/>
  <c r="AH63" i="3"/>
  <c r="AI63" i="3"/>
  <c r="AF64" i="3"/>
  <c r="AG64" i="3"/>
  <c r="AH64" i="3"/>
  <c r="AI64" i="3"/>
  <c r="AF65" i="3"/>
  <c r="AG65" i="3"/>
  <c r="AH65" i="3"/>
  <c r="AI65" i="3"/>
  <c r="AF66" i="3"/>
  <c r="AG66" i="3"/>
  <c r="AH66" i="3"/>
  <c r="AI66" i="3"/>
  <c r="AF67" i="3"/>
  <c r="AG67" i="3"/>
  <c r="AH67" i="3"/>
  <c r="AI67" i="3"/>
  <c r="AF68" i="3"/>
  <c r="AG68" i="3"/>
  <c r="AH68" i="3"/>
  <c r="AI68" i="3"/>
  <c r="AF69" i="3"/>
  <c r="AG69" i="3"/>
  <c r="AH69" i="3"/>
  <c r="AI69" i="3"/>
  <c r="AF70" i="3"/>
  <c r="AG70" i="3"/>
  <c r="AH70" i="3"/>
  <c r="AI70" i="3"/>
  <c r="AF71" i="3"/>
  <c r="AG71" i="3"/>
  <c r="AH71" i="3"/>
  <c r="AI71" i="3"/>
  <c r="AF72" i="3"/>
  <c r="AG72" i="3"/>
  <c r="AH72" i="3"/>
  <c r="AI72" i="3"/>
  <c r="AF73" i="3"/>
  <c r="AG73" i="3"/>
  <c r="AH73" i="3"/>
  <c r="AI73" i="3"/>
  <c r="AF74" i="3"/>
  <c r="AG74" i="3"/>
  <c r="AH74" i="3"/>
  <c r="AI74" i="3"/>
  <c r="AF75" i="3"/>
  <c r="AG75" i="3"/>
  <c r="AH75" i="3"/>
  <c r="AI75" i="3"/>
  <c r="AF76" i="3"/>
  <c r="AG76" i="3"/>
  <c r="AH76" i="3"/>
  <c r="AI76" i="3"/>
  <c r="AF77" i="3"/>
  <c r="AG77" i="3"/>
  <c r="AH77" i="3"/>
  <c r="AI77" i="3"/>
  <c r="AF78" i="3"/>
  <c r="AG78" i="3"/>
  <c r="AH78" i="3"/>
  <c r="AI78" i="3"/>
  <c r="AF79" i="3"/>
  <c r="AG79" i="3"/>
  <c r="AH79" i="3"/>
  <c r="AI79" i="3"/>
  <c r="AF80" i="3"/>
  <c r="AG80" i="3"/>
  <c r="AH80" i="3"/>
  <c r="AI80" i="3"/>
  <c r="AF81" i="3"/>
  <c r="AG81" i="3"/>
  <c r="AH81" i="3"/>
  <c r="AI81" i="3"/>
  <c r="AF82" i="3"/>
  <c r="AG82" i="3"/>
  <c r="AH82" i="3"/>
  <c r="AI82" i="3"/>
  <c r="AF83" i="3"/>
  <c r="AG83" i="3"/>
  <c r="AH83" i="3"/>
  <c r="AI83" i="3"/>
  <c r="AF84" i="3"/>
  <c r="AG84" i="3"/>
  <c r="AH84" i="3"/>
  <c r="AI84" i="3"/>
  <c r="AF85" i="3"/>
  <c r="AG85" i="3"/>
  <c r="AH85" i="3"/>
  <c r="AI85" i="3"/>
  <c r="AF86" i="3"/>
  <c r="AG86" i="3"/>
  <c r="AH86" i="3"/>
  <c r="AI86" i="3"/>
  <c r="AF87" i="3"/>
  <c r="AG87" i="3"/>
  <c r="AH87" i="3"/>
  <c r="AI87" i="3"/>
  <c r="AF88" i="3"/>
  <c r="AG88" i="3"/>
  <c r="AH88" i="3"/>
  <c r="AI88" i="3"/>
  <c r="AF89" i="3"/>
  <c r="AG89" i="3"/>
  <c r="AH89" i="3"/>
  <c r="AI89" i="3"/>
  <c r="AF90" i="3"/>
  <c r="AG90" i="3"/>
  <c r="AH90" i="3"/>
  <c r="AI90" i="3"/>
  <c r="AF91" i="3"/>
  <c r="AG91" i="3"/>
  <c r="AH91" i="3"/>
  <c r="AI91" i="3"/>
  <c r="AF92" i="3"/>
  <c r="AG92" i="3"/>
  <c r="AH92" i="3"/>
  <c r="AI92" i="3"/>
  <c r="AF93" i="3"/>
  <c r="AG93" i="3"/>
  <c r="AH93" i="3"/>
  <c r="AI93" i="3"/>
  <c r="AB2" i="3"/>
  <c r="AC2" i="3"/>
  <c r="AB3" i="3"/>
  <c r="AC3" i="3"/>
  <c r="AB4" i="3"/>
  <c r="AC4" i="3"/>
  <c r="AB5" i="3"/>
  <c r="AC5" i="3"/>
  <c r="AB6" i="3"/>
  <c r="AC6" i="3"/>
  <c r="AB7" i="3"/>
  <c r="AC7" i="3"/>
  <c r="AB8" i="3"/>
  <c r="AC8" i="3"/>
  <c r="AB9" i="3"/>
  <c r="AC9" i="3"/>
  <c r="AB10" i="3"/>
  <c r="AC10" i="3"/>
  <c r="AB11" i="3"/>
  <c r="AC11" i="3"/>
  <c r="AB12" i="3"/>
  <c r="AC12" i="3"/>
  <c r="AB13" i="3"/>
  <c r="AC13" i="3"/>
  <c r="AB14" i="3"/>
  <c r="AC14" i="3"/>
  <c r="AB15" i="3"/>
  <c r="AC15" i="3"/>
  <c r="AB16" i="3"/>
  <c r="AC16" i="3"/>
  <c r="AB17" i="3"/>
  <c r="AC17" i="3"/>
  <c r="AB18" i="3"/>
  <c r="AC18" i="3"/>
  <c r="AB19" i="3"/>
  <c r="AC19" i="3"/>
  <c r="AB20" i="3"/>
  <c r="AC20" i="3"/>
  <c r="AB21" i="3"/>
  <c r="AC21" i="3"/>
  <c r="AB22" i="3"/>
  <c r="AC22" i="3"/>
  <c r="AB23" i="3"/>
  <c r="AC23" i="3"/>
  <c r="AB24" i="3"/>
  <c r="AC24" i="3"/>
  <c r="AB25" i="3"/>
  <c r="AC25" i="3"/>
  <c r="AB26" i="3"/>
  <c r="AC26" i="3"/>
  <c r="AB27" i="3"/>
  <c r="AC27" i="3"/>
  <c r="AB28" i="3"/>
  <c r="AC28" i="3"/>
  <c r="AB29" i="3"/>
  <c r="AC29" i="3"/>
  <c r="AB30" i="3"/>
  <c r="AC30" i="3"/>
  <c r="AB31" i="3"/>
  <c r="AC31" i="3"/>
  <c r="AB32" i="3"/>
  <c r="AC32" i="3"/>
  <c r="AB33" i="3"/>
  <c r="AC33" i="3"/>
  <c r="AB34" i="3"/>
  <c r="AC34" i="3"/>
  <c r="AB35" i="3"/>
  <c r="AC35" i="3"/>
  <c r="AB36" i="3"/>
  <c r="AC36" i="3"/>
  <c r="AB37" i="3"/>
  <c r="AC37" i="3"/>
  <c r="AB38" i="3"/>
  <c r="AC38" i="3"/>
  <c r="AB39" i="3"/>
  <c r="AC39" i="3"/>
  <c r="AB40" i="3"/>
  <c r="AC40" i="3"/>
  <c r="AB41" i="3"/>
  <c r="AC41" i="3"/>
  <c r="AB42" i="3"/>
  <c r="AC42" i="3"/>
  <c r="AB43" i="3"/>
  <c r="AC43" i="3"/>
  <c r="AB44" i="3"/>
  <c r="AC44" i="3"/>
  <c r="AB45" i="3"/>
  <c r="AC45" i="3"/>
  <c r="AB46" i="3"/>
  <c r="AC46" i="3"/>
  <c r="AB47" i="3"/>
  <c r="AC47" i="3"/>
  <c r="AB48" i="3"/>
  <c r="AC48" i="3"/>
  <c r="AB49" i="3"/>
  <c r="AC49" i="3"/>
  <c r="AB50" i="3"/>
  <c r="AC50" i="3"/>
  <c r="AB51" i="3"/>
  <c r="AC51" i="3"/>
  <c r="AB52" i="3"/>
  <c r="AC52" i="3"/>
  <c r="AB53" i="3"/>
  <c r="AC53" i="3"/>
  <c r="AB54" i="3"/>
  <c r="AC54" i="3"/>
  <c r="AB55" i="3"/>
  <c r="AC55" i="3"/>
  <c r="AB56" i="3"/>
  <c r="AC56" i="3"/>
  <c r="AB57" i="3"/>
  <c r="AC57" i="3"/>
  <c r="AB58" i="3"/>
  <c r="AC58" i="3"/>
  <c r="AB59" i="3"/>
  <c r="AC59" i="3"/>
  <c r="AB60" i="3"/>
  <c r="AC60" i="3"/>
  <c r="AB61" i="3"/>
  <c r="AC61" i="3"/>
  <c r="AB62" i="3"/>
  <c r="AC62" i="3"/>
  <c r="AB63" i="3"/>
  <c r="AC63" i="3"/>
  <c r="AB64" i="3"/>
  <c r="AC64" i="3"/>
  <c r="AB65" i="3"/>
  <c r="AC65" i="3"/>
  <c r="AB66" i="3"/>
  <c r="AC66" i="3"/>
  <c r="AB67" i="3"/>
  <c r="AC67" i="3"/>
  <c r="AB68" i="3"/>
  <c r="AC68" i="3"/>
  <c r="AB69" i="3"/>
  <c r="AC69" i="3"/>
  <c r="AB70" i="3"/>
  <c r="AC70" i="3"/>
  <c r="AB71" i="3"/>
  <c r="AC71" i="3"/>
  <c r="AB72" i="3"/>
  <c r="AC72" i="3"/>
  <c r="AB73" i="3"/>
  <c r="AC73" i="3"/>
  <c r="AB74" i="3"/>
  <c r="AC74" i="3"/>
  <c r="AB75" i="3"/>
  <c r="AC75" i="3"/>
  <c r="AB76" i="3"/>
  <c r="AC76" i="3"/>
  <c r="AB77" i="3"/>
  <c r="AC77" i="3"/>
  <c r="AB78" i="3"/>
  <c r="AC78" i="3"/>
  <c r="AB79" i="3"/>
  <c r="AC79" i="3"/>
  <c r="AB80" i="3"/>
  <c r="AC80" i="3"/>
  <c r="AB81" i="3"/>
  <c r="AC81" i="3"/>
  <c r="AB82" i="3"/>
  <c r="AC82" i="3"/>
  <c r="AB83" i="3"/>
  <c r="AC83" i="3"/>
  <c r="AB84" i="3"/>
  <c r="AC84" i="3"/>
  <c r="AB85" i="3"/>
  <c r="AC85" i="3"/>
  <c r="AB86" i="3"/>
  <c r="AC86" i="3"/>
  <c r="AB87" i="3"/>
  <c r="AC87" i="3"/>
  <c r="AB88" i="3"/>
  <c r="AC88" i="3"/>
  <c r="AB89" i="3"/>
  <c r="AC89" i="3"/>
  <c r="AB90" i="3"/>
  <c r="AC90" i="3"/>
  <c r="AB91" i="3"/>
  <c r="AC91" i="3"/>
  <c r="AB92" i="3"/>
  <c r="AC92" i="3"/>
  <c r="AB93" i="3"/>
  <c r="AC93" i="3"/>
  <c r="V2" i="3"/>
  <c r="W2" i="3"/>
  <c r="V3" i="3"/>
  <c r="W3" i="3"/>
  <c r="V4" i="3"/>
  <c r="W4" i="3"/>
  <c r="V5" i="3"/>
  <c r="W5" i="3"/>
  <c r="V6" i="3"/>
  <c r="W6" i="3"/>
  <c r="V7" i="3"/>
  <c r="W7" i="3"/>
  <c r="V8" i="3"/>
  <c r="W8" i="3"/>
  <c r="V9" i="3"/>
  <c r="W9" i="3"/>
  <c r="V10" i="3"/>
  <c r="W10" i="3"/>
  <c r="V11" i="3"/>
  <c r="W11" i="3"/>
  <c r="V12" i="3"/>
  <c r="W12" i="3"/>
  <c r="V13" i="3"/>
  <c r="W13" i="3"/>
  <c r="V14" i="3"/>
  <c r="W14" i="3"/>
  <c r="V15" i="3"/>
  <c r="W15" i="3"/>
  <c r="V16" i="3"/>
  <c r="W16" i="3"/>
  <c r="V17" i="3"/>
  <c r="W17" i="3"/>
  <c r="V18" i="3"/>
  <c r="W18" i="3"/>
  <c r="V19" i="3"/>
  <c r="W19" i="3"/>
  <c r="V20" i="3"/>
  <c r="W20" i="3"/>
  <c r="V21" i="3"/>
  <c r="W21" i="3"/>
  <c r="V22" i="3"/>
  <c r="W22" i="3"/>
  <c r="V23" i="3"/>
  <c r="W23" i="3"/>
  <c r="V24" i="3"/>
  <c r="W24" i="3"/>
  <c r="V25" i="3"/>
  <c r="W25" i="3"/>
  <c r="V26" i="3"/>
  <c r="W26" i="3"/>
  <c r="V27" i="3"/>
  <c r="W27" i="3"/>
  <c r="V28" i="3"/>
  <c r="W28" i="3"/>
  <c r="V29" i="3"/>
  <c r="W29" i="3"/>
  <c r="V30" i="3"/>
  <c r="W30" i="3"/>
  <c r="V31" i="3"/>
  <c r="W31" i="3"/>
  <c r="V32" i="3"/>
  <c r="W32" i="3"/>
  <c r="V33" i="3"/>
  <c r="W33" i="3"/>
  <c r="V34" i="3"/>
  <c r="W34" i="3"/>
  <c r="V35" i="3"/>
  <c r="W35" i="3"/>
  <c r="V36" i="3"/>
  <c r="W36" i="3"/>
  <c r="V37" i="3"/>
  <c r="W37" i="3"/>
  <c r="V38" i="3"/>
  <c r="W38" i="3"/>
  <c r="V39" i="3"/>
  <c r="W39" i="3"/>
  <c r="V40" i="3"/>
  <c r="W40" i="3"/>
  <c r="V41" i="3"/>
  <c r="W41" i="3"/>
  <c r="V42" i="3"/>
  <c r="W42" i="3"/>
  <c r="V43" i="3"/>
  <c r="W43" i="3"/>
  <c r="V44" i="3"/>
  <c r="W44" i="3"/>
  <c r="V45" i="3"/>
  <c r="W45" i="3"/>
  <c r="V46" i="3"/>
  <c r="W46" i="3"/>
  <c r="V47" i="3"/>
  <c r="W47" i="3"/>
  <c r="V48" i="3"/>
  <c r="W48" i="3"/>
  <c r="V49" i="3"/>
  <c r="W49" i="3"/>
  <c r="V50" i="3"/>
  <c r="W50" i="3"/>
  <c r="V51" i="3"/>
  <c r="W51" i="3"/>
  <c r="V52" i="3"/>
  <c r="W52" i="3"/>
  <c r="V53" i="3"/>
  <c r="W53" i="3"/>
  <c r="V54" i="3"/>
  <c r="W54" i="3"/>
  <c r="V55" i="3"/>
  <c r="W55" i="3"/>
  <c r="V56" i="3"/>
  <c r="W56" i="3"/>
  <c r="V57" i="3"/>
  <c r="W57" i="3"/>
  <c r="V58" i="3"/>
  <c r="W58" i="3"/>
  <c r="V59" i="3"/>
  <c r="W59" i="3"/>
  <c r="V60" i="3"/>
  <c r="W60" i="3"/>
  <c r="V61" i="3"/>
  <c r="W61" i="3"/>
  <c r="V62" i="3"/>
  <c r="W62" i="3"/>
  <c r="V63" i="3"/>
  <c r="W63" i="3"/>
  <c r="V64" i="3"/>
  <c r="W64" i="3"/>
  <c r="V65" i="3"/>
  <c r="W65" i="3"/>
  <c r="V66" i="3"/>
  <c r="W66" i="3"/>
  <c r="V67" i="3"/>
  <c r="W67" i="3"/>
  <c r="V68" i="3"/>
  <c r="W68" i="3"/>
  <c r="V69" i="3"/>
  <c r="W69" i="3"/>
  <c r="V70" i="3"/>
  <c r="W70" i="3"/>
  <c r="V71" i="3"/>
  <c r="W71" i="3"/>
  <c r="V72" i="3"/>
  <c r="W72" i="3"/>
  <c r="V73" i="3"/>
  <c r="W73" i="3"/>
  <c r="V74" i="3"/>
  <c r="W74" i="3"/>
  <c r="V75" i="3"/>
  <c r="W75" i="3"/>
  <c r="V76" i="3"/>
  <c r="W76" i="3"/>
  <c r="V77" i="3"/>
  <c r="W77" i="3"/>
  <c r="V78" i="3"/>
  <c r="W78" i="3"/>
  <c r="V79" i="3"/>
  <c r="W79" i="3"/>
  <c r="V80" i="3"/>
  <c r="W80" i="3"/>
  <c r="V81" i="3"/>
  <c r="W81" i="3"/>
  <c r="V82" i="3"/>
  <c r="W82" i="3"/>
  <c r="V83" i="3"/>
  <c r="W83" i="3"/>
  <c r="V84" i="3"/>
  <c r="W84" i="3"/>
  <c r="V85" i="3"/>
  <c r="W85" i="3"/>
  <c r="V86" i="3"/>
  <c r="W86" i="3"/>
  <c r="V87" i="3"/>
  <c r="W87" i="3"/>
  <c r="V88" i="3"/>
  <c r="W88" i="3"/>
  <c r="V89" i="3"/>
  <c r="W89" i="3"/>
  <c r="V90" i="3"/>
  <c r="W90" i="3"/>
  <c r="V91" i="3"/>
  <c r="W91" i="3"/>
  <c r="V92" i="3"/>
  <c r="W92" i="3"/>
  <c r="V93" i="3"/>
  <c r="W93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S2" i="3"/>
  <c r="T2" i="3"/>
  <c r="Y2" i="3"/>
  <c r="Z2" i="3"/>
  <c r="S3" i="3"/>
  <c r="T3" i="3"/>
  <c r="Y3" i="3"/>
  <c r="Z3" i="3"/>
  <c r="S4" i="3"/>
  <c r="T4" i="3"/>
  <c r="Y4" i="3"/>
  <c r="Z4" i="3"/>
  <c r="S5" i="3"/>
  <c r="T5" i="3"/>
  <c r="Y5" i="3"/>
  <c r="Z5" i="3"/>
  <c r="S6" i="3"/>
  <c r="T6" i="3"/>
  <c r="Y6" i="3"/>
  <c r="Z6" i="3"/>
  <c r="S7" i="3"/>
  <c r="T7" i="3"/>
  <c r="Y7" i="3"/>
  <c r="Z7" i="3"/>
  <c r="S8" i="3"/>
  <c r="T8" i="3"/>
  <c r="Y8" i="3"/>
  <c r="Z8" i="3"/>
  <c r="S9" i="3"/>
  <c r="T9" i="3"/>
  <c r="Y9" i="3"/>
  <c r="Z9" i="3"/>
  <c r="S10" i="3"/>
  <c r="T10" i="3"/>
  <c r="Y10" i="3"/>
  <c r="Z10" i="3"/>
  <c r="S11" i="3"/>
  <c r="T11" i="3"/>
  <c r="Y11" i="3"/>
  <c r="Z11" i="3"/>
  <c r="S12" i="3"/>
  <c r="T12" i="3"/>
  <c r="Y12" i="3"/>
  <c r="Z12" i="3"/>
  <c r="S13" i="3"/>
  <c r="T13" i="3"/>
  <c r="Y13" i="3"/>
  <c r="Z13" i="3"/>
  <c r="S14" i="3"/>
  <c r="T14" i="3"/>
  <c r="Y14" i="3"/>
  <c r="Z14" i="3"/>
  <c r="S15" i="3"/>
  <c r="T15" i="3"/>
  <c r="Y15" i="3"/>
  <c r="Z15" i="3"/>
  <c r="S16" i="3"/>
  <c r="T16" i="3"/>
  <c r="Y16" i="3"/>
  <c r="Z16" i="3"/>
  <c r="S17" i="3"/>
  <c r="T17" i="3"/>
  <c r="Y17" i="3"/>
  <c r="Z17" i="3"/>
  <c r="S18" i="3"/>
  <c r="T18" i="3"/>
  <c r="Y18" i="3"/>
  <c r="Z18" i="3"/>
  <c r="S19" i="3"/>
  <c r="T19" i="3"/>
  <c r="Y19" i="3"/>
  <c r="Z19" i="3"/>
  <c r="S20" i="3"/>
  <c r="T20" i="3"/>
  <c r="Y20" i="3"/>
  <c r="Z20" i="3"/>
  <c r="S21" i="3"/>
  <c r="T21" i="3"/>
  <c r="Y21" i="3"/>
  <c r="Z21" i="3"/>
  <c r="S22" i="3"/>
  <c r="T22" i="3"/>
  <c r="Y22" i="3"/>
  <c r="Z22" i="3"/>
  <c r="S23" i="3"/>
  <c r="T23" i="3"/>
  <c r="Y23" i="3"/>
  <c r="Z23" i="3"/>
  <c r="S24" i="3"/>
  <c r="T24" i="3"/>
  <c r="Y24" i="3"/>
  <c r="Z24" i="3"/>
  <c r="S25" i="3"/>
  <c r="T25" i="3"/>
  <c r="Y25" i="3"/>
  <c r="Z25" i="3"/>
  <c r="S26" i="3"/>
  <c r="T26" i="3"/>
  <c r="Y26" i="3"/>
  <c r="Z26" i="3"/>
  <c r="S27" i="3"/>
  <c r="T27" i="3"/>
  <c r="Y27" i="3"/>
  <c r="Z27" i="3"/>
  <c r="S28" i="3"/>
  <c r="T28" i="3"/>
  <c r="Y28" i="3"/>
  <c r="Z28" i="3"/>
  <c r="S29" i="3"/>
  <c r="T29" i="3"/>
  <c r="Y29" i="3"/>
  <c r="Z29" i="3"/>
  <c r="S30" i="3"/>
  <c r="T30" i="3"/>
  <c r="Y30" i="3"/>
  <c r="Z30" i="3"/>
  <c r="S31" i="3"/>
  <c r="T31" i="3"/>
  <c r="Y31" i="3"/>
  <c r="Z31" i="3"/>
  <c r="S32" i="3"/>
  <c r="T32" i="3"/>
  <c r="Y32" i="3"/>
  <c r="Z32" i="3"/>
  <c r="S33" i="3"/>
  <c r="T33" i="3"/>
  <c r="Y33" i="3"/>
  <c r="Z33" i="3"/>
  <c r="S34" i="3"/>
  <c r="T34" i="3"/>
  <c r="Y34" i="3"/>
  <c r="Z34" i="3"/>
  <c r="S35" i="3"/>
  <c r="T35" i="3"/>
  <c r="Y35" i="3"/>
  <c r="Z35" i="3"/>
  <c r="S36" i="3"/>
  <c r="T36" i="3"/>
  <c r="Y36" i="3"/>
  <c r="Z36" i="3"/>
  <c r="S37" i="3"/>
  <c r="T37" i="3"/>
  <c r="Y37" i="3"/>
  <c r="Z37" i="3"/>
  <c r="S38" i="3"/>
  <c r="T38" i="3"/>
  <c r="Y38" i="3"/>
  <c r="Z38" i="3"/>
  <c r="S39" i="3"/>
  <c r="T39" i="3"/>
  <c r="Y39" i="3"/>
  <c r="Z39" i="3"/>
  <c r="S40" i="3"/>
  <c r="T40" i="3"/>
  <c r="Y40" i="3"/>
  <c r="Z40" i="3"/>
  <c r="S41" i="3"/>
  <c r="T41" i="3"/>
  <c r="Y41" i="3"/>
  <c r="Z41" i="3"/>
  <c r="S42" i="3"/>
  <c r="T42" i="3"/>
  <c r="Y42" i="3"/>
  <c r="Z42" i="3"/>
  <c r="S43" i="3"/>
  <c r="T43" i="3"/>
  <c r="Y43" i="3"/>
  <c r="Z43" i="3"/>
  <c r="S44" i="3"/>
  <c r="T44" i="3"/>
  <c r="Y44" i="3"/>
  <c r="Z44" i="3"/>
  <c r="S45" i="3"/>
  <c r="T45" i="3"/>
  <c r="Y45" i="3"/>
  <c r="Z45" i="3"/>
  <c r="S46" i="3"/>
  <c r="T46" i="3"/>
  <c r="Y46" i="3"/>
  <c r="Z46" i="3"/>
  <c r="S47" i="3"/>
  <c r="T47" i="3"/>
  <c r="Y47" i="3"/>
  <c r="Z47" i="3"/>
  <c r="S48" i="3"/>
  <c r="T48" i="3"/>
  <c r="Y48" i="3"/>
  <c r="Z48" i="3"/>
  <c r="S49" i="3"/>
  <c r="T49" i="3"/>
  <c r="Y49" i="3"/>
  <c r="Z49" i="3"/>
  <c r="S50" i="3"/>
  <c r="T50" i="3"/>
  <c r="Y50" i="3"/>
  <c r="Z50" i="3"/>
  <c r="S51" i="3"/>
  <c r="T51" i="3"/>
  <c r="Y51" i="3"/>
  <c r="Z51" i="3"/>
  <c r="S52" i="3"/>
  <c r="T52" i="3"/>
  <c r="Y52" i="3"/>
  <c r="Z52" i="3"/>
  <c r="S53" i="3"/>
  <c r="T53" i="3"/>
  <c r="Y53" i="3"/>
  <c r="Z53" i="3"/>
  <c r="S54" i="3"/>
  <c r="T54" i="3"/>
  <c r="Y54" i="3"/>
  <c r="Z54" i="3"/>
  <c r="S55" i="3"/>
  <c r="T55" i="3"/>
  <c r="Y55" i="3"/>
  <c r="Z55" i="3"/>
  <c r="S56" i="3"/>
  <c r="T56" i="3"/>
  <c r="Y56" i="3"/>
  <c r="Z56" i="3"/>
  <c r="S57" i="3"/>
  <c r="T57" i="3"/>
  <c r="Y57" i="3"/>
  <c r="Z57" i="3"/>
  <c r="S58" i="3"/>
  <c r="T58" i="3"/>
  <c r="Y58" i="3"/>
  <c r="Z58" i="3"/>
  <c r="S59" i="3"/>
  <c r="T59" i="3"/>
  <c r="Y59" i="3"/>
  <c r="Z59" i="3"/>
  <c r="S60" i="3"/>
  <c r="T60" i="3"/>
  <c r="Y60" i="3"/>
  <c r="Z60" i="3"/>
  <c r="S61" i="3"/>
  <c r="T61" i="3"/>
  <c r="Y61" i="3"/>
  <c r="Z61" i="3"/>
  <c r="S62" i="3"/>
  <c r="T62" i="3"/>
  <c r="Y62" i="3"/>
  <c r="Z62" i="3"/>
  <c r="S63" i="3"/>
  <c r="T63" i="3"/>
  <c r="Y63" i="3"/>
  <c r="Z63" i="3"/>
  <c r="S64" i="3"/>
  <c r="T64" i="3"/>
  <c r="Y64" i="3"/>
  <c r="Z64" i="3"/>
  <c r="S65" i="3"/>
  <c r="T65" i="3"/>
  <c r="Y65" i="3"/>
  <c r="Z65" i="3"/>
  <c r="S66" i="3"/>
  <c r="T66" i="3"/>
  <c r="Y66" i="3"/>
  <c r="Z66" i="3"/>
  <c r="S67" i="3"/>
  <c r="T67" i="3"/>
  <c r="Y67" i="3"/>
  <c r="Z67" i="3"/>
  <c r="S68" i="3"/>
  <c r="T68" i="3"/>
  <c r="Y68" i="3"/>
  <c r="Z68" i="3"/>
  <c r="S69" i="3"/>
  <c r="T69" i="3"/>
  <c r="Y69" i="3"/>
  <c r="Z69" i="3"/>
  <c r="S70" i="3"/>
  <c r="T70" i="3"/>
  <c r="Y70" i="3"/>
  <c r="Z70" i="3"/>
  <c r="S71" i="3"/>
  <c r="T71" i="3"/>
  <c r="Y71" i="3"/>
  <c r="Z71" i="3"/>
  <c r="S72" i="3"/>
  <c r="T72" i="3"/>
  <c r="Y72" i="3"/>
  <c r="Z72" i="3"/>
  <c r="S73" i="3"/>
  <c r="T73" i="3"/>
  <c r="Y73" i="3"/>
  <c r="Z73" i="3"/>
  <c r="S74" i="3"/>
  <c r="T74" i="3"/>
  <c r="Y74" i="3"/>
  <c r="Z74" i="3"/>
  <c r="S75" i="3"/>
  <c r="T75" i="3"/>
  <c r="Y75" i="3"/>
  <c r="Z75" i="3"/>
  <c r="S76" i="3"/>
  <c r="T76" i="3"/>
  <c r="Y76" i="3"/>
  <c r="Z76" i="3"/>
  <c r="S77" i="3"/>
  <c r="T77" i="3"/>
  <c r="Y77" i="3"/>
  <c r="Z77" i="3"/>
  <c r="S78" i="3"/>
  <c r="T78" i="3"/>
  <c r="Y78" i="3"/>
  <c r="Z78" i="3"/>
  <c r="S79" i="3"/>
  <c r="T79" i="3"/>
  <c r="Y79" i="3"/>
  <c r="Z79" i="3"/>
  <c r="S80" i="3"/>
  <c r="T80" i="3"/>
  <c r="Y80" i="3"/>
  <c r="Z80" i="3"/>
  <c r="S81" i="3"/>
  <c r="T81" i="3"/>
  <c r="Y81" i="3"/>
  <c r="Z81" i="3"/>
  <c r="S82" i="3"/>
  <c r="T82" i="3"/>
  <c r="Y82" i="3"/>
  <c r="Z82" i="3"/>
  <c r="S83" i="3"/>
  <c r="T83" i="3"/>
  <c r="Y83" i="3"/>
  <c r="Z83" i="3"/>
  <c r="S84" i="3"/>
  <c r="T84" i="3"/>
  <c r="Y84" i="3"/>
  <c r="Z84" i="3"/>
  <c r="S85" i="3"/>
  <c r="T85" i="3"/>
  <c r="Y85" i="3"/>
  <c r="Z85" i="3"/>
  <c r="S86" i="3"/>
  <c r="T86" i="3"/>
  <c r="Y86" i="3"/>
  <c r="Z86" i="3"/>
  <c r="S87" i="3"/>
  <c r="T87" i="3"/>
  <c r="Y87" i="3"/>
  <c r="Z87" i="3"/>
  <c r="S88" i="3"/>
  <c r="T88" i="3"/>
  <c r="Y88" i="3"/>
  <c r="Z88" i="3"/>
  <c r="S89" i="3"/>
  <c r="T89" i="3"/>
  <c r="Y89" i="3"/>
  <c r="Z89" i="3"/>
  <c r="S90" i="3"/>
  <c r="T90" i="3"/>
  <c r="Y90" i="3"/>
  <c r="Z90" i="3"/>
  <c r="S91" i="3"/>
  <c r="T91" i="3"/>
  <c r="Y91" i="3"/>
  <c r="Z91" i="3"/>
  <c r="S92" i="3"/>
  <c r="T92" i="3"/>
  <c r="Y92" i="3"/>
  <c r="Z92" i="3"/>
  <c r="S93" i="3"/>
  <c r="T93" i="3"/>
  <c r="Y93" i="3"/>
  <c r="Z93" i="3"/>
  <c r="X18" i="2" a="1"/>
  <c r="X18" i="2" s="1"/>
  <c r="Z18" i="2" s="1"/>
  <c r="Y18" i="2" a="1"/>
  <c r="Y18" i="2" s="1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S3" i="2" a="1"/>
  <c r="S3" i="2" s="1"/>
  <c r="B2" i="4" l="1"/>
  <c r="H4" i="4"/>
  <c r="I2" i="4"/>
  <c r="D2" i="4"/>
  <c r="F4" i="4"/>
  <c r="I4" i="4"/>
  <c r="I3" i="4"/>
  <c r="J4" i="4"/>
  <c r="J3" i="4"/>
  <c r="E2" i="4"/>
  <c r="D3" i="4"/>
  <c r="D4" i="4"/>
  <c r="B3" i="4"/>
  <c r="E4" i="4"/>
  <c r="B4" i="4"/>
  <c r="J2" i="4"/>
  <c r="H3" i="4"/>
  <c r="H2" i="4"/>
  <c r="F2" i="4"/>
  <c r="F3" i="4"/>
  <c r="E3" i="4"/>
  <c r="W4" i="2"/>
  <c r="Y5" i="2" a="1"/>
  <c r="Y5" i="2" s="1"/>
  <c r="X4" i="2" a="1"/>
  <c r="X4" i="2" s="1"/>
  <c r="Z6" i="2"/>
  <c r="X3" i="2"/>
  <c r="Y3" i="2" l="1"/>
  <c r="W5" i="2"/>
  <c r="AC5" i="2" s="1"/>
  <c r="AC4" i="2"/>
  <c r="AC7" i="2" s="1"/>
  <c r="X5" i="2"/>
  <c r="Y4" i="2" l="1"/>
  <c r="AD4" i="2"/>
  <c r="AD5" i="2"/>
  <c r="AD8" i="2" s="1"/>
  <c r="AC8" i="2"/>
  <c r="AD7" i="2" l="1"/>
  <c r="AE9" i="2" s="1"/>
  <c r="AC11" i="2" s="1"/>
  <c r="AC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<sst xmlns="http://schemas.openxmlformats.org/spreadsheetml/2006/main" count="268" uniqueCount="54">
  <si>
    <t>line_type</t>
  </si>
  <si>
    <t>cont_measurements</t>
  </si>
  <si>
    <t>line1_measurements</t>
  </si>
  <si>
    <t>line2_measurements</t>
  </si>
  <si>
    <t>cont_sig2noise</t>
  </si>
  <si>
    <t>line1_sig2noise</t>
  </si>
  <si>
    <t>line2_sig2noise</t>
  </si>
  <si>
    <t>MGII/CIV</t>
  </si>
  <si>
    <t>Hbeta/MGII</t>
  </si>
  <si>
    <t>redshift</t>
  </si>
  <si>
    <t>L1</t>
  </si>
  <si>
    <t>L2</t>
  </si>
  <si>
    <t>L3</t>
  </si>
  <si>
    <t>Lag1</t>
  </si>
  <si>
    <t>Lag1Var</t>
  </si>
  <si>
    <t>Lag2</t>
  </si>
  <si>
    <t>Lag2Var</t>
  </si>
  <si>
    <t>OzDES ID</t>
  </si>
  <si>
    <t>Lag 1 Correl</t>
  </si>
  <si>
    <t>Signal To Noise</t>
  </si>
  <si>
    <t>2Line Impact</t>
  </si>
  <si>
    <t>Recovered Lag (Single Line Fitting)</t>
  </si>
  <si>
    <t>Lag 1 (Median)</t>
  </si>
  <si>
    <t>Lag 1 (1 sigma IQR)</t>
  </si>
  <si>
    <t>Lag 2 (Median)</t>
  </si>
  <si>
    <t>Lag 2 (1 sigma IQR)</t>
  </si>
  <si>
    <t>Index</t>
  </si>
  <si>
    <t>Cont</t>
  </si>
  <si>
    <t>Line 1</t>
  </si>
  <si>
    <t>Line 2</t>
  </si>
  <si>
    <t>Sig Change?</t>
  </si>
  <si>
    <t>Big Sig?</t>
  </si>
  <si>
    <t>a</t>
  </si>
  <si>
    <t>b</t>
  </si>
  <si>
    <t>p val</t>
  </si>
  <si>
    <t>Sig?</t>
  </si>
  <si>
    <t>MGII</t>
  </si>
  <si>
    <t>HBETA</t>
  </si>
  <si>
    <t>CIV</t>
  </si>
  <si>
    <t>Total</t>
  </si>
  <si>
    <t>Cut1 ind</t>
  </si>
  <si>
    <t>Cut 2 ind</t>
  </si>
  <si>
    <t>Both cuts ind</t>
  </si>
  <si>
    <t>Cut1 sim</t>
  </si>
  <si>
    <t>Cut 2 sim</t>
  </si>
  <si>
    <t>Both cuts sim</t>
  </si>
  <si>
    <t>Line Type</t>
  </si>
  <si>
    <t>Peak</t>
  </si>
  <si>
    <t>Median</t>
  </si>
  <si>
    <t>IQR</t>
  </si>
  <si>
    <t>Cut 1</t>
  </si>
  <si>
    <t>Cut 2</t>
  </si>
  <si>
    <t>Line 1 Data Cuts</t>
  </si>
  <si>
    <t>Line 2 Data 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</si>
</sst>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0">
    <xf numFmtId="0" fontId="0" fillId="0" borderId="0" xfId="0"/>
    <xf numFmtId="0" fontId="3" fillId="0" borderId="1" xfId="1" applyFont="1" applyAlignment="1">
      <alignment horizontal="center" vertical="top" wrapText="1"/>
    </xf>
    <xf numFmtId="2" fontId="0" fillId="0" borderId="0" xfId="0" applyNumberFormat="1"/>
    <xf numFmtId="164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5" fillId="0" borderId="2" xfId="2" applyFont="1" applyAlignment="1">
      <alignment horizontal="center" vertical="top" wrapText="1"/>
    </xf>
    <xf numFmtId="166" fontId="0" fillId="0" borderId="3" xfId="0" applyNumberFormat="1" applyBorder="1"/>
    <xf numFmtId="2" fontId="0" fillId="0" borderId="3" xfId="0" applyNumberFormat="1" applyBorder="1"/>
    <xf numFmtId="165" fontId="0" fillId="0" borderId="0" xfId="0" applyNumberFormat="1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4" xfId="0" applyBorder="1"/>
    <xf numFmtId="0" fontId="4" fillId="0" borderId="4" xfId="0" applyFont="1" applyBorder="1"/>
    <xf numFmtId="0" fontId="0" fillId="0" borderId="5" xfId="0" applyBorder="1"/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9"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0A2F-D438-45C5-9B4E-1BCC98DD4F5A}">
  <dimension ref="A1:AB93"/>
  <sheetViews>
    <sheetView topLeftCell="A59" workbookViewId="0">
      <selection activeCell="K11" sqref="K11"/>
    </sheetView>
  </sheetViews>
  <sheetFormatPr defaultRowHeight="15" x14ac:dyDescent="0.25"/>
  <cols>
    <col min="2" max="2" width="11" bestFit="1" customWidth="1"/>
    <col min="3" max="3" width="11.28515625" bestFit="1" customWidth="1"/>
  </cols>
  <sheetData>
    <row r="1" spans="1:28" s="1" customFormat="1" ht="45.75" thickBot="1" x14ac:dyDescent="0.3">
      <c r="B1" s="1" t="s">
        <v>17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P1" s="1" t="s">
        <v>13</v>
      </c>
      <c r="Q1" s="1" t="s">
        <v>14</v>
      </c>
      <c r="R1" s="1" t="s">
        <v>15</v>
      </c>
      <c r="S1" s="1" t="s">
        <v>16</v>
      </c>
      <c r="U1" s="1" t="s">
        <v>18</v>
      </c>
      <c r="V1" s="1" t="s">
        <v>18</v>
      </c>
      <c r="X1" s="1" t="s">
        <v>52</v>
      </c>
      <c r="Y1" s="1" t="s">
        <v>53</v>
      </c>
    </row>
    <row r="2" spans="1:28" ht="15.75" thickTop="1" x14ac:dyDescent="0.25">
      <c r="A2">
        <v>0</v>
      </c>
      <c r="B2">
        <v>2925372393</v>
      </c>
      <c r="C2" t="s">
        <v>7</v>
      </c>
      <c r="D2">
        <v>1.841</v>
      </c>
      <c r="E2">
        <v>45.454999999999998</v>
      </c>
      <c r="F2">
        <v>45.610999999999997</v>
      </c>
      <c r="G2">
        <v>45.718000000000004</v>
      </c>
      <c r="I2">
        <v>131</v>
      </c>
      <c r="J2">
        <v>23</v>
      </c>
      <c r="K2">
        <v>17</v>
      </c>
      <c r="L2">
        <v>0.116101770509676</v>
      </c>
      <c r="M2">
        <v>0.37683506274954998</v>
      </c>
      <c r="N2">
        <v>0</v>
      </c>
      <c r="P2" s="3">
        <v>204.78200000000001</v>
      </c>
      <c r="Q2" s="3">
        <v>62.595999999999997</v>
      </c>
      <c r="R2" s="3">
        <v>418.49799999999999</v>
      </c>
      <c r="S2" s="3">
        <v>496.13600000000002</v>
      </c>
      <c r="U2">
        <v>0.98</v>
      </c>
      <c r="V2">
        <v>0.999</v>
      </c>
      <c r="X2" t="b">
        <f>AND(line_recovered_lags!S2:T2,line_recovered_lags!Y2:Z2)</f>
        <v>0</v>
      </c>
      <c r="Y2" t="b">
        <f>AND(line_recovered_lags!V2:W2,line_recovered_lags!AB2:AC2)</f>
        <v>0</v>
      </c>
      <c r="AA2" t="b" cm="1">
        <f t="array" ref="AA2:AA93">IF(X2:X93,U2:U93)</f>
        <v>0</v>
      </c>
      <c r="AB2" t="b" cm="1">
        <f t="array" ref="AB2:AB93">IF(Y2:Y93,V2:V93)</f>
        <v>0</v>
      </c>
    </row>
    <row r="3" spans="1:28" x14ac:dyDescent="0.25">
      <c r="A3">
        <v>1</v>
      </c>
      <c r="B3">
        <v>2925373860</v>
      </c>
      <c r="C3" t="s">
        <v>7</v>
      </c>
      <c r="D3">
        <v>1.875</v>
      </c>
      <c r="E3">
        <v>45.183999999999997</v>
      </c>
      <c r="F3">
        <v>45.34</v>
      </c>
      <c r="G3">
        <v>45.445999999999998</v>
      </c>
      <c r="I3">
        <v>137</v>
      </c>
      <c r="J3">
        <v>23</v>
      </c>
      <c r="K3">
        <v>16</v>
      </c>
      <c r="L3">
        <v>0.16917106801114001</v>
      </c>
      <c r="M3">
        <v>0.40210018086087901</v>
      </c>
      <c r="N3">
        <v>0</v>
      </c>
      <c r="P3" s="3">
        <v>161.21700000000001</v>
      </c>
      <c r="Q3" s="3">
        <v>368.19499999999999</v>
      </c>
      <c r="R3" s="3">
        <v>359.95299999999997</v>
      </c>
      <c r="S3" s="3">
        <v>523.51400000000001</v>
      </c>
      <c r="U3">
        <v>0.94899999999999995</v>
      </c>
      <c r="V3">
        <v>0.995</v>
      </c>
      <c r="X3" t="b">
        <f>AND(line_recovered_lags!S3:T3,line_recovered_lags!Y3:Z3)</f>
        <v>0</v>
      </c>
      <c r="Y3" t="b">
        <f>AND(line_recovered_lags!V3:W3,line_recovered_lags!AB3:AC3)</f>
        <v>0</v>
      </c>
      <c r="AA3" t="b">
        <v>0</v>
      </c>
      <c r="AB3" t="b">
        <v>0</v>
      </c>
    </row>
    <row r="4" spans="1:28" x14ac:dyDescent="0.25">
      <c r="A4">
        <v>2</v>
      </c>
      <c r="B4">
        <v>2925375402</v>
      </c>
      <c r="C4" t="s">
        <v>7</v>
      </c>
      <c r="D4">
        <v>1.867</v>
      </c>
      <c r="E4">
        <v>45.591000000000001</v>
      </c>
      <c r="F4">
        <v>45.747</v>
      </c>
      <c r="G4">
        <v>45.853999999999999</v>
      </c>
      <c r="I4">
        <v>132</v>
      </c>
      <c r="J4">
        <v>24</v>
      </c>
      <c r="K4">
        <v>19</v>
      </c>
      <c r="L4">
        <v>9.8631430966551706E-2</v>
      </c>
      <c r="M4">
        <v>0.165892605985311</v>
      </c>
      <c r="N4">
        <v>0</v>
      </c>
      <c r="P4" s="3">
        <v>511.77</v>
      </c>
      <c r="Q4" s="3">
        <v>344.73700000000002</v>
      </c>
      <c r="R4" s="3">
        <v>405.77</v>
      </c>
      <c r="S4" s="3">
        <v>499.79500000000002</v>
      </c>
      <c r="U4">
        <v>0.57799999999999996</v>
      </c>
      <c r="V4">
        <v>0.996</v>
      </c>
      <c r="X4" t="b">
        <f>AND(line_recovered_lags!S4:T4,line_recovered_lags!Y4:Z4)</f>
        <v>0</v>
      </c>
      <c r="Y4" t="b">
        <f>AND(line_recovered_lags!V4:W4,line_recovered_lags!AB4:AC4)</f>
        <v>0</v>
      </c>
      <c r="AA4" t="b">
        <v>0</v>
      </c>
      <c r="AB4" t="b">
        <v>0</v>
      </c>
    </row>
    <row r="5" spans="1:28" x14ac:dyDescent="0.25">
      <c r="A5">
        <v>3</v>
      </c>
      <c r="B5">
        <v>2925420688</v>
      </c>
      <c r="C5" t="s">
        <v>7</v>
      </c>
      <c r="D5">
        <v>1.8839999999999999</v>
      </c>
      <c r="E5">
        <v>45.521000000000001</v>
      </c>
      <c r="F5">
        <v>45.677</v>
      </c>
      <c r="G5">
        <v>45.783000000000001</v>
      </c>
      <c r="I5">
        <v>139</v>
      </c>
      <c r="J5">
        <v>23</v>
      </c>
      <c r="K5">
        <v>19</v>
      </c>
      <c r="L5">
        <v>0.16298646166580399</v>
      </c>
      <c r="M5">
        <v>0.17452553419407199</v>
      </c>
      <c r="N5">
        <v>0</v>
      </c>
      <c r="P5" s="3">
        <v>42.158999999999999</v>
      </c>
      <c r="Q5" s="3">
        <v>16.873000000000001</v>
      </c>
      <c r="R5" s="3">
        <v>423.947</v>
      </c>
      <c r="S5" s="3">
        <v>528.44899999999996</v>
      </c>
      <c r="U5">
        <v>1</v>
      </c>
      <c r="V5">
        <v>0.999</v>
      </c>
      <c r="X5" t="b">
        <f>AND(line_recovered_lags!S5:T5,line_recovered_lags!Y5:Z5)</f>
        <v>1</v>
      </c>
      <c r="Y5" t="b">
        <f>AND(line_recovered_lags!V5:W5,line_recovered_lags!AB5:AC5)</f>
        <v>0</v>
      </c>
      <c r="AA5">
        <v>1</v>
      </c>
      <c r="AB5" t="b">
        <v>0</v>
      </c>
    </row>
    <row r="6" spans="1:28" x14ac:dyDescent="0.25">
      <c r="A6">
        <v>4</v>
      </c>
      <c r="B6">
        <v>2925515125</v>
      </c>
      <c r="C6" t="s">
        <v>7</v>
      </c>
      <c r="D6">
        <v>1.8620000000000001</v>
      </c>
      <c r="E6">
        <v>45.652000000000001</v>
      </c>
      <c r="F6">
        <v>45.808</v>
      </c>
      <c r="G6">
        <v>45.914000000000001</v>
      </c>
      <c r="I6">
        <v>136</v>
      </c>
      <c r="J6">
        <v>20</v>
      </c>
      <c r="K6">
        <v>15</v>
      </c>
      <c r="L6">
        <v>0.23302051918689901</v>
      </c>
      <c r="M6">
        <v>0.21516420541985601</v>
      </c>
      <c r="N6">
        <v>0</v>
      </c>
      <c r="P6" s="3">
        <v>781.42899999999997</v>
      </c>
      <c r="Q6" s="3">
        <v>31.856000000000002</v>
      </c>
      <c r="R6" s="3">
        <v>505.41699999999997</v>
      </c>
      <c r="S6" s="3">
        <v>493.39299999999997</v>
      </c>
      <c r="U6">
        <v>1</v>
      </c>
      <c r="V6">
        <v>0.997</v>
      </c>
      <c r="X6" t="b">
        <f>AND(line_recovered_lags!S6:T6,line_recovered_lags!Y6:Z6)</f>
        <v>1</v>
      </c>
      <c r="Y6" t="b">
        <f>AND(line_recovered_lags!V6:W6,line_recovered_lags!AB6:AC6)</f>
        <v>0</v>
      </c>
      <c r="AA6">
        <v>1</v>
      </c>
      <c r="AB6" t="b">
        <v>0</v>
      </c>
    </row>
    <row r="7" spans="1:28" x14ac:dyDescent="0.25">
      <c r="A7">
        <v>5</v>
      </c>
      <c r="B7">
        <v>2925523772</v>
      </c>
      <c r="C7" t="s">
        <v>7</v>
      </c>
      <c r="D7">
        <v>1.917</v>
      </c>
      <c r="E7">
        <v>45.283000000000001</v>
      </c>
      <c r="F7">
        <v>45.439</v>
      </c>
      <c r="G7">
        <v>45.545000000000002</v>
      </c>
      <c r="I7">
        <v>134</v>
      </c>
      <c r="J7">
        <v>23</v>
      </c>
      <c r="K7">
        <v>16</v>
      </c>
      <c r="L7">
        <v>9.8643201361364605E-2</v>
      </c>
      <c r="M7">
        <v>0.21331123461821899</v>
      </c>
      <c r="N7">
        <v>0</v>
      </c>
      <c r="P7" s="3">
        <v>509.827</v>
      </c>
      <c r="Q7" s="3">
        <v>399.416</v>
      </c>
      <c r="R7" s="3">
        <v>135.33699999999999</v>
      </c>
      <c r="S7" s="3">
        <v>148.02199999999999</v>
      </c>
      <c r="U7">
        <v>0.90600000000000003</v>
      </c>
      <c r="V7">
        <v>0.86699999999999999</v>
      </c>
      <c r="X7" t="b">
        <f>AND(line_recovered_lags!S7:T7,line_recovered_lags!Y7:Z7)</f>
        <v>0</v>
      </c>
      <c r="Y7" t="b">
        <f>AND(line_recovered_lags!V7:W7,line_recovered_lags!AB7:AC7)</f>
        <v>0</v>
      </c>
      <c r="AA7" t="b">
        <v>0</v>
      </c>
      <c r="AB7" t="b">
        <v>0</v>
      </c>
    </row>
    <row r="8" spans="1:28" x14ac:dyDescent="0.25">
      <c r="A8">
        <v>6</v>
      </c>
      <c r="B8">
        <v>2925551147</v>
      </c>
      <c r="C8" t="s">
        <v>7</v>
      </c>
      <c r="D8">
        <v>1.823</v>
      </c>
      <c r="E8">
        <v>45.692</v>
      </c>
      <c r="F8">
        <v>45.847999999999999</v>
      </c>
      <c r="G8">
        <v>45.954999999999998</v>
      </c>
      <c r="I8">
        <v>129</v>
      </c>
      <c r="J8">
        <v>20</v>
      </c>
      <c r="K8">
        <v>16</v>
      </c>
      <c r="L8">
        <v>0.27803928718712201</v>
      </c>
      <c r="M8">
        <v>7.9594583156396601E-2</v>
      </c>
      <c r="N8">
        <v>0</v>
      </c>
      <c r="P8" s="3">
        <v>606.48599999999999</v>
      </c>
      <c r="Q8" s="3">
        <v>284.97899999999998</v>
      </c>
      <c r="R8" s="3">
        <v>496.09</v>
      </c>
      <c r="S8" s="3">
        <v>483.13499999999999</v>
      </c>
      <c r="U8">
        <v>0.999</v>
      </c>
      <c r="V8">
        <v>0.999</v>
      </c>
      <c r="X8" t="b">
        <f>AND(line_recovered_lags!S8:T8,line_recovered_lags!Y8:Z8)</f>
        <v>0</v>
      </c>
      <c r="Y8" t="b">
        <f>AND(line_recovered_lags!V8:W8,line_recovered_lags!AB8:AC8)</f>
        <v>0</v>
      </c>
      <c r="AA8" t="b">
        <v>0</v>
      </c>
      <c r="AB8" t="b">
        <v>0</v>
      </c>
    </row>
    <row r="9" spans="1:28" x14ac:dyDescent="0.25">
      <c r="A9">
        <v>7</v>
      </c>
      <c r="B9">
        <v>2925552152</v>
      </c>
      <c r="C9" t="s">
        <v>8</v>
      </c>
      <c r="D9">
        <v>0.65500000000000003</v>
      </c>
      <c r="E9">
        <v>44.579000000000001</v>
      </c>
      <c r="F9">
        <v>44.734999999999999</v>
      </c>
      <c r="G9">
        <v>44.841000000000001</v>
      </c>
      <c r="I9">
        <v>133</v>
      </c>
      <c r="J9">
        <v>16</v>
      </c>
      <c r="K9">
        <v>21</v>
      </c>
      <c r="L9">
        <v>0.37957576518395397</v>
      </c>
      <c r="M9">
        <v>9.2646328950801202E-2</v>
      </c>
      <c r="N9">
        <v>0.113043848073191</v>
      </c>
      <c r="P9" s="3">
        <v>111.943</v>
      </c>
      <c r="Q9" s="3">
        <v>88.581999999999994</v>
      </c>
      <c r="R9" s="3">
        <v>540.92100000000005</v>
      </c>
      <c r="S9" s="3">
        <v>150.35300000000001</v>
      </c>
      <c r="U9">
        <v>0.995</v>
      </c>
      <c r="V9">
        <v>0.97899999999999998</v>
      </c>
      <c r="X9" t="b">
        <f>AND(line_recovered_lags!S9:T9,line_recovered_lags!Y9:Z9)</f>
        <v>0</v>
      </c>
      <c r="Y9" t="b">
        <f>AND(line_recovered_lags!V9:W9,line_recovered_lags!AB9:AC9)</f>
        <v>0</v>
      </c>
      <c r="AA9" t="b">
        <v>0</v>
      </c>
      <c r="AB9" t="b">
        <v>0</v>
      </c>
    </row>
    <row r="10" spans="1:28" x14ac:dyDescent="0.25">
      <c r="A10">
        <v>8</v>
      </c>
      <c r="B10">
        <v>2925606181</v>
      </c>
      <c r="C10" t="s">
        <v>7</v>
      </c>
      <c r="D10">
        <v>1.7290000000000001</v>
      </c>
      <c r="E10">
        <v>45.392000000000003</v>
      </c>
      <c r="F10">
        <v>45.548000000000002</v>
      </c>
      <c r="G10">
        <v>45.654000000000003</v>
      </c>
      <c r="I10">
        <v>130</v>
      </c>
      <c r="J10">
        <v>21</v>
      </c>
      <c r="K10">
        <v>15</v>
      </c>
      <c r="L10">
        <v>0.30791780490769499</v>
      </c>
      <c r="M10">
        <v>0.20848456477284499</v>
      </c>
      <c r="N10">
        <v>0</v>
      </c>
      <c r="P10" s="3">
        <v>518.03300000000002</v>
      </c>
      <c r="Q10" s="3">
        <v>17.716999999999999</v>
      </c>
      <c r="R10" s="3">
        <v>390.673</v>
      </c>
      <c r="S10" s="3">
        <v>522.61800000000005</v>
      </c>
      <c r="U10">
        <v>1</v>
      </c>
      <c r="V10">
        <v>0.97699999999999998</v>
      </c>
      <c r="X10" t="b">
        <f>AND(line_recovered_lags!S10:T10,line_recovered_lags!Y10:Z10)</f>
        <v>1</v>
      </c>
      <c r="Y10" t="b">
        <f>AND(line_recovered_lags!V10:W10,line_recovered_lags!AB10:AC10)</f>
        <v>0</v>
      </c>
      <c r="AA10">
        <v>1</v>
      </c>
      <c r="AB10" t="b">
        <v>0</v>
      </c>
    </row>
    <row r="11" spans="1:28" x14ac:dyDescent="0.25">
      <c r="A11">
        <v>9</v>
      </c>
      <c r="B11">
        <v>2925609647</v>
      </c>
      <c r="C11" t="s">
        <v>7</v>
      </c>
      <c r="D11">
        <v>1.74</v>
      </c>
      <c r="E11">
        <v>45.139000000000003</v>
      </c>
      <c r="F11">
        <v>45.293999999999997</v>
      </c>
      <c r="G11">
        <v>45.401000000000003</v>
      </c>
      <c r="I11">
        <v>132</v>
      </c>
      <c r="J11">
        <v>20</v>
      </c>
      <c r="K11">
        <v>8</v>
      </c>
      <c r="L11">
        <v>7.0056880741513797E-2</v>
      </c>
      <c r="M11">
        <v>0.30236288314187598</v>
      </c>
      <c r="N11">
        <v>0</v>
      </c>
      <c r="P11" s="3">
        <v>155.86099999999999</v>
      </c>
      <c r="Q11" s="3">
        <v>72.430000000000007</v>
      </c>
      <c r="R11" s="3">
        <v>341.41</v>
      </c>
      <c r="S11" s="3">
        <v>494.161</v>
      </c>
      <c r="U11">
        <v>0.997</v>
      </c>
      <c r="V11">
        <v>0.99299999999999999</v>
      </c>
      <c r="X11" t="b">
        <f>AND(line_recovered_lags!S11:T11,line_recovered_lags!Y11:Z11)</f>
        <v>1</v>
      </c>
      <c r="Y11" t="b">
        <f>AND(line_recovered_lags!V11:W11,line_recovered_lags!AB11:AC11)</f>
        <v>0</v>
      </c>
      <c r="AA11">
        <v>0.997</v>
      </c>
      <c r="AB11" t="b">
        <v>0</v>
      </c>
    </row>
    <row r="12" spans="1:28" x14ac:dyDescent="0.25">
      <c r="A12">
        <v>10</v>
      </c>
      <c r="B12">
        <v>2925637387</v>
      </c>
      <c r="C12" t="s">
        <v>7</v>
      </c>
      <c r="D12">
        <v>1.8340000000000001</v>
      </c>
      <c r="E12">
        <v>44.963000000000001</v>
      </c>
      <c r="F12">
        <v>45.119</v>
      </c>
      <c r="G12">
        <v>45.225999999999999</v>
      </c>
      <c r="I12">
        <v>135</v>
      </c>
      <c r="J12">
        <v>20</v>
      </c>
      <c r="K12">
        <v>16</v>
      </c>
      <c r="L12">
        <v>0.21257718959084701</v>
      </c>
      <c r="M12">
        <v>0.26683176276260001</v>
      </c>
      <c r="N12">
        <v>0</v>
      </c>
      <c r="P12" s="3">
        <v>529.99199999999996</v>
      </c>
      <c r="Q12" s="3">
        <v>34.418999999999997</v>
      </c>
      <c r="R12" s="3">
        <v>340.42599999999999</v>
      </c>
      <c r="S12" s="3">
        <v>471.84199999999998</v>
      </c>
      <c r="U12">
        <v>1</v>
      </c>
      <c r="V12">
        <v>0.99399999999999999</v>
      </c>
      <c r="X12" t="b">
        <f>AND(line_recovered_lags!S12:T12,line_recovered_lags!Y12:Z12)</f>
        <v>1</v>
      </c>
      <c r="Y12" t="b">
        <f>AND(line_recovered_lags!V12:W12,line_recovered_lags!AB12:AC12)</f>
        <v>0</v>
      </c>
      <c r="AA12">
        <v>1</v>
      </c>
      <c r="AB12" t="b">
        <v>0</v>
      </c>
    </row>
    <row r="13" spans="1:28" x14ac:dyDescent="0.25">
      <c r="A13">
        <v>11</v>
      </c>
      <c r="B13">
        <v>2925674035</v>
      </c>
      <c r="C13" t="s">
        <v>7</v>
      </c>
      <c r="D13">
        <v>1.7569999999999999</v>
      </c>
      <c r="E13">
        <v>45.223999999999997</v>
      </c>
      <c r="F13">
        <v>45.38</v>
      </c>
      <c r="G13">
        <v>45.487000000000002</v>
      </c>
      <c r="I13">
        <v>132</v>
      </c>
      <c r="J13">
        <v>21</v>
      </c>
      <c r="K13">
        <v>15</v>
      </c>
      <c r="L13">
        <v>8.5180816956971703E-2</v>
      </c>
      <c r="M13">
        <v>0.52108170489551398</v>
      </c>
      <c r="N13">
        <v>0</v>
      </c>
      <c r="P13" s="3">
        <v>510.178</v>
      </c>
      <c r="Q13" s="3">
        <v>455.06</v>
      </c>
      <c r="R13" s="3">
        <v>397.19900000000001</v>
      </c>
      <c r="S13" s="3">
        <v>501.54399999999998</v>
      </c>
      <c r="U13">
        <v>0.997</v>
      </c>
      <c r="V13">
        <v>0.999</v>
      </c>
      <c r="X13" t="b">
        <f>AND(line_recovered_lags!S13:T13,line_recovered_lags!Y13:Z13)</f>
        <v>0</v>
      </c>
      <c r="Y13" t="b">
        <f>AND(line_recovered_lags!V13:W13,line_recovered_lags!AB13:AC13)</f>
        <v>0</v>
      </c>
      <c r="AA13" t="b">
        <v>0</v>
      </c>
      <c r="AB13" t="b">
        <v>0</v>
      </c>
    </row>
    <row r="14" spans="1:28" x14ac:dyDescent="0.25">
      <c r="A14">
        <v>12</v>
      </c>
      <c r="B14">
        <v>2925685619</v>
      </c>
      <c r="C14" t="s">
        <v>7</v>
      </c>
      <c r="D14">
        <v>1.782</v>
      </c>
      <c r="E14">
        <v>45.276000000000003</v>
      </c>
      <c r="F14">
        <v>45.432000000000002</v>
      </c>
      <c r="G14">
        <v>45.537999999999997</v>
      </c>
      <c r="I14">
        <v>130</v>
      </c>
      <c r="J14">
        <v>21</v>
      </c>
      <c r="K14">
        <v>15</v>
      </c>
      <c r="L14">
        <v>0.25642257670931601</v>
      </c>
      <c r="M14">
        <v>0.993763687497351</v>
      </c>
      <c r="N14">
        <v>0</v>
      </c>
      <c r="P14" s="3">
        <v>171.05600000000001</v>
      </c>
      <c r="Q14" s="3">
        <v>347.13400000000001</v>
      </c>
      <c r="R14" s="3">
        <v>496.452</v>
      </c>
      <c r="S14" s="3">
        <v>509.93900000000002</v>
      </c>
      <c r="U14">
        <v>1</v>
      </c>
      <c r="V14">
        <v>0.999</v>
      </c>
      <c r="X14" t="b">
        <f>AND(line_recovered_lags!S14:T14,line_recovered_lags!Y14:Z14)</f>
        <v>0</v>
      </c>
      <c r="Y14" t="b">
        <f>AND(line_recovered_lags!V14:W14,line_recovered_lags!AB14:AC14)</f>
        <v>0</v>
      </c>
      <c r="AA14" t="b">
        <v>0</v>
      </c>
      <c r="AB14" t="b">
        <v>0</v>
      </c>
    </row>
    <row r="15" spans="1:28" x14ac:dyDescent="0.25">
      <c r="A15">
        <v>13</v>
      </c>
      <c r="B15">
        <v>2925693212</v>
      </c>
      <c r="C15" t="s">
        <v>7</v>
      </c>
      <c r="D15">
        <v>1.8779999999999999</v>
      </c>
      <c r="E15">
        <v>45.085000000000001</v>
      </c>
      <c r="F15">
        <v>45.241</v>
      </c>
      <c r="G15">
        <v>45.347999999999999</v>
      </c>
      <c r="I15">
        <v>124</v>
      </c>
      <c r="J15">
        <v>19</v>
      </c>
      <c r="K15">
        <v>16</v>
      </c>
      <c r="L15">
        <v>0.151360597864551</v>
      </c>
      <c r="M15">
        <v>0.167457004668461</v>
      </c>
      <c r="N15">
        <v>0</v>
      </c>
      <c r="P15" s="3">
        <v>456.178</v>
      </c>
      <c r="Q15" s="3">
        <v>362.66399999999999</v>
      </c>
      <c r="R15" s="3">
        <v>432.53800000000001</v>
      </c>
      <c r="S15" s="3">
        <v>456.45299999999997</v>
      </c>
      <c r="U15">
        <v>0.99399999999999999</v>
      </c>
      <c r="V15">
        <v>0.998</v>
      </c>
      <c r="X15" t="b">
        <f>AND(line_recovered_lags!S15:T15,line_recovered_lags!Y15:Z15)</f>
        <v>0</v>
      </c>
      <c r="Y15" t="b">
        <f>AND(line_recovered_lags!V15:W15,line_recovered_lags!AB15:AC15)</f>
        <v>0</v>
      </c>
      <c r="AA15" t="b">
        <v>0</v>
      </c>
      <c r="AB15" t="b">
        <v>0</v>
      </c>
    </row>
    <row r="16" spans="1:28" x14ac:dyDescent="0.25">
      <c r="A16">
        <v>14</v>
      </c>
      <c r="B16">
        <v>2925707000</v>
      </c>
      <c r="C16" t="s">
        <v>7</v>
      </c>
      <c r="D16">
        <v>1.847</v>
      </c>
      <c r="E16">
        <v>45.539000000000001</v>
      </c>
      <c r="F16">
        <v>45.695</v>
      </c>
      <c r="G16">
        <v>45.801000000000002</v>
      </c>
      <c r="I16">
        <v>131</v>
      </c>
      <c r="J16">
        <v>19</v>
      </c>
      <c r="K16">
        <v>16</v>
      </c>
      <c r="L16">
        <v>5.0689880639882397E-2</v>
      </c>
      <c r="M16">
        <v>0.36743176871092398</v>
      </c>
      <c r="N16">
        <v>0</v>
      </c>
      <c r="P16" s="3">
        <v>678.41899999999998</v>
      </c>
      <c r="Q16" s="3">
        <v>29.582999999999998</v>
      </c>
      <c r="R16" s="3">
        <v>389.70699999999999</v>
      </c>
      <c r="S16" s="3">
        <v>504.16699999999997</v>
      </c>
      <c r="U16">
        <v>0.251</v>
      </c>
      <c r="V16">
        <v>0.999</v>
      </c>
      <c r="X16" t="b">
        <f>AND(line_recovered_lags!S16:T16,line_recovered_lags!Y16:Z16)</f>
        <v>0</v>
      </c>
      <c r="Y16" t="b">
        <f>AND(line_recovered_lags!V16:W16,line_recovered_lags!AB16:AC16)</f>
        <v>0</v>
      </c>
      <c r="AA16" t="b">
        <v>0</v>
      </c>
      <c r="AB16" t="b">
        <v>0</v>
      </c>
    </row>
    <row r="17" spans="1:28" x14ac:dyDescent="0.25">
      <c r="A17">
        <v>15</v>
      </c>
      <c r="B17">
        <v>2925718880</v>
      </c>
      <c r="C17" t="s">
        <v>7</v>
      </c>
      <c r="D17">
        <v>1.9219999999999999</v>
      </c>
      <c r="E17">
        <v>45.317999999999998</v>
      </c>
      <c r="F17">
        <v>45.473999999999997</v>
      </c>
      <c r="G17">
        <v>45.58</v>
      </c>
      <c r="I17">
        <v>129</v>
      </c>
      <c r="J17">
        <v>21</v>
      </c>
      <c r="K17">
        <v>16</v>
      </c>
      <c r="L17">
        <v>0.119719207362493</v>
      </c>
      <c r="M17">
        <v>0.35198683550068099</v>
      </c>
      <c r="N17">
        <v>0</v>
      </c>
      <c r="P17" s="3">
        <v>221.18700000000001</v>
      </c>
      <c r="Q17" s="3">
        <v>376.13</v>
      </c>
      <c r="R17" s="3">
        <v>232.017</v>
      </c>
      <c r="S17" s="3">
        <v>416.209</v>
      </c>
      <c r="U17">
        <v>0.44400000000000001</v>
      </c>
      <c r="V17">
        <v>0.92800000000000005</v>
      </c>
      <c r="X17" t="b">
        <f>AND(line_recovered_lags!S17:T17,line_recovered_lags!Y17:Z17)</f>
        <v>0</v>
      </c>
      <c r="Y17" t="b">
        <f>AND(line_recovered_lags!V17:W17,line_recovered_lags!AB17:AC17)</f>
        <v>0</v>
      </c>
      <c r="AA17" t="b">
        <v>0</v>
      </c>
      <c r="AB17" t="b">
        <v>0</v>
      </c>
    </row>
    <row r="18" spans="1:28" x14ac:dyDescent="0.25">
      <c r="A18">
        <v>16</v>
      </c>
      <c r="B18">
        <v>2925786831</v>
      </c>
      <c r="C18" t="s">
        <v>7</v>
      </c>
      <c r="D18">
        <v>1.8460000000000001</v>
      </c>
      <c r="E18">
        <v>45.942999999999998</v>
      </c>
      <c r="F18">
        <v>46.098999999999997</v>
      </c>
      <c r="G18">
        <v>46.204999999999998</v>
      </c>
      <c r="I18">
        <v>135</v>
      </c>
      <c r="J18">
        <v>6</v>
      </c>
      <c r="K18">
        <v>6</v>
      </c>
      <c r="L18">
        <v>5.3442537593049302E-2</v>
      </c>
      <c r="M18">
        <v>0.25506354701262401</v>
      </c>
      <c r="N18">
        <v>0</v>
      </c>
      <c r="P18" s="3">
        <v>185.87200000000001</v>
      </c>
      <c r="Q18" s="3">
        <v>421.78699999999998</v>
      </c>
      <c r="R18" s="3">
        <v>365.83600000000001</v>
      </c>
      <c r="S18" s="3">
        <v>491.428</v>
      </c>
      <c r="U18">
        <v>0.97399999999999998</v>
      </c>
      <c r="V18">
        <v>0.999</v>
      </c>
      <c r="X18" t="b">
        <f>AND(line_recovered_lags!S18:T18,line_recovered_lags!Y18:Z18)</f>
        <v>0</v>
      </c>
      <c r="Y18" t="b">
        <f>AND(line_recovered_lags!V18:W18,line_recovered_lags!AB18:AC18)</f>
        <v>0</v>
      </c>
      <c r="AA18" t="b">
        <v>0</v>
      </c>
      <c r="AB18" t="b">
        <v>0</v>
      </c>
    </row>
    <row r="19" spans="1:28" x14ac:dyDescent="0.25">
      <c r="A19">
        <v>17</v>
      </c>
      <c r="B19">
        <v>2925835393</v>
      </c>
      <c r="C19" t="s">
        <v>7</v>
      </c>
      <c r="D19">
        <v>1.7669999999999999</v>
      </c>
      <c r="E19">
        <v>44.930999999999997</v>
      </c>
      <c r="F19">
        <v>45.085999999999999</v>
      </c>
      <c r="G19">
        <v>45.192999999999998</v>
      </c>
      <c r="I19">
        <v>134</v>
      </c>
      <c r="J19">
        <v>19</v>
      </c>
      <c r="K19">
        <v>15</v>
      </c>
      <c r="L19">
        <v>0.16984250382885099</v>
      </c>
      <c r="M19">
        <v>0.44567936458007401</v>
      </c>
      <c r="N19">
        <v>0</v>
      </c>
      <c r="P19" s="3">
        <v>135.56100000000001</v>
      </c>
      <c r="Q19" s="3">
        <v>21.611999999999998</v>
      </c>
      <c r="R19" s="3">
        <v>441.09800000000001</v>
      </c>
      <c r="S19" s="3">
        <v>516.92700000000002</v>
      </c>
      <c r="U19">
        <v>1</v>
      </c>
      <c r="V19">
        <v>0.96799999999999997</v>
      </c>
      <c r="X19" t="b">
        <f>AND(line_recovered_lags!S19:T19,line_recovered_lags!Y19:Z19)</f>
        <v>1</v>
      </c>
      <c r="Y19" t="b">
        <f>AND(line_recovered_lags!V19:W19,line_recovered_lags!AB19:AC19)</f>
        <v>0</v>
      </c>
      <c r="AA19">
        <v>1</v>
      </c>
      <c r="AB19" t="b">
        <v>0</v>
      </c>
    </row>
    <row r="20" spans="1:28" x14ac:dyDescent="0.25">
      <c r="A20">
        <v>18</v>
      </c>
      <c r="B20">
        <v>2925857917</v>
      </c>
      <c r="C20" t="s">
        <v>7</v>
      </c>
      <c r="D20">
        <v>1.9039999999999999</v>
      </c>
      <c r="E20">
        <v>45.216000000000001</v>
      </c>
      <c r="F20">
        <v>45.372</v>
      </c>
      <c r="G20">
        <v>45.478000000000002</v>
      </c>
      <c r="I20">
        <v>130</v>
      </c>
      <c r="J20">
        <v>20</v>
      </c>
      <c r="K20">
        <v>16</v>
      </c>
      <c r="L20">
        <v>0.126631741444172</v>
      </c>
      <c r="M20">
        <v>0.16574304221771799</v>
      </c>
      <c r="N20">
        <v>0</v>
      </c>
      <c r="P20" s="3">
        <v>194.941</v>
      </c>
      <c r="Q20" s="3">
        <v>54.081000000000003</v>
      </c>
      <c r="R20" s="3">
        <v>394.18</v>
      </c>
      <c r="S20" s="3">
        <v>496.17</v>
      </c>
      <c r="U20">
        <v>1</v>
      </c>
      <c r="V20">
        <v>0.999</v>
      </c>
      <c r="X20" t="b">
        <f>AND(line_recovered_lags!S20:T20,line_recovered_lags!Y20:Z20)</f>
        <v>1</v>
      </c>
      <c r="Y20" t="b">
        <f>AND(line_recovered_lags!V20:W20,line_recovered_lags!AB20:AC20)</f>
        <v>0</v>
      </c>
      <c r="AA20">
        <v>1</v>
      </c>
      <c r="AB20" t="b">
        <v>0</v>
      </c>
    </row>
    <row r="21" spans="1:28" x14ac:dyDescent="0.25">
      <c r="A21">
        <v>19</v>
      </c>
      <c r="B21">
        <v>2925858108</v>
      </c>
      <c r="C21" t="s">
        <v>8</v>
      </c>
      <c r="D21">
        <v>0.68400000000000005</v>
      </c>
      <c r="E21">
        <v>44.6</v>
      </c>
      <c r="F21">
        <v>44.756</v>
      </c>
      <c r="G21">
        <v>44.863</v>
      </c>
      <c r="I21">
        <v>133</v>
      </c>
      <c r="J21">
        <v>15</v>
      </c>
      <c r="K21">
        <v>21</v>
      </c>
      <c r="L21">
        <v>0.22899372372099999</v>
      </c>
      <c r="M21">
        <v>8.5779725810954402E-2</v>
      </c>
      <c r="N21">
        <v>0.110953614472976</v>
      </c>
      <c r="P21" s="3">
        <v>551.60500000000002</v>
      </c>
      <c r="Q21" s="3">
        <v>325.32499999999999</v>
      </c>
      <c r="R21" s="3">
        <v>13.045</v>
      </c>
      <c r="S21" s="3">
        <v>98.611000000000004</v>
      </c>
      <c r="U21">
        <v>0.999</v>
      </c>
      <c r="V21">
        <v>1</v>
      </c>
      <c r="X21" t="b">
        <f>AND(line_recovered_lags!S21:T21,line_recovered_lags!Y21:Z21)</f>
        <v>0</v>
      </c>
      <c r="Y21" t="b">
        <f>AND(line_recovered_lags!V21:W21,line_recovered_lags!AB21:AC21)</f>
        <v>0</v>
      </c>
      <c r="AA21" t="b">
        <v>0</v>
      </c>
      <c r="AB21" t="b">
        <v>0</v>
      </c>
    </row>
    <row r="22" spans="1:28" x14ac:dyDescent="0.25">
      <c r="A22">
        <v>20</v>
      </c>
      <c r="B22">
        <v>2937741147</v>
      </c>
      <c r="C22" t="s">
        <v>7</v>
      </c>
      <c r="D22">
        <v>1.885</v>
      </c>
      <c r="E22">
        <v>45.552999999999997</v>
      </c>
      <c r="F22">
        <v>45.709000000000003</v>
      </c>
      <c r="G22">
        <v>45.814999999999998</v>
      </c>
      <c r="I22">
        <v>138</v>
      </c>
      <c r="J22">
        <v>25</v>
      </c>
      <c r="K22">
        <v>20</v>
      </c>
      <c r="L22">
        <v>0.10712792220230299</v>
      </c>
      <c r="M22">
        <v>0.25883113908796601</v>
      </c>
      <c r="N22">
        <v>0</v>
      </c>
      <c r="P22" s="3">
        <v>597.13</v>
      </c>
      <c r="Q22" s="3">
        <v>25.85</v>
      </c>
      <c r="R22" s="3">
        <v>348.94799999999998</v>
      </c>
      <c r="S22" s="3">
        <v>528.69000000000005</v>
      </c>
      <c r="U22">
        <v>1</v>
      </c>
      <c r="V22">
        <v>0.998</v>
      </c>
      <c r="X22" t="b">
        <f>AND(line_recovered_lags!S22:T22,line_recovered_lags!Y22:Z22)</f>
        <v>1</v>
      </c>
      <c r="Y22" t="b">
        <f>AND(line_recovered_lags!V22:W22,line_recovered_lags!AB22:AC22)</f>
        <v>0</v>
      </c>
      <c r="AA22">
        <v>1</v>
      </c>
      <c r="AB22" t="b">
        <v>0</v>
      </c>
    </row>
    <row r="23" spans="1:28" x14ac:dyDescent="0.25">
      <c r="A23">
        <v>21</v>
      </c>
      <c r="B23">
        <v>2937810288</v>
      </c>
      <c r="C23" t="s">
        <v>7</v>
      </c>
      <c r="D23">
        <v>1.8420000000000001</v>
      </c>
      <c r="E23">
        <v>45.18</v>
      </c>
      <c r="F23">
        <v>45.335999999999999</v>
      </c>
      <c r="G23">
        <v>45.442999999999998</v>
      </c>
      <c r="I23">
        <v>137</v>
      </c>
      <c r="J23">
        <v>22</v>
      </c>
      <c r="K23">
        <v>20</v>
      </c>
      <c r="L23">
        <v>0.20035772018286299</v>
      </c>
      <c r="M23">
        <v>0.151816242899766</v>
      </c>
      <c r="N23">
        <v>0</v>
      </c>
      <c r="P23" s="3">
        <v>569.31399999999996</v>
      </c>
      <c r="Q23" s="3">
        <v>544.78</v>
      </c>
      <c r="R23" s="3">
        <v>465.76499999999999</v>
      </c>
      <c r="S23" s="3">
        <v>474.62700000000001</v>
      </c>
      <c r="U23">
        <v>0.999</v>
      </c>
      <c r="V23">
        <v>1</v>
      </c>
      <c r="X23" t="b">
        <f>AND(line_recovered_lags!S23:T23,line_recovered_lags!Y23:Z23)</f>
        <v>0</v>
      </c>
      <c r="Y23" t="b">
        <f>AND(line_recovered_lags!V23:W23,line_recovered_lags!AB23:AC23)</f>
        <v>0</v>
      </c>
      <c r="AA23" t="b">
        <v>0</v>
      </c>
      <c r="AB23" t="b">
        <v>0</v>
      </c>
    </row>
    <row r="24" spans="1:28" x14ac:dyDescent="0.25">
      <c r="A24">
        <v>22</v>
      </c>
      <c r="B24">
        <v>2937856748</v>
      </c>
      <c r="C24" t="s">
        <v>7</v>
      </c>
      <c r="D24">
        <v>1.722</v>
      </c>
      <c r="E24">
        <v>45.055999999999997</v>
      </c>
      <c r="F24">
        <v>45.212000000000003</v>
      </c>
      <c r="G24">
        <v>45.317999999999998</v>
      </c>
      <c r="I24">
        <v>135</v>
      </c>
      <c r="J24">
        <v>24</v>
      </c>
      <c r="K24">
        <v>16</v>
      </c>
      <c r="L24">
        <v>9.6071690539570903E-2</v>
      </c>
      <c r="M24">
        <v>0.14930848758455001</v>
      </c>
      <c r="N24">
        <v>0</v>
      </c>
      <c r="P24" s="3">
        <v>207.69399999999999</v>
      </c>
      <c r="Q24" s="3">
        <v>598.86699999999996</v>
      </c>
      <c r="R24" s="3">
        <v>401.56099999999998</v>
      </c>
      <c r="S24" s="3">
        <v>479.88200000000001</v>
      </c>
      <c r="U24">
        <v>0.97599999999999998</v>
      </c>
      <c r="V24">
        <v>0.99299999999999999</v>
      </c>
      <c r="X24" t="b">
        <f>AND(line_recovered_lags!S24:T24,line_recovered_lags!Y24:Z24)</f>
        <v>0</v>
      </c>
      <c r="Y24" t="b">
        <f>AND(line_recovered_lags!V24:W24,line_recovered_lags!AB24:AC24)</f>
        <v>0</v>
      </c>
      <c r="AA24" t="b">
        <v>0</v>
      </c>
      <c r="AB24" t="b">
        <v>0</v>
      </c>
    </row>
    <row r="25" spans="1:28" x14ac:dyDescent="0.25">
      <c r="A25">
        <v>23</v>
      </c>
      <c r="B25">
        <v>2937895789</v>
      </c>
      <c r="C25" t="s">
        <v>7</v>
      </c>
      <c r="D25">
        <v>1.865</v>
      </c>
      <c r="E25">
        <v>46.457999999999998</v>
      </c>
      <c r="F25">
        <v>46.613999999999997</v>
      </c>
      <c r="G25">
        <v>46.72</v>
      </c>
      <c r="I25">
        <v>136</v>
      </c>
      <c r="J25">
        <v>18</v>
      </c>
      <c r="K25">
        <v>15</v>
      </c>
      <c r="L25">
        <v>0.14734955945787001</v>
      </c>
      <c r="M25">
        <v>4.3725174475163303E-2</v>
      </c>
      <c r="N25">
        <v>0</v>
      </c>
      <c r="P25" s="3">
        <v>535.90300000000002</v>
      </c>
      <c r="Q25" s="3">
        <v>61.125</v>
      </c>
      <c r="R25" s="3">
        <v>595.34299999999996</v>
      </c>
      <c r="S25" s="3">
        <v>461.21300000000002</v>
      </c>
      <c r="U25">
        <v>0.999</v>
      </c>
      <c r="V25">
        <v>0.98899999999999999</v>
      </c>
      <c r="X25" t="b">
        <f>AND(line_recovered_lags!S25:T25,line_recovered_lags!Y25:Z25)</f>
        <v>1</v>
      </c>
      <c r="Y25" t="b">
        <f>AND(line_recovered_lags!V25:W25,line_recovered_lags!AB25:AC25)</f>
        <v>0</v>
      </c>
      <c r="AA25">
        <v>0.999</v>
      </c>
      <c r="AB25" t="b">
        <v>0</v>
      </c>
    </row>
    <row r="26" spans="1:28" x14ac:dyDescent="0.25">
      <c r="A26">
        <v>24</v>
      </c>
      <c r="B26">
        <v>2937961955</v>
      </c>
      <c r="C26" t="s">
        <v>7</v>
      </c>
      <c r="D26">
        <v>1.903</v>
      </c>
      <c r="E26">
        <v>46.119</v>
      </c>
      <c r="F26">
        <v>46.274999999999999</v>
      </c>
      <c r="G26">
        <v>46.381999999999998</v>
      </c>
      <c r="I26">
        <v>133</v>
      </c>
      <c r="J26">
        <v>29</v>
      </c>
      <c r="K26">
        <v>21</v>
      </c>
      <c r="L26">
        <v>0.137870796409236</v>
      </c>
      <c r="M26">
        <v>8.4002584402187996E-2</v>
      </c>
      <c r="N26">
        <v>0</v>
      </c>
      <c r="P26" s="3">
        <v>524.98900000000003</v>
      </c>
      <c r="Q26" s="3">
        <v>17.443999999999999</v>
      </c>
      <c r="R26" s="3">
        <v>406.44</v>
      </c>
      <c r="S26" s="3">
        <v>486.149</v>
      </c>
      <c r="U26">
        <v>1</v>
      </c>
      <c r="V26">
        <v>0.99099999999999999</v>
      </c>
      <c r="X26" t="b">
        <f>AND(line_recovered_lags!S26:T26,line_recovered_lags!Y26:Z26)</f>
        <v>1</v>
      </c>
      <c r="Y26" t="b">
        <f>AND(line_recovered_lags!V26:W26,line_recovered_lags!AB26:AC26)</f>
        <v>0</v>
      </c>
      <c r="AA26">
        <v>1</v>
      </c>
      <c r="AB26" t="b">
        <v>0</v>
      </c>
    </row>
    <row r="27" spans="1:28" x14ac:dyDescent="0.25">
      <c r="A27">
        <v>25</v>
      </c>
      <c r="B27">
        <v>2938049569</v>
      </c>
      <c r="C27" t="s">
        <v>7</v>
      </c>
      <c r="D27">
        <v>1.78</v>
      </c>
      <c r="E27">
        <v>45.790999999999997</v>
      </c>
      <c r="F27">
        <v>45.945999999999998</v>
      </c>
      <c r="G27">
        <v>46.052999999999997</v>
      </c>
      <c r="I27">
        <v>143</v>
      </c>
      <c r="J27">
        <v>21</v>
      </c>
      <c r="K27">
        <v>18</v>
      </c>
      <c r="L27">
        <v>0.17506526352924701</v>
      </c>
      <c r="M27">
        <v>8.3210154910720702E-2</v>
      </c>
      <c r="N27">
        <v>0</v>
      </c>
      <c r="P27" s="3">
        <v>662.61599999999999</v>
      </c>
      <c r="Q27" s="3">
        <v>208.10900000000001</v>
      </c>
      <c r="R27" s="3">
        <v>506.02300000000002</v>
      </c>
      <c r="S27" s="3">
        <v>528.56299999999999</v>
      </c>
      <c r="U27">
        <v>0.999</v>
      </c>
      <c r="V27">
        <v>0.998</v>
      </c>
      <c r="X27" t="b">
        <f>AND(line_recovered_lags!S27:T27,line_recovered_lags!Y27:Z27)</f>
        <v>0</v>
      </c>
      <c r="Y27" t="b">
        <f>AND(line_recovered_lags!V27:W27,line_recovered_lags!AB27:AC27)</f>
        <v>0</v>
      </c>
      <c r="AA27" t="b">
        <v>0</v>
      </c>
      <c r="AB27" t="b">
        <v>0</v>
      </c>
    </row>
    <row r="28" spans="1:28" x14ac:dyDescent="0.25">
      <c r="A28">
        <v>26</v>
      </c>
      <c r="B28">
        <v>2938055829</v>
      </c>
      <c r="C28" t="s">
        <v>7</v>
      </c>
      <c r="D28">
        <v>1.7989999999999999</v>
      </c>
      <c r="E28">
        <v>45.345999999999997</v>
      </c>
      <c r="F28">
        <v>45.502000000000002</v>
      </c>
      <c r="G28">
        <v>45.609000000000002</v>
      </c>
      <c r="I28">
        <v>142</v>
      </c>
      <c r="J28">
        <v>21</v>
      </c>
      <c r="K28">
        <v>19</v>
      </c>
      <c r="L28">
        <v>0.189282305953267</v>
      </c>
      <c r="M28">
        <v>0.11688416269339701</v>
      </c>
      <c r="N28">
        <v>0</v>
      </c>
      <c r="P28" s="3">
        <v>120.02800000000001</v>
      </c>
      <c r="Q28" s="3">
        <v>110.99299999999999</v>
      </c>
      <c r="R28" s="3">
        <v>444.48399999999998</v>
      </c>
      <c r="S28" s="3">
        <v>525.16</v>
      </c>
      <c r="U28">
        <v>1</v>
      </c>
      <c r="V28">
        <v>0.998</v>
      </c>
      <c r="X28" t="b">
        <f>AND(line_recovered_lags!S28:T28,line_recovered_lags!Y28:Z28)</f>
        <v>0</v>
      </c>
      <c r="Y28" t="b">
        <f>AND(line_recovered_lags!V28:W28,line_recovered_lags!AB28:AC28)</f>
        <v>0</v>
      </c>
      <c r="AA28" t="b">
        <v>0</v>
      </c>
      <c r="AB28" t="b">
        <v>0</v>
      </c>
    </row>
    <row r="29" spans="1:28" x14ac:dyDescent="0.25">
      <c r="A29">
        <v>27</v>
      </c>
      <c r="B29">
        <v>2938228331</v>
      </c>
      <c r="C29" t="s">
        <v>7</v>
      </c>
      <c r="D29">
        <v>1.8740000000000001</v>
      </c>
      <c r="E29">
        <v>45.606999999999999</v>
      </c>
      <c r="F29">
        <v>45.762999999999998</v>
      </c>
      <c r="G29">
        <v>45.869</v>
      </c>
      <c r="I29">
        <v>140</v>
      </c>
      <c r="J29">
        <v>22</v>
      </c>
      <c r="K29">
        <v>19</v>
      </c>
      <c r="L29">
        <v>8.52149678072288E-2</v>
      </c>
      <c r="M29">
        <v>0.126873461477541</v>
      </c>
      <c r="N29">
        <v>0</v>
      </c>
      <c r="P29" s="3">
        <v>511.79899999999998</v>
      </c>
      <c r="Q29" s="3">
        <v>358.51900000000001</v>
      </c>
      <c r="R29" s="3">
        <v>402.45</v>
      </c>
      <c r="S29" s="3">
        <v>513.55999999999995</v>
      </c>
      <c r="U29">
        <v>0.84199999999999997</v>
      </c>
      <c r="V29">
        <v>0.999</v>
      </c>
      <c r="X29" t="b">
        <f>AND(line_recovered_lags!S29:T29,line_recovered_lags!Y29:Z29)</f>
        <v>0</v>
      </c>
      <c r="Y29" t="b">
        <f>AND(line_recovered_lags!V29:W29,line_recovered_lags!AB29:AC29)</f>
        <v>0</v>
      </c>
      <c r="AA29" t="b">
        <v>0</v>
      </c>
      <c r="AB29" t="b">
        <v>0</v>
      </c>
    </row>
    <row r="30" spans="1:28" x14ac:dyDescent="0.25">
      <c r="A30">
        <v>28</v>
      </c>
      <c r="B30">
        <v>2938254204</v>
      </c>
      <c r="C30" t="s">
        <v>7</v>
      </c>
      <c r="D30">
        <v>1.772</v>
      </c>
      <c r="E30">
        <v>45.061999999999998</v>
      </c>
      <c r="F30">
        <v>45.218000000000004</v>
      </c>
      <c r="G30">
        <v>45.323999999999998</v>
      </c>
      <c r="I30">
        <v>131</v>
      </c>
      <c r="J30">
        <v>22</v>
      </c>
      <c r="K30">
        <v>16</v>
      </c>
      <c r="L30">
        <v>0.33017083948985199</v>
      </c>
      <c r="M30">
        <v>0.44361211311455501</v>
      </c>
      <c r="N30">
        <v>0</v>
      </c>
      <c r="P30" s="3">
        <v>150.63</v>
      </c>
      <c r="Q30" s="3">
        <v>24.355</v>
      </c>
      <c r="R30" s="3">
        <v>330.73500000000001</v>
      </c>
      <c r="S30" s="3">
        <v>527.91700000000003</v>
      </c>
      <c r="U30">
        <v>1</v>
      </c>
      <c r="V30">
        <v>0.98599999999999999</v>
      </c>
      <c r="X30" t="b">
        <f>AND(line_recovered_lags!S30:T30,line_recovered_lags!Y30:Z30)</f>
        <v>1</v>
      </c>
      <c r="Y30" t="b">
        <f>AND(line_recovered_lags!V30:W30,line_recovered_lags!AB30:AC30)</f>
        <v>0</v>
      </c>
      <c r="AA30">
        <v>1</v>
      </c>
      <c r="AB30" t="b">
        <v>0</v>
      </c>
    </row>
    <row r="31" spans="1:28" x14ac:dyDescent="0.25">
      <c r="A31">
        <v>29</v>
      </c>
      <c r="B31">
        <v>2938258860</v>
      </c>
      <c r="C31" t="s">
        <v>7</v>
      </c>
      <c r="D31">
        <v>1.7769999999999999</v>
      </c>
      <c r="E31">
        <v>45.432000000000002</v>
      </c>
      <c r="F31">
        <v>45.588000000000001</v>
      </c>
      <c r="G31">
        <v>45.695</v>
      </c>
      <c r="I31">
        <v>142</v>
      </c>
      <c r="J31">
        <v>21</v>
      </c>
      <c r="K31">
        <v>5</v>
      </c>
      <c r="L31">
        <v>0.149182304592193</v>
      </c>
      <c r="M31">
        <v>0.34032206881434801</v>
      </c>
      <c r="N31">
        <v>0</v>
      </c>
      <c r="P31" s="3">
        <v>156.26300000000001</v>
      </c>
      <c r="Q31" s="3">
        <v>19.521999999999998</v>
      </c>
      <c r="R31" s="3">
        <v>408.16800000000001</v>
      </c>
      <c r="S31" s="3">
        <v>578.48400000000004</v>
      </c>
      <c r="U31">
        <v>1</v>
      </c>
      <c r="V31">
        <v>0.97299999999999998</v>
      </c>
      <c r="X31" t="b">
        <f>AND(line_recovered_lags!S31:T31,line_recovered_lags!Y31:Z31)</f>
        <v>1</v>
      </c>
      <c r="Y31" t="b">
        <f>AND(line_recovered_lags!V31:W31,line_recovered_lags!AB31:AC31)</f>
        <v>0</v>
      </c>
      <c r="AA31">
        <v>1</v>
      </c>
      <c r="AB31" t="b">
        <v>0</v>
      </c>
    </row>
    <row r="32" spans="1:28" x14ac:dyDescent="0.25">
      <c r="A32">
        <v>30</v>
      </c>
      <c r="B32">
        <v>2938268664</v>
      </c>
      <c r="C32" t="s">
        <v>7</v>
      </c>
      <c r="D32">
        <v>1.7949999999999999</v>
      </c>
      <c r="E32">
        <v>44.923999999999999</v>
      </c>
      <c r="F32">
        <v>45.08</v>
      </c>
      <c r="G32">
        <v>45.186</v>
      </c>
      <c r="I32">
        <v>94</v>
      </c>
      <c r="J32">
        <v>21</v>
      </c>
      <c r="K32">
        <v>19</v>
      </c>
      <c r="L32">
        <v>0.26068935042269897</v>
      </c>
      <c r="M32">
        <v>0.34659408526171198</v>
      </c>
      <c r="N32">
        <v>0</v>
      </c>
      <c r="P32" s="3">
        <v>193.423</v>
      </c>
      <c r="Q32" s="3">
        <v>368.80500000000001</v>
      </c>
      <c r="R32" s="3">
        <v>383.39800000000002</v>
      </c>
      <c r="S32" s="3">
        <v>516.35299999999995</v>
      </c>
      <c r="U32">
        <v>0.82299999999999995</v>
      </c>
      <c r="V32">
        <v>0.96399999999999997</v>
      </c>
      <c r="X32" t="b">
        <f>AND(line_recovered_lags!S32:T32,line_recovered_lags!Y32:Z32)</f>
        <v>0</v>
      </c>
      <c r="Y32" t="b">
        <f>AND(line_recovered_lags!V32:W32,line_recovered_lags!AB32:AC32)</f>
        <v>0</v>
      </c>
      <c r="AA32" t="b">
        <v>0</v>
      </c>
      <c r="AB32" t="b">
        <v>0</v>
      </c>
    </row>
    <row r="33" spans="1:28" x14ac:dyDescent="0.25">
      <c r="A33">
        <v>31</v>
      </c>
      <c r="B33">
        <v>2938398472</v>
      </c>
      <c r="C33" t="s">
        <v>7</v>
      </c>
      <c r="D33">
        <v>1.8160000000000001</v>
      </c>
      <c r="E33">
        <v>45.524000000000001</v>
      </c>
      <c r="F33">
        <v>45.68</v>
      </c>
      <c r="G33">
        <v>45.786000000000001</v>
      </c>
      <c r="I33">
        <v>136</v>
      </c>
      <c r="J33">
        <v>32</v>
      </c>
      <c r="K33">
        <v>23</v>
      </c>
      <c r="L33">
        <v>0.12313516578523</v>
      </c>
      <c r="M33">
        <v>0.226455016851008</v>
      </c>
      <c r="N33">
        <v>0</v>
      </c>
      <c r="P33" s="3">
        <v>579.91</v>
      </c>
      <c r="Q33" s="3">
        <v>28.521999999999998</v>
      </c>
      <c r="R33" s="3">
        <v>392.88600000000002</v>
      </c>
      <c r="S33" s="3">
        <v>514.92499999999995</v>
      </c>
      <c r="U33">
        <v>0.98899999999999999</v>
      </c>
      <c r="V33">
        <v>0.998</v>
      </c>
      <c r="X33" t="b">
        <f>AND(line_recovered_lags!S33:T33,line_recovered_lags!Y33:Z33)</f>
        <v>0</v>
      </c>
      <c r="Y33" t="b">
        <f>AND(line_recovered_lags!V33:W33,line_recovered_lags!AB33:AC33)</f>
        <v>0</v>
      </c>
      <c r="AA33" t="b">
        <v>0</v>
      </c>
      <c r="AB33" t="b">
        <v>0</v>
      </c>
    </row>
    <row r="34" spans="1:28" x14ac:dyDescent="0.25">
      <c r="A34">
        <v>32</v>
      </c>
      <c r="B34">
        <v>2938497808</v>
      </c>
      <c r="C34" t="s">
        <v>7</v>
      </c>
      <c r="D34">
        <v>1.915</v>
      </c>
      <c r="E34">
        <v>45.521999999999998</v>
      </c>
      <c r="F34">
        <v>45.677999999999997</v>
      </c>
      <c r="G34">
        <v>45.783999999999999</v>
      </c>
      <c r="I34">
        <v>137</v>
      </c>
      <c r="J34">
        <v>18</v>
      </c>
      <c r="K34">
        <v>16</v>
      </c>
      <c r="L34">
        <v>0.22024451216423899</v>
      </c>
      <c r="M34">
        <v>0.210699214756734</v>
      </c>
      <c r="N34">
        <v>0</v>
      </c>
      <c r="P34" s="3">
        <v>517.39200000000005</v>
      </c>
      <c r="Q34" s="3">
        <v>24.41</v>
      </c>
      <c r="R34" s="3">
        <v>390.60899999999998</v>
      </c>
      <c r="S34" s="3">
        <v>555.34</v>
      </c>
      <c r="U34">
        <v>1</v>
      </c>
      <c r="V34">
        <v>0.86499999999999999</v>
      </c>
      <c r="X34" t="b">
        <f>AND(line_recovered_lags!S34:T34,line_recovered_lags!Y34:Z34)</f>
        <v>1</v>
      </c>
      <c r="Y34" t="b">
        <f>AND(line_recovered_lags!V34:W34,line_recovered_lags!AB34:AC34)</f>
        <v>0</v>
      </c>
      <c r="AA34">
        <v>1</v>
      </c>
      <c r="AB34" t="b">
        <v>0</v>
      </c>
    </row>
    <row r="35" spans="1:28" x14ac:dyDescent="0.25">
      <c r="A35">
        <v>33</v>
      </c>
      <c r="B35">
        <v>2938498296</v>
      </c>
      <c r="C35" t="s">
        <v>7</v>
      </c>
      <c r="D35">
        <v>1.9239999999999999</v>
      </c>
      <c r="E35">
        <v>45.131</v>
      </c>
      <c r="F35">
        <v>45.286000000000001</v>
      </c>
      <c r="G35">
        <v>45.393000000000001</v>
      </c>
      <c r="I35">
        <v>132</v>
      </c>
      <c r="J35">
        <v>13</v>
      </c>
      <c r="K35">
        <v>12</v>
      </c>
      <c r="L35">
        <v>0.14043039289260301</v>
      </c>
      <c r="M35">
        <v>0</v>
      </c>
      <c r="N35">
        <v>0.46744024201682299</v>
      </c>
      <c r="P35" s="3">
        <v>538.59400000000005</v>
      </c>
      <c r="Q35" s="3">
        <v>509.83300000000003</v>
      </c>
      <c r="R35" s="3">
        <v>412.80399999999997</v>
      </c>
      <c r="S35" s="3">
        <v>295.82499999999999</v>
      </c>
      <c r="U35">
        <v>0.99399999999999999</v>
      </c>
      <c r="V35">
        <v>0.998</v>
      </c>
      <c r="X35" t="b">
        <f>AND(line_recovered_lags!S35:T35,line_recovered_lags!Y35:Z35)</f>
        <v>0</v>
      </c>
      <c r="Y35" t="b">
        <f>AND(line_recovered_lags!V35:W35,line_recovered_lags!AB35:AC35)</f>
        <v>0</v>
      </c>
      <c r="AA35" t="b">
        <v>0</v>
      </c>
      <c r="AB35" t="b">
        <v>0</v>
      </c>
    </row>
    <row r="36" spans="1:28" x14ac:dyDescent="0.25">
      <c r="A36">
        <v>34</v>
      </c>
      <c r="B36">
        <v>2938638637</v>
      </c>
      <c r="C36" t="s">
        <v>7</v>
      </c>
      <c r="D36">
        <v>1.792</v>
      </c>
      <c r="E36">
        <v>45.500999999999998</v>
      </c>
      <c r="F36">
        <v>45.656999999999996</v>
      </c>
      <c r="G36">
        <v>45.764000000000003</v>
      </c>
      <c r="I36">
        <v>135</v>
      </c>
      <c r="J36">
        <v>22</v>
      </c>
      <c r="K36">
        <v>19</v>
      </c>
      <c r="L36">
        <v>0.30686454282636599</v>
      </c>
      <c r="M36">
        <v>0.14613453842302401</v>
      </c>
      <c r="N36">
        <v>0</v>
      </c>
      <c r="P36" s="3">
        <v>193.30500000000001</v>
      </c>
      <c r="Q36" s="3">
        <v>321.05900000000003</v>
      </c>
      <c r="R36" s="3">
        <v>367.41800000000001</v>
      </c>
      <c r="S36" s="3">
        <v>505.63600000000002</v>
      </c>
      <c r="U36">
        <v>0.99299999999999999</v>
      </c>
      <c r="V36">
        <v>0.99</v>
      </c>
      <c r="X36" t="b">
        <f>AND(line_recovered_lags!S36:T36,line_recovered_lags!Y36:Z36)</f>
        <v>0</v>
      </c>
      <c r="Y36" t="b">
        <f>AND(line_recovered_lags!V36:W36,line_recovered_lags!AB36:AC36)</f>
        <v>0</v>
      </c>
      <c r="AA36" t="b">
        <v>0</v>
      </c>
      <c r="AB36" t="b">
        <v>0</v>
      </c>
    </row>
    <row r="37" spans="1:28" x14ac:dyDescent="0.25">
      <c r="A37">
        <v>35</v>
      </c>
      <c r="B37">
        <v>2938666749</v>
      </c>
      <c r="C37" t="s">
        <v>7</v>
      </c>
      <c r="D37">
        <v>1.8360000000000001</v>
      </c>
      <c r="E37">
        <v>45.213000000000001</v>
      </c>
      <c r="F37">
        <v>45.368000000000002</v>
      </c>
      <c r="G37">
        <v>45.475000000000001</v>
      </c>
      <c r="I37">
        <v>136</v>
      </c>
      <c r="J37">
        <v>23</v>
      </c>
      <c r="K37">
        <v>20</v>
      </c>
      <c r="L37">
        <v>0.322859977962003</v>
      </c>
      <c r="M37">
        <v>0.18742726824639699</v>
      </c>
      <c r="N37">
        <v>0</v>
      </c>
      <c r="P37" s="3">
        <v>782.35400000000004</v>
      </c>
      <c r="Q37" s="3">
        <v>45.984999999999999</v>
      </c>
      <c r="R37" s="3">
        <v>418.15499999999997</v>
      </c>
      <c r="S37" s="3">
        <v>500.87700000000001</v>
      </c>
      <c r="U37">
        <v>1</v>
      </c>
      <c r="V37">
        <v>0.998</v>
      </c>
      <c r="X37" t="b">
        <f>AND(line_recovered_lags!S37:T37,line_recovered_lags!Y37:Z37)</f>
        <v>1</v>
      </c>
      <c r="Y37" t="b">
        <f>AND(line_recovered_lags!V37:W37,line_recovered_lags!AB37:AC37)</f>
        <v>0</v>
      </c>
      <c r="AA37">
        <v>1</v>
      </c>
      <c r="AB37" t="b">
        <v>0</v>
      </c>
    </row>
    <row r="38" spans="1:28" x14ac:dyDescent="0.25">
      <c r="A38">
        <v>36</v>
      </c>
      <c r="B38">
        <v>2938756405</v>
      </c>
      <c r="C38" t="s">
        <v>7</v>
      </c>
      <c r="D38">
        <v>1.7949999999999999</v>
      </c>
      <c r="E38">
        <v>45.14</v>
      </c>
      <c r="F38">
        <v>45.295999999999999</v>
      </c>
      <c r="G38">
        <v>45.402000000000001</v>
      </c>
      <c r="I38">
        <v>134</v>
      </c>
      <c r="J38">
        <v>33</v>
      </c>
      <c r="K38">
        <v>25</v>
      </c>
      <c r="L38">
        <v>0.197490586157725</v>
      </c>
      <c r="M38">
        <v>0.234368366391869</v>
      </c>
      <c r="N38">
        <v>0</v>
      </c>
      <c r="P38" s="3">
        <v>532.74800000000005</v>
      </c>
      <c r="Q38" s="3">
        <v>18.117999999999999</v>
      </c>
      <c r="R38" s="3">
        <v>373.69</v>
      </c>
      <c r="S38" s="3">
        <v>446.08600000000001</v>
      </c>
      <c r="U38">
        <v>1</v>
      </c>
      <c r="V38">
        <v>0.98499999999999999</v>
      </c>
      <c r="X38" t="b">
        <f>AND(line_recovered_lags!S38:T38,line_recovered_lags!Y38:Z38)</f>
        <v>1</v>
      </c>
      <c r="Y38" t="b">
        <f>AND(line_recovered_lags!V38:W38,line_recovered_lags!AB38:AC38)</f>
        <v>0</v>
      </c>
      <c r="AA38">
        <v>1</v>
      </c>
      <c r="AB38" t="b">
        <v>0</v>
      </c>
    </row>
    <row r="39" spans="1:28" x14ac:dyDescent="0.25">
      <c r="A39">
        <v>37</v>
      </c>
      <c r="B39">
        <v>2938870373</v>
      </c>
      <c r="C39" t="s">
        <v>7</v>
      </c>
      <c r="D39">
        <v>1.83</v>
      </c>
      <c r="E39">
        <v>44.965000000000003</v>
      </c>
      <c r="F39">
        <v>45.121000000000002</v>
      </c>
      <c r="G39">
        <v>45.226999999999997</v>
      </c>
      <c r="I39">
        <v>132</v>
      </c>
      <c r="J39">
        <v>22</v>
      </c>
      <c r="K39">
        <v>18</v>
      </c>
      <c r="L39">
        <v>0.103816269817923</v>
      </c>
      <c r="M39">
        <v>0.36001424397507198</v>
      </c>
      <c r="N39">
        <v>0</v>
      </c>
      <c r="P39" s="3">
        <v>523.06700000000001</v>
      </c>
      <c r="Q39" s="3">
        <v>41.526000000000003</v>
      </c>
      <c r="R39" s="3">
        <v>464.14100000000002</v>
      </c>
      <c r="S39" s="3">
        <v>563.69200000000001</v>
      </c>
      <c r="U39">
        <v>0.96599999999999997</v>
      </c>
      <c r="V39">
        <v>0.99</v>
      </c>
      <c r="X39" t="b">
        <f>AND(line_recovered_lags!S39:T39,line_recovered_lags!Y39:Z39)</f>
        <v>0</v>
      </c>
      <c r="Y39" t="b">
        <f>AND(line_recovered_lags!V39:W39,line_recovered_lags!AB39:AC39)</f>
        <v>0</v>
      </c>
      <c r="AA39" t="b">
        <v>0</v>
      </c>
      <c r="AB39" t="b">
        <v>0</v>
      </c>
    </row>
    <row r="40" spans="1:28" x14ac:dyDescent="0.25">
      <c r="A40">
        <v>38</v>
      </c>
      <c r="B40">
        <v>2938878570</v>
      </c>
      <c r="C40" t="s">
        <v>7</v>
      </c>
      <c r="D40">
        <v>1.9</v>
      </c>
      <c r="E40">
        <v>45.386000000000003</v>
      </c>
      <c r="F40">
        <v>45.542000000000002</v>
      </c>
      <c r="G40">
        <v>45.648000000000003</v>
      </c>
      <c r="I40">
        <v>133</v>
      </c>
      <c r="J40">
        <v>30</v>
      </c>
      <c r="K40">
        <v>25</v>
      </c>
      <c r="L40">
        <v>0.27264929266246302</v>
      </c>
      <c r="M40">
        <v>0.215753382613837</v>
      </c>
      <c r="N40">
        <v>0</v>
      </c>
      <c r="P40" s="3">
        <v>531.72799999999995</v>
      </c>
      <c r="Q40" s="3">
        <v>178.292</v>
      </c>
      <c r="R40" s="3">
        <v>435.87400000000002</v>
      </c>
      <c r="S40" s="3">
        <v>490.71199999999999</v>
      </c>
      <c r="U40">
        <v>0.96699999999999997</v>
      </c>
      <c r="V40">
        <v>0.98599999999999999</v>
      </c>
      <c r="X40" t="b">
        <f>AND(line_recovered_lags!S40:T40,line_recovered_lags!Y40:Z40)</f>
        <v>0</v>
      </c>
      <c r="Y40" t="b">
        <f>AND(line_recovered_lags!V40:W40,line_recovered_lags!AB40:AC40)</f>
        <v>0</v>
      </c>
      <c r="AA40" t="b">
        <v>0</v>
      </c>
      <c r="AB40" t="b">
        <v>0</v>
      </c>
    </row>
    <row r="41" spans="1:28" x14ac:dyDescent="0.25">
      <c r="A41">
        <v>39</v>
      </c>
      <c r="B41">
        <v>2938969598</v>
      </c>
      <c r="C41" t="s">
        <v>7</v>
      </c>
      <c r="D41">
        <v>1.825</v>
      </c>
      <c r="E41">
        <v>45.353999999999999</v>
      </c>
      <c r="F41">
        <v>45.509</v>
      </c>
      <c r="G41">
        <v>45.616</v>
      </c>
      <c r="I41">
        <v>136</v>
      </c>
      <c r="J41">
        <v>33</v>
      </c>
      <c r="K41">
        <v>24</v>
      </c>
      <c r="L41">
        <v>0.18052715570644901</v>
      </c>
      <c r="M41">
        <v>0.14978344192326001</v>
      </c>
      <c r="N41">
        <v>0</v>
      </c>
      <c r="P41" s="3">
        <v>507.72399999999999</v>
      </c>
      <c r="Q41" s="3">
        <v>89.451999999999998</v>
      </c>
      <c r="R41" s="3">
        <v>441.90600000000001</v>
      </c>
      <c r="S41" s="3">
        <v>602.33199999999999</v>
      </c>
      <c r="U41">
        <v>1</v>
      </c>
      <c r="V41">
        <v>0.97699999999999998</v>
      </c>
      <c r="X41" t="b">
        <f>AND(line_recovered_lags!S41:T41,line_recovered_lags!Y41:Z41)</f>
        <v>0</v>
      </c>
      <c r="Y41" t="b">
        <f>AND(line_recovered_lags!V41:W41,line_recovered_lags!AB41:AC41)</f>
        <v>0</v>
      </c>
      <c r="AA41" t="b">
        <v>0</v>
      </c>
      <c r="AB41" t="b">
        <v>0</v>
      </c>
    </row>
    <row r="42" spans="1:28" x14ac:dyDescent="0.25">
      <c r="A42">
        <v>40</v>
      </c>
      <c r="B42">
        <v>2938985411</v>
      </c>
      <c r="C42" t="s">
        <v>7</v>
      </c>
      <c r="D42">
        <v>1.8440000000000001</v>
      </c>
      <c r="E42">
        <v>45.481000000000002</v>
      </c>
      <c r="F42">
        <v>45.637</v>
      </c>
      <c r="G42">
        <v>45.744</v>
      </c>
      <c r="I42">
        <v>135</v>
      </c>
      <c r="J42">
        <v>32</v>
      </c>
      <c r="K42">
        <v>24</v>
      </c>
      <c r="L42">
        <v>0.111780335237497</v>
      </c>
      <c r="M42">
        <v>9.7034275912992698E-2</v>
      </c>
      <c r="N42">
        <v>0</v>
      </c>
      <c r="P42" s="3">
        <v>491.976</v>
      </c>
      <c r="Q42" s="3">
        <v>97.861999999999995</v>
      </c>
      <c r="R42" s="3">
        <v>395.22800000000001</v>
      </c>
      <c r="S42" s="3">
        <v>537.81399999999996</v>
      </c>
      <c r="U42">
        <v>0.998</v>
      </c>
      <c r="V42">
        <v>0.99399999999999999</v>
      </c>
      <c r="X42" t="b">
        <f>AND(line_recovered_lags!S42:T42,line_recovered_lags!Y42:Z42)</f>
        <v>0</v>
      </c>
      <c r="Y42" t="b">
        <f>AND(line_recovered_lags!V42:W42,line_recovered_lags!AB42:AC42)</f>
        <v>0</v>
      </c>
      <c r="AA42" t="b">
        <v>0</v>
      </c>
      <c r="AB42" t="b">
        <v>0</v>
      </c>
    </row>
    <row r="43" spans="1:28" x14ac:dyDescent="0.25">
      <c r="A43">
        <v>41</v>
      </c>
      <c r="B43">
        <v>2939225137</v>
      </c>
      <c r="C43" t="s">
        <v>7</v>
      </c>
      <c r="D43">
        <v>1.7490000000000001</v>
      </c>
      <c r="E43">
        <v>45.295999999999999</v>
      </c>
      <c r="F43">
        <v>45.451999999999998</v>
      </c>
      <c r="G43">
        <v>45.558</v>
      </c>
      <c r="I43">
        <v>170</v>
      </c>
      <c r="J43">
        <v>29</v>
      </c>
      <c r="K43">
        <v>21</v>
      </c>
      <c r="L43">
        <v>0.16436148583266</v>
      </c>
      <c r="M43">
        <v>0.13288535173334001</v>
      </c>
      <c r="N43">
        <v>0</v>
      </c>
      <c r="P43" s="3">
        <v>195.041</v>
      </c>
      <c r="Q43" s="3">
        <v>209.90700000000001</v>
      </c>
      <c r="R43" s="3">
        <v>412.51600000000002</v>
      </c>
      <c r="S43" s="3">
        <v>523.678</v>
      </c>
      <c r="U43">
        <v>0.95399999999999996</v>
      </c>
      <c r="V43">
        <v>0.998</v>
      </c>
      <c r="X43" t="b">
        <f>AND(line_recovered_lags!S43:T43,line_recovered_lags!Y43:Z43)</f>
        <v>0</v>
      </c>
      <c r="Y43" t="b">
        <f>AND(line_recovered_lags!V43:W43,line_recovered_lags!AB43:AC43)</f>
        <v>0</v>
      </c>
      <c r="AA43" t="b">
        <v>0</v>
      </c>
      <c r="AB43" t="b">
        <v>0</v>
      </c>
    </row>
    <row r="44" spans="1:28" x14ac:dyDescent="0.25">
      <c r="A44">
        <v>42</v>
      </c>
      <c r="B44">
        <v>2939317867</v>
      </c>
      <c r="C44" t="s">
        <v>7</v>
      </c>
      <c r="D44">
        <v>1.8149999999999999</v>
      </c>
      <c r="E44">
        <v>44.972000000000001</v>
      </c>
      <c r="F44">
        <v>45.128</v>
      </c>
      <c r="G44">
        <v>45.234000000000002</v>
      </c>
      <c r="I44">
        <v>156</v>
      </c>
      <c r="J44">
        <v>28</v>
      </c>
      <c r="K44">
        <v>14</v>
      </c>
      <c r="L44">
        <v>9.5082551735666196E-2</v>
      </c>
      <c r="M44">
        <v>0.69724888876054303</v>
      </c>
      <c r="N44">
        <v>0</v>
      </c>
      <c r="P44" s="3">
        <v>80.715000000000003</v>
      </c>
      <c r="Q44" s="3">
        <v>27.925000000000001</v>
      </c>
      <c r="R44" s="3">
        <v>378.39800000000002</v>
      </c>
      <c r="S44" s="3">
        <v>445.42099999999999</v>
      </c>
      <c r="U44">
        <v>0.996</v>
      </c>
      <c r="V44">
        <v>0.98899999999999999</v>
      </c>
      <c r="X44" t="b">
        <f>AND(line_recovered_lags!S44:T44,line_recovered_lags!Y44:Z44)</f>
        <v>1</v>
      </c>
      <c r="Y44" t="b">
        <f>AND(line_recovered_lags!V44:W44,line_recovered_lags!AB44:AC44)</f>
        <v>0</v>
      </c>
      <c r="AA44">
        <v>0.996</v>
      </c>
      <c r="AB44" t="b">
        <v>0</v>
      </c>
    </row>
    <row r="45" spans="1:28" x14ac:dyDescent="0.25">
      <c r="A45">
        <v>43</v>
      </c>
      <c r="B45">
        <v>2939348426</v>
      </c>
      <c r="C45" t="s">
        <v>7</v>
      </c>
      <c r="D45">
        <v>1.7789999999999999</v>
      </c>
      <c r="E45">
        <v>45.222000000000001</v>
      </c>
      <c r="F45">
        <v>45.378</v>
      </c>
      <c r="G45">
        <v>45.484000000000002</v>
      </c>
      <c r="I45">
        <v>149</v>
      </c>
      <c r="J45">
        <v>40</v>
      </c>
      <c r="K45">
        <v>24</v>
      </c>
      <c r="L45">
        <v>4.6285843752699597E-2</v>
      </c>
      <c r="M45">
        <v>0.32254818136672397</v>
      </c>
      <c r="N45">
        <v>0</v>
      </c>
      <c r="P45" s="3">
        <v>189.05099999999999</v>
      </c>
      <c r="Q45" s="3">
        <v>398.50700000000001</v>
      </c>
      <c r="R45" s="3">
        <v>382.49799999999999</v>
      </c>
      <c r="S45" s="3">
        <v>493.16500000000002</v>
      </c>
      <c r="U45">
        <v>0.67500000000000004</v>
      </c>
      <c r="V45">
        <v>0.999</v>
      </c>
      <c r="X45" t="b">
        <f>AND(line_recovered_lags!S45:T45,line_recovered_lags!Y45:Z45)</f>
        <v>0</v>
      </c>
      <c r="Y45" t="b">
        <f>AND(line_recovered_lags!V45:W45,line_recovered_lags!AB45:AC45)</f>
        <v>0</v>
      </c>
      <c r="AA45" t="b">
        <v>0</v>
      </c>
      <c r="AB45" t="b">
        <v>0</v>
      </c>
    </row>
    <row r="46" spans="1:28" x14ac:dyDescent="0.25">
      <c r="A46">
        <v>44</v>
      </c>
      <c r="B46">
        <v>2939394160</v>
      </c>
      <c r="C46" t="s">
        <v>7</v>
      </c>
      <c r="D46">
        <v>1.7470000000000001</v>
      </c>
      <c r="E46">
        <v>45.375</v>
      </c>
      <c r="F46">
        <v>45.530999999999999</v>
      </c>
      <c r="G46">
        <v>45.637</v>
      </c>
      <c r="I46">
        <v>139</v>
      </c>
      <c r="J46">
        <v>28</v>
      </c>
      <c r="K46">
        <v>22</v>
      </c>
      <c r="L46">
        <v>0.172729378731241</v>
      </c>
      <c r="M46">
        <v>0.28461726747277999</v>
      </c>
      <c r="N46">
        <v>0</v>
      </c>
      <c r="P46" s="3">
        <v>552.88699999999994</v>
      </c>
      <c r="Q46" s="3">
        <v>348.82499999999999</v>
      </c>
      <c r="R46" s="3">
        <v>449.596</v>
      </c>
      <c r="S46" s="3">
        <v>534.26099999999997</v>
      </c>
      <c r="U46">
        <v>0.876</v>
      </c>
      <c r="V46">
        <v>0.996</v>
      </c>
      <c r="X46" t="b">
        <f>AND(line_recovered_lags!S46:T46,line_recovered_lags!Y46:Z46)</f>
        <v>0</v>
      </c>
      <c r="Y46" t="b">
        <f>AND(line_recovered_lags!V46:W46,line_recovered_lags!AB46:AC46)</f>
        <v>0</v>
      </c>
      <c r="AA46" t="b">
        <v>0</v>
      </c>
      <c r="AB46" t="b">
        <v>0</v>
      </c>
    </row>
    <row r="47" spans="1:28" x14ac:dyDescent="0.25">
      <c r="A47">
        <v>45</v>
      </c>
      <c r="B47">
        <v>2939489514</v>
      </c>
      <c r="C47" t="s">
        <v>7</v>
      </c>
      <c r="D47">
        <v>1.8009999999999999</v>
      </c>
      <c r="E47">
        <v>45.411000000000001</v>
      </c>
      <c r="F47">
        <v>45.567</v>
      </c>
      <c r="G47">
        <v>45.673000000000002</v>
      </c>
      <c r="I47">
        <v>169</v>
      </c>
      <c r="J47">
        <v>32</v>
      </c>
      <c r="K47">
        <v>20</v>
      </c>
      <c r="L47">
        <v>0.17718132827059099</v>
      </c>
      <c r="M47">
        <v>0.24934871371313599</v>
      </c>
      <c r="N47">
        <v>0</v>
      </c>
      <c r="P47" s="3">
        <v>519.19299999999998</v>
      </c>
      <c r="Q47" s="3">
        <v>354.32</v>
      </c>
      <c r="R47" s="3">
        <v>395.49299999999999</v>
      </c>
      <c r="S47" s="3">
        <v>510.74099999999999</v>
      </c>
      <c r="U47">
        <v>0.94599999999999995</v>
      </c>
      <c r="V47">
        <v>0.999</v>
      </c>
      <c r="X47" t="b">
        <f>AND(line_recovered_lags!S47:T47,line_recovered_lags!Y47:Z47)</f>
        <v>0</v>
      </c>
      <c r="Y47" t="b">
        <f>AND(line_recovered_lags!V47:W47,line_recovered_lags!AB47:AC47)</f>
        <v>0</v>
      </c>
      <c r="AA47" t="b">
        <v>0</v>
      </c>
      <c r="AB47" t="b">
        <v>0</v>
      </c>
    </row>
    <row r="48" spans="1:28" x14ac:dyDescent="0.25">
      <c r="A48">
        <v>46</v>
      </c>
      <c r="B48">
        <v>2939520972</v>
      </c>
      <c r="C48" t="s">
        <v>7</v>
      </c>
      <c r="D48">
        <v>1.917</v>
      </c>
      <c r="E48">
        <v>45.767000000000003</v>
      </c>
      <c r="F48">
        <v>45.923000000000002</v>
      </c>
      <c r="G48">
        <v>46.029000000000003</v>
      </c>
      <c r="I48">
        <v>166</v>
      </c>
      <c r="J48">
        <v>32</v>
      </c>
      <c r="K48">
        <v>21</v>
      </c>
      <c r="L48">
        <v>0.113309360568357</v>
      </c>
      <c r="M48">
        <v>0.17682754442700099</v>
      </c>
      <c r="N48">
        <v>0</v>
      </c>
      <c r="P48" s="3">
        <v>168.238</v>
      </c>
      <c r="Q48" s="3">
        <v>48.4</v>
      </c>
      <c r="R48" s="3">
        <v>415.56299999999999</v>
      </c>
      <c r="S48" s="3">
        <v>514.84900000000005</v>
      </c>
      <c r="U48">
        <v>0.70499999999999996</v>
      </c>
      <c r="V48">
        <v>0.998</v>
      </c>
      <c r="X48" t="b">
        <f>AND(line_recovered_lags!S48:T48,line_recovered_lags!Y48:Z48)</f>
        <v>0</v>
      </c>
      <c r="Y48" t="b">
        <f>AND(line_recovered_lags!V48:W48,line_recovered_lags!AB48:AC48)</f>
        <v>0</v>
      </c>
      <c r="AA48" t="b">
        <v>0</v>
      </c>
      <c r="AB48" t="b">
        <v>0</v>
      </c>
    </row>
    <row r="49" spans="1:28" x14ac:dyDescent="0.25">
      <c r="A49">
        <v>47</v>
      </c>
      <c r="B49">
        <v>2939531854</v>
      </c>
      <c r="C49" t="s">
        <v>7</v>
      </c>
      <c r="D49">
        <v>1.9159999999999999</v>
      </c>
      <c r="E49">
        <v>45.241999999999997</v>
      </c>
      <c r="F49">
        <v>45.398000000000003</v>
      </c>
      <c r="G49">
        <v>45.505000000000003</v>
      </c>
      <c r="I49">
        <v>154</v>
      </c>
      <c r="J49">
        <v>29</v>
      </c>
      <c r="K49">
        <v>19</v>
      </c>
      <c r="L49">
        <v>0.122073381049612</v>
      </c>
      <c r="M49">
        <v>0.130231942264036</v>
      </c>
      <c r="N49">
        <v>0</v>
      </c>
      <c r="P49" s="3">
        <v>542.38800000000003</v>
      </c>
      <c r="Q49" s="3">
        <v>265.88499999999999</v>
      </c>
      <c r="R49" s="3">
        <v>453.84399999999999</v>
      </c>
      <c r="S49" s="3">
        <v>624.15099999999995</v>
      </c>
      <c r="U49">
        <v>0.80500000000000005</v>
      </c>
      <c r="V49">
        <v>0.99399999999999999</v>
      </c>
      <c r="X49" t="b">
        <f>AND(line_recovered_lags!S49:T49,line_recovered_lags!Y49:Z49)</f>
        <v>0</v>
      </c>
      <c r="Y49" t="b">
        <f>AND(line_recovered_lags!V49:W49,line_recovered_lags!AB49:AC49)</f>
        <v>0</v>
      </c>
      <c r="AA49" t="b">
        <v>0</v>
      </c>
      <c r="AB49" t="b">
        <v>0</v>
      </c>
    </row>
    <row r="50" spans="1:28" x14ac:dyDescent="0.25">
      <c r="A50">
        <v>48</v>
      </c>
      <c r="B50">
        <v>2939622630</v>
      </c>
      <c r="C50" t="s">
        <v>7</v>
      </c>
      <c r="D50">
        <v>1.92</v>
      </c>
      <c r="E50">
        <v>45.512999999999998</v>
      </c>
      <c r="F50">
        <v>45.668999999999997</v>
      </c>
      <c r="G50">
        <v>45.774999999999999</v>
      </c>
      <c r="I50">
        <v>205</v>
      </c>
      <c r="J50">
        <v>34</v>
      </c>
      <c r="K50">
        <v>22</v>
      </c>
      <c r="L50">
        <v>0.16852345144550601</v>
      </c>
      <c r="M50">
        <v>0.16564515337479599</v>
      </c>
      <c r="N50">
        <v>0</v>
      </c>
      <c r="P50" s="3">
        <v>632.71299999999997</v>
      </c>
      <c r="Q50" s="3">
        <v>24.302</v>
      </c>
      <c r="R50" s="3">
        <v>310.63600000000002</v>
      </c>
      <c r="S50" s="3">
        <v>317.471</v>
      </c>
      <c r="U50">
        <v>1</v>
      </c>
      <c r="V50">
        <v>0.93899999999999995</v>
      </c>
      <c r="X50" t="b">
        <f>AND(line_recovered_lags!S50:T50,line_recovered_lags!Y50:Z50)</f>
        <v>1</v>
      </c>
      <c r="Y50" t="b">
        <f>AND(line_recovered_lags!V50:W50,line_recovered_lags!AB50:AC50)</f>
        <v>0</v>
      </c>
      <c r="AA50">
        <v>1</v>
      </c>
      <c r="AB50" t="b">
        <v>0</v>
      </c>
    </row>
    <row r="51" spans="1:28" x14ac:dyDescent="0.25">
      <c r="A51">
        <v>49</v>
      </c>
      <c r="B51">
        <v>2939627477</v>
      </c>
      <c r="C51" t="s">
        <v>7</v>
      </c>
      <c r="D51">
        <v>1.7529999999999999</v>
      </c>
      <c r="E51">
        <v>45.713999999999999</v>
      </c>
      <c r="F51">
        <v>45.87</v>
      </c>
      <c r="G51">
        <v>45.976999999999997</v>
      </c>
      <c r="I51">
        <v>172</v>
      </c>
      <c r="J51">
        <v>33</v>
      </c>
      <c r="K51">
        <v>21</v>
      </c>
      <c r="L51">
        <v>8.76214643722521E-2</v>
      </c>
      <c r="M51">
        <v>0.205110451559329</v>
      </c>
      <c r="N51">
        <v>0</v>
      </c>
      <c r="P51" s="3">
        <v>628.72699999999998</v>
      </c>
      <c r="Q51" s="3">
        <v>27.111000000000001</v>
      </c>
      <c r="R51" s="3">
        <v>383.03899999999999</v>
      </c>
      <c r="S51" s="3">
        <v>487.19900000000001</v>
      </c>
      <c r="U51">
        <v>0.95</v>
      </c>
      <c r="V51">
        <v>0.999</v>
      </c>
      <c r="X51" t="b">
        <f>AND(line_recovered_lags!S51:T51,line_recovered_lags!Y51:Z51)</f>
        <v>0</v>
      </c>
      <c r="Y51" t="b">
        <f>AND(line_recovered_lags!V51:W51,line_recovered_lags!AB51:AC51)</f>
        <v>0</v>
      </c>
      <c r="AA51" t="b">
        <v>0</v>
      </c>
      <c r="AB51" t="b">
        <v>0</v>
      </c>
    </row>
    <row r="52" spans="1:28" x14ac:dyDescent="0.25">
      <c r="A52">
        <v>51</v>
      </c>
      <c r="B52">
        <v>2939649603</v>
      </c>
      <c r="C52" t="s">
        <v>7</v>
      </c>
      <c r="D52">
        <v>1.7729999999999999</v>
      </c>
      <c r="E52">
        <v>44.826000000000001</v>
      </c>
      <c r="F52">
        <v>44.981999999999999</v>
      </c>
      <c r="G52">
        <v>45.088999999999999</v>
      </c>
      <c r="I52">
        <v>144</v>
      </c>
      <c r="J52">
        <v>25</v>
      </c>
      <c r="K52">
        <v>21</v>
      </c>
      <c r="L52">
        <v>0.46804827514464598</v>
      </c>
      <c r="M52">
        <v>0.25997573133873503</v>
      </c>
      <c r="N52">
        <v>0</v>
      </c>
      <c r="P52" s="3">
        <v>751.93</v>
      </c>
      <c r="Q52" s="3">
        <v>79.319999999999993</v>
      </c>
      <c r="R52" s="3">
        <v>350.31599999999997</v>
      </c>
      <c r="S52" s="3">
        <v>499.26600000000002</v>
      </c>
      <c r="U52">
        <v>1</v>
      </c>
      <c r="V52">
        <v>0.999</v>
      </c>
      <c r="X52" t="b">
        <f>AND(line_recovered_lags!S52:T52,line_recovered_lags!Y52:Z52)</f>
        <v>0</v>
      </c>
      <c r="Y52" t="b">
        <f>AND(line_recovered_lags!V52:W52,line_recovered_lags!AB52:AC52)</f>
        <v>0</v>
      </c>
      <c r="AA52" t="b">
        <v>0</v>
      </c>
      <c r="AB52" t="b">
        <v>0</v>
      </c>
    </row>
    <row r="53" spans="1:28" x14ac:dyDescent="0.25">
      <c r="A53">
        <v>52</v>
      </c>
      <c r="B53">
        <v>2939652807</v>
      </c>
      <c r="C53" t="s">
        <v>7</v>
      </c>
      <c r="D53">
        <v>1.786</v>
      </c>
      <c r="E53">
        <v>44.866</v>
      </c>
      <c r="F53">
        <v>45.021999999999998</v>
      </c>
      <c r="G53">
        <v>45.128</v>
      </c>
      <c r="I53">
        <v>106</v>
      </c>
      <c r="J53">
        <v>23</v>
      </c>
      <c r="K53">
        <v>19</v>
      </c>
      <c r="L53">
        <v>0.21435010652425701</v>
      </c>
      <c r="M53">
        <v>0.25348768303822</v>
      </c>
      <c r="N53">
        <v>0</v>
      </c>
      <c r="P53" s="3">
        <v>156.042</v>
      </c>
      <c r="Q53" s="3">
        <v>98.484999999999999</v>
      </c>
      <c r="R53" s="3">
        <v>246.136</v>
      </c>
      <c r="S53" s="3">
        <v>496.63900000000001</v>
      </c>
      <c r="U53">
        <v>0.999</v>
      </c>
      <c r="V53">
        <v>0.997</v>
      </c>
      <c r="X53" t="b">
        <f>AND(line_recovered_lags!S53:T53,line_recovered_lags!Y53:Z53)</f>
        <v>0</v>
      </c>
      <c r="Y53" t="b">
        <f>AND(line_recovered_lags!V53:W53,line_recovered_lags!AB53:AC53)</f>
        <v>0</v>
      </c>
      <c r="AA53" t="b">
        <v>0</v>
      </c>
      <c r="AB53" t="b">
        <v>0</v>
      </c>
    </row>
    <row r="54" spans="1:28" x14ac:dyDescent="0.25">
      <c r="A54">
        <v>53</v>
      </c>
      <c r="B54">
        <v>2939694336</v>
      </c>
      <c r="C54" t="s">
        <v>7</v>
      </c>
      <c r="D54">
        <v>1.75</v>
      </c>
      <c r="E54">
        <v>45.508000000000003</v>
      </c>
      <c r="F54">
        <v>45.664000000000001</v>
      </c>
      <c r="G54">
        <v>45.771000000000001</v>
      </c>
      <c r="I54">
        <v>154</v>
      </c>
      <c r="J54">
        <v>28</v>
      </c>
      <c r="K54">
        <v>22</v>
      </c>
      <c r="L54">
        <v>0.10303668800912701</v>
      </c>
      <c r="M54">
        <v>0.14434961338782601</v>
      </c>
      <c r="N54">
        <v>0</v>
      </c>
      <c r="P54" s="3">
        <v>524.92399999999998</v>
      </c>
      <c r="Q54" s="3">
        <v>38.869</v>
      </c>
      <c r="R54" s="3">
        <v>408.94499999999999</v>
      </c>
      <c r="S54" s="3">
        <v>517.73699999999997</v>
      </c>
      <c r="U54">
        <v>0.71699999999999997</v>
      </c>
      <c r="V54">
        <v>0.999</v>
      </c>
      <c r="X54" t="b">
        <f>AND(line_recovered_lags!S54:T54,line_recovered_lags!Y54:Z54)</f>
        <v>0</v>
      </c>
      <c r="Y54" t="b">
        <f>AND(line_recovered_lags!V54:W54,line_recovered_lags!AB54:AC54)</f>
        <v>0</v>
      </c>
      <c r="AA54" t="b">
        <v>0</v>
      </c>
      <c r="AB54" t="b">
        <v>0</v>
      </c>
    </row>
    <row r="55" spans="1:28" x14ac:dyDescent="0.25">
      <c r="A55">
        <v>54</v>
      </c>
      <c r="B55">
        <v>2939771369</v>
      </c>
      <c r="C55" t="s">
        <v>7</v>
      </c>
      <c r="D55">
        <v>1.831</v>
      </c>
      <c r="E55">
        <v>45.109000000000002</v>
      </c>
      <c r="F55">
        <v>45.265000000000001</v>
      </c>
      <c r="G55">
        <v>45.372</v>
      </c>
      <c r="I55">
        <v>85</v>
      </c>
      <c r="J55">
        <v>24</v>
      </c>
      <c r="K55">
        <v>19</v>
      </c>
      <c r="L55">
        <v>9.9084745736231494E-2</v>
      </c>
      <c r="M55">
        <v>0.24005221950837</v>
      </c>
      <c r="N55">
        <v>0</v>
      </c>
      <c r="P55" s="3">
        <v>288.35700000000003</v>
      </c>
      <c r="Q55" s="3">
        <v>434.18700000000001</v>
      </c>
      <c r="R55" s="3">
        <v>430.91500000000002</v>
      </c>
      <c r="S55" s="3">
        <v>501.23899999999998</v>
      </c>
      <c r="U55">
        <v>0.94</v>
      </c>
      <c r="V55">
        <v>0.999</v>
      </c>
      <c r="X55" t="b">
        <f>AND(line_recovered_lags!S55:T55,line_recovered_lags!Y55:Z55)</f>
        <v>0</v>
      </c>
      <c r="Y55" t="b">
        <f>AND(line_recovered_lags!V55:W55,line_recovered_lags!AB55:AC55)</f>
        <v>0</v>
      </c>
      <c r="AA55" t="b">
        <v>0</v>
      </c>
      <c r="AB55" t="b">
        <v>0</v>
      </c>
    </row>
    <row r="56" spans="1:28" x14ac:dyDescent="0.25">
      <c r="A56">
        <v>55</v>
      </c>
      <c r="B56">
        <v>2939776918</v>
      </c>
      <c r="C56" t="s">
        <v>7</v>
      </c>
      <c r="D56">
        <v>1.784</v>
      </c>
      <c r="E56">
        <v>45.540999999999997</v>
      </c>
      <c r="F56">
        <v>45.695999999999998</v>
      </c>
      <c r="G56">
        <v>45.802999999999997</v>
      </c>
      <c r="I56">
        <v>147</v>
      </c>
      <c r="J56">
        <v>25</v>
      </c>
      <c r="K56">
        <v>22</v>
      </c>
      <c r="L56">
        <v>0.12297119675559701</v>
      </c>
      <c r="M56">
        <v>0.25587841677501899</v>
      </c>
      <c r="N56">
        <v>0</v>
      </c>
      <c r="P56" s="3">
        <v>556.13800000000003</v>
      </c>
      <c r="Q56" s="3">
        <v>50.512</v>
      </c>
      <c r="R56" s="3">
        <v>381.22</v>
      </c>
      <c r="S56" s="3">
        <v>528.79</v>
      </c>
      <c r="U56">
        <v>0.999</v>
      </c>
      <c r="V56">
        <v>0.998</v>
      </c>
      <c r="X56" t="b">
        <f>AND(line_recovered_lags!S56:T56,line_recovered_lags!Y56:Z56)</f>
        <v>1</v>
      </c>
      <c r="Y56" t="b">
        <f>AND(line_recovered_lags!V56:W56,line_recovered_lags!AB56:AC56)</f>
        <v>0</v>
      </c>
      <c r="AA56">
        <v>0.999</v>
      </c>
      <c r="AB56" t="b">
        <v>0</v>
      </c>
    </row>
    <row r="57" spans="1:28" x14ac:dyDescent="0.25">
      <c r="A57">
        <v>56</v>
      </c>
      <c r="B57">
        <v>2939791816</v>
      </c>
      <c r="C57" t="s">
        <v>7</v>
      </c>
      <c r="D57">
        <v>1.835</v>
      </c>
      <c r="E57">
        <v>45.131999999999998</v>
      </c>
      <c r="F57">
        <v>45.287999999999997</v>
      </c>
      <c r="G57">
        <v>45.393999999999998</v>
      </c>
      <c r="I57">
        <v>225</v>
      </c>
      <c r="J57">
        <v>55</v>
      </c>
      <c r="K57">
        <v>26</v>
      </c>
      <c r="L57">
        <v>0.115150921309416</v>
      </c>
      <c r="M57">
        <v>0.14156715644943901</v>
      </c>
      <c r="N57">
        <v>0</v>
      </c>
      <c r="P57" s="3">
        <v>525.64</v>
      </c>
      <c r="Q57" s="3">
        <v>60.404000000000003</v>
      </c>
      <c r="R57" s="3">
        <v>515.88900000000001</v>
      </c>
      <c r="S57" s="3">
        <v>562.447</v>
      </c>
      <c r="U57">
        <v>0.999</v>
      </c>
      <c r="V57">
        <v>0.99399999999999999</v>
      </c>
      <c r="X57" t="b">
        <f>AND(line_recovered_lags!S57:T57,line_recovered_lags!Y57:Z57)</f>
        <v>1</v>
      </c>
      <c r="Y57" t="b">
        <f>AND(line_recovered_lags!V57:W57,line_recovered_lags!AB57:AC57)</f>
        <v>0</v>
      </c>
      <c r="AA57">
        <v>0.999</v>
      </c>
      <c r="AB57" t="b">
        <v>0</v>
      </c>
    </row>
    <row r="58" spans="1:28" x14ac:dyDescent="0.25">
      <c r="A58">
        <v>57</v>
      </c>
      <c r="B58">
        <v>2940060892</v>
      </c>
      <c r="C58" t="s">
        <v>7</v>
      </c>
      <c r="D58">
        <v>1.76</v>
      </c>
      <c r="E58">
        <v>45.426000000000002</v>
      </c>
      <c r="F58">
        <v>45.582000000000001</v>
      </c>
      <c r="G58">
        <v>45.689</v>
      </c>
      <c r="I58">
        <v>139</v>
      </c>
      <c r="J58">
        <v>24</v>
      </c>
      <c r="K58">
        <v>20</v>
      </c>
      <c r="L58">
        <v>6.2023814672533498E-2</v>
      </c>
      <c r="M58">
        <v>0.13001416142792299</v>
      </c>
      <c r="N58">
        <v>0</v>
      </c>
      <c r="P58" s="3">
        <v>186.87299999999999</v>
      </c>
      <c r="Q58" s="3">
        <v>420.904</v>
      </c>
      <c r="R58" s="3">
        <v>386.96300000000002</v>
      </c>
      <c r="S58" s="3">
        <v>505.846</v>
      </c>
      <c r="U58">
        <v>0.84099999999999997</v>
      </c>
      <c r="V58">
        <v>0.999</v>
      </c>
      <c r="X58" t="b">
        <f>AND(line_recovered_lags!S58:T58,line_recovered_lags!Y58:Z58)</f>
        <v>0</v>
      </c>
      <c r="Y58" t="b">
        <f>AND(line_recovered_lags!V58:W58,line_recovered_lags!AB58:AC58)</f>
        <v>0</v>
      </c>
      <c r="AA58" t="b">
        <v>0</v>
      </c>
      <c r="AB58" t="b">
        <v>0</v>
      </c>
    </row>
    <row r="59" spans="1:28" x14ac:dyDescent="0.25">
      <c r="A59">
        <v>58</v>
      </c>
      <c r="B59">
        <v>2940088831</v>
      </c>
      <c r="C59" t="s">
        <v>7</v>
      </c>
      <c r="D59">
        <v>1.9079999999999999</v>
      </c>
      <c r="E59">
        <v>44.69</v>
      </c>
      <c r="F59">
        <v>44.845999999999997</v>
      </c>
      <c r="G59">
        <v>44.951999999999998</v>
      </c>
      <c r="I59">
        <v>131</v>
      </c>
      <c r="J59">
        <v>23</v>
      </c>
      <c r="K59">
        <v>19</v>
      </c>
      <c r="L59">
        <v>0.13816204085544101</v>
      </c>
      <c r="M59">
        <v>0.30497061080075899</v>
      </c>
      <c r="N59">
        <v>0</v>
      </c>
      <c r="P59" s="3">
        <v>200.499</v>
      </c>
      <c r="Q59" s="3">
        <v>21.914999999999999</v>
      </c>
      <c r="R59" s="3">
        <v>472.77</v>
      </c>
      <c r="S59" s="3">
        <v>420.98599999999999</v>
      </c>
      <c r="U59">
        <v>0.98299999999999998</v>
      </c>
      <c r="V59">
        <v>0.95199999999999996</v>
      </c>
      <c r="X59" t="b">
        <f>AND(line_recovered_lags!S59:T59,line_recovered_lags!Y59:Z59)</f>
        <v>0</v>
      </c>
      <c r="Y59" t="b">
        <f>AND(line_recovered_lags!V59:W59,line_recovered_lags!AB59:AC59)</f>
        <v>0</v>
      </c>
      <c r="AA59" t="b">
        <v>0</v>
      </c>
      <c r="AB59" t="b">
        <v>0</v>
      </c>
    </row>
    <row r="60" spans="1:28" x14ac:dyDescent="0.25">
      <c r="A60">
        <v>59</v>
      </c>
      <c r="B60">
        <v>2940097386</v>
      </c>
      <c r="C60" t="s">
        <v>7</v>
      </c>
      <c r="D60">
        <v>1.909</v>
      </c>
      <c r="E60">
        <v>45.487000000000002</v>
      </c>
      <c r="F60">
        <v>45.643000000000001</v>
      </c>
      <c r="G60">
        <v>45.749000000000002</v>
      </c>
      <c r="I60">
        <v>139</v>
      </c>
      <c r="J60">
        <v>23</v>
      </c>
      <c r="K60">
        <v>19</v>
      </c>
      <c r="L60">
        <v>8.56320203364727E-2</v>
      </c>
      <c r="M60">
        <v>0.18300834345643199</v>
      </c>
      <c r="N60">
        <v>0</v>
      </c>
      <c r="P60" s="3">
        <v>521.80799999999999</v>
      </c>
      <c r="Q60" s="3">
        <v>79.584000000000003</v>
      </c>
      <c r="R60" s="3">
        <v>367.06900000000002</v>
      </c>
      <c r="S60" s="3">
        <v>500.10599999999999</v>
      </c>
      <c r="U60">
        <v>0.91200000000000003</v>
      </c>
      <c r="V60">
        <v>0.995</v>
      </c>
      <c r="X60" t="b">
        <f>AND(line_recovered_lags!S60:T60,line_recovered_lags!Y60:Z60)</f>
        <v>0</v>
      </c>
      <c r="Y60" t="b">
        <f>AND(line_recovered_lags!V60:W60,line_recovered_lags!AB60:AC60)</f>
        <v>0</v>
      </c>
      <c r="AA60" t="b">
        <v>0</v>
      </c>
      <c r="AB60" t="b">
        <v>0</v>
      </c>
    </row>
    <row r="61" spans="1:28" x14ac:dyDescent="0.25">
      <c r="A61">
        <v>60</v>
      </c>
      <c r="B61">
        <v>2940140085</v>
      </c>
      <c r="C61" t="s">
        <v>7</v>
      </c>
      <c r="D61">
        <v>1.839</v>
      </c>
      <c r="E61">
        <v>45.03</v>
      </c>
      <c r="F61">
        <v>45.186</v>
      </c>
      <c r="G61">
        <v>45.292999999999999</v>
      </c>
      <c r="I61">
        <v>162</v>
      </c>
      <c r="J61">
        <v>40</v>
      </c>
      <c r="K61">
        <v>27</v>
      </c>
      <c r="L61">
        <v>0</v>
      </c>
      <c r="M61">
        <v>0.277054156377046</v>
      </c>
      <c r="N61">
        <v>0</v>
      </c>
      <c r="P61" s="3">
        <v>542.61400000000003</v>
      </c>
      <c r="Q61" s="3">
        <v>79.039000000000001</v>
      </c>
      <c r="R61" s="3">
        <v>394.04899999999998</v>
      </c>
      <c r="S61" s="3">
        <v>502.964</v>
      </c>
      <c r="U61">
        <v>0.99299999999999999</v>
      </c>
      <c r="V61">
        <v>0.998</v>
      </c>
      <c r="X61" t="b">
        <f>AND(line_recovered_lags!S61:T61,line_recovered_lags!Y61:Z61)</f>
        <v>0</v>
      </c>
      <c r="Y61" t="b">
        <f>AND(line_recovered_lags!V61:W61,line_recovered_lags!AB61:AC61)</f>
        <v>0</v>
      </c>
      <c r="AA61" t="b">
        <v>0</v>
      </c>
      <c r="AB61" t="b">
        <v>0</v>
      </c>
    </row>
    <row r="62" spans="1:28" x14ac:dyDescent="0.25">
      <c r="A62">
        <v>61</v>
      </c>
      <c r="B62">
        <v>2940147277</v>
      </c>
      <c r="C62" t="s">
        <v>7</v>
      </c>
      <c r="D62">
        <v>1.8939999999999999</v>
      </c>
      <c r="E62">
        <v>44.963000000000001</v>
      </c>
      <c r="F62">
        <v>45.119</v>
      </c>
      <c r="G62">
        <v>45.225000000000001</v>
      </c>
      <c r="I62">
        <v>176</v>
      </c>
      <c r="J62">
        <v>39</v>
      </c>
      <c r="K62">
        <v>26</v>
      </c>
      <c r="L62">
        <v>0.19449022615679401</v>
      </c>
      <c r="M62">
        <v>0.30938584878907199</v>
      </c>
      <c r="N62">
        <v>0</v>
      </c>
      <c r="P62" s="3">
        <v>162.51599999999999</v>
      </c>
      <c r="Q62" s="3">
        <v>11.824999999999999</v>
      </c>
      <c r="R62" s="3">
        <v>287.16000000000003</v>
      </c>
      <c r="S62" s="3">
        <v>492.70600000000002</v>
      </c>
      <c r="U62">
        <v>1</v>
      </c>
      <c r="V62">
        <v>0.97899999999999998</v>
      </c>
      <c r="X62" t="b">
        <f>AND(line_recovered_lags!S62:T62,line_recovered_lags!Y62:Z62)</f>
        <v>1</v>
      </c>
      <c r="Y62" t="b">
        <f>AND(line_recovered_lags!V62:W62,line_recovered_lags!AB62:AC62)</f>
        <v>0</v>
      </c>
      <c r="AA62">
        <v>1</v>
      </c>
      <c r="AB62" t="b">
        <v>0</v>
      </c>
    </row>
    <row r="63" spans="1:28" x14ac:dyDescent="0.25">
      <c r="A63">
        <v>62</v>
      </c>
      <c r="B63">
        <v>2940260013</v>
      </c>
      <c r="C63" t="s">
        <v>7</v>
      </c>
      <c r="D63">
        <v>1.821</v>
      </c>
      <c r="E63">
        <v>45.262999999999998</v>
      </c>
      <c r="F63">
        <v>45.418999999999997</v>
      </c>
      <c r="G63">
        <v>45.526000000000003</v>
      </c>
      <c r="I63">
        <v>149</v>
      </c>
      <c r="J63">
        <v>27</v>
      </c>
      <c r="K63">
        <v>22</v>
      </c>
      <c r="L63">
        <v>6.7451083976546297E-2</v>
      </c>
      <c r="M63">
        <v>0.133552452995121</v>
      </c>
      <c r="N63">
        <v>0</v>
      </c>
      <c r="P63" s="3">
        <v>524.67700000000002</v>
      </c>
      <c r="Q63" s="3">
        <v>315.54599999999999</v>
      </c>
      <c r="R63" s="3">
        <v>385.60700000000003</v>
      </c>
      <c r="S63" s="3">
        <v>493.81900000000002</v>
      </c>
      <c r="U63">
        <v>0.91200000000000003</v>
      </c>
      <c r="V63">
        <v>0.999</v>
      </c>
      <c r="X63" t="b">
        <f>AND(line_recovered_lags!S63:T63,line_recovered_lags!Y63:Z63)</f>
        <v>0</v>
      </c>
      <c r="Y63" t="b">
        <f>AND(line_recovered_lags!V63:W63,line_recovered_lags!AB63:AC63)</f>
        <v>0</v>
      </c>
      <c r="AA63" t="b">
        <v>0</v>
      </c>
      <c r="AB63" t="b">
        <v>0</v>
      </c>
    </row>
    <row r="64" spans="1:28" x14ac:dyDescent="0.25">
      <c r="A64">
        <v>63</v>
      </c>
      <c r="B64">
        <v>2940327071</v>
      </c>
      <c r="C64" t="s">
        <v>7</v>
      </c>
      <c r="D64">
        <v>1.732</v>
      </c>
      <c r="E64">
        <v>45.353999999999999</v>
      </c>
      <c r="F64">
        <v>45.51</v>
      </c>
      <c r="G64">
        <v>45.616</v>
      </c>
      <c r="I64">
        <v>142</v>
      </c>
      <c r="J64">
        <v>22</v>
      </c>
      <c r="K64">
        <v>19</v>
      </c>
      <c r="L64">
        <v>0.111803549286166</v>
      </c>
      <c r="M64">
        <v>0.157946766751726</v>
      </c>
      <c r="N64">
        <v>0</v>
      </c>
      <c r="P64" s="3">
        <v>195.61199999999999</v>
      </c>
      <c r="Q64" s="3">
        <v>52.725999999999999</v>
      </c>
      <c r="R64" s="3">
        <v>441.98</v>
      </c>
      <c r="S64" s="3">
        <v>491.40199999999999</v>
      </c>
      <c r="U64">
        <v>0.98499999999999999</v>
      </c>
      <c r="V64">
        <v>0.998</v>
      </c>
      <c r="X64" t="b">
        <f>AND(line_recovered_lags!S64:T64,line_recovered_lags!Y64:Z64)</f>
        <v>0</v>
      </c>
      <c r="Y64" t="b">
        <f>AND(line_recovered_lags!V64:W64,line_recovered_lags!AB64:AC64)</f>
        <v>0</v>
      </c>
      <c r="AA64" t="b">
        <v>0</v>
      </c>
      <c r="AB64" t="b">
        <v>0</v>
      </c>
    </row>
    <row r="65" spans="1:28" x14ac:dyDescent="0.25">
      <c r="A65">
        <v>64</v>
      </c>
      <c r="B65">
        <v>2940351862</v>
      </c>
      <c r="C65" t="s">
        <v>7</v>
      </c>
      <c r="D65">
        <v>1.8240000000000001</v>
      </c>
      <c r="E65">
        <v>45.197000000000003</v>
      </c>
      <c r="F65">
        <v>45.353000000000002</v>
      </c>
      <c r="G65">
        <v>45.459000000000003</v>
      </c>
      <c r="I65">
        <v>134</v>
      </c>
      <c r="J65">
        <v>24</v>
      </c>
      <c r="K65">
        <v>20</v>
      </c>
      <c r="L65">
        <v>0.10677239553494799</v>
      </c>
      <c r="M65">
        <v>0.75479675684181102</v>
      </c>
      <c r="N65">
        <v>0</v>
      </c>
      <c r="P65" s="3">
        <v>181.578</v>
      </c>
      <c r="Q65" s="3">
        <v>53.003999999999998</v>
      </c>
      <c r="R65" s="3">
        <v>396.50599999999997</v>
      </c>
      <c r="S65" s="3">
        <v>503.65</v>
      </c>
      <c r="U65">
        <v>1</v>
      </c>
      <c r="V65">
        <v>0.98</v>
      </c>
      <c r="X65" t="b">
        <f>AND(line_recovered_lags!S65:T65,line_recovered_lags!Y65:Z65)</f>
        <v>1</v>
      </c>
      <c r="Y65" t="b">
        <f>AND(line_recovered_lags!V65:W65,line_recovered_lags!AB65:AC65)</f>
        <v>0</v>
      </c>
      <c r="AA65">
        <v>1</v>
      </c>
      <c r="AB65" t="b">
        <v>0</v>
      </c>
    </row>
    <row r="66" spans="1:28" x14ac:dyDescent="0.25">
      <c r="A66">
        <v>65</v>
      </c>
      <c r="B66">
        <v>2940510474</v>
      </c>
      <c r="C66" t="s">
        <v>7</v>
      </c>
      <c r="D66">
        <v>1.923</v>
      </c>
      <c r="E66">
        <v>45.058</v>
      </c>
      <c r="F66">
        <v>45.213999999999999</v>
      </c>
      <c r="G66">
        <v>45.320999999999998</v>
      </c>
      <c r="I66">
        <v>180</v>
      </c>
      <c r="J66">
        <v>42</v>
      </c>
      <c r="K66">
        <v>27</v>
      </c>
      <c r="L66">
        <v>0.114261180910727</v>
      </c>
      <c r="M66">
        <v>0.31867981958006503</v>
      </c>
      <c r="N66">
        <v>0</v>
      </c>
      <c r="P66" s="3">
        <v>527.07299999999998</v>
      </c>
      <c r="Q66" s="3">
        <v>27.768999999999998</v>
      </c>
      <c r="R66" s="3">
        <v>119.045</v>
      </c>
      <c r="S66" s="3">
        <v>114.973</v>
      </c>
      <c r="U66">
        <v>0.995</v>
      </c>
      <c r="V66">
        <v>0.89700000000000002</v>
      </c>
      <c r="X66" t="b">
        <f>AND(line_recovered_lags!S66:T66,line_recovered_lags!Y66:Z66)</f>
        <v>1</v>
      </c>
      <c r="Y66" t="b">
        <f>AND(line_recovered_lags!V66:W66,line_recovered_lags!AB66:AC66)</f>
        <v>0</v>
      </c>
      <c r="AA66">
        <v>0.995</v>
      </c>
      <c r="AB66" t="b">
        <v>0</v>
      </c>
    </row>
    <row r="67" spans="1:28" x14ac:dyDescent="0.25">
      <c r="A67">
        <v>66</v>
      </c>
      <c r="B67">
        <v>2940557913</v>
      </c>
      <c r="C67" t="s">
        <v>7</v>
      </c>
      <c r="D67">
        <v>1.8180000000000001</v>
      </c>
      <c r="E67">
        <v>44.781999999999996</v>
      </c>
      <c r="F67">
        <v>44.938000000000002</v>
      </c>
      <c r="G67">
        <v>45.043999999999997</v>
      </c>
      <c r="I67">
        <v>119</v>
      </c>
      <c r="J67">
        <v>36</v>
      </c>
      <c r="K67">
        <v>23</v>
      </c>
      <c r="L67">
        <v>0.167167514037768</v>
      </c>
      <c r="M67">
        <v>0.37021251553171503</v>
      </c>
      <c r="N67">
        <v>0</v>
      </c>
      <c r="P67" s="3">
        <v>509.22</v>
      </c>
      <c r="Q67" s="3">
        <v>382.68900000000002</v>
      </c>
      <c r="R67" s="3">
        <v>389.64800000000002</v>
      </c>
      <c r="S67" s="3">
        <v>507.56299999999999</v>
      </c>
      <c r="U67">
        <v>0.96799999999999997</v>
      </c>
      <c r="V67">
        <v>0.98699999999999999</v>
      </c>
      <c r="X67" t="b">
        <f>AND(line_recovered_lags!S67:T67,line_recovered_lags!Y67:Z67)</f>
        <v>0</v>
      </c>
      <c r="Y67" t="b">
        <f>AND(line_recovered_lags!V67:W67,line_recovered_lags!AB67:AC67)</f>
        <v>0</v>
      </c>
      <c r="AA67" t="b">
        <v>0</v>
      </c>
      <c r="AB67" t="b">
        <v>0</v>
      </c>
    </row>
    <row r="68" spans="1:28" x14ac:dyDescent="0.25">
      <c r="A68">
        <v>67</v>
      </c>
      <c r="B68">
        <v>2940670625</v>
      </c>
      <c r="C68" t="s">
        <v>7</v>
      </c>
      <c r="D68">
        <v>1.7490000000000001</v>
      </c>
      <c r="E68">
        <v>45.247999999999998</v>
      </c>
      <c r="F68">
        <v>45.404000000000003</v>
      </c>
      <c r="G68">
        <v>45.51</v>
      </c>
      <c r="I68">
        <v>152</v>
      </c>
      <c r="J68">
        <v>16</v>
      </c>
      <c r="K68">
        <v>12</v>
      </c>
      <c r="L68">
        <v>8.6281252128937294E-2</v>
      </c>
      <c r="M68">
        <v>0.550004958845558</v>
      </c>
      <c r="N68">
        <v>0</v>
      </c>
      <c r="P68" s="3">
        <v>179.42099999999999</v>
      </c>
      <c r="Q68" s="3">
        <v>31.795999999999999</v>
      </c>
      <c r="R68" s="3">
        <v>388.19799999999998</v>
      </c>
      <c r="S68" s="3">
        <v>491.24599999999998</v>
      </c>
      <c r="U68">
        <v>0.99</v>
      </c>
      <c r="V68">
        <v>0.998</v>
      </c>
      <c r="X68" t="b">
        <f>AND(line_recovered_lags!S68:T68,line_recovered_lags!Y68:Z68)</f>
        <v>1</v>
      </c>
      <c r="Y68" t="b">
        <f>AND(line_recovered_lags!V68:W68,line_recovered_lags!AB68:AC68)</f>
        <v>0</v>
      </c>
      <c r="AA68">
        <v>0.99</v>
      </c>
      <c r="AB68" t="b">
        <v>0</v>
      </c>
    </row>
    <row r="69" spans="1:28" x14ac:dyDescent="0.25">
      <c r="A69">
        <v>68</v>
      </c>
      <c r="B69">
        <v>2940876978</v>
      </c>
      <c r="C69" t="s">
        <v>7</v>
      </c>
      <c r="D69">
        <v>1.8240000000000001</v>
      </c>
      <c r="E69">
        <v>45.152999999999999</v>
      </c>
      <c r="F69">
        <v>45.308999999999997</v>
      </c>
      <c r="G69">
        <v>45.415999999999997</v>
      </c>
      <c r="I69">
        <v>186</v>
      </c>
      <c r="J69">
        <v>35</v>
      </c>
      <c r="K69">
        <v>25</v>
      </c>
      <c r="L69">
        <v>0.13578575076432101</v>
      </c>
      <c r="M69">
        <v>0.173284114501771</v>
      </c>
      <c r="N69">
        <v>0</v>
      </c>
      <c r="P69" s="3">
        <v>552.55999999999995</v>
      </c>
      <c r="Q69" s="3">
        <v>67.236000000000004</v>
      </c>
      <c r="R69" s="3">
        <v>454.23899999999998</v>
      </c>
      <c r="S69" s="3">
        <v>457.29399999999998</v>
      </c>
      <c r="U69">
        <v>0.98699999999999999</v>
      </c>
      <c r="V69">
        <v>0.996</v>
      </c>
      <c r="X69" t="b">
        <f>AND(line_recovered_lags!S69:T69,line_recovered_lags!Y69:Z69)</f>
        <v>1</v>
      </c>
      <c r="Y69" t="b">
        <f>AND(line_recovered_lags!V69:W69,line_recovered_lags!AB69:AC69)</f>
        <v>0</v>
      </c>
      <c r="AA69">
        <v>0.98699999999999999</v>
      </c>
      <c r="AB69" t="b">
        <v>0</v>
      </c>
    </row>
    <row r="70" spans="1:28" x14ac:dyDescent="0.25">
      <c r="A70">
        <v>69</v>
      </c>
      <c r="B70">
        <v>2940901822</v>
      </c>
      <c r="C70" t="s">
        <v>7</v>
      </c>
      <c r="D70">
        <v>1.7310000000000001</v>
      </c>
      <c r="E70">
        <v>45.393000000000001</v>
      </c>
      <c r="F70">
        <v>45.548999999999999</v>
      </c>
      <c r="G70">
        <v>45.655999999999999</v>
      </c>
      <c r="I70">
        <v>190</v>
      </c>
      <c r="J70">
        <v>38</v>
      </c>
      <c r="K70">
        <v>25</v>
      </c>
      <c r="L70">
        <v>0.17776054598281399</v>
      </c>
      <c r="M70">
        <v>0.151639797140487</v>
      </c>
      <c r="N70">
        <v>0</v>
      </c>
      <c r="P70" s="3">
        <v>216.04400000000001</v>
      </c>
      <c r="Q70" s="3">
        <v>348.14800000000002</v>
      </c>
      <c r="R70" s="3">
        <v>415.75099999999998</v>
      </c>
      <c r="S70" s="3">
        <v>491.255</v>
      </c>
      <c r="U70">
        <v>0.995</v>
      </c>
      <c r="V70">
        <v>0.996</v>
      </c>
      <c r="X70" t="b">
        <f>AND(line_recovered_lags!S70:T70,line_recovered_lags!Y70:Z70)</f>
        <v>0</v>
      </c>
      <c r="Y70" t="b">
        <f>AND(line_recovered_lags!V70:W70,line_recovered_lags!AB70:AC70)</f>
        <v>0</v>
      </c>
      <c r="AA70" t="b">
        <v>0</v>
      </c>
      <c r="AB70" t="b">
        <v>0</v>
      </c>
    </row>
    <row r="71" spans="1:28" x14ac:dyDescent="0.25">
      <c r="A71">
        <v>70</v>
      </c>
      <c r="B71">
        <v>2940908514</v>
      </c>
      <c r="C71" t="s">
        <v>7</v>
      </c>
      <c r="D71">
        <v>1.8220000000000001</v>
      </c>
      <c r="E71">
        <v>45.116</v>
      </c>
      <c r="F71">
        <v>45.271999999999998</v>
      </c>
      <c r="G71">
        <v>45.378</v>
      </c>
      <c r="I71">
        <v>182</v>
      </c>
      <c r="J71">
        <v>40</v>
      </c>
      <c r="K71">
        <v>27</v>
      </c>
      <c r="L71">
        <v>0.12889075132436001</v>
      </c>
      <c r="M71">
        <v>0.11519111383359899</v>
      </c>
      <c r="N71">
        <v>0</v>
      </c>
      <c r="P71" s="3">
        <v>161.71700000000001</v>
      </c>
      <c r="Q71" s="3">
        <v>375.536</v>
      </c>
      <c r="R71" s="3">
        <v>352.73500000000001</v>
      </c>
      <c r="S71" s="3">
        <v>487.48500000000001</v>
      </c>
      <c r="U71">
        <v>0.93600000000000005</v>
      </c>
      <c r="V71">
        <v>0.997</v>
      </c>
      <c r="X71" t="b">
        <f>AND(line_recovered_lags!S71:T71,line_recovered_lags!Y71:Z71)</f>
        <v>0</v>
      </c>
      <c r="Y71" t="b">
        <f>AND(line_recovered_lags!V71:W71,line_recovered_lags!AB71:AC71)</f>
        <v>0</v>
      </c>
      <c r="AA71" t="b">
        <v>0</v>
      </c>
      <c r="AB71" t="b">
        <v>0</v>
      </c>
    </row>
    <row r="72" spans="1:28" x14ac:dyDescent="0.25">
      <c r="A72">
        <v>71</v>
      </c>
      <c r="B72">
        <v>2940922093</v>
      </c>
      <c r="C72" t="s">
        <v>7</v>
      </c>
      <c r="D72">
        <v>1.8009999999999999</v>
      </c>
      <c r="E72">
        <v>45.406999999999996</v>
      </c>
      <c r="F72">
        <v>45.563000000000002</v>
      </c>
      <c r="G72">
        <v>45.668999999999997</v>
      </c>
      <c r="I72">
        <v>197</v>
      </c>
      <c r="J72">
        <v>40</v>
      </c>
      <c r="K72">
        <v>26</v>
      </c>
      <c r="L72">
        <v>0.246904145341794</v>
      </c>
      <c r="M72">
        <v>0.128091881855141</v>
      </c>
      <c r="N72">
        <v>0</v>
      </c>
      <c r="P72" s="3">
        <v>188.87899999999999</v>
      </c>
      <c r="Q72" s="3">
        <v>616.572</v>
      </c>
      <c r="R72" s="3">
        <v>375.56599999999997</v>
      </c>
      <c r="S72" s="3">
        <v>509.87599999999998</v>
      </c>
      <c r="U72">
        <v>0.74099999999999999</v>
      </c>
      <c r="V72">
        <v>0.999</v>
      </c>
      <c r="X72" t="b">
        <f>AND(line_recovered_lags!S72:T72,line_recovered_lags!Y72:Z72)</f>
        <v>0</v>
      </c>
      <c r="Y72" t="b">
        <f>AND(line_recovered_lags!V72:W72,line_recovered_lags!AB72:AC72)</f>
        <v>0</v>
      </c>
      <c r="AA72" t="b">
        <v>0</v>
      </c>
      <c r="AB72" t="b">
        <v>0</v>
      </c>
    </row>
    <row r="73" spans="1:28" x14ac:dyDescent="0.25">
      <c r="A73">
        <v>72</v>
      </c>
      <c r="B73">
        <v>2940963619</v>
      </c>
      <c r="C73" t="s">
        <v>7</v>
      </c>
      <c r="D73">
        <v>1.7829999999999999</v>
      </c>
      <c r="E73">
        <v>45.171999999999997</v>
      </c>
      <c r="F73">
        <v>45.328000000000003</v>
      </c>
      <c r="G73">
        <v>45.433999999999997</v>
      </c>
      <c r="I73">
        <v>147</v>
      </c>
      <c r="J73">
        <v>34</v>
      </c>
      <c r="K73">
        <v>23</v>
      </c>
      <c r="L73">
        <v>0.160235853384916</v>
      </c>
      <c r="M73">
        <v>0.18804340445294301</v>
      </c>
      <c r="N73">
        <v>0</v>
      </c>
      <c r="P73" s="3">
        <v>750.27300000000002</v>
      </c>
      <c r="Q73" s="3">
        <v>280.93700000000001</v>
      </c>
      <c r="R73" s="3">
        <v>402.29700000000003</v>
      </c>
      <c r="S73" s="3">
        <v>465.339</v>
      </c>
      <c r="U73">
        <v>0.999</v>
      </c>
      <c r="V73">
        <v>1</v>
      </c>
      <c r="X73" t="b">
        <f>AND(line_recovered_lags!S73:T73,line_recovered_lags!Y73:Z73)</f>
        <v>0</v>
      </c>
      <c r="Y73" t="b">
        <f>AND(line_recovered_lags!V73:W73,line_recovered_lags!AB73:AC73)</f>
        <v>0</v>
      </c>
      <c r="AA73" t="b">
        <v>0</v>
      </c>
      <c r="AB73" t="b">
        <v>0</v>
      </c>
    </row>
    <row r="74" spans="1:28" x14ac:dyDescent="0.25">
      <c r="A74">
        <v>73</v>
      </c>
      <c r="B74">
        <v>2970356187</v>
      </c>
      <c r="C74" t="s">
        <v>7</v>
      </c>
      <c r="D74">
        <v>1.7490000000000001</v>
      </c>
      <c r="E74">
        <v>45.488</v>
      </c>
      <c r="F74">
        <v>45.643000000000001</v>
      </c>
      <c r="G74">
        <v>45.75</v>
      </c>
      <c r="I74">
        <v>115</v>
      </c>
      <c r="J74">
        <v>31</v>
      </c>
      <c r="K74">
        <v>17</v>
      </c>
      <c r="L74">
        <v>0.19721024361869499</v>
      </c>
      <c r="M74">
        <v>0.17256593257198199</v>
      </c>
      <c r="N74">
        <v>0</v>
      </c>
      <c r="P74" s="3">
        <v>478.16300000000001</v>
      </c>
      <c r="Q74" s="3">
        <v>83.405000000000001</v>
      </c>
      <c r="R74" s="3">
        <v>400.86500000000001</v>
      </c>
      <c r="S74" s="3">
        <v>486.13600000000002</v>
      </c>
      <c r="U74">
        <v>0.999</v>
      </c>
      <c r="V74">
        <v>0.999</v>
      </c>
      <c r="X74" t="b">
        <f>AND(line_recovered_lags!S74:T74,line_recovered_lags!Y74:Z74)</f>
        <v>0</v>
      </c>
      <c r="Y74" t="b">
        <f>AND(line_recovered_lags!V74:W74,line_recovered_lags!AB74:AC74)</f>
        <v>0</v>
      </c>
      <c r="AA74" t="b">
        <v>0</v>
      </c>
      <c r="AB74" t="b">
        <v>0</v>
      </c>
    </row>
    <row r="75" spans="1:28" x14ac:dyDescent="0.25">
      <c r="A75">
        <v>74</v>
      </c>
      <c r="B75">
        <v>2970386160</v>
      </c>
      <c r="C75" t="s">
        <v>7</v>
      </c>
      <c r="D75">
        <v>1.861</v>
      </c>
      <c r="E75">
        <v>45.551000000000002</v>
      </c>
      <c r="F75">
        <v>45.707000000000001</v>
      </c>
      <c r="G75">
        <v>45.814</v>
      </c>
      <c r="I75">
        <v>115</v>
      </c>
      <c r="J75">
        <v>39</v>
      </c>
      <c r="K75">
        <v>22</v>
      </c>
      <c r="L75">
        <v>8.1993318845261398E-2</v>
      </c>
      <c r="M75">
        <v>9.9188370393055197E-2</v>
      </c>
      <c r="N75">
        <v>0</v>
      </c>
      <c r="P75" s="3">
        <v>512.74199999999996</v>
      </c>
      <c r="Q75" s="3">
        <v>35.338999999999999</v>
      </c>
      <c r="R75" s="3">
        <v>619.16099999999994</v>
      </c>
      <c r="S75" s="3">
        <v>490.89600000000002</v>
      </c>
      <c r="U75">
        <v>0.999</v>
      </c>
      <c r="V75">
        <v>0.996</v>
      </c>
      <c r="X75" t="b">
        <f>AND(line_recovered_lags!S75:T75,line_recovered_lags!Y75:Z75)</f>
        <v>1</v>
      </c>
      <c r="Y75" t="b">
        <f>AND(line_recovered_lags!V75:W75,line_recovered_lags!AB75:AC75)</f>
        <v>0</v>
      </c>
      <c r="AA75">
        <v>0.999</v>
      </c>
      <c r="AB75" t="b">
        <v>0</v>
      </c>
    </row>
    <row r="76" spans="1:28" x14ac:dyDescent="0.25">
      <c r="A76">
        <v>75</v>
      </c>
      <c r="B76">
        <v>2970400768</v>
      </c>
      <c r="C76" t="s">
        <v>7</v>
      </c>
      <c r="D76">
        <v>1.7909999999999999</v>
      </c>
      <c r="E76">
        <v>45.308999999999997</v>
      </c>
      <c r="F76">
        <v>45.465000000000003</v>
      </c>
      <c r="G76">
        <v>45.570999999999998</v>
      </c>
      <c r="I76">
        <v>142</v>
      </c>
      <c r="J76">
        <v>38</v>
      </c>
      <c r="K76">
        <v>22</v>
      </c>
      <c r="L76">
        <v>9.9507911097929697E-2</v>
      </c>
      <c r="M76">
        <v>0.48425897487964598</v>
      </c>
      <c r="N76">
        <v>0</v>
      </c>
      <c r="P76" s="3">
        <v>546.03200000000004</v>
      </c>
      <c r="Q76" s="3">
        <v>39.186999999999998</v>
      </c>
      <c r="R76" s="3">
        <v>285.98899999999998</v>
      </c>
      <c r="S76" s="3">
        <v>471.20499999999998</v>
      </c>
      <c r="U76">
        <v>0.997</v>
      </c>
      <c r="V76">
        <v>0.95</v>
      </c>
      <c r="X76" t="b">
        <f>AND(line_recovered_lags!S76:T76,line_recovered_lags!Y76:Z76)</f>
        <v>1</v>
      </c>
      <c r="Y76" t="b">
        <f>AND(line_recovered_lags!V76:W76,line_recovered_lags!AB76:AC76)</f>
        <v>0</v>
      </c>
      <c r="AA76">
        <v>0.997</v>
      </c>
      <c r="AB76" t="b">
        <v>0</v>
      </c>
    </row>
    <row r="77" spans="1:28" x14ac:dyDescent="0.25">
      <c r="A77">
        <v>76</v>
      </c>
      <c r="B77">
        <v>2970414144</v>
      </c>
      <c r="C77" t="s">
        <v>7</v>
      </c>
      <c r="D77">
        <v>1.873</v>
      </c>
      <c r="E77">
        <v>45.63</v>
      </c>
      <c r="F77">
        <v>45.786000000000001</v>
      </c>
      <c r="G77">
        <v>45.893000000000001</v>
      </c>
      <c r="I77">
        <v>145</v>
      </c>
      <c r="J77">
        <v>42</v>
      </c>
      <c r="K77">
        <v>24</v>
      </c>
      <c r="L77">
        <v>0.20107594099588</v>
      </c>
      <c r="M77">
        <v>0.18311811410807299</v>
      </c>
      <c r="N77">
        <v>0</v>
      </c>
      <c r="P77" s="3">
        <v>510.76600000000002</v>
      </c>
      <c r="Q77" s="3">
        <v>373.82900000000001</v>
      </c>
      <c r="R77" s="3">
        <v>393.32400000000001</v>
      </c>
      <c r="S77" s="3">
        <v>528.45600000000002</v>
      </c>
      <c r="U77">
        <v>0.87</v>
      </c>
      <c r="V77">
        <v>0.995</v>
      </c>
      <c r="X77" t="b">
        <f>AND(line_recovered_lags!S77:T77,line_recovered_lags!Y77:Z77)</f>
        <v>0</v>
      </c>
      <c r="Y77" t="b">
        <f>AND(line_recovered_lags!V77:W77,line_recovered_lags!AB77:AC77)</f>
        <v>0</v>
      </c>
      <c r="AA77" t="b">
        <v>0</v>
      </c>
      <c r="AB77" t="b">
        <v>0</v>
      </c>
    </row>
    <row r="78" spans="1:28" x14ac:dyDescent="0.25">
      <c r="A78">
        <v>77</v>
      </c>
      <c r="B78">
        <v>2970460831</v>
      </c>
      <c r="C78" t="s">
        <v>7</v>
      </c>
      <c r="D78">
        <v>1.8180000000000001</v>
      </c>
      <c r="E78">
        <v>45.473999999999997</v>
      </c>
      <c r="F78">
        <v>45.628999999999998</v>
      </c>
      <c r="G78">
        <v>45.735999999999997</v>
      </c>
      <c r="I78">
        <v>178</v>
      </c>
      <c r="J78">
        <v>63</v>
      </c>
      <c r="K78">
        <v>23</v>
      </c>
      <c r="L78">
        <v>0.190902880096291</v>
      </c>
      <c r="M78">
        <v>0.140522369557739</v>
      </c>
      <c r="N78">
        <v>0</v>
      </c>
      <c r="P78" s="3">
        <v>140.74</v>
      </c>
      <c r="Q78" s="3">
        <v>41.850999999999999</v>
      </c>
      <c r="R78" s="3">
        <v>262.154</v>
      </c>
      <c r="S78" s="3">
        <v>438.76299999999998</v>
      </c>
      <c r="U78">
        <v>0.999</v>
      </c>
      <c r="V78">
        <v>0.96899999999999997</v>
      </c>
      <c r="X78" t="b">
        <f>AND(line_recovered_lags!S78:T78,line_recovered_lags!Y78:Z78)</f>
        <v>1</v>
      </c>
      <c r="Y78" t="b">
        <f>AND(line_recovered_lags!V78:W78,line_recovered_lags!AB78:AC78)</f>
        <v>0</v>
      </c>
      <c r="AA78">
        <v>0.999</v>
      </c>
      <c r="AB78" t="b">
        <v>0</v>
      </c>
    </row>
    <row r="79" spans="1:28" x14ac:dyDescent="0.25">
      <c r="A79">
        <v>78</v>
      </c>
      <c r="B79">
        <v>2970569124</v>
      </c>
      <c r="C79" t="s">
        <v>7</v>
      </c>
      <c r="D79">
        <v>1.841</v>
      </c>
      <c r="E79">
        <v>45.459000000000003</v>
      </c>
      <c r="F79">
        <v>45.615000000000002</v>
      </c>
      <c r="G79">
        <v>45.722000000000001</v>
      </c>
      <c r="I79">
        <v>151</v>
      </c>
      <c r="J79">
        <v>38</v>
      </c>
      <c r="K79">
        <v>24</v>
      </c>
      <c r="L79">
        <v>0.144880651903187</v>
      </c>
      <c r="M79">
        <v>0.23980234649020801</v>
      </c>
      <c r="N79">
        <v>0</v>
      </c>
      <c r="P79" s="3">
        <v>560.17200000000003</v>
      </c>
      <c r="Q79" s="3">
        <v>25.006</v>
      </c>
      <c r="R79" s="3">
        <v>419.858</v>
      </c>
      <c r="S79" s="3">
        <v>471.19799999999998</v>
      </c>
      <c r="U79">
        <v>1</v>
      </c>
      <c r="V79">
        <v>0.97799999999999998</v>
      </c>
      <c r="X79" t="b">
        <f>AND(line_recovered_lags!S79:T79,line_recovered_lags!Y79:Z79)</f>
        <v>1</v>
      </c>
      <c r="Y79" t="b">
        <f>AND(line_recovered_lags!V79:W79,line_recovered_lags!AB79:AC79)</f>
        <v>0</v>
      </c>
      <c r="AA79">
        <v>1</v>
      </c>
      <c r="AB79" t="b">
        <v>0</v>
      </c>
    </row>
    <row r="80" spans="1:28" x14ac:dyDescent="0.25">
      <c r="A80">
        <v>79</v>
      </c>
      <c r="B80">
        <v>2970604169</v>
      </c>
      <c r="C80" t="s">
        <v>8</v>
      </c>
      <c r="D80">
        <v>0.68200000000000005</v>
      </c>
      <c r="E80">
        <v>44.63</v>
      </c>
      <c r="F80">
        <v>44.786000000000001</v>
      </c>
      <c r="G80">
        <v>44.892000000000003</v>
      </c>
      <c r="I80">
        <v>143</v>
      </c>
      <c r="J80">
        <v>21</v>
      </c>
      <c r="K80">
        <v>35</v>
      </c>
      <c r="L80">
        <v>0.130190913744752</v>
      </c>
      <c r="M80">
        <v>0.20919755281598801</v>
      </c>
      <c r="N80">
        <v>0.158564706371738</v>
      </c>
      <c r="P80" s="3">
        <v>160.43199999999999</v>
      </c>
      <c r="Q80" s="3">
        <v>83.426000000000002</v>
      </c>
      <c r="R80" s="3">
        <v>259.38799999999998</v>
      </c>
      <c r="S80" s="3">
        <v>41.015000000000001</v>
      </c>
      <c r="U80">
        <v>0.97</v>
      </c>
      <c r="V80">
        <v>0.99399999999999999</v>
      </c>
      <c r="X80" t="b">
        <f>AND(line_recovered_lags!S80:T80,line_recovered_lags!Y80:Z80)</f>
        <v>0</v>
      </c>
      <c r="Y80" t="b">
        <f>AND(line_recovered_lags!V80:W80,line_recovered_lags!AB80:AC80)</f>
        <v>1</v>
      </c>
      <c r="AA80" t="b">
        <v>0</v>
      </c>
      <c r="AB80">
        <v>0.99399999999999999</v>
      </c>
    </row>
    <row r="81" spans="1:28" x14ac:dyDescent="0.25">
      <c r="A81">
        <v>80</v>
      </c>
      <c r="B81">
        <v>2970611652</v>
      </c>
      <c r="C81" t="s">
        <v>7</v>
      </c>
      <c r="D81">
        <v>1.819</v>
      </c>
      <c r="E81">
        <v>45.25</v>
      </c>
      <c r="F81">
        <v>45.405999999999999</v>
      </c>
      <c r="G81">
        <v>45.512999999999998</v>
      </c>
      <c r="I81">
        <v>141</v>
      </c>
      <c r="J81">
        <v>25</v>
      </c>
      <c r="K81">
        <v>21</v>
      </c>
      <c r="L81">
        <v>0.17084584274485901</v>
      </c>
      <c r="M81">
        <v>0.306860225577198</v>
      </c>
      <c r="N81">
        <v>0</v>
      </c>
      <c r="P81" s="3">
        <v>522.00800000000004</v>
      </c>
      <c r="Q81" s="3">
        <v>17.006</v>
      </c>
      <c r="R81" s="3">
        <v>467.27499999999998</v>
      </c>
      <c r="S81" s="3">
        <v>497.50299999999999</v>
      </c>
      <c r="U81">
        <v>1</v>
      </c>
      <c r="V81">
        <v>0.99099999999999999</v>
      </c>
      <c r="X81" t="b">
        <f>AND(line_recovered_lags!S81:T81,line_recovered_lags!Y81:Z81)</f>
        <v>1</v>
      </c>
      <c r="Y81" t="b">
        <f>AND(line_recovered_lags!V81:W81,line_recovered_lags!AB81:AC81)</f>
        <v>0</v>
      </c>
      <c r="AA81">
        <v>1</v>
      </c>
      <c r="AB81" t="b">
        <v>0</v>
      </c>
    </row>
    <row r="82" spans="1:28" x14ac:dyDescent="0.25">
      <c r="A82">
        <v>81</v>
      </c>
      <c r="B82">
        <v>2970744291</v>
      </c>
      <c r="C82" t="s">
        <v>7</v>
      </c>
      <c r="D82">
        <v>1.714</v>
      </c>
      <c r="E82">
        <v>45.198999999999998</v>
      </c>
      <c r="F82">
        <v>45.354999999999997</v>
      </c>
      <c r="G82">
        <v>45.462000000000003</v>
      </c>
      <c r="I82">
        <v>141</v>
      </c>
      <c r="J82">
        <v>39</v>
      </c>
      <c r="K82">
        <v>21</v>
      </c>
      <c r="L82">
        <v>0.104183564729132</v>
      </c>
      <c r="M82">
        <v>0.252760707828941</v>
      </c>
      <c r="N82">
        <v>0</v>
      </c>
      <c r="P82" s="3">
        <v>178.34800000000001</v>
      </c>
      <c r="Q82" s="3">
        <v>342.77</v>
      </c>
      <c r="R82" s="3">
        <v>386.62299999999999</v>
      </c>
      <c r="S82" s="3">
        <v>450.96300000000002</v>
      </c>
      <c r="U82">
        <v>0.35599999999999998</v>
      </c>
      <c r="V82">
        <v>0.998</v>
      </c>
      <c r="X82" t="b">
        <f>AND(line_recovered_lags!S82:T82,line_recovered_lags!Y82:Z82)</f>
        <v>0</v>
      </c>
      <c r="Y82" t="b">
        <f>AND(line_recovered_lags!V82:W82,line_recovered_lags!AB82:AC82)</f>
        <v>0</v>
      </c>
      <c r="AA82" t="b">
        <v>0</v>
      </c>
      <c r="AB82" t="b">
        <v>0</v>
      </c>
    </row>
    <row r="83" spans="1:28" x14ac:dyDescent="0.25">
      <c r="A83">
        <v>82</v>
      </c>
      <c r="B83">
        <v>2970786038</v>
      </c>
      <c r="C83" t="s">
        <v>7</v>
      </c>
      <c r="D83">
        <v>1.8149999999999999</v>
      </c>
      <c r="E83">
        <v>45.231999999999999</v>
      </c>
      <c r="F83">
        <v>45.387</v>
      </c>
      <c r="G83">
        <v>45.494</v>
      </c>
      <c r="I83">
        <v>146</v>
      </c>
      <c r="J83">
        <v>38</v>
      </c>
      <c r="K83">
        <v>22</v>
      </c>
      <c r="L83">
        <v>9.5091746653591394E-2</v>
      </c>
      <c r="M83">
        <v>0.304168530398507</v>
      </c>
      <c r="N83">
        <v>0</v>
      </c>
      <c r="P83" s="3">
        <v>175.208</v>
      </c>
      <c r="Q83" s="3">
        <v>25.669</v>
      </c>
      <c r="R83" s="3">
        <v>359.01799999999997</v>
      </c>
      <c r="S83" s="3">
        <v>481.21499999999997</v>
      </c>
      <c r="U83">
        <v>1</v>
      </c>
      <c r="V83">
        <v>0.98</v>
      </c>
      <c r="X83" t="b">
        <f>AND(line_recovered_lags!S83:T83,line_recovered_lags!Y83:Z83)</f>
        <v>1</v>
      </c>
      <c r="Y83" t="b">
        <f>AND(line_recovered_lags!V83:W83,line_recovered_lags!AB83:AC83)</f>
        <v>0</v>
      </c>
      <c r="AA83">
        <v>1</v>
      </c>
      <c r="AB83" t="b">
        <v>0</v>
      </c>
    </row>
    <row r="84" spans="1:28" x14ac:dyDescent="0.25">
      <c r="A84">
        <v>83</v>
      </c>
      <c r="B84">
        <v>2970791376</v>
      </c>
      <c r="C84" t="s">
        <v>7</v>
      </c>
      <c r="D84">
        <v>1.8089999999999999</v>
      </c>
      <c r="E84">
        <v>45.423999999999999</v>
      </c>
      <c r="F84">
        <v>45.58</v>
      </c>
      <c r="G84">
        <v>45.686999999999998</v>
      </c>
      <c r="I84">
        <v>145</v>
      </c>
      <c r="J84">
        <v>39</v>
      </c>
      <c r="K84">
        <v>5</v>
      </c>
      <c r="L84">
        <v>0.20326199190757799</v>
      </c>
      <c r="M84">
        <v>0.32960321526041603</v>
      </c>
      <c r="N84">
        <v>0</v>
      </c>
      <c r="P84" s="3">
        <v>784.74699999999996</v>
      </c>
      <c r="Q84" s="3">
        <v>2.431</v>
      </c>
      <c r="R84" s="3">
        <v>525.59400000000005</v>
      </c>
      <c r="S84" s="3">
        <v>472.65100000000001</v>
      </c>
      <c r="U84">
        <v>1</v>
      </c>
      <c r="V84">
        <v>0.98099999999999998</v>
      </c>
      <c r="X84" t="b">
        <f>AND(line_recovered_lags!S84:T84,line_recovered_lags!Y84:Z84)</f>
        <v>1</v>
      </c>
      <c r="Y84" t="b">
        <f>AND(line_recovered_lags!V84:W84,line_recovered_lags!AB84:AC84)</f>
        <v>0</v>
      </c>
      <c r="AA84">
        <v>1</v>
      </c>
      <c r="AB84" t="b">
        <v>0</v>
      </c>
    </row>
    <row r="85" spans="1:28" x14ac:dyDescent="0.25">
      <c r="A85">
        <v>84</v>
      </c>
      <c r="B85">
        <v>2970798013</v>
      </c>
      <c r="C85" t="s">
        <v>7</v>
      </c>
      <c r="D85">
        <v>1.7809999999999999</v>
      </c>
      <c r="E85">
        <v>45.354999999999997</v>
      </c>
      <c r="F85">
        <v>45.511000000000003</v>
      </c>
      <c r="G85">
        <v>45.616999999999997</v>
      </c>
      <c r="I85">
        <v>147</v>
      </c>
      <c r="J85">
        <v>37</v>
      </c>
      <c r="K85">
        <v>24</v>
      </c>
      <c r="L85">
        <v>0.12675558159907699</v>
      </c>
      <c r="M85">
        <v>0.119820309520874</v>
      </c>
      <c r="N85">
        <v>0</v>
      </c>
      <c r="P85" s="3">
        <v>133.33199999999999</v>
      </c>
      <c r="Q85" s="3">
        <v>51.991</v>
      </c>
      <c r="R85" s="3">
        <v>353.18900000000002</v>
      </c>
      <c r="S85" s="3">
        <v>482.88099999999997</v>
      </c>
      <c r="U85">
        <v>0.998</v>
      </c>
      <c r="V85">
        <v>0.999</v>
      </c>
      <c r="X85" t="b">
        <f>AND(line_recovered_lags!S85:T85,line_recovered_lags!Y85:Z85)</f>
        <v>1</v>
      </c>
      <c r="Y85" t="b">
        <f>AND(line_recovered_lags!V85:W85,line_recovered_lags!AB85:AC85)</f>
        <v>0</v>
      </c>
      <c r="AA85">
        <v>0.998</v>
      </c>
      <c r="AB85" t="b">
        <v>0</v>
      </c>
    </row>
    <row r="86" spans="1:28" x14ac:dyDescent="0.25">
      <c r="A86">
        <v>85</v>
      </c>
      <c r="B86">
        <v>2970807282</v>
      </c>
      <c r="C86" t="s">
        <v>7</v>
      </c>
      <c r="D86">
        <v>1.7350000000000001</v>
      </c>
      <c r="E86">
        <v>45.283000000000001</v>
      </c>
      <c r="F86">
        <v>45.439</v>
      </c>
      <c r="G86">
        <v>45.545999999999999</v>
      </c>
      <c r="I86">
        <v>145</v>
      </c>
      <c r="J86">
        <v>41</v>
      </c>
      <c r="K86">
        <v>24</v>
      </c>
      <c r="L86">
        <v>0.13063555862170201</v>
      </c>
      <c r="M86">
        <v>0.19903448533867801</v>
      </c>
      <c r="N86">
        <v>0</v>
      </c>
      <c r="P86" s="3">
        <v>585.49300000000005</v>
      </c>
      <c r="Q86" s="3">
        <v>35.460999999999999</v>
      </c>
      <c r="R86" s="3">
        <v>348.91699999999997</v>
      </c>
      <c r="S86" s="3">
        <v>502.38900000000001</v>
      </c>
      <c r="U86">
        <v>0.98699999999999999</v>
      </c>
      <c r="V86">
        <v>0.99099999999999999</v>
      </c>
      <c r="X86" t="b">
        <f>AND(line_recovered_lags!S86:T86,line_recovered_lags!Y86:Z86)</f>
        <v>1</v>
      </c>
      <c r="Y86" t="b">
        <f>AND(line_recovered_lags!V86:W86,line_recovered_lags!AB86:AC86)</f>
        <v>0</v>
      </c>
      <c r="AA86">
        <v>0.98699999999999999</v>
      </c>
      <c r="AB86" t="b">
        <v>0</v>
      </c>
    </row>
    <row r="87" spans="1:28" x14ac:dyDescent="0.25">
      <c r="A87">
        <v>86</v>
      </c>
      <c r="B87">
        <v>2970850376</v>
      </c>
      <c r="C87" t="s">
        <v>7</v>
      </c>
      <c r="D87">
        <v>1.81</v>
      </c>
      <c r="E87">
        <v>45.472999999999999</v>
      </c>
      <c r="F87">
        <v>45.628999999999998</v>
      </c>
      <c r="G87">
        <v>45.734999999999999</v>
      </c>
      <c r="I87">
        <v>147</v>
      </c>
      <c r="J87">
        <v>41</v>
      </c>
      <c r="K87">
        <v>24</v>
      </c>
      <c r="L87">
        <v>0.11362218022675399</v>
      </c>
      <c r="M87">
        <v>0.23060645189548501</v>
      </c>
      <c r="N87">
        <v>0</v>
      </c>
      <c r="P87" s="3">
        <v>510.54500000000002</v>
      </c>
      <c r="Q87" s="3">
        <v>20.765999999999998</v>
      </c>
      <c r="R87" s="3">
        <v>314.77999999999997</v>
      </c>
      <c r="S87" s="3">
        <v>444.49400000000003</v>
      </c>
      <c r="U87">
        <v>1</v>
      </c>
      <c r="V87">
        <v>0.97599999999999998</v>
      </c>
      <c r="X87" t="b">
        <f>AND(line_recovered_lags!S87:T87,line_recovered_lags!Y87:Z87)</f>
        <v>1</v>
      </c>
      <c r="Y87" t="b">
        <f>AND(line_recovered_lags!V87:W87,line_recovered_lags!AB87:AC87)</f>
        <v>0</v>
      </c>
      <c r="AA87">
        <v>1</v>
      </c>
      <c r="AB87" t="b">
        <v>0</v>
      </c>
    </row>
    <row r="88" spans="1:28" x14ac:dyDescent="0.25">
      <c r="A88">
        <v>87</v>
      </c>
      <c r="B88">
        <v>2970951335</v>
      </c>
      <c r="C88" t="s">
        <v>7</v>
      </c>
      <c r="D88">
        <v>1.9119999999999999</v>
      </c>
      <c r="E88">
        <v>45.975999999999999</v>
      </c>
      <c r="F88">
        <v>46.131999999999998</v>
      </c>
      <c r="G88">
        <v>46.238999999999997</v>
      </c>
      <c r="I88">
        <v>117</v>
      </c>
      <c r="J88">
        <v>43</v>
      </c>
      <c r="K88">
        <v>23</v>
      </c>
      <c r="L88">
        <v>7.8882064098566004E-2</v>
      </c>
      <c r="M88">
        <v>0.11011425445916399</v>
      </c>
      <c r="N88">
        <v>0</v>
      </c>
      <c r="P88" s="3">
        <v>557.26800000000003</v>
      </c>
      <c r="Q88" s="3">
        <v>29.884</v>
      </c>
      <c r="R88" s="3">
        <v>402.53500000000003</v>
      </c>
      <c r="S88" s="3">
        <v>500.25700000000001</v>
      </c>
      <c r="U88">
        <v>0.99399999999999999</v>
      </c>
      <c r="V88">
        <v>0.998</v>
      </c>
      <c r="X88" t="b">
        <f>AND(line_recovered_lags!S88:T88,line_recovered_lags!Y88:Z88)</f>
        <v>1</v>
      </c>
      <c r="Y88" t="b">
        <f>AND(line_recovered_lags!V88:W88,line_recovered_lags!AB88:AC88)</f>
        <v>0</v>
      </c>
      <c r="AA88">
        <v>0.99399999999999999</v>
      </c>
      <c r="AB88" t="b">
        <v>0</v>
      </c>
    </row>
    <row r="89" spans="1:28" x14ac:dyDescent="0.25">
      <c r="A89">
        <v>88</v>
      </c>
      <c r="B89">
        <v>2971028700</v>
      </c>
      <c r="C89" t="s">
        <v>8</v>
      </c>
      <c r="D89">
        <v>0.65400000000000003</v>
      </c>
      <c r="E89">
        <v>44.317999999999998</v>
      </c>
      <c r="F89">
        <v>44.473999999999997</v>
      </c>
      <c r="G89">
        <v>44.581000000000003</v>
      </c>
      <c r="I89">
        <v>117</v>
      </c>
      <c r="J89">
        <v>22</v>
      </c>
      <c r="K89">
        <v>38</v>
      </c>
      <c r="L89">
        <v>8.3865099510027796E-2</v>
      </c>
      <c r="M89">
        <v>0.12367515292093501</v>
      </c>
      <c r="N89">
        <v>0.218967453794637</v>
      </c>
      <c r="P89" s="3">
        <v>152.524</v>
      </c>
      <c r="Q89" s="3">
        <v>100.657</v>
      </c>
      <c r="R89" s="3">
        <v>12.112</v>
      </c>
      <c r="S89" s="3">
        <v>116.334</v>
      </c>
      <c r="U89">
        <v>0.98799999999999999</v>
      </c>
      <c r="V89">
        <v>0.95499999999999996</v>
      </c>
      <c r="X89" t="b">
        <f>AND(line_recovered_lags!S89:T89,line_recovered_lags!Y89:Z89)</f>
        <v>0</v>
      </c>
      <c r="Y89" t="b">
        <f>AND(line_recovered_lags!V89:W89,line_recovered_lags!AB89:AC89)</f>
        <v>0</v>
      </c>
      <c r="AA89" t="b">
        <v>0</v>
      </c>
      <c r="AB89" t="b">
        <v>0</v>
      </c>
    </row>
    <row r="90" spans="1:28" x14ac:dyDescent="0.25">
      <c r="A90">
        <v>89</v>
      </c>
      <c r="B90">
        <v>2971049565</v>
      </c>
      <c r="C90" t="s">
        <v>7</v>
      </c>
      <c r="D90">
        <v>1.7709999999999999</v>
      </c>
      <c r="E90">
        <v>45.308999999999997</v>
      </c>
      <c r="F90">
        <v>45.465000000000003</v>
      </c>
      <c r="G90">
        <v>45.570999999999998</v>
      </c>
      <c r="I90">
        <v>115</v>
      </c>
      <c r="J90">
        <v>34</v>
      </c>
      <c r="K90">
        <v>18</v>
      </c>
      <c r="L90">
        <v>9.2839015263233501E-2</v>
      </c>
      <c r="M90">
        <v>0.24011588912544701</v>
      </c>
      <c r="N90">
        <v>0</v>
      </c>
      <c r="P90" s="3">
        <v>526.59900000000005</v>
      </c>
      <c r="Q90" s="3">
        <v>378.30900000000003</v>
      </c>
      <c r="R90" s="3">
        <v>314.49700000000001</v>
      </c>
      <c r="S90" s="3">
        <v>422.71</v>
      </c>
      <c r="U90">
        <v>0.98599999999999999</v>
      </c>
      <c r="V90">
        <v>0.97599999999999998</v>
      </c>
      <c r="X90" t="b">
        <f>AND(line_recovered_lags!S90:T90,line_recovered_lags!Y90:Z90)</f>
        <v>0</v>
      </c>
      <c r="Y90" t="b">
        <f>AND(line_recovered_lags!V90:W90,line_recovered_lags!AB90:AC90)</f>
        <v>0</v>
      </c>
      <c r="AA90" t="b">
        <v>0</v>
      </c>
      <c r="AB90" t="b">
        <v>0</v>
      </c>
    </row>
    <row r="91" spans="1:28" x14ac:dyDescent="0.25">
      <c r="A91">
        <v>90</v>
      </c>
      <c r="B91">
        <v>2971086054</v>
      </c>
      <c r="C91" t="s">
        <v>8</v>
      </c>
      <c r="D91">
        <v>0.66700000000000004</v>
      </c>
      <c r="E91">
        <v>44.402000000000001</v>
      </c>
      <c r="F91">
        <v>44.558</v>
      </c>
      <c r="G91">
        <v>44.664999999999999</v>
      </c>
      <c r="I91">
        <v>114</v>
      </c>
      <c r="J91">
        <v>23</v>
      </c>
      <c r="K91">
        <v>35</v>
      </c>
      <c r="L91">
        <v>0.15384804912656</v>
      </c>
      <c r="M91">
        <v>0.11189979249364899</v>
      </c>
      <c r="N91">
        <v>0.27021829864723101</v>
      </c>
      <c r="P91" s="3">
        <v>155.08000000000001</v>
      </c>
      <c r="Q91" s="3">
        <v>54.076000000000001</v>
      </c>
      <c r="R91" s="3">
        <v>525.76400000000001</v>
      </c>
      <c r="S91" s="3">
        <v>367.84699999999998</v>
      </c>
      <c r="U91">
        <v>0.81599999999999995</v>
      </c>
      <c r="V91">
        <v>0.96099999999999997</v>
      </c>
      <c r="X91" t="b">
        <f>AND(line_recovered_lags!S91:T91,line_recovered_lags!Y91:Z91)</f>
        <v>1</v>
      </c>
      <c r="Y91" t="b">
        <f>AND(line_recovered_lags!V91:W91,line_recovered_lags!AB91:AC91)</f>
        <v>0</v>
      </c>
      <c r="AA91">
        <v>0.81599999999999995</v>
      </c>
      <c r="AB91" t="b">
        <v>0</v>
      </c>
    </row>
    <row r="92" spans="1:28" x14ac:dyDescent="0.25">
      <c r="A92">
        <v>91</v>
      </c>
      <c r="B92">
        <v>2971134055</v>
      </c>
      <c r="C92" t="s">
        <v>8</v>
      </c>
      <c r="D92">
        <v>0.67900000000000005</v>
      </c>
      <c r="E92">
        <v>44.317999999999998</v>
      </c>
      <c r="F92">
        <v>44.472999999999999</v>
      </c>
      <c r="G92">
        <v>44.58</v>
      </c>
      <c r="I92">
        <v>115</v>
      </c>
      <c r="J92">
        <v>22</v>
      </c>
      <c r="K92">
        <v>39</v>
      </c>
      <c r="L92">
        <v>0.108552640209363</v>
      </c>
      <c r="M92">
        <v>8.9573587479918296E-2</v>
      </c>
      <c r="N92">
        <v>0.16510599654668101</v>
      </c>
      <c r="P92" s="3">
        <v>143.131</v>
      </c>
      <c r="Q92" s="3">
        <v>330.25400000000002</v>
      </c>
      <c r="R92" s="3">
        <v>537.94200000000001</v>
      </c>
      <c r="S92" s="3">
        <v>42.030999999999999</v>
      </c>
      <c r="U92">
        <v>0.97499999999999998</v>
      </c>
      <c r="V92">
        <v>0.98299999999999998</v>
      </c>
      <c r="X92" t="b">
        <f>AND(line_recovered_lags!S92:T92,line_recovered_lags!Y92:Z92)</f>
        <v>0</v>
      </c>
      <c r="Y92" t="b">
        <f>AND(line_recovered_lags!V92:W92,line_recovered_lags!AB92:AC92)</f>
        <v>1</v>
      </c>
      <c r="AA92" t="b">
        <v>0</v>
      </c>
      <c r="AB92">
        <v>0.98299999999999998</v>
      </c>
    </row>
    <row r="93" spans="1:28" x14ac:dyDescent="0.25">
      <c r="A93">
        <v>92</v>
      </c>
      <c r="B93">
        <v>2971214955</v>
      </c>
      <c r="C93" t="s">
        <v>7</v>
      </c>
      <c r="D93">
        <v>1.746</v>
      </c>
      <c r="E93">
        <v>45.414000000000001</v>
      </c>
      <c r="F93">
        <v>45.57</v>
      </c>
      <c r="G93">
        <v>45.677</v>
      </c>
      <c r="I93">
        <v>116</v>
      </c>
      <c r="J93">
        <v>39</v>
      </c>
      <c r="K93">
        <v>23</v>
      </c>
      <c r="L93">
        <v>0.18570946070185401</v>
      </c>
      <c r="M93">
        <v>0.21203959087420801</v>
      </c>
      <c r="N93">
        <v>0</v>
      </c>
      <c r="P93" s="3">
        <v>545.94600000000003</v>
      </c>
      <c r="Q93" s="3">
        <v>12.183999999999999</v>
      </c>
      <c r="R93" s="3">
        <v>416.99299999999999</v>
      </c>
      <c r="S93" s="3">
        <v>534.05499999999995</v>
      </c>
      <c r="U93">
        <v>1</v>
      </c>
      <c r="V93">
        <v>0.95599999999999996</v>
      </c>
      <c r="X93" t="b">
        <f>AND(line_recovered_lags!S93:T93,line_recovered_lags!Y93:Z93)</f>
        <v>1</v>
      </c>
      <c r="Y93" t="b">
        <f>AND(line_recovered_lags!V93:W93,line_recovered_lags!AB93:AC93)</f>
        <v>0</v>
      </c>
      <c r="AA93">
        <v>1</v>
      </c>
      <c r="AB93" t="b">
        <v>0</v>
      </c>
    </row>
  </sheetData>
  <conditionalFormatting sqref="U2:V93">
    <cfRule type="cellIs" dxfId="8" priority="5" operator="lessThan">
      <formula>0.95</formula>
    </cfRule>
  </conditionalFormatting>
  <conditionalFormatting sqref="Q1:Q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:S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:Y93">
    <cfRule type="cellIs" dxfId="7" priority="1" operator="equal">
      <formula>TRUE</formula>
    </cfRule>
    <cfRule type="cellIs" dxfId="6" priority="2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8D3D-BAAA-4628-B96E-590FA3B64DEC}">
  <dimension ref="A1:M93"/>
  <sheetViews>
    <sheetView tabSelected="1" topLeftCell="A70" workbookViewId="0">
      <selection activeCell="N76" sqref="M76:N84"/>
    </sheetView>
  </sheetViews>
  <sheetFormatPr defaultRowHeight="15" x14ac:dyDescent="0.25"/>
  <cols>
    <col min="5" max="5" width="2.42578125" customWidth="1"/>
  </cols>
  <sheetData>
    <row r="1" spans="1:13" s="10" customFormat="1" x14ac:dyDescent="0.25">
      <c r="A1" s="10" t="s">
        <v>26</v>
      </c>
      <c r="B1" s="10" t="s">
        <v>47</v>
      </c>
      <c r="C1" s="10" t="s">
        <v>48</v>
      </c>
      <c r="D1" s="10" t="s">
        <v>49</v>
      </c>
      <c r="F1" s="10" t="s">
        <v>47</v>
      </c>
      <c r="G1" s="10" t="s">
        <v>48</v>
      </c>
      <c r="H1" s="10" t="s">
        <v>49</v>
      </c>
      <c r="J1" s="10" t="str" cm="1">
        <f t="array" ref="J1:K93">Sheet1!X1:Y93</f>
        <v>Line 1 Data Cuts</v>
      </c>
      <c r="K1" s="10" t="str">
        <v>Line 2 Data Cuts</v>
      </c>
    </row>
    <row r="2" spans="1:13" x14ac:dyDescent="0.25">
      <c r="A2">
        <v>0</v>
      </c>
      <c r="B2">
        <v>2.9169999999999998</v>
      </c>
      <c r="C2">
        <v>2.9369999999999998</v>
      </c>
      <c r="D2">
        <v>0.53500000000000003</v>
      </c>
      <c r="F2">
        <v>2.8980000000000001</v>
      </c>
      <c r="G2">
        <v>2.9550000000000001</v>
      </c>
      <c r="H2">
        <v>0.55200000000000005</v>
      </c>
      <c r="J2" t="b">
        <v>0</v>
      </c>
      <c r="K2" t="b">
        <v>0</v>
      </c>
    </row>
    <row r="3" spans="1:13" x14ac:dyDescent="0.25">
      <c r="A3">
        <v>1</v>
      </c>
      <c r="B3">
        <v>3.96</v>
      </c>
      <c r="C3">
        <v>4.1680000000000001</v>
      </c>
      <c r="D3">
        <v>0.77400000000000002</v>
      </c>
      <c r="F3">
        <v>4.0250000000000004</v>
      </c>
      <c r="G3">
        <v>4.3239999999999998</v>
      </c>
      <c r="H3">
        <v>1.008</v>
      </c>
      <c r="J3" t="b">
        <v>0</v>
      </c>
      <c r="K3" t="b">
        <v>0</v>
      </c>
    </row>
    <row r="4" spans="1:13" x14ac:dyDescent="0.25">
      <c r="A4">
        <v>2</v>
      </c>
      <c r="B4">
        <v>3.6120000000000001</v>
      </c>
      <c r="C4">
        <v>3.6829999999999998</v>
      </c>
      <c r="D4">
        <v>0.56999999999999995</v>
      </c>
      <c r="F4">
        <v>3.7639999999999998</v>
      </c>
      <c r="G4">
        <v>3.8530000000000002</v>
      </c>
      <c r="H4">
        <v>0.75900000000000001</v>
      </c>
      <c r="J4" t="b">
        <v>0</v>
      </c>
      <c r="K4" t="b">
        <v>0</v>
      </c>
    </row>
    <row r="5" spans="1:13" x14ac:dyDescent="0.25">
      <c r="A5">
        <v>3</v>
      </c>
      <c r="B5">
        <v>5.1120000000000001</v>
      </c>
      <c r="C5">
        <v>5.8220000000000001</v>
      </c>
      <c r="D5">
        <v>3.4380000000000002</v>
      </c>
      <c r="F5">
        <v>5.1790000000000003</v>
      </c>
      <c r="G5">
        <v>6.03</v>
      </c>
      <c r="H5">
        <v>3.6539999999999999</v>
      </c>
      <c r="J5" t="b">
        <v>1</v>
      </c>
      <c r="K5" t="b">
        <v>0</v>
      </c>
    </row>
    <row r="6" spans="1:13" x14ac:dyDescent="0.25">
      <c r="A6">
        <v>4</v>
      </c>
      <c r="B6">
        <v>5.6669999999999998</v>
      </c>
      <c r="C6">
        <v>6.5019999999999998</v>
      </c>
      <c r="D6">
        <v>2.9460000000000002</v>
      </c>
      <c r="F6">
        <v>5.742</v>
      </c>
      <c r="G6">
        <v>6.657</v>
      </c>
      <c r="H6">
        <v>3.056</v>
      </c>
      <c r="J6" t="b">
        <v>1</v>
      </c>
      <c r="K6" t="b">
        <v>0</v>
      </c>
    </row>
    <row r="7" spans="1:13" x14ac:dyDescent="0.25">
      <c r="A7">
        <v>5</v>
      </c>
      <c r="B7">
        <v>3.827</v>
      </c>
      <c r="C7">
        <v>3.879</v>
      </c>
      <c r="D7">
        <v>0.65</v>
      </c>
      <c r="F7">
        <v>3.8010000000000002</v>
      </c>
      <c r="G7">
        <v>4.0510000000000002</v>
      </c>
      <c r="H7">
        <v>0.91</v>
      </c>
      <c r="J7" t="b">
        <v>0</v>
      </c>
      <c r="K7" t="b">
        <v>0</v>
      </c>
    </row>
    <row r="8" spans="1:13" x14ac:dyDescent="0.25">
      <c r="A8">
        <v>6</v>
      </c>
      <c r="B8">
        <v>6.52</v>
      </c>
      <c r="C8">
        <v>6.7640000000000002</v>
      </c>
      <c r="D8">
        <v>1.3080000000000001</v>
      </c>
      <c r="F8">
        <v>6.673</v>
      </c>
      <c r="G8">
        <v>6.7839999999999998</v>
      </c>
      <c r="H8">
        <v>1.294</v>
      </c>
      <c r="J8" t="b">
        <v>0</v>
      </c>
      <c r="K8" t="b">
        <v>0</v>
      </c>
    </row>
    <row r="9" spans="1:13" x14ac:dyDescent="0.25">
      <c r="A9">
        <v>7</v>
      </c>
      <c r="B9">
        <v>8.1929999999999996</v>
      </c>
      <c r="C9">
        <v>8.6189999999999998</v>
      </c>
      <c r="D9">
        <v>2.5030000000000001</v>
      </c>
      <c r="F9">
        <v>7.9050000000000002</v>
      </c>
      <c r="G9">
        <v>8.4659999999999993</v>
      </c>
      <c r="H9">
        <v>2.6040000000000001</v>
      </c>
      <c r="J9" t="b">
        <v>0</v>
      </c>
      <c r="K9" t="b">
        <v>0</v>
      </c>
    </row>
    <row r="10" spans="1:13" x14ac:dyDescent="0.25">
      <c r="A10">
        <v>8</v>
      </c>
      <c r="B10">
        <v>5.7370000000000001</v>
      </c>
      <c r="C10">
        <v>6.4829999999999997</v>
      </c>
      <c r="D10">
        <v>2.3340000000000001</v>
      </c>
      <c r="F10">
        <v>6.1920000000000002</v>
      </c>
      <c r="G10">
        <v>6.92</v>
      </c>
      <c r="H10">
        <v>2.5830000000000002</v>
      </c>
      <c r="J10" t="b">
        <v>1</v>
      </c>
      <c r="K10" t="b">
        <v>0</v>
      </c>
      <c r="M10" t="s">
        <v>32</v>
      </c>
    </row>
    <row r="11" spans="1:13" x14ac:dyDescent="0.25">
      <c r="A11">
        <v>9</v>
      </c>
      <c r="B11">
        <v>3.7850000000000001</v>
      </c>
      <c r="C11">
        <v>3.9569999999999999</v>
      </c>
      <c r="D11">
        <v>0.86899999999999999</v>
      </c>
      <c r="F11">
        <v>3.7930000000000001</v>
      </c>
      <c r="G11">
        <v>3.8940000000000001</v>
      </c>
      <c r="H11">
        <v>0.88</v>
      </c>
      <c r="J11" t="b">
        <v>1</v>
      </c>
      <c r="K11" t="b">
        <v>0</v>
      </c>
    </row>
    <row r="12" spans="1:13" x14ac:dyDescent="0.25">
      <c r="A12">
        <v>10</v>
      </c>
      <c r="B12">
        <v>5.5010000000000003</v>
      </c>
      <c r="C12">
        <v>6.32</v>
      </c>
      <c r="D12">
        <v>3.0219999999999998</v>
      </c>
      <c r="F12">
        <v>5.61</v>
      </c>
      <c r="G12">
        <v>6.8689999999999998</v>
      </c>
      <c r="H12">
        <v>3.4079999999999999</v>
      </c>
      <c r="J12" t="b">
        <v>1</v>
      </c>
      <c r="K12" t="b">
        <v>0</v>
      </c>
      <c r="M12" t="s">
        <v>32</v>
      </c>
    </row>
    <row r="13" spans="1:13" x14ac:dyDescent="0.25">
      <c r="A13">
        <v>11</v>
      </c>
      <c r="B13">
        <v>3.335</v>
      </c>
      <c r="C13">
        <v>3.379</v>
      </c>
      <c r="D13">
        <v>0.60699999999999998</v>
      </c>
      <c r="F13">
        <v>3.32</v>
      </c>
      <c r="G13">
        <v>3.399</v>
      </c>
      <c r="H13">
        <v>0.62</v>
      </c>
      <c r="J13" t="b">
        <v>0</v>
      </c>
      <c r="K13" t="b">
        <v>0</v>
      </c>
    </row>
    <row r="14" spans="1:13" x14ac:dyDescent="0.25">
      <c r="A14">
        <v>12</v>
      </c>
      <c r="B14">
        <v>5.1580000000000004</v>
      </c>
      <c r="C14">
        <v>5.8810000000000002</v>
      </c>
      <c r="D14">
        <v>3.5830000000000002</v>
      </c>
      <c r="F14">
        <v>5.2190000000000003</v>
      </c>
      <c r="G14">
        <v>5.9870000000000001</v>
      </c>
      <c r="H14">
        <v>3.8479999999999999</v>
      </c>
      <c r="J14" t="b">
        <v>0</v>
      </c>
      <c r="K14" t="b">
        <v>0</v>
      </c>
    </row>
    <row r="15" spans="1:13" x14ac:dyDescent="0.25">
      <c r="A15">
        <v>13</v>
      </c>
      <c r="B15">
        <v>3.371</v>
      </c>
      <c r="C15">
        <v>3.4940000000000002</v>
      </c>
      <c r="D15">
        <v>0.622</v>
      </c>
      <c r="F15">
        <v>3.4350000000000001</v>
      </c>
      <c r="G15">
        <v>3.5129999999999999</v>
      </c>
      <c r="H15">
        <v>0.63700000000000001</v>
      </c>
      <c r="J15" t="b">
        <v>0</v>
      </c>
      <c r="K15" t="b">
        <v>0</v>
      </c>
    </row>
    <row r="16" spans="1:13" x14ac:dyDescent="0.25">
      <c r="A16">
        <v>14</v>
      </c>
      <c r="B16">
        <v>2.8119999999999998</v>
      </c>
      <c r="C16">
        <v>2.835</v>
      </c>
      <c r="D16">
        <v>0.53600000000000003</v>
      </c>
      <c r="F16">
        <v>2.7909999999999999</v>
      </c>
      <c r="G16">
        <v>2.823</v>
      </c>
      <c r="H16">
        <v>0.53600000000000003</v>
      </c>
      <c r="J16" t="b">
        <v>0</v>
      </c>
      <c r="K16" t="b">
        <v>0</v>
      </c>
    </row>
    <row r="17" spans="1:13" x14ac:dyDescent="0.25">
      <c r="A17">
        <v>15</v>
      </c>
      <c r="B17">
        <v>3.9780000000000002</v>
      </c>
      <c r="C17">
        <v>4.1349999999999998</v>
      </c>
      <c r="D17">
        <v>0.81299999999999994</v>
      </c>
      <c r="F17">
        <v>4.0209999999999999</v>
      </c>
      <c r="G17">
        <v>4.2480000000000002</v>
      </c>
      <c r="H17">
        <v>1.01</v>
      </c>
      <c r="J17" t="b">
        <v>0</v>
      </c>
      <c r="K17" t="b">
        <v>0</v>
      </c>
    </row>
    <row r="18" spans="1:13" x14ac:dyDescent="0.25">
      <c r="A18">
        <v>16</v>
      </c>
      <c r="B18">
        <v>2.1230000000000002</v>
      </c>
      <c r="C18">
        <v>2.2200000000000002</v>
      </c>
      <c r="D18">
        <v>0.35799999999999998</v>
      </c>
      <c r="F18">
        <v>2.109</v>
      </c>
      <c r="G18">
        <v>2.2269999999999999</v>
      </c>
      <c r="H18">
        <v>0.36599999999999999</v>
      </c>
      <c r="J18" t="b">
        <v>0</v>
      </c>
      <c r="K18" t="b">
        <v>0</v>
      </c>
    </row>
    <row r="19" spans="1:13" x14ac:dyDescent="0.25">
      <c r="A19">
        <v>17</v>
      </c>
      <c r="B19">
        <v>5.6630000000000003</v>
      </c>
      <c r="C19">
        <v>7.0170000000000003</v>
      </c>
      <c r="D19">
        <v>4.0590000000000002</v>
      </c>
      <c r="F19">
        <v>5.9130000000000003</v>
      </c>
      <c r="G19">
        <v>7.6740000000000004</v>
      </c>
      <c r="H19">
        <v>4.3529999999999998</v>
      </c>
      <c r="J19" t="b">
        <v>1</v>
      </c>
      <c r="K19" t="b">
        <v>0</v>
      </c>
    </row>
    <row r="20" spans="1:13" x14ac:dyDescent="0.25">
      <c r="A20">
        <v>18</v>
      </c>
      <c r="B20">
        <v>5.4569999999999999</v>
      </c>
      <c r="C20">
        <v>6.4139999999999997</v>
      </c>
      <c r="D20">
        <v>3.3769999999999998</v>
      </c>
      <c r="F20">
        <v>5.4359999999999999</v>
      </c>
      <c r="G20">
        <v>6.6870000000000003</v>
      </c>
      <c r="H20">
        <v>3.4550000000000001</v>
      </c>
      <c r="J20" t="b">
        <v>1</v>
      </c>
      <c r="K20" t="b">
        <v>0</v>
      </c>
    </row>
    <row r="21" spans="1:13" x14ac:dyDescent="0.25">
      <c r="A21">
        <v>19</v>
      </c>
      <c r="B21">
        <v>5.84</v>
      </c>
      <c r="C21">
        <v>7.4</v>
      </c>
      <c r="D21">
        <v>4.0919999999999996</v>
      </c>
      <c r="F21">
        <v>6.03</v>
      </c>
      <c r="G21">
        <v>7.452</v>
      </c>
      <c r="H21">
        <v>4.1559999999999997</v>
      </c>
      <c r="J21" t="b">
        <v>0</v>
      </c>
      <c r="K21" t="b">
        <v>0</v>
      </c>
    </row>
    <row r="22" spans="1:13" x14ac:dyDescent="0.25">
      <c r="A22">
        <v>20</v>
      </c>
      <c r="B22">
        <v>4.5979999999999999</v>
      </c>
      <c r="C22">
        <v>4.7590000000000003</v>
      </c>
      <c r="D22">
        <v>1.0660000000000001</v>
      </c>
      <c r="F22">
        <v>4.5469999999999997</v>
      </c>
      <c r="G22">
        <v>4.9409999999999998</v>
      </c>
      <c r="H22">
        <v>1.6060000000000001</v>
      </c>
      <c r="J22" t="b">
        <v>1</v>
      </c>
      <c r="K22" t="b">
        <v>0</v>
      </c>
    </row>
    <row r="23" spans="1:13" x14ac:dyDescent="0.25">
      <c r="A23">
        <v>21</v>
      </c>
      <c r="B23">
        <v>8.9610000000000003</v>
      </c>
      <c r="C23">
        <v>9.6890000000000001</v>
      </c>
      <c r="D23">
        <v>4.4050000000000002</v>
      </c>
      <c r="F23">
        <v>10.039</v>
      </c>
      <c r="G23">
        <v>9.7439999999999998</v>
      </c>
      <c r="H23">
        <v>4.4859999999999998</v>
      </c>
      <c r="J23" t="b">
        <v>0</v>
      </c>
      <c r="K23" t="b">
        <v>0</v>
      </c>
    </row>
    <row r="24" spans="1:13" x14ac:dyDescent="0.25">
      <c r="A24">
        <v>22</v>
      </c>
      <c r="B24">
        <v>3.9950000000000001</v>
      </c>
      <c r="C24">
        <v>4.2640000000000002</v>
      </c>
      <c r="D24">
        <v>0.995</v>
      </c>
      <c r="F24">
        <v>4.1950000000000003</v>
      </c>
      <c r="G24">
        <v>4.4509999999999996</v>
      </c>
      <c r="H24">
        <v>1.325</v>
      </c>
      <c r="J24" t="b">
        <v>0</v>
      </c>
      <c r="K24" t="b">
        <v>0</v>
      </c>
    </row>
    <row r="25" spans="1:13" x14ac:dyDescent="0.25">
      <c r="A25">
        <v>23</v>
      </c>
      <c r="B25">
        <v>5.359</v>
      </c>
      <c r="C25">
        <v>6.2919999999999998</v>
      </c>
      <c r="D25">
        <v>3.7440000000000002</v>
      </c>
      <c r="F25">
        <v>5.4740000000000002</v>
      </c>
      <c r="G25">
        <v>6.6619999999999999</v>
      </c>
      <c r="H25">
        <v>4.0540000000000003</v>
      </c>
      <c r="J25" t="b">
        <v>1</v>
      </c>
      <c r="K25" t="b">
        <v>0</v>
      </c>
      <c r="M25" t="s">
        <v>32</v>
      </c>
    </row>
    <row r="26" spans="1:13" x14ac:dyDescent="0.25">
      <c r="A26">
        <v>24</v>
      </c>
      <c r="B26">
        <v>5.7290000000000001</v>
      </c>
      <c r="C26">
        <v>5.7329999999999997</v>
      </c>
      <c r="D26">
        <v>0.80900000000000005</v>
      </c>
      <c r="F26">
        <v>5.9420000000000002</v>
      </c>
      <c r="G26">
        <v>5.9039999999999999</v>
      </c>
      <c r="H26">
        <v>0.82699999999999996</v>
      </c>
      <c r="J26" t="b">
        <v>1</v>
      </c>
      <c r="K26" t="b">
        <v>0</v>
      </c>
      <c r="M26" t="s">
        <v>32</v>
      </c>
    </row>
    <row r="27" spans="1:13" x14ac:dyDescent="0.25">
      <c r="A27">
        <v>25</v>
      </c>
      <c r="B27">
        <v>6.657</v>
      </c>
      <c r="C27">
        <v>7.4690000000000003</v>
      </c>
      <c r="D27">
        <v>2.9510000000000001</v>
      </c>
      <c r="F27">
        <v>6.4859999999999998</v>
      </c>
      <c r="G27">
        <v>7.3490000000000002</v>
      </c>
      <c r="H27">
        <v>3.0259999999999998</v>
      </c>
      <c r="J27" t="b">
        <v>0</v>
      </c>
      <c r="K27" t="b">
        <v>0</v>
      </c>
    </row>
    <row r="28" spans="1:13" x14ac:dyDescent="0.25">
      <c r="A28">
        <v>26</v>
      </c>
      <c r="B28">
        <v>5.5890000000000004</v>
      </c>
      <c r="C28">
        <v>5.8289999999999997</v>
      </c>
      <c r="D28">
        <v>1.4990000000000001</v>
      </c>
      <c r="F28">
        <v>5.5880000000000001</v>
      </c>
      <c r="G28">
        <v>5.9409999999999998</v>
      </c>
      <c r="H28">
        <v>1.5309999999999999</v>
      </c>
      <c r="J28" t="b">
        <v>0</v>
      </c>
      <c r="K28" t="b">
        <v>0</v>
      </c>
    </row>
    <row r="29" spans="1:13" x14ac:dyDescent="0.25">
      <c r="A29">
        <v>27</v>
      </c>
      <c r="B29">
        <v>2.5539999999999998</v>
      </c>
      <c r="C29">
        <v>2.5840000000000001</v>
      </c>
      <c r="D29">
        <v>0.44600000000000001</v>
      </c>
      <c r="F29">
        <v>2.61</v>
      </c>
      <c r="G29">
        <v>2.6240000000000001</v>
      </c>
      <c r="H29">
        <v>0.47099999999999997</v>
      </c>
      <c r="J29" t="b">
        <v>0</v>
      </c>
      <c r="K29" t="b">
        <v>0</v>
      </c>
    </row>
    <row r="30" spans="1:13" x14ac:dyDescent="0.25">
      <c r="A30">
        <v>28</v>
      </c>
      <c r="B30">
        <v>7.57</v>
      </c>
      <c r="C30">
        <v>8.6989999999999998</v>
      </c>
      <c r="D30">
        <v>3.73</v>
      </c>
      <c r="F30">
        <v>8.9529999999999994</v>
      </c>
      <c r="G30">
        <v>9.3460000000000001</v>
      </c>
      <c r="H30">
        <v>3.8559999999999999</v>
      </c>
      <c r="J30" t="b">
        <v>1</v>
      </c>
      <c r="K30" t="b">
        <v>0</v>
      </c>
    </row>
    <row r="31" spans="1:13" x14ac:dyDescent="0.25">
      <c r="A31">
        <v>29</v>
      </c>
      <c r="B31">
        <v>4.7809999999999997</v>
      </c>
      <c r="C31">
        <v>5.1219999999999999</v>
      </c>
      <c r="D31">
        <v>1.589</v>
      </c>
      <c r="F31">
        <v>5.0579999999999998</v>
      </c>
      <c r="G31">
        <v>5.6050000000000004</v>
      </c>
      <c r="H31">
        <v>2.5009999999999999</v>
      </c>
      <c r="J31" t="b">
        <v>1</v>
      </c>
      <c r="K31" t="b">
        <v>0</v>
      </c>
    </row>
    <row r="32" spans="1:13" x14ac:dyDescent="0.25">
      <c r="A32">
        <v>30</v>
      </c>
      <c r="B32">
        <v>5.048</v>
      </c>
      <c r="C32">
        <v>5.8319999999999999</v>
      </c>
      <c r="D32">
        <v>3.33</v>
      </c>
      <c r="F32">
        <v>5.0490000000000004</v>
      </c>
      <c r="G32">
        <v>7.38</v>
      </c>
      <c r="H32">
        <v>5.4989999999999997</v>
      </c>
      <c r="J32" t="b">
        <v>0</v>
      </c>
      <c r="K32" t="b">
        <v>0</v>
      </c>
    </row>
    <row r="33" spans="1:11" x14ac:dyDescent="0.25">
      <c r="A33">
        <v>31</v>
      </c>
      <c r="B33">
        <v>3.5790000000000002</v>
      </c>
      <c r="C33">
        <v>3.7080000000000002</v>
      </c>
      <c r="D33">
        <v>0.64800000000000002</v>
      </c>
      <c r="F33">
        <v>3.6240000000000001</v>
      </c>
      <c r="G33">
        <v>3.706</v>
      </c>
      <c r="H33">
        <v>0.63900000000000001</v>
      </c>
      <c r="J33" t="b">
        <v>0</v>
      </c>
      <c r="K33" t="b">
        <v>0</v>
      </c>
    </row>
    <row r="34" spans="1:11" x14ac:dyDescent="0.25">
      <c r="A34">
        <v>32</v>
      </c>
      <c r="B34">
        <v>5.6890000000000001</v>
      </c>
      <c r="C34">
        <v>6.673</v>
      </c>
      <c r="D34">
        <v>3.399</v>
      </c>
      <c r="F34">
        <v>6.0890000000000004</v>
      </c>
      <c r="G34">
        <v>7.3049999999999997</v>
      </c>
      <c r="H34">
        <v>3.6160000000000001</v>
      </c>
      <c r="J34" t="b">
        <v>1</v>
      </c>
      <c r="K34" t="b">
        <v>0</v>
      </c>
    </row>
    <row r="35" spans="1:11" x14ac:dyDescent="0.25">
      <c r="A35">
        <v>33</v>
      </c>
      <c r="B35">
        <v>4.1040000000000001</v>
      </c>
      <c r="C35">
        <v>4.3029999999999999</v>
      </c>
      <c r="D35">
        <v>0.93899999999999995</v>
      </c>
      <c r="F35">
        <v>4.165</v>
      </c>
      <c r="G35">
        <v>4.3819999999999997</v>
      </c>
      <c r="H35">
        <v>1.0269999999999999</v>
      </c>
      <c r="J35" t="b">
        <v>0</v>
      </c>
      <c r="K35" t="b">
        <v>0</v>
      </c>
    </row>
    <row r="36" spans="1:11" x14ac:dyDescent="0.25">
      <c r="A36">
        <v>34</v>
      </c>
      <c r="B36">
        <v>5.2770000000000001</v>
      </c>
      <c r="C36">
        <v>5.9359999999999999</v>
      </c>
      <c r="D36">
        <v>2.6389999999999998</v>
      </c>
      <c r="F36">
        <v>5.6539999999999999</v>
      </c>
      <c r="G36">
        <v>6.3650000000000002</v>
      </c>
      <c r="H36">
        <v>2.964</v>
      </c>
      <c r="J36" t="b">
        <v>0</v>
      </c>
      <c r="K36" t="b">
        <v>0</v>
      </c>
    </row>
    <row r="37" spans="1:11" x14ac:dyDescent="0.25">
      <c r="A37">
        <v>35</v>
      </c>
      <c r="B37">
        <v>12.076000000000001</v>
      </c>
      <c r="C37">
        <v>11.385999999999999</v>
      </c>
      <c r="D37">
        <v>3.5379999999999998</v>
      </c>
      <c r="F37">
        <v>12.112</v>
      </c>
      <c r="G37">
        <v>11.504</v>
      </c>
      <c r="H37">
        <v>3.5110000000000001</v>
      </c>
      <c r="J37" t="b">
        <v>1</v>
      </c>
      <c r="K37" t="b">
        <v>0</v>
      </c>
    </row>
    <row r="38" spans="1:11" x14ac:dyDescent="0.25">
      <c r="A38">
        <v>36</v>
      </c>
      <c r="B38">
        <v>5.9160000000000004</v>
      </c>
      <c r="C38">
        <v>7.2750000000000004</v>
      </c>
      <c r="D38">
        <v>3.7610000000000001</v>
      </c>
      <c r="F38">
        <v>6.2610000000000001</v>
      </c>
      <c r="G38">
        <v>7.7850000000000001</v>
      </c>
      <c r="H38">
        <v>4.07</v>
      </c>
      <c r="J38" t="b">
        <v>1</v>
      </c>
      <c r="K38" t="b">
        <v>0</v>
      </c>
    </row>
    <row r="39" spans="1:11" x14ac:dyDescent="0.25">
      <c r="A39">
        <v>37</v>
      </c>
      <c r="B39">
        <v>4.5880000000000001</v>
      </c>
      <c r="C39">
        <v>4.9850000000000003</v>
      </c>
      <c r="D39">
        <v>1.74</v>
      </c>
      <c r="F39">
        <v>4.8029999999999999</v>
      </c>
      <c r="G39">
        <v>5.3780000000000001</v>
      </c>
      <c r="H39">
        <v>2.5579999999999998</v>
      </c>
      <c r="J39" t="b">
        <v>0</v>
      </c>
      <c r="K39" t="b">
        <v>0</v>
      </c>
    </row>
    <row r="40" spans="1:11" x14ac:dyDescent="0.25">
      <c r="A40">
        <v>38</v>
      </c>
      <c r="B40">
        <v>5.8849999999999998</v>
      </c>
      <c r="C40">
        <v>7.43</v>
      </c>
      <c r="D40">
        <v>4.1520000000000001</v>
      </c>
      <c r="F40">
        <v>6.64</v>
      </c>
      <c r="G40">
        <v>8.4049999999999994</v>
      </c>
      <c r="H40">
        <v>4.3620000000000001</v>
      </c>
      <c r="J40" t="b">
        <v>0</v>
      </c>
      <c r="K40" t="b">
        <v>0</v>
      </c>
    </row>
    <row r="41" spans="1:11" x14ac:dyDescent="0.25">
      <c r="A41">
        <v>39</v>
      </c>
      <c r="B41">
        <v>5.5510000000000002</v>
      </c>
      <c r="C41">
        <v>7.0890000000000004</v>
      </c>
      <c r="D41">
        <v>4.7519999999999998</v>
      </c>
      <c r="F41">
        <v>5.9169999999999998</v>
      </c>
      <c r="G41">
        <v>7.67</v>
      </c>
      <c r="H41">
        <v>4.9640000000000004</v>
      </c>
      <c r="J41" t="b">
        <v>0</v>
      </c>
      <c r="K41" t="b">
        <v>0</v>
      </c>
    </row>
    <row r="42" spans="1:11" x14ac:dyDescent="0.25">
      <c r="A42">
        <v>40</v>
      </c>
      <c r="B42">
        <v>5.9169999999999998</v>
      </c>
      <c r="C42">
        <v>7.492</v>
      </c>
      <c r="D42">
        <v>5.2649999999999997</v>
      </c>
      <c r="F42">
        <v>5.8490000000000002</v>
      </c>
      <c r="G42">
        <v>7.98</v>
      </c>
      <c r="H42">
        <v>5.069</v>
      </c>
      <c r="J42" t="b">
        <v>0</v>
      </c>
      <c r="K42" t="b">
        <v>0</v>
      </c>
    </row>
    <row r="43" spans="1:11" x14ac:dyDescent="0.25">
      <c r="A43">
        <v>41</v>
      </c>
      <c r="B43">
        <v>4.26</v>
      </c>
      <c r="C43">
        <v>4.51</v>
      </c>
      <c r="D43">
        <v>0.98699999999999999</v>
      </c>
      <c r="F43">
        <v>4.2539999999999996</v>
      </c>
      <c r="G43">
        <v>4.5209999999999999</v>
      </c>
      <c r="H43">
        <v>1.0349999999999999</v>
      </c>
      <c r="J43" t="b">
        <v>0</v>
      </c>
      <c r="K43" t="b">
        <v>0</v>
      </c>
    </row>
    <row r="44" spans="1:11" x14ac:dyDescent="0.25">
      <c r="A44">
        <v>42</v>
      </c>
      <c r="B44">
        <v>3.2650000000000001</v>
      </c>
      <c r="C44">
        <v>3.3290000000000002</v>
      </c>
      <c r="D44">
        <v>0.60499999999999998</v>
      </c>
      <c r="F44">
        <v>3.4</v>
      </c>
      <c r="G44">
        <v>3.508</v>
      </c>
      <c r="H44">
        <v>0.83699999999999997</v>
      </c>
      <c r="J44" t="b">
        <v>1</v>
      </c>
      <c r="K44" t="b">
        <v>0</v>
      </c>
    </row>
    <row r="45" spans="1:11" x14ac:dyDescent="0.25">
      <c r="A45">
        <v>43</v>
      </c>
      <c r="B45">
        <v>2.0760000000000001</v>
      </c>
      <c r="C45">
        <v>2.214</v>
      </c>
      <c r="D45">
        <v>0.36</v>
      </c>
      <c r="F45">
        <v>2.153</v>
      </c>
      <c r="G45">
        <v>2.2839999999999998</v>
      </c>
      <c r="H45">
        <v>0.442</v>
      </c>
      <c r="J45" t="b">
        <v>0</v>
      </c>
      <c r="K45" t="b">
        <v>0</v>
      </c>
    </row>
    <row r="46" spans="1:11" x14ac:dyDescent="0.25">
      <c r="A46">
        <v>44</v>
      </c>
      <c r="B46">
        <v>3.9860000000000002</v>
      </c>
      <c r="C46">
        <v>4.1580000000000004</v>
      </c>
      <c r="D46">
        <v>0.70499999999999996</v>
      </c>
      <c r="F46">
        <v>4.0970000000000004</v>
      </c>
      <c r="G46">
        <v>4.3490000000000002</v>
      </c>
      <c r="H46">
        <v>0.999</v>
      </c>
      <c r="J46" t="b">
        <v>0</v>
      </c>
      <c r="K46" t="b">
        <v>0</v>
      </c>
    </row>
    <row r="47" spans="1:11" x14ac:dyDescent="0.25">
      <c r="A47">
        <v>45</v>
      </c>
      <c r="B47">
        <v>3.5529999999999999</v>
      </c>
      <c r="C47">
        <v>3.6240000000000001</v>
      </c>
      <c r="D47">
        <v>0.59799999999999998</v>
      </c>
      <c r="F47">
        <v>3.5609999999999999</v>
      </c>
      <c r="G47">
        <v>3.6829999999999998</v>
      </c>
      <c r="H47">
        <v>0.63400000000000001</v>
      </c>
      <c r="J47" t="b">
        <v>0</v>
      </c>
      <c r="K47" t="b">
        <v>0</v>
      </c>
    </row>
    <row r="48" spans="1:11" x14ac:dyDescent="0.25">
      <c r="A48">
        <v>46</v>
      </c>
      <c r="B48">
        <v>3.3340000000000001</v>
      </c>
      <c r="C48">
        <v>3.3959999999999999</v>
      </c>
      <c r="D48">
        <v>0.50600000000000001</v>
      </c>
      <c r="F48">
        <v>3.3889999999999998</v>
      </c>
      <c r="G48">
        <v>3.46</v>
      </c>
      <c r="H48">
        <v>0.56100000000000005</v>
      </c>
      <c r="J48" t="b">
        <v>0</v>
      </c>
      <c r="K48" t="b">
        <v>0</v>
      </c>
    </row>
    <row r="49" spans="1:11" x14ac:dyDescent="0.25">
      <c r="A49">
        <v>47</v>
      </c>
      <c r="B49">
        <v>3.84</v>
      </c>
      <c r="C49">
        <v>3.9209999999999998</v>
      </c>
      <c r="D49">
        <v>0.64700000000000002</v>
      </c>
      <c r="F49">
        <v>3.9609999999999999</v>
      </c>
      <c r="G49">
        <v>4.0709999999999997</v>
      </c>
      <c r="H49">
        <v>0.82399999999999995</v>
      </c>
      <c r="J49" t="b">
        <v>0</v>
      </c>
      <c r="K49" t="b">
        <v>0</v>
      </c>
    </row>
    <row r="50" spans="1:11" x14ac:dyDescent="0.25">
      <c r="A50">
        <v>48</v>
      </c>
      <c r="B50">
        <v>4.5129999999999999</v>
      </c>
      <c r="C50">
        <v>4.6760000000000002</v>
      </c>
      <c r="D50">
        <v>0.94899999999999995</v>
      </c>
      <c r="F50">
        <v>4.5019999999999998</v>
      </c>
      <c r="G50">
        <v>4.907</v>
      </c>
      <c r="H50">
        <v>1.5289999999999999</v>
      </c>
      <c r="J50" t="b">
        <v>1</v>
      </c>
      <c r="K50" t="b">
        <v>0</v>
      </c>
    </row>
    <row r="51" spans="1:11" x14ac:dyDescent="0.25">
      <c r="A51">
        <v>49</v>
      </c>
      <c r="B51">
        <v>2.4860000000000002</v>
      </c>
      <c r="C51">
        <v>2.5049999999999999</v>
      </c>
      <c r="D51">
        <v>0.47599999999999998</v>
      </c>
      <c r="F51">
        <v>2.5110000000000001</v>
      </c>
      <c r="G51">
        <v>2.5049999999999999</v>
      </c>
      <c r="H51">
        <v>0.47299999999999998</v>
      </c>
      <c r="J51" t="b">
        <v>0</v>
      </c>
      <c r="K51" t="b">
        <v>0</v>
      </c>
    </row>
    <row r="52" spans="1:11" x14ac:dyDescent="0.25">
      <c r="A52">
        <v>51</v>
      </c>
      <c r="B52">
        <v>10.272</v>
      </c>
      <c r="C52">
        <v>10.750999999999999</v>
      </c>
      <c r="D52">
        <v>3.9950000000000001</v>
      </c>
      <c r="F52">
        <v>10.382</v>
      </c>
      <c r="G52">
        <v>10.731999999999999</v>
      </c>
      <c r="H52">
        <v>4.0919999999999996</v>
      </c>
      <c r="J52" t="b">
        <v>0</v>
      </c>
      <c r="K52" t="b">
        <v>0</v>
      </c>
    </row>
    <row r="53" spans="1:11" x14ac:dyDescent="0.25">
      <c r="A53">
        <v>52</v>
      </c>
      <c r="B53">
        <v>4.532</v>
      </c>
      <c r="C53">
        <v>4.8209999999999997</v>
      </c>
      <c r="D53">
        <v>1.702</v>
      </c>
      <c r="F53">
        <v>4.5529999999999999</v>
      </c>
      <c r="G53">
        <v>4.9119999999999999</v>
      </c>
      <c r="H53">
        <v>2.0470000000000002</v>
      </c>
      <c r="J53" t="b">
        <v>0</v>
      </c>
      <c r="K53" t="b">
        <v>0</v>
      </c>
    </row>
    <row r="54" spans="1:11" x14ac:dyDescent="0.25">
      <c r="A54">
        <v>53</v>
      </c>
      <c r="B54">
        <v>3.2679999999999998</v>
      </c>
      <c r="C54">
        <v>3.327</v>
      </c>
      <c r="D54">
        <v>0.54300000000000004</v>
      </c>
      <c r="F54">
        <v>3.323</v>
      </c>
      <c r="G54">
        <v>3.37</v>
      </c>
      <c r="H54">
        <v>0.56299999999999994</v>
      </c>
      <c r="J54" t="b">
        <v>0</v>
      </c>
      <c r="K54" t="b">
        <v>0</v>
      </c>
    </row>
    <row r="55" spans="1:11" x14ac:dyDescent="0.25">
      <c r="A55">
        <v>54</v>
      </c>
      <c r="B55">
        <v>4.1619999999999999</v>
      </c>
      <c r="C55">
        <v>4.3849999999999998</v>
      </c>
      <c r="D55">
        <v>0.93100000000000005</v>
      </c>
      <c r="F55">
        <v>4.1840000000000002</v>
      </c>
      <c r="G55">
        <v>4.4690000000000003</v>
      </c>
      <c r="H55">
        <v>1.048</v>
      </c>
      <c r="J55" t="b">
        <v>0</v>
      </c>
      <c r="K55" t="b">
        <v>0</v>
      </c>
    </row>
    <row r="56" spans="1:11" x14ac:dyDescent="0.25">
      <c r="A56">
        <v>55</v>
      </c>
      <c r="B56">
        <v>3.7010000000000001</v>
      </c>
      <c r="C56">
        <v>3.8050000000000002</v>
      </c>
      <c r="D56">
        <v>0.59099999999999997</v>
      </c>
      <c r="F56">
        <v>3.7160000000000002</v>
      </c>
      <c r="G56">
        <v>3.87</v>
      </c>
      <c r="H56">
        <v>0.65500000000000003</v>
      </c>
      <c r="J56" t="b">
        <v>1</v>
      </c>
      <c r="K56" t="b">
        <v>0</v>
      </c>
    </row>
    <row r="57" spans="1:11" x14ac:dyDescent="0.25">
      <c r="A57">
        <v>56</v>
      </c>
      <c r="B57">
        <v>3.1150000000000002</v>
      </c>
      <c r="C57">
        <v>3.1360000000000001</v>
      </c>
      <c r="D57">
        <v>0.47499999999999998</v>
      </c>
      <c r="F57">
        <v>3.105</v>
      </c>
      <c r="G57">
        <v>3.1960000000000002</v>
      </c>
      <c r="H57">
        <v>0.51100000000000001</v>
      </c>
      <c r="J57" t="b">
        <v>1</v>
      </c>
      <c r="K57" t="b">
        <v>0</v>
      </c>
    </row>
    <row r="58" spans="1:11" x14ac:dyDescent="0.25">
      <c r="A58">
        <v>57</v>
      </c>
      <c r="B58">
        <v>3.004</v>
      </c>
      <c r="C58">
        <v>3.0710000000000002</v>
      </c>
      <c r="D58">
        <v>0.61399999999999999</v>
      </c>
      <c r="F58">
        <v>3.0049999999999999</v>
      </c>
      <c r="G58">
        <v>3.0379999999999998</v>
      </c>
      <c r="H58">
        <v>0.60399999999999998</v>
      </c>
      <c r="J58" t="b">
        <v>0</v>
      </c>
      <c r="K58" t="b">
        <v>0</v>
      </c>
    </row>
    <row r="59" spans="1:11" x14ac:dyDescent="0.25">
      <c r="A59">
        <v>58</v>
      </c>
      <c r="B59">
        <v>4.9669999999999996</v>
      </c>
      <c r="C59">
        <v>5.5010000000000003</v>
      </c>
      <c r="D59">
        <v>3.0529999999999999</v>
      </c>
      <c r="F59">
        <v>4.7839999999999998</v>
      </c>
      <c r="G59">
        <v>7.0730000000000004</v>
      </c>
      <c r="H59">
        <v>5.5789999999999997</v>
      </c>
      <c r="J59" t="b">
        <v>0</v>
      </c>
      <c r="K59" t="b">
        <v>0</v>
      </c>
    </row>
    <row r="60" spans="1:11" x14ac:dyDescent="0.25">
      <c r="A60">
        <v>59</v>
      </c>
      <c r="B60">
        <v>3.9209999999999998</v>
      </c>
      <c r="C60">
        <v>4.0860000000000003</v>
      </c>
      <c r="D60">
        <v>0.69399999999999995</v>
      </c>
      <c r="F60">
        <v>3.99</v>
      </c>
      <c r="G60">
        <v>4.1550000000000002</v>
      </c>
      <c r="H60">
        <v>0.81299999999999994</v>
      </c>
      <c r="J60" t="b">
        <v>0</v>
      </c>
      <c r="K60" t="b">
        <v>0</v>
      </c>
    </row>
    <row r="61" spans="1:11" x14ac:dyDescent="0.25">
      <c r="A61">
        <v>60</v>
      </c>
      <c r="B61">
        <v>2.4700000000000002</v>
      </c>
      <c r="C61">
        <v>2.4969999999999999</v>
      </c>
      <c r="D61">
        <v>0.46100000000000002</v>
      </c>
      <c r="F61">
        <v>2.6320000000000001</v>
      </c>
      <c r="G61">
        <v>2.6619999999999999</v>
      </c>
      <c r="H61">
        <v>0.61799999999999999</v>
      </c>
      <c r="J61" t="b">
        <v>0</v>
      </c>
      <c r="K61" t="b">
        <v>0</v>
      </c>
    </row>
    <row r="62" spans="1:11" x14ac:dyDescent="0.25">
      <c r="A62">
        <v>61</v>
      </c>
      <c r="B62">
        <v>5.4630000000000001</v>
      </c>
      <c r="C62">
        <v>7.0510000000000002</v>
      </c>
      <c r="D62">
        <v>4.6619999999999999</v>
      </c>
      <c r="F62">
        <v>5.891</v>
      </c>
      <c r="G62">
        <v>8.0660000000000007</v>
      </c>
      <c r="H62">
        <v>5.1559999999999997</v>
      </c>
      <c r="J62" t="b">
        <v>1</v>
      </c>
      <c r="K62" t="b">
        <v>0</v>
      </c>
    </row>
    <row r="63" spans="1:11" x14ac:dyDescent="0.25">
      <c r="A63">
        <v>62</v>
      </c>
      <c r="B63">
        <v>2.258</v>
      </c>
      <c r="C63">
        <v>2.3340000000000001</v>
      </c>
      <c r="D63">
        <v>0.45200000000000001</v>
      </c>
      <c r="F63">
        <v>2.302</v>
      </c>
      <c r="G63">
        <v>2.3460000000000001</v>
      </c>
      <c r="H63">
        <v>0.45600000000000002</v>
      </c>
      <c r="J63" t="b">
        <v>0</v>
      </c>
      <c r="K63" t="b">
        <v>0</v>
      </c>
    </row>
    <row r="64" spans="1:11" x14ac:dyDescent="0.25">
      <c r="A64">
        <v>63</v>
      </c>
      <c r="B64">
        <v>4.1109999999999998</v>
      </c>
      <c r="C64">
        <v>4.2679999999999998</v>
      </c>
      <c r="D64">
        <v>0.878</v>
      </c>
      <c r="F64">
        <v>4.1289999999999996</v>
      </c>
      <c r="G64">
        <v>4.2830000000000004</v>
      </c>
      <c r="H64">
        <v>0.93600000000000005</v>
      </c>
      <c r="J64" t="b">
        <v>0</v>
      </c>
      <c r="K64" t="b">
        <v>0</v>
      </c>
    </row>
    <row r="65" spans="1:11" x14ac:dyDescent="0.25">
      <c r="A65">
        <v>64</v>
      </c>
      <c r="B65">
        <v>5.3419999999999996</v>
      </c>
      <c r="C65">
        <v>6.6210000000000004</v>
      </c>
      <c r="D65">
        <v>3.9649999999999999</v>
      </c>
      <c r="F65">
        <v>5.585</v>
      </c>
      <c r="G65">
        <v>7.4669999999999996</v>
      </c>
      <c r="H65">
        <v>4.6189999999999998</v>
      </c>
      <c r="J65" t="b">
        <v>1</v>
      </c>
      <c r="K65" t="b">
        <v>0</v>
      </c>
    </row>
    <row r="66" spans="1:11" x14ac:dyDescent="0.25">
      <c r="A66">
        <v>65</v>
      </c>
      <c r="B66">
        <v>3.5870000000000002</v>
      </c>
      <c r="C66">
        <v>3.649</v>
      </c>
      <c r="D66">
        <v>0.60199999999999998</v>
      </c>
      <c r="F66">
        <v>3.5640000000000001</v>
      </c>
      <c r="G66">
        <v>3.9079999999999999</v>
      </c>
      <c r="H66">
        <v>1.1259999999999999</v>
      </c>
      <c r="J66" t="b">
        <v>1</v>
      </c>
      <c r="K66" t="b">
        <v>0</v>
      </c>
    </row>
    <row r="67" spans="1:11" x14ac:dyDescent="0.25">
      <c r="A67">
        <v>66</v>
      </c>
      <c r="B67">
        <v>4.6980000000000004</v>
      </c>
      <c r="C67">
        <v>5.1109999999999998</v>
      </c>
      <c r="D67">
        <v>2.2269999999999999</v>
      </c>
      <c r="F67">
        <v>4.7510000000000003</v>
      </c>
      <c r="G67">
        <v>6.7450000000000001</v>
      </c>
      <c r="H67">
        <v>5.2839999999999998</v>
      </c>
      <c r="J67" t="b">
        <v>0</v>
      </c>
      <c r="K67" t="b">
        <v>0</v>
      </c>
    </row>
    <row r="68" spans="1:11" x14ac:dyDescent="0.25">
      <c r="A68">
        <v>67</v>
      </c>
      <c r="B68">
        <v>4.0810000000000004</v>
      </c>
      <c r="C68">
        <v>4.1909999999999998</v>
      </c>
      <c r="D68">
        <v>0.81699999999999995</v>
      </c>
      <c r="F68">
        <v>4.1070000000000002</v>
      </c>
      <c r="G68">
        <v>4.3369999999999997</v>
      </c>
      <c r="H68">
        <v>1.026</v>
      </c>
      <c r="J68" t="b">
        <v>1</v>
      </c>
      <c r="K68" t="b">
        <v>0</v>
      </c>
    </row>
    <row r="69" spans="1:11" x14ac:dyDescent="0.25">
      <c r="A69">
        <v>68</v>
      </c>
      <c r="B69">
        <v>4.3010000000000002</v>
      </c>
      <c r="C69">
        <v>4.3849999999999998</v>
      </c>
      <c r="D69">
        <v>0.77100000000000002</v>
      </c>
      <c r="F69">
        <v>4.24</v>
      </c>
      <c r="G69">
        <v>4.5330000000000004</v>
      </c>
      <c r="H69">
        <v>1.02</v>
      </c>
      <c r="J69" t="b">
        <v>1</v>
      </c>
      <c r="K69" t="b">
        <v>0</v>
      </c>
    </row>
    <row r="70" spans="1:11" x14ac:dyDescent="0.25">
      <c r="A70">
        <v>69</v>
      </c>
      <c r="B70">
        <v>12.763999999999999</v>
      </c>
      <c r="C70">
        <v>7.72</v>
      </c>
      <c r="D70">
        <v>6.3120000000000003</v>
      </c>
      <c r="F70">
        <v>5.6710000000000003</v>
      </c>
      <c r="G70">
        <v>7.5970000000000004</v>
      </c>
      <c r="H70">
        <v>5.0620000000000003</v>
      </c>
      <c r="J70" t="b">
        <v>0</v>
      </c>
      <c r="K70" t="b">
        <v>0</v>
      </c>
    </row>
    <row r="71" spans="1:11" x14ac:dyDescent="0.25">
      <c r="A71">
        <v>70</v>
      </c>
      <c r="B71">
        <v>5.1769999999999996</v>
      </c>
      <c r="C71">
        <v>6.3529999999999998</v>
      </c>
      <c r="D71">
        <v>4.5810000000000004</v>
      </c>
      <c r="F71">
        <v>5.4130000000000003</v>
      </c>
      <c r="G71">
        <v>6.5439999999999996</v>
      </c>
      <c r="H71">
        <v>4.6909999999999998</v>
      </c>
      <c r="J71" t="b">
        <v>0</v>
      </c>
      <c r="K71" t="b">
        <v>0</v>
      </c>
    </row>
    <row r="72" spans="1:11" x14ac:dyDescent="0.25">
      <c r="A72">
        <v>71</v>
      </c>
      <c r="B72">
        <v>3.931</v>
      </c>
      <c r="C72">
        <v>4.1219999999999999</v>
      </c>
      <c r="D72">
        <v>0.72899999999999998</v>
      </c>
      <c r="F72">
        <v>4.0439999999999996</v>
      </c>
      <c r="G72">
        <v>4.1660000000000004</v>
      </c>
      <c r="H72">
        <v>0.79200000000000004</v>
      </c>
      <c r="J72" t="b">
        <v>0</v>
      </c>
      <c r="K72" t="b">
        <v>0</v>
      </c>
    </row>
    <row r="73" spans="1:11" x14ac:dyDescent="0.25">
      <c r="A73">
        <v>72</v>
      </c>
      <c r="B73">
        <v>5.1980000000000004</v>
      </c>
      <c r="C73">
        <v>6.2469999999999999</v>
      </c>
      <c r="D73">
        <v>3.593</v>
      </c>
      <c r="F73">
        <v>5.2939999999999996</v>
      </c>
      <c r="G73">
        <v>6.3490000000000002</v>
      </c>
      <c r="H73">
        <v>3.7839999999999998</v>
      </c>
      <c r="J73" t="b">
        <v>0</v>
      </c>
      <c r="K73" t="b">
        <v>0</v>
      </c>
    </row>
    <row r="74" spans="1:11" x14ac:dyDescent="0.25">
      <c r="A74">
        <v>73</v>
      </c>
      <c r="B74">
        <v>5.4829999999999997</v>
      </c>
      <c r="C74">
        <v>6.3330000000000002</v>
      </c>
      <c r="D74">
        <v>3.8050000000000002</v>
      </c>
      <c r="F74">
        <v>5.4189999999999996</v>
      </c>
      <c r="G74">
        <v>6.5679999999999996</v>
      </c>
      <c r="H74">
        <v>4.109</v>
      </c>
      <c r="J74" t="b">
        <v>0</v>
      </c>
      <c r="K74" t="b">
        <v>0</v>
      </c>
    </row>
    <row r="75" spans="1:11" x14ac:dyDescent="0.25">
      <c r="A75">
        <v>74</v>
      </c>
      <c r="B75">
        <v>3.774</v>
      </c>
      <c r="C75">
        <v>3.92</v>
      </c>
      <c r="D75">
        <v>0.66700000000000004</v>
      </c>
      <c r="F75">
        <v>3.8769999999999998</v>
      </c>
      <c r="G75">
        <v>4.0330000000000004</v>
      </c>
      <c r="H75">
        <v>0.79100000000000004</v>
      </c>
      <c r="J75" t="b">
        <v>1</v>
      </c>
      <c r="K75" t="b">
        <v>0</v>
      </c>
    </row>
    <row r="76" spans="1:11" x14ac:dyDescent="0.25">
      <c r="A76">
        <v>75</v>
      </c>
      <c r="B76">
        <v>4.3230000000000004</v>
      </c>
      <c r="C76">
        <v>4.5609999999999999</v>
      </c>
      <c r="D76">
        <v>0.94699999999999995</v>
      </c>
      <c r="F76">
        <v>4.5620000000000003</v>
      </c>
      <c r="G76">
        <v>4.9939999999999998</v>
      </c>
      <c r="H76">
        <v>2.456</v>
      </c>
      <c r="J76" t="b">
        <v>1</v>
      </c>
      <c r="K76" t="b">
        <v>0</v>
      </c>
    </row>
    <row r="77" spans="1:11" x14ac:dyDescent="0.25">
      <c r="A77">
        <v>76</v>
      </c>
      <c r="B77">
        <v>4.3109999999999999</v>
      </c>
      <c r="C77">
        <v>4.4880000000000004</v>
      </c>
      <c r="D77">
        <v>0.86599999999999999</v>
      </c>
      <c r="F77">
        <v>4.45</v>
      </c>
      <c r="G77">
        <v>4.72</v>
      </c>
      <c r="H77">
        <v>1.32</v>
      </c>
      <c r="J77" t="b">
        <v>0</v>
      </c>
      <c r="K77" t="b">
        <v>0</v>
      </c>
    </row>
    <row r="78" spans="1:11" x14ac:dyDescent="0.25">
      <c r="A78">
        <v>77</v>
      </c>
      <c r="B78">
        <v>6.1509999999999998</v>
      </c>
      <c r="C78">
        <v>6.7370000000000001</v>
      </c>
      <c r="D78">
        <v>2.778</v>
      </c>
      <c r="F78">
        <v>6.7</v>
      </c>
      <c r="G78">
        <v>7.18</v>
      </c>
      <c r="H78">
        <v>2.875</v>
      </c>
      <c r="J78" t="b">
        <v>1</v>
      </c>
      <c r="K78" t="b">
        <v>0</v>
      </c>
    </row>
    <row r="79" spans="1:11" x14ac:dyDescent="0.25">
      <c r="A79">
        <v>78</v>
      </c>
      <c r="B79">
        <v>5.3650000000000002</v>
      </c>
      <c r="C79">
        <v>6.2960000000000003</v>
      </c>
      <c r="D79">
        <v>3.4729999999999999</v>
      </c>
      <c r="F79">
        <v>5.6459999999999999</v>
      </c>
      <c r="G79">
        <v>7.1340000000000003</v>
      </c>
      <c r="H79">
        <v>4.4420000000000002</v>
      </c>
      <c r="J79" t="b">
        <v>1</v>
      </c>
      <c r="K79" t="b">
        <v>0</v>
      </c>
    </row>
    <row r="80" spans="1:11" x14ac:dyDescent="0.25">
      <c r="A80">
        <v>79</v>
      </c>
      <c r="B80">
        <v>5.3310000000000004</v>
      </c>
      <c r="C80">
        <v>6.2759999999999998</v>
      </c>
      <c r="D80">
        <v>3.9750000000000001</v>
      </c>
      <c r="F80">
        <v>5.3979999999999997</v>
      </c>
      <c r="G80">
        <v>6.3979999999999997</v>
      </c>
      <c r="H80">
        <v>4.1079999999999997</v>
      </c>
      <c r="J80" t="b">
        <v>0</v>
      </c>
      <c r="K80" t="b">
        <v>1</v>
      </c>
    </row>
    <row r="81" spans="1:11" x14ac:dyDescent="0.25">
      <c r="A81">
        <v>80</v>
      </c>
      <c r="B81">
        <v>5.2080000000000002</v>
      </c>
      <c r="C81">
        <v>5.899</v>
      </c>
      <c r="D81">
        <v>3.3460000000000001</v>
      </c>
      <c r="F81">
        <v>5.3259999999999996</v>
      </c>
      <c r="G81">
        <v>6.6520000000000001</v>
      </c>
      <c r="H81">
        <v>4.6429999999999998</v>
      </c>
      <c r="J81" t="b">
        <v>1</v>
      </c>
      <c r="K81" t="b">
        <v>0</v>
      </c>
    </row>
    <row r="82" spans="1:11" x14ac:dyDescent="0.25">
      <c r="A82">
        <v>81</v>
      </c>
      <c r="B82">
        <v>3.3889999999999998</v>
      </c>
      <c r="C82">
        <v>3.51</v>
      </c>
      <c r="D82">
        <v>0.59699999999999998</v>
      </c>
      <c r="F82">
        <v>3.4990000000000001</v>
      </c>
      <c r="G82">
        <v>3.6669999999999998</v>
      </c>
      <c r="H82">
        <v>0.82599999999999996</v>
      </c>
      <c r="J82" t="b">
        <v>0</v>
      </c>
      <c r="K82" t="b">
        <v>0</v>
      </c>
    </row>
    <row r="83" spans="1:11" x14ac:dyDescent="0.25">
      <c r="A83">
        <v>82</v>
      </c>
      <c r="B83">
        <v>4.5220000000000002</v>
      </c>
      <c r="C83">
        <v>4.6689999999999996</v>
      </c>
      <c r="D83">
        <v>1.05</v>
      </c>
      <c r="F83">
        <v>4.5449999999999999</v>
      </c>
      <c r="G83">
        <v>5.2389999999999999</v>
      </c>
      <c r="H83">
        <v>3.0190000000000001</v>
      </c>
      <c r="J83" t="b">
        <v>1</v>
      </c>
      <c r="K83" t="b">
        <v>0</v>
      </c>
    </row>
    <row r="84" spans="1:11" x14ac:dyDescent="0.25">
      <c r="A84">
        <v>83</v>
      </c>
      <c r="B84">
        <v>6.351</v>
      </c>
      <c r="C84">
        <v>7.7779999999999996</v>
      </c>
      <c r="D84">
        <v>3.8759999999999999</v>
      </c>
      <c r="F84">
        <v>13.856</v>
      </c>
      <c r="G84">
        <v>8.7759999999999998</v>
      </c>
      <c r="H84">
        <v>6.6680000000000001</v>
      </c>
      <c r="J84" t="b">
        <v>1</v>
      </c>
      <c r="K84" t="b">
        <v>0</v>
      </c>
    </row>
    <row r="85" spans="1:11" x14ac:dyDescent="0.25">
      <c r="A85">
        <v>84</v>
      </c>
      <c r="B85">
        <v>4.6210000000000004</v>
      </c>
      <c r="C85">
        <v>4.8120000000000003</v>
      </c>
      <c r="D85">
        <v>1.155</v>
      </c>
      <c r="F85">
        <v>4.7450000000000001</v>
      </c>
      <c r="G85">
        <v>4.9580000000000002</v>
      </c>
      <c r="H85">
        <v>1.2889999999999999</v>
      </c>
      <c r="J85" t="b">
        <v>1</v>
      </c>
      <c r="K85" t="b">
        <v>0</v>
      </c>
    </row>
    <row r="86" spans="1:11" x14ac:dyDescent="0.25">
      <c r="A86">
        <v>85</v>
      </c>
      <c r="B86">
        <v>4.3220000000000001</v>
      </c>
      <c r="C86">
        <v>4.4969999999999999</v>
      </c>
      <c r="D86">
        <v>0.88600000000000001</v>
      </c>
      <c r="F86">
        <v>4.53</v>
      </c>
      <c r="G86">
        <v>4.9029999999999996</v>
      </c>
      <c r="H86">
        <v>1.93</v>
      </c>
      <c r="J86" t="b">
        <v>1</v>
      </c>
      <c r="K86" t="b">
        <v>0</v>
      </c>
    </row>
    <row r="87" spans="1:11" x14ac:dyDescent="0.25">
      <c r="A87">
        <v>86</v>
      </c>
      <c r="B87">
        <v>4.5919999999999996</v>
      </c>
      <c r="C87">
        <v>4.9020000000000001</v>
      </c>
      <c r="D87">
        <v>1.266</v>
      </c>
      <c r="F87">
        <v>4.7110000000000003</v>
      </c>
      <c r="G87">
        <v>5.0609999999999999</v>
      </c>
      <c r="H87">
        <v>1.8540000000000001</v>
      </c>
      <c r="J87" t="b">
        <v>1</v>
      </c>
      <c r="K87" t="b">
        <v>0</v>
      </c>
    </row>
    <row r="88" spans="1:11" x14ac:dyDescent="0.25">
      <c r="A88">
        <v>87</v>
      </c>
      <c r="B88">
        <v>3.3010000000000002</v>
      </c>
      <c r="C88">
        <v>3.3530000000000002</v>
      </c>
      <c r="D88">
        <v>0.55600000000000005</v>
      </c>
      <c r="F88">
        <v>3.3940000000000001</v>
      </c>
      <c r="G88">
        <v>3.4980000000000002</v>
      </c>
      <c r="H88">
        <v>0.73299999999999998</v>
      </c>
      <c r="J88" t="b">
        <v>1</v>
      </c>
      <c r="K88" t="b">
        <v>0</v>
      </c>
    </row>
    <row r="89" spans="1:11" x14ac:dyDescent="0.25">
      <c r="A89">
        <v>88</v>
      </c>
      <c r="B89">
        <v>4.2439999999999998</v>
      </c>
      <c r="C89">
        <v>4.4279999999999999</v>
      </c>
      <c r="D89">
        <v>1.0920000000000001</v>
      </c>
      <c r="F89">
        <v>4.2370000000000001</v>
      </c>
      <c r="G89">
        <v>4.4640000000000004</v>
      </c>
      <c r="H89">
        <v>1.1719999999999999</v>
      </c>
      <c r="J89" t="b">
        <v>0</v>
      </c>
      <c r="K89" t="b">
        <v>0</v>
      </c>
    </row>
    <row r="90" spans="1:11" x14ac:dyDescent="0.25">
      <c r="A90">
        <v>89</v>
      </c>
      <c r="B90">
        <v>4.0599999999999996</v>
      </c>
      <c r="C90">
        <v>4.2469999999999999</v>
      </c>
      <c r="D90">
        <v>0.82299999999999995</v>
      </c>
      <c r="F90">
        <v>4.2930000000000001</v>
      </c>
      <c r="G90">
        <v>4.5880000000000001</v>
      </c>
      <c r="H90">
        <v>1.587</v>
      </c>
      <c r="J90" t="b">
        <v>0</v>
      </c>
      <c r="K90" t="b">
        <v>0</v>
      </c>
    </row>
    <row r="91" spans="1:11" x14ac:dyDescent="0.25">
      <c r="A91">
        <v>90</v>
      </c>
      <c r="B91">
        <v>4.827</v>
      </c>
      <c r="C91">
        <v>5.2969999999999997</v>
      </c>
      <c r="D91">
        <v>2.3039999999999998</v>
      </c>
      <c r="F91">
        <v>4.944</v>
      </c>
      <c r="G91">
        <v>6.3520000000000003</v>
      </c>
      <c r="H91">
        <v>4.7290000000000001</v>
      </c>
      <c r="J91" t="b">
        <v>1</v>
      </c>
      <c r="K91" t="b">
        <v>0</v>
      </c>
    </row>
    <row r="92" spans="1:11" x14ac:dyDescent="0.25">
      <c r="A92">
        <v>91</v>
      </c>
      <c r="B92">
        <v>4.7309999999999999</v>
      </c>
      <c r="C92">
        <v>5.1130000000000004</v>
      </c>
      <c r="D92">
        <v>2.4769999999999999</v>
      </c>
      <c r="F92">
        <v>4.5519999999999996</v>
      </c>
      <c r="G92">
        <v>4.8490000000000002</v>
      </c>
      <c r="H92">
        <v>1.7390000000000001</v>
      </c>
      <c r="J92" t="b">
        <v>0</v>
      </c>
      <c r="K92" t="b">
        <v>1</v>
      </c>
    </row>
    <row r="93" spans="1:11" x14ac:dyDescent="0.25">
      <c r="A93">
        <v>92</v>
      </c>
      <c r="B93">
        <v>5.3520000000000003</v>
      </c>
      <c r="C93">
        <v>6.1820000000000004</v>
      </c>
      <c r="D93">
        <v>2.984</v>
      </c>
      <c r="F93">
        <v>5.8810000000000002</v>
      </c>
      <c r="G93">
        <v>7.1980000000000004</v>
      </c>
      <c r="H93">
        <v>4.6529999999999996</v>
      </c>
      <c r="J93" t="b">
        <v>1</v>
      </c>
      <c r="K93" t="b">
        <v>0</v>
      </c>
    </row>
  </sheetData>
  <conditionalFormatting sqref="J2:K93">
    <cfRule type="cellIs" dxfId="5" priority="2" operator="equal">
      <formula>FALSE</formula>
    </cfRule>
    <cfRule type="cellIs" dxfId="4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D7FC-ADBF-4CAF-8A53-947BC7762D88}">
  <dimension ref="A1:AE109"/>
  <sheetViews>
    <sheetView workbookViewId="0">
      <selection activeCell="S3" sqref="S3"/>
    </sheetView>
  </sheetViews>
  <sheetFormatPr defaultRowHeight="15" x14ac:dyDescent="0.25"/>
  <cols>
    <col min="1" max="1" width="9.140625" style="4"/>
    <col min="2" max="2" width="11" style="4" bestFit="1" customWidth="1"/>
    <col min="3" max="3" width="11.28515625" style="4" bestFit="1" customWidth="1"/>
    <col min="4" max="4" width="9.140625" style="4"/>
    <col min="5" max="5" width="1.85546875" style="4" customWidth="1"/>
    <col min="6" max="8" width="6.7109375" style="4" customWidth="1"/>
    <col min="9" max="9" width="1.85546875" style="4" customWidth="1"/>
    <col min="10" max="13" width="10" style="4" customWidth="1"/>
    <col min="14" max="14" width="1.85546875" style="4" customWidth="1"/>
    <col min="15" max="16" width="7.28515625" style="4" customWidth="1"/>
    <col min="29" max="29" width="11.28515625" customWidth="1"/>
    <col min="30" max="30" width="9.5703125" customWidth="1"/>
  </cols>
  <sheetData>
    <row r="1" spans="1:31" x14ac:dyDescent="0.25">
      <c r="A1"/>
      <c r="B1"/>
      <c r="C1"/>
      <c r="D1"/>
      <c r="E1"/>
      <c r="F1" s="19" t="s">
        <v>19</v>
      </c>
      <c r="G1" s="19"/>
      <c r="H1" s="19"/>
      <c r="I1"/>
      <c r="J1" s="19" t="s">
        <v>21</v>
      </c>
      <c r="K1" s="19"/>
      <c r="L1" s="19"/>
      <c r="M1" s="19"/>
      <c r="N1"/>
      <c r="O1" s="19" t="s">
        <v>20</v>
      </c>
      <c r="P1" s="19"/>
    </row>
    <row r="2" spans="1:31" ht="26.25" thickBot="1" x14ac:dyDescent="0.3">
      <c r="A2" s="6" t="s">
        <v>26</v>
      </c>
      <c r="B2" s="6" t="s">
        <v>17</v>
      </c>
      <c r="C2" s="6" t="s">
        <v>0</v>
      </c>
      <c r="D2" s="6" t="s">
        <v>9</v>
      </c>
      <c r="E2" s="6"/>
      <c r="F2" s="6" t="s">
        <v>27</v>
      </c>
      <c r="G2" s="6" t="s">
        <v>28</v>
      </c>
      <c r="H2" s="6" t="s">
        <v>29</v>
      </c>
      <c r="I2" s="6"/>
      <c r="J2" s="6" t="s">
        <v>22</v>
      </c>
      <c r="K2" s="6" t="s">
        <v>23</v>
      </c>
      <c r="L2" s="6" t="s">
        <v>24</v>
      </c>
      <c r="M2" s="6" t="s">
        <v>25</v>
      </c>
      <c r="N2" s="6"/>
      <c r="O2" s="6" t="s">
        <v>18</v>
      </c>
      <c r="P2" s="6" t="s">
        <v>18</v>
      </c>
      <c r="X2" t="s">
        <v>31</v>
      </c>
    </row>
    <row r="3" spans="1:31" ht="15.75" thickTop="1" x14ac:dyDescent="0.25">
      <c r="A3" s="4">
        <v>7</v>
      </c>
      <c r="B3" s="4">
        <v>2925552152</v>
      </c>
      <c r="C3" s="4" t="s">
        <v>8</v>
      </c>
      <c r="D3" s="7">
        <v>0.65500000000000003</v>
      </c>
      <c r="F3" s="8">
        <v>0.37957576518395397</v>
      </c>
      <c r="G3" s="8">
        <v>9.2646328950801202E-2</v>
      </c>
      <c r="H3" s="8">
        <v>0.113043848073191</v>
      </c>
      <c r="J3" s="5">
        <v>111.943</v>
      </c>
      <c r="K3" s="5">
        <v>88.581999999999994</v>
      </c>
      <c r="L3" s="5">
        <v>540.92100000000005</v>
      </c>
      <c r="M3" s="5">
        <v>150.35300000000001</v>
      </c>
      <c r="O3" s="8">
        <v>0.995</v>
      </c>
      <c r="P3" s="8">
        <v>0.97899999999999998</v>
      </c>
      <c r="S3" t="b" cm="1">
        <f t="array" ref="S3:S94">IF(F3:F94=0,TRUE,G3:G94/F3:F94&gt;X7)</f>
        <v>0</v>
      </c>
      <c r="T3" t="b">
        <f>O3&lt;$X$8</f>
        <v>0</v>
      </c>
      <c r="W3" s="4"/>
      <c r="X3" s="4">
        <f>COUNTIF(S:S,TRUE)</f>
        <v>48</v>
      </c>
      <c r="Y3" s="4">
        <f>Z6-X3</f>
        <v>44</v>
      </c>
    </row>
    <row r="4" spans="1:31" x14ac:dyDescent="0.25">
      <c r="A4" s="4">
        <v>19</v>
      </c>
      <c r="B4" s="4">
        <v>2925858108</v>
      </c>
      <c r="C4" s="4" t="s">
        <v>8</v>
      </c>
      <c r="D4" s="7">
        <v>0.68400000000000005</v>
      </c>
      <c r="F4" s="8">
        <v>0.22899372372099999</v>
      </c>
      <c r="G4" s="8">
        <v>8.5779725810954402E-2</v>
      </c>
      <c r="H4" s="8">
        <v>0.110953614472976</v>
      </c>
      <c r="J4" s="5">
        <v>551.60500000000002</v>
      </c>
      <c r="K4" s="5">
        <v>325.32499999999999</v>
      </c>
      <c r="L4" s="5">
        <v>13.045</v>
      </c>
      <c r="M4" s="5">
        <v>98.611000000000004</v>
      </c>
      <c r="O4" s="8">
        <v>0.999</v>
      </c>
      <c r="P4" s="8">
        <v>1</v>
      </c>
      <c r="S4" t="b">
        <v>0</v>
      </c>
      <c r="T4" t="b">
        <f t="shared" ref="T4:T67" si="0">O4&lt;$X$8</f>
        <v>0</v>
      </c>
      <c r="V4" t="s">
        <v>30</v>
      </c>
      <c r="W4" s="4">
        <f>COUNTIF(T:T,TRUE)</f>
        <v>31</v>
      </c>
      <c r="X4" s="4" cm="1">
        <f t="array" ref="X4">SUM(_xlfn.ANCHORARRAY(S3)*T3:T94)</f>
        <v>22</v>
      </c>
      <c r="Y4" s="4">
        <f>Y3-Y5</f>
        <v>9</v>
      </c>
      <c r="AC4" s="3">
        <f>(X$3/$Z$6)*($W4/$Z$6)*$Z$6</f>
        <v>16.173913043478258</v>
      </c>
      <c r="AD4" s="3">
        <f>(Y$3/$Z$6)*($W4/$Z$6)*$Z$6</f>
        <v>14.82608695652174</v>
      </c>
    </row>
    <row r="5" spans="1:31" x14ac:dyDescent="0.25">
      <c r="A5" s="4">
        <v>79</v>
      </c>
      <c r="B5" s="4">
        <v>2970604169</v>
      </c>
      <c r="C5" s="4" t="s">
        <v>8</v>
      </c>
      <c r="D5" s="7">
        <v>0.68200000000000005</v>
      </c>
      <c r="F5" s="8">
        <v>0.130190913744752</v>
      </c>
      <c r="G5" s="8">
        <v>0.20919755281598801</v>
      </c>
      <c r="H5" s="8">
        <v>0.158564706371738</v>
      </c>
      <c r="J5" s="5">
        <v>160.43199999999999</v>
      </c>
      <c r="K5" s="5">
        <v>83.426000000000002</v>
      </c>
      <c r="L5" s="5">
        <v>259.38799999999998</v>
      </c>
      <c r="M5" s="5">
        <v>41.015000000000001</v>
      </c>
      <c r="O5" s="8">
        <v>0.97</v>
      </c>
      <c r="P5" s="8">
        <v>0.99399999999999999</v>
      </c>
      <c r="S5" t="b">
        <v>1</v>
      </c>
      <c r="T5" t="b">
        <f t="shared" si="0"/>
        <v>1</v>
      </c>
      <c r="W5" s="4">
        <f>Z6-W4</f>
        <v>61</v>
      </c>
      <c r="X5" s="4">
        <f>X3-X4</f>
        <v>26</v>
      </c>
      <c r="Y5" s="4" cm="1">
        <f t="array" ref="Y5">SUM((1-_xlfn.ANCHORARRAY(S3))*(1-T3:T94))</f>
        <v>35</v>
      </c>
      <c r="AC5" s="3">
        <f>(X$3/$Z$6)*($W5/$Z$6)*$Z$6</f>
        <v>31.826086956521735</v>
      </c>
      <c r="AD5" s="3">
        <f>(Y$3/$Z$6)*($W5/$Z$6)*$Z$6</f>
        <v>29.173913043478258</v>
      </c>
    </row>
    <row r="6" spans="1:31" x14ac:dyDescent="0.25">
      <c r="A6" s="4">
        <v>88</v>
      </c>
      <c r="B6" s="4">
        <v>2971028700</v>
      </c>
      <c r="C6" s="4" t="s">
        <v>8</v>
      </c>
      <c r="D6" s="7">
        <v>0.65400000000000003</v>
      </c>
      <c r="F6" s="8">
        <v>8.3865099510027796E-2</v>
      </c>
      <c r="G6" s="8">
        <v>0.12367515292093501</v>
      </c>
      <c r="H6" s="8">
        <v>0.218967453794637</v>
      </c>
      <c r="J6" s="5">
        <v>152.524</v>
      </c>
      <c r="K6" s="5">
        <v>100.657</v>
      </c>
      <c r="L6" s="5">
        <v>12.112</v>
      </c>
      <c r="M6" s="5">
        <v>116.334</v>
      </c>
      <c r="O6" s="8">
        <v>0.98799999999999999</v>
      </c>
      <c r="P6" s="8">
        <v>0.95499999999999996</v>
      </c>
      <c r="S6" t="b">
        <v>1</v>
      </c>
      <c r="T6" t="b">
        <f t="shared" si="0"/>
        <v>0</v>
      </c>
      <c r="Z6">
        <f>COUNTA(_xlfn.ANCHORARRAY(S3))</f>
        <v>92</v>
      </c>
    </row>
    <row r="7" spans="1:31" x14ac:dyDescent="0.25">
      <c r="A7" s="4">
        <v>90</v>
      </c>
      <c r="B7" s="4">
        <v>2971086054</v>
      </c>
      <c r="C7" s="4" t="s">
        <v>8</v>
      </c>
      <c r="D7" s="7">
        <v>0.66700000000000004</v>
      </c>
      <c r="F7" s="8">
        <v>0.15384804912656</v>
      </c>
      <c r="G7" s="8">
        <v>0.11189979249364899</v>
      </c>
      <c r="H7" s="8">
        <v>0.27021829864723101</v>
      </c>
      <c r="J7" s="5">
        <v>155.08000000000001</v>
      </c>
      <c r="K7" s="5">
        <v>54.076000000000001</v>
      </c>
      <c r="L7" s="5">
        <v>525.76400000000001</v>
      </c>
      <c r="M7" s="5">
        <v>367.84699999999998</v>
      </c>
      <c r="O7" s="8">
        <v>0.81599999999999995</v>
      </c>
      <c r="P7" s="8">
        <v>0.96099999999999997</v>
      </c>
      <c r="S7" t="b">
        <v>0</v>
      </c>
      <c r="T7" t="b">
        <f t="shared" si="0"/>
        <v>1</v>
      </c>
      <c r="W7" t="s">
        <v>32</v>
      </c>
      <c r="X7">
        <v>1.4</v>
      </c>
      <c r="AC7" s="2">
        <f>(X4-AC4)^2 / AC4</f>
        <v>2.098644226273962</v>
      </c>
      <c r="AD7" s="2">
        <f t="shared" ref="AD7:AD8" si="1">(Y4-AD4)^2 / AD4</f>
        <v>2.2894300650261385</v>
      </c>
    </row>
    <row r="8" spans="1:31" x14ac:dyDescent="0.25">
      <c r="A8" s="4">
        <v>91</v>
      </c>
      <c r="B8" s="4">
        <v>2971134055</v>
      </c>
      <c r="C8" s="4" t="s">
        <v>8</v>
      </c>
      <c r="D8" s="7">
        <v>0.67900000000000005</v>
      </c>
      <c r="F8" s="8">
        <v>0.108552640209363</v>
      </c>
      <c r="G8" s="8">
        <v>8.9573587479918296E-2</v>
      </c>
      <c r="H8" s="8">
        <v>0.16510599654668101</v>
      </c>
      <c r="J8" s="5">
        <v>143.131</v>
      </c>
      <c r="K8" s="5">
        <v>330.25400000000002</v>
      </c>
      <c r="L8" s="5">
        <v>537.94200000000001</v>
      </c>
      <c r="M8" s="5">
        <v>42.030999999999999</v>
      </c>
      <c r="O8" s="8">
        <v>0.97499999999999998</v>
      </c>
      <c r="P8" s="8">
        <v>0.98299999999999998</v>
      </c>
      <c r="S8" t="b">
        <v>0</v>
      </c>
      <c r="T8" t="b">
        <f t="shared" si="0"/>
        <v>1</v>
      </c>
      <c r="W8" t="s">
        <v>33</v>
      </c>
      <c r="X8">
        <v>0.98</v>
      </c>
      <c r="AC8" s="2">
        <f t="shared" ref="AC8" si="2">(X5-AC5)^2 / AC5</f>
        <v>1.0665241149916831</v>
      </c>
      <c r="AD8" s="2">
        <f t="shared" si="1"/>
        <v>1.1634808527182023</v>
      </c>
    </row>
    <row r="9" spans="1:31" x14ac:dyDescent="0.25">
      <c r="A9" s="4">
        <v>0</v>
      </c>
      <c r="B9" s="4">
        <v>2925372393</v>
      </c>
      <c r="C9" s="4" t="s">
        <v>7</v>
      </c>
      <c r="D9" s="7">
        <v>1.841</v>
      </c>
      <c r="F9" s="8">
        <v>0.116101770509676</v>
      </c>
      <c r="G9" s="8">
        <v>0.37683506274954998</v>
      </c>
      <c r="H9" s="8">
        <v>0</v>
      </c>
      <c r="J9" s="5">
        <v>204.78200000000001</v>
      </c>
      <c r="K9" s="5">
        <v>62.595999999999997</v>
      </c>
      <c r="L9" s="5">
        <v>418.49799999999999</v>
      </c>
      <c r="M9" s="5">
        <v>496.13600000000002</v>
      </c>
      <c r="O9" s="8">
        <v>0.98</v>
      </c>
      <c r="P9" s="8">
        <v>0.999</v>
      </c>
      <c r="S9" t="b">
        <v>1</v>
      </c>
      <c r="T9" t="b">
        <f t="shared" si="0"/>
        <v>0</v>
      </c>
      <c r="AE9" s="2">
        <f>SUM(AC7:AD8)</f>
        <v>6.6180792590099857</v>
      </c>
    </row>
    <row r="10" spans="1:31" x14ac:dyDescent="0.25">
      <c r="A10" s="4">
        <v>1</v>
      </c>
      <c r="B10" s="4">
        <v>2925373860</v>
      </c>
      <c r="C10" s="4" t="s">
        <v>7</v>
      </c>
      <c r="D10" s="7">
        <v>1.875</v>
      </c>
      <c r="F10" s="8">
        <v>0.16917106801114001</v>
      </c>
      <c r="G10" s="8">
        <v>0.40210018086087901</v>
      </c>
      <c r="H10" s="8">
        <v>0</v>
      </c>
      <c r="J10" s="5">
        <v>161.21700000000001</v>
      </c>
      <c r="K10" s="5">
        <v>368.19499999999999</v>
      </c>
      <c r="L10" s="5">
        <v>359.95299999999997</v>
      </c>
      <c r="M10" s="5">
        <v>523.51400000000001</v>
      </c>
      <c r="O10" s="8">
        <v>0.94899999999999995</v>
      </c>
      <c r="P10" s="8">
        <v>0.995</v>
      </c>
      <c r="S10" t="b">
        <v>1</v>
      </c>
      <c r="T10" t="b">
        <f t="shared" si="0"/>
        <v>1</v>
      </c>
    </row>
    <row r="11" spans="1:31" x14ac:dyDescent="0.25">
      <c r="A11" s="4">
        <v>2</v>
      </c>
      <c r="B11" s="4">
        <v>2925375402</v>
      </c>
      <c r="C11" s="4" t="s">
        <v>7</v>
      </c>
      <c r="D11" s="7">
        <v>1.867</v>
      </c>
      <c r="F11" s="8">
        <v>9.8631430966551706E-2</v>
      </c>
      <c r="G11" s="8">
        <v>0.165892605985311</v>
      </c>
      <c r="H11" s="8">
        <v>0</v>
      </c>
      <c r="J11" s="5">
        <v>511.77</v>
      </c>
      <c r="K11" s="5">
        <v>344.73700000000002</v>
      </c>
      <c r="L11" s="5">
        <v>405.77</v>
      </c>
      <c r="M11" s="5">
        <v>499.79500000000002</v>
      </c>
      <c r="O11" s="8">
        <v>0.57799999999999996</v>
      </c>
      <c r="P11" s="8">
        <v>0.996</v>
      </c>
      <c r="S11" t="b">
        <v>1</v>
      </c>
      <c r="T11" t="b">
        <f t="shared" si="0"/>
        <v>1</v>
      </c>
      <c r="AB11" s="10" t="s">
        <v>34</v>
      </c>
      <c r="AC11" s="9">
        <f>1-_xlfn.CHISQ.DIST(AE9,1,TRUE)</f>
        <v>1.009486453854147E-2</v>
      </c>
    </row>
    <row r="12" spans="1:31" x14ac:dyDescent="0.25">
      <c r="A12" s="4">
        <v>3</v>
      </c>
      <c r="B12" s="4">
        <v>2925420688</v>
      </c>
      <c r="C12" s="4" t="s">
        <v>7</v>
      </c>
      <c r="D12" s="7">
        <v>1.8839999999999999</v>
      </c>
      <c r="F12" s="8">
        <v>0.16298646166580399</v>
      </c>
      <c r="G12" s="8">
        <v>0.17452553419407199</v>
      </c>
      <c r="H12" s="8">
        <v>0</v>
      </c>
      <c r="J12" s="5">
        <v>42.158999999999999</v>
      </c>
      <c r="K12" s="5">
        <v>16.873000000000001</v>
      </c>
      <c r="L12" s="5">
        <v>423.947</v>
      </c>
      <c r="M12" s="5">
        <v>528.44899999999996</v>
      </c>
      <c r="O12" s="8">
        <v>1</v>
      </c>
      <c r="P12" s="8">
        <v>0.999</v>
      </c>
      <c r="S12" t="b">
        <v>0</v>
      </c>
      <c r="T12" t="b">
        <f t="shared" si="0"/>
        <v>0</v>
      </c>
      <c r="AB12" s="10" t="s">
        <v>35</v>
      </c>
      <c r="AC12" t="b">
        <f>AC11&lt;0.05</f>
        <v>1</v>
      </c>
    </row>
    <row r="13" spans="1:31" x14ac:dyDescent="0.25">
      <c r="A13" s="4">
        <v>4</v>
      </c>
      <c r="B13" s="4">
        <v>2925515125</v>
      </c>
      <c r="C13" s="4" t="s">
        <v>7</v>
      </c>
      <c r="D13" s="7">
        <v>1.8620000000000001</v>
      </c>
      <c r="F13" s="8">
        <v>0.23302051918689901</v>
      </c>
      <c r="G13" s="8">
        <v>0.21516420541985601</v>
      </c>
      <c r="H13" s="8">
        <v>0</v>
      </c>
      <c r="J13" s="5">
        <v>781.42899999999997</v>
      </c>
      <c r="K13" s="5">
        <v>31.856000000000002</v>
      </c>
      <c r="L13" s="5">
        <v>505.41699999999997</v>
      </c>
      <c r="M13" s="5">
        <v>493.39299999999997</v>
      </c>
      <c r="O13" s="8">
        <v>1</v>
      </c>
      <c r="P13" s="8">
        <v>0.997</v>
      </c>
      <c r="S13" t="b">
        <v>0</v>
      </c>
      <c r="T13" t="b">
        <f t="shared" si="0"/>
        <v>0</v>
      </c>
    </row>
    <row r="14" spans="1:31" x14ac:dyDescent="0.25">
      <c r="A14" s="4">
        <v>5</v>
      </c>
      <c r="B14" s="4">
        <v>2925523772</v>
      </c>
      <c r="C14" s="4" t="s">
        <v>7</v>
      </c>
      <c r="D14" s="7">
        <v>1.917</v>
      </c>
      <c r="F14" s="8">
        <v>9.8643201361364605E-2</v>
      </c>
      <c r="G14" s="8">
        <v>0.21331123461821899</v>
      </c>
      <c r="H14" s="8">
        <v>0</v>
      </c>
      <c r="J14" s="5">
        <v>509.827</v>
      </c>
      <c r="K14" s="5">
        <v>399.416</v>
      </c>
      <c r="L14" s="5">
        <v>135.33699999999999</v>
      </c>
      <c r="M14" s="5">
        <v>148.02199999999999</v>
      </c>
      <c r="O14" s="8">
        <v>0.90600000000000003</v>
      </c>
      <c r="P14" s="8">
        <v>0.86699999999999999</v>
      </c>
      <c r="S14" t="b">
        <v>1</v>
      </c>
      <c r="T14" t="b">
        <f t="shared" si="0"/>
        <v>1</v>
      </c>
    </row>
    <row r="15" spans="1:31" x14ac:dyDescent="0.25">
      <c r="A15" s="4">
        <v>6</v>
      </c>
      <c r="B15" s="4">
        <v>2925551147</v>
      </c>
      <c r="C15" s="4" t="s">
        <v>7</v>
      </c>
      <c r="D15" s="7">
        <v>1.823</v>
      </c>
      <c r="F15" s="8">
        <v>0.27803928718712201</v>
      </c>
      <c r="G15" s="8">
        <v>7.9594583156396601E-2</v>
      </c>
      <c r="H15" s="8">
        <v>0</v>
      </c>
      <c r="J15" s="5">
        <v>606.48599999999999</v>
      </c>
      <c r="K15" s="5">
        <v>284.97899999999998</v>
      </c>
      <c r="L15" s="5">
        <v>496.09</v>
      </c>
      <c r="M15" s="5">
        <v>483.13499999999999</v>
      </c>
      <c r="O15" s="8">
        <v>0.999</v>
      </c>
      <c r="P15" s="8">
        <v>0.999</v>
      </c>
      <c r="S15" t="b">
        <v>0</v>
      </c>
      <c r="T15" t="b">
        <f t="shared" si="0"/>
        <v>0</v>
      </c>
    </row>
    <row r="16" spans="1:31" x14ac:dyDescent="0.25">
      <c r="A16" s="4">
        <v>8</v>
      </c>
      <c r="B16" s="4">
        <v>2925606181</v>
      </c>
      <c r="C16" s="4" t="s">
        <v>7</v>
      </c>
      <c r="D16" s="7">
        <v>1.7290000000000001</v>
      </c>
      <c r="F16" s="8">
        <v>0.30791780490769499</v>
      </c>
      <c r="G16" s="8">
        <v>0.20848456477284499</v>
      </c>
      <c r="H16" s="8">
        <v>0</v>
      </c>
      <c r="J16" s="5">
        <v>518.03300000000002</v>
      </c>
      <c r="K16" s="5">
        <v>17.716999999999999</v>
      </c>
      <c r="L16" s="5">
        <v>390.673</v>
      </c>
      <c r="M16" s="5">
        <v>522.61800000000005</v>
      </c>
      <c r="O16" s="8">
        <v>1</v>
      </c>
      <c r="P16" s="8">
        <v>0.97699999999999998</v>
      </c>
      <c r="S16" t="b">
        <v>0</v>
      </c>
      <c r="T16" t="b">
        <f t="shared" si="0"/>
        <v>0</v>
      </c>
    </row>
    <row r="17" spans="1:26" x14ac:dyDescent="0.25">
      <c r="A17" s="4">
        <v>9</v>
      </c>
      <c r="B17" s="4">
        <v>2925609647</v>
      </c>
      <c r="C17" s="4" t="s">
        <v>7</v>
      </c>
      <c r="D17" s="7">
        <v>1.74</v>
      </c>
      <c r="F17" s="8">
        <v>7.0056880741513797E-2</v>
      </c>
      <c r="G17" s="8">
        <v>0.30236288314187598</v>
      </c>
      <c r="H17" s="8">
        <v>0</v>
      </c>
      <c r="J17" s="5">
        <v>155.86099999999999</v>
      </c>
      <c r="K17" s="5">
        <v>72.430000000000007</v>
      </c>
      <c r="L17" s="5">
        <v>341.41</v>
      </c>
      <c r="M17" s="5">
        <v>494.161</v>
      </c>
      <c r="O17" s="8">
        <v>0.997</v>
      </c>
      <c r="P17" s="8">
        <v>0.99299999999999999</v>
      </c>
      <c r="S17" t="b">
        <v>1</v>
      </c>
      <c r="T17" t="b">
        <f t="shared" si="0"/>
        <v>0</v>
      </c>
    </row>
    <row r="18" spans="1:26" x14ac:dyDescent="0.25">
      <c r="A18" s="4">
        <v>10</v>
      </c>
      <c r="B18" s="4">
        <v>2925637387</v>
      </c>
      <c r="C18" s="4" t="s">
        <v>7</v>
      </c>
      <c r="D18" s="7">
        <v>1.8340000000000001</v>
      </c>
      <c r="F18" s="8">
        <v>0.21257718959084701</v>
      </c>
      <c r="G18" s="8">
        <v>0.26683176276260001</v>
      </c>
      <c r="H18" s="8">
        <v>0</v>
      </c>
      <c r="J18" s="5">
        <v>529.99199999999996</v>
      </c>
      <c r="K18" s="5">
        <v>34.418999999999997</v>
      </c>
      <c r="L18" s="5">
        <v>340.42599999999999</v>
      </c>
      <c r="M18" s="5">
        <v>471.84199999999998</v>
      </c>
      <c r="O18" s="8">
        <v>1</v>
      </c>
      <c r="P18" s="8">
        <v>0.99399999999999999</v>
      </c>
      <c r="S18" t="b">
        <v>0</v>
      </c>
      <c r="T18" t="b">
        <f t="shared" si="0"/>
        <v>0</v>
      </c>
      <c r="X18" cm="1">
        <f t="array" ref="X18:X109">IF(_xlfn.ANCHORARRAY(S3),1,0)</f>
        <v>0</v>
      </c>
      <c r="Y18" cm="1">
        <f t="array" ref="Y18:Y109">IF(T3:T94,1,0)</f>
        <v>0</v>
      </c>
      <c r="Z18">
        <f>CORREL(_xlfn.ANCHORARRAY(X18),_xlfn.ANCHORARRAY(Y18))</f>
        <v>0.26820821038826104</v>
      </c>
    </row>
    <row r="19" spans="1:26" x14ac:dyDescent="0.25">
      <c r="A19" s="4">
        <v>11</v>
      </c>
      <c r="B19" s="4">
        <v>2925674035</v>
      </c>
      <c r="C19" s="4" t="s">
        <v>7</v>
      </c>
      <c r="D19" s="7">
        <v>1.7569999999999999</v>
      </c>
      <c r="F19" s="8">
        <v>8.5180816956971703E-2</v>
      </c>
      <c r="G19" s="8">
        <v>0.52108170489551398</v>
      </c>
      <c r="H19" s="8">
        <v>0</v>
      </c>
      <c r="J19" s="5">
        <v>510.178</v>
      </c>
      <c r="K19" s="5">
        <v>455.06</v>
      </c>
      <c r="L19" s="5">
        <v>397.19900000000001</v>
      </c>
      <c r="M19" s="5">
        <v>501.54399999999998</v>
      </c>
      <c r="O19" s="8">
        <v>0.997</v>
      </c>
      <c r="P19" s="8">
        <v>0.999</v>
      </c>
      <c r="S19" t="b">
        <v>1</v>
      </c>
      <c r="T19" t="b">
        <f t="shared" si="0"/>
        <v>0</v>
      </c>
      <c r="X19">
        <v>0</v>
      </c>
      <c r="Y19">
        <v>0</v>
      </c>
    </row>
    <row r="20" spans="1:26" x14ac:dyDescent="0.25">
      <c r="A20" s="4">
        <v>12</v>
      </c>
      <c r="B20" s="4">
        <v>2925685619</v>
      </c>
      <c r="C20" s="4" t="s">
        <v>7</v>
      </c>
      <c r="D20" s="7">
        <v>1.782</v>
      </c>
      <c r="F20" s="8">
        <v>0.25642257670931601</v>
      </c>
      <c r="G20" s="8">
        <v>0.993763687497351</v>
      </c>
      <c r="H20" s="8">
        <v>0</v>
      </c>
      <c r="J20" s="5">
        <v>171.05600000000001</v>
      </c>
      <c r="K20" s="5">
        <v>347.13400000000001</v>
      </c>
      <c r="L20" s="5">
        <v>496.452</v>
      </c>
      <c r="M20" s="5">
        <v>509.93900000000002</v>
      </c>
      <c r="O20" s="8">
        <v>1</v>
      </c>
      <c r="P20" s="8">
        <v>0.999</v>
      </c>
      <c r="S20" t="b">
        <v>1</v>
      </c>
      <c r="T20" t="b">
        <f t="shared" si="0"/>
        <v>0</v>
      </c>
      <c r="X20">
        <v>1</v>
      </c>
      <c r="Y20">
        <v>1</v>
      </c>
    </row>
    <row r="21" spans="1:26" x14ac:dyDescent="0.25">
      <c r="A21" s="4">
        <v>13</v>
      </c>
      <c r="B21" s="4">
        <v>2925693212</v>
      </c>
      <c r="C21" s="4" t="s">
        <v>7</v>
      </c>
      <c r="D21" s="7">
        <v>1.8779999999999999</v>
      </c>
      <c r="F21" s="8">
        <v>0.151360597864551</v>
      </c>
      <c r="G21" s="8">
        <v>0.167457004668461</v>
      </c>
      <c r="H21" s="8">
        <v>0</v>
      </c>
      <c r="J21" s="5">
        <v>456.178</v>
      </c>
      <c r="K21" s="5">
        <v>362.66399999999999</v>
      </c>
      <c r="L21" s="5">
        <v>432.53800000000001</v>
      </c>
      <c r="M21" s="5">
        <v>456.45299999999997</v>
      </c>
      <c r="O21" s="8">
        <v>0.99399999999999999</v>
      </c>
      <c r="P21" s="8">
        <v>0.998</v>
      </c>
      <c r="S21" t="b">
        <v>0</v>
      </c>
      <c r="T21" t="b">
        <f t="shared" si="0"/>
        <v>0</v>
      </c>
      <c r="X21">
        <v>1</v>
      </c>
      <c r="Y21">
        <v>0</v>
      </c>
    </row>
    <row r="22" spans="1:26" x14ac:dyDescent="0.25">
      <c r="A22" s="4">
        <v>14</v>
      </c>
      <c r="B22" s="4">
        <v>2925707000</v>
      </c>
      <c r="C22" s="4" t="s">
        <v>7</v>
      </c>
      <c r="D22" s="7">
        <v>1.847</v>
      </c>
      <c r="F22" s="8">
        <v>5.0689880639882397E-2</v>
      </c>
      <c r="G22" s="8">
        <v>0.36743176871092398</v>
      </c>
      <c r="H22" s="8">
        <v>0</v>
      </c>
      <c r="J22" s="5">
        <v>678.41899999999998</v>
      </c>
      <c r="K22" s="5">
        <v>29.582999999999998</v>
      </c>
      <c r="L22" s="5">
        <v>389.70699999999999</v>
      </c>
      <c r="M22" s="5">
        <v>504.16699999999997</v>
      </c>
      <c r="O22" s="8">
        <v>0.251</v>
      </c>
      <c r="P22" s="8">
        <v>0.999</v>
      </c>
      <c r="S22" t="b">
        <v>1</v>
      </c>
      <c r="T22" t="b">
        <f t="shared" si="0"/>
        <v>1</v>
      </c>
      <c r="X22">
        <v>0</v>
      </c>
      <c r="Y22">
        <v>1</v>
      </c>
    </row>
    <row r="23" spans="1:26" x14ac:dyDescent="0.25">
      <c r="A23" s="4">
        <v>15</v>
      </c>
      <c r="B23" s="4">
        <v>2925718880</v>
      </c>
      <c r="C23" s="4" t="s">
        <v>7</v>
      </c>
      <c r="D23" s="7">
        <v>1.9219999999999999</v>
      </c>
      <c r="F23" s="8">
        <v>0.119719207362493</v>
      </c>
      <c r="G23" s="8">
        <v>0.35198683550068099</v>
      </c>
      <c r="H23" s="8">
        <v>0</v>
      </c>
      <c r="J23" s="5">
        <v>221.18700000000001</v>
      </c>
      <c r="K23" s="5">
        <v>376.13</v>
      </c>
      <c r="L23" s="5">
        <v>232.017</v>
      </c>
      <c r="M23" s="5">
        <v>416.209</v>
      </c>
      <c r="O23" s="8">
        <v>0.44400000000000001</v>
      </c>
      <c r="P23" s="8">
        <v>0.92800000000000005</v>
      </c>
      <c r="S23" t="b">
        <v>1</v>
      </c>
      <c r="T23" t="b">
        <f t="shared" si="0"/>
        <v>1</v>
      </c>
      <c r="X23">
        <v>0</v>
      </c>
      <c r="Y23">
        <v>1</v>
      </c>
    </row>
    <row r="24" spans="1:26" x14ac:dyDescent="0.25">
      <c r="A24" s="4">
        <v>16</v>
      </c>
      <c r="B24" s="4">
        <v>2925786831</v>
      </c>
      <c r="C24" s="4" t="s">
        <v>7</v>
      </c>
      <c r="D24" s="7">
        <v>1.8460000000000001</v>
      </c>
      <c r="F24" s="8">
        <v>5.3442537593049302E-2</v>
      </c>
      <c r="G24" s="8">
        <v>0.25506354701262401</v>
      </c>
      <c r="H24" s="8">
        <v>0</v>
      </c>
      <c r="J24" s="5">
        <v>185.87200000000001</v>
      </c>
      <c r="K24" s="5">
        <v>421.78699999999998</v>
      </c>
      <c r="L24" s="5">
        <v>365.83600000000001</v>
      </c>
      <c r="M24" s="5">
        <v>491.428</v>
      </c>
      <c r="O24" s="8">
        <v>0.97399999999999998</v>
      </c>
      <c r="P24" s="8">
        <v>0.999</v>
      </c>
      <c r="S24" t="b">
        <v>1</v>
      </c>
      <c r="T24" t="b">
        <f t="shared" si="0"/>
        <v>1</v>
      </c>
      <c r="X24">
        <v>1</v>
      </c>
      <c r="Y24">
        <v>0</v>
      </c>
    </row>
    <row r="25" spans="1:26" x14ac:dyDescent="0.25">
      <c r="A25" s="4">
        <v>17</v>
      </c>
      <c r="B25" s="4">
        <v>2925835393</v>
      </c>
      <c r="C25" s="4" t="s">
        <v>7</v>
      </c>
      <c r="D25" s="7">
        <v>1.7669999999999999</v>
      </c>
      <c r="F25" s="8">
        <v>0.16984250382885099</v>
      </c>
      <c r="G25" s="8">
        <v>0.44567936458007401</v>
      </c>
      <c r="H25" s="8">
        <v>0</v>
      </c>
      <c r="J25" s="5">
        <v>135.56100000000001</v>
      </c>
      <c r="K25" s="5">
        <v>21.611999999999998</v>
      </c>
      <c r="L25" s="5">
        <v>441.09800000000001</v>
      </c>
      <c r="M25" s="5">
        <v>516.92700000000002</v>
      </c>
      <c r="O25" s="8">
        <v>1</v>
      </c>
      <c r="P25" s="8">
        <v>0.96799999999999997</v>
      </c>
      <c r="S25" t="b">
        <v>1</v>
      </c>
      <c r="T25" t="b">
        <f t="shared" si="0"/>
        <v>0</v>
      </c>
      <c r="X25">
        <v>1</v>
      </c>
      <c r="Y25">
        <v>1</v>
      </c>
    </row>
    <row r="26" spans="1:26" x14ac:dyDescent="0.25">
      <c r="A26" s="4">
        <v>18</v>
      </c>
      <c r="B26" s="4">
        <v>2925857917</v>
      </c>
      <c r="C26" s="4" t="s">
        <v>7</v>
      </c>
      <c r="D26" s="7">
        <v>1.9039999999999999</v>
      </c>
      <c r="F26" s="8">
        <v>0.126631741444172</v>
      </c>
      <c r="G26" s="8">
        <v>0.16574304221771799</v>
      </c>
      <c r="H26" s="8">
        <v>0</v>
      </c>
      <c r="J26" s="5">
        <v>194.941</v>
      </c>
      <c r="K26" s="5">
        <v>54.081000000000003</v>
      </c>
      <c r="L26" s="5">
        <v>394.18</v>
      </c>
      <c r="M26" s="5">
        <v>496.17</v>
      </c>
      <c r="O26" s="8">
        <v>1</v>
      </c>
      <c r="P26" s="8">
        <v>0.999</v>
      </c>
      <c r="S26" t="b">
        <v>0</v>
      </c>
      <c r="T26" t="b">
        <f t="shared" si="0"/>
        <v>0</v>
      </c>
      <c r="X26">
        <v>1</v>
      </c>
      <c r="Y26">
        <v>1</v>
      </c>
    </row>
    <row r="27" spans="1:26" x14ac:dyDescent="0.25">
      <c r="A27" s="4">
        <v>20</v>
      </c>
      <c r="B27" s="4">
        <v>2937741147</v>
      </c>
      <c r="C27" s="4" t="s">
        <v>7</v>
      </c>
      <c r="D27" s="7">
        <v>1.885</v>
      </c>
      <c r="F27" s="8">
        <v>0.10712792220230299</v>
      </c>
      <c r="G27" s="8">
        <v>0.25883113908796601</v>
      </c>
      <c r="H27" s="8">
        <v>0</v>
      </c>
      <c r="J27" s="5">
        <v>597.13</v>
      </c>
      <c r="K27" s="5">
        <v>25.85</v>
      </c>
      <c r="L27" s="5">
        <v>348.94799999999998</v>
      </c>
      <c r="M27" s="5">
        <v>528.69000000000005</v>
      </c>
      <c r="O27" s="8">
        <v>1</v>
      </c>
      <c r="P27" s="8">
        <v>0.998</v>
      </c>
      <c r="S27" t="b">
        <v>1</v>
      </c>
      <c r="T27" t="b">
        <f t="shared" si="0"/>
        <v>0</v>
      </c>
      <c r="X27">
        <v>0</v>
      </c>
      <c r="Y27">
        <v>0</v>
      </c>
    </row>
    <row r="28" spans="1:26" x14ac:dyDescent="0.25">
      <c r="A28" s="4">
        <v>21</v>
      </c>
      <c r="B28" s="4">
        <v>2937810288</v>
      </c>
      <c r="C28" s="4" t="s">
        <v>7</v>
      </c>
      <c r="D28" s="7">
        <v>1.8420000000000001</v>
      </c>
      <c r="F28" s="8">
        <v>0.20035772018286299</v>
      </c>
      <c r="G28" s="8">
        <v>0.151816242899766</v>
      </c>
      <c r="H28" s="8">
        <v>0</v>
      </c>
      <c r="J28" s="5">
        <v>569.31399999999996</v>
      </c>
      <c r="K28" s="5">
        <v>544.78</v>
      </c>
      <c r="L28" s="5">
        <v>465.76499999999999</v>
      </c>
      <c r="M28" s="5">
        <v>474.62700000000001</v>
      </c>
      <c r="O28" s="8">
        <v>0.999</v>
      </c>
      <c r="P28" s="8">
        <v>1</v>
      </c>
      <c r="S28" t="b">
        <v>0</v>
      </c>
      <c r="T28" t="b">
        <f t="shared" si="0"/>
        <v>0</v>
      </c>
      <c r="X28">
        <v>0</v>
      </c>
      <c r="Y28">
        <v>0</v>
      </c>
    </row>
    <row r="29" spans="1:26" x14ac:dyDescent="0.25">
      <c r="A29" s="4">
        <v>22</v>
      </c>
      <c r="B29" s="4">
        <v>2937856748</v>
      </c>
      <c r="C29" s="4" t="s">
        <v>7</v>
      </c>
      <c r="D29" s="7">
        <v>1.722</v>
      </c>
      <c r="F29" s="8">
        <v>9.6071690539570903E-2</v>
      </c>
      <c r="G29" s="8">
        <v>0.14930848758455001</v>
      </c>
      <c r="H29" s="8">
        <v>0</v>
      </c>
      <c r="J29" s="5">
        <v>207.69399999999999</v>
      </c>
      <c r="K29" s="5">
        <v>598.86699999999996</v>
      </c>
      <c r="L29" s="5">
        <v>401.56099999999998</v>
      </c>
      <c r="M29" s="5">
        <v>479.88200000000001</v>
      </c>
      <c r="O29" s="8">
        <v>0.97599999999999998</v>
      </c>
      <c r="P29" s="8">
        <v>0.99299999999999999</v>
      </c>
      <c r="S29" t="b">
        <v>1</v>
      </c>
      <c r="T29" t="b">
        <f t="shared" si="0"/>
        <v>1</v>
      </c>
      <c r="X29">
        <v>1</v>
      </c>
      <c r="Y29">
        <v>1</v>
      </c>
    </row>
    <row r="30" spans="1:26" x14ac:dyDescent="0.25">
      <c r="A30" s="4">
        <v>23</v>
      </c>
      <c r="B30" s="4">
        <v>2937895789</v>
      </c>
      <c r="C30" s="4" t="s">
        <v>7</v>
      </c>
      <c r="D30" s="7">
        <v>1.865</v>
      </c>
      <c r="F30" s="8">
        <v>0.14734955945787001</v>
      </c>
      <c r="G30" s="8">
        <v>4.3725174475163303E-2</v>
      </c>
      <c r="H30" s="8">
        <v>0</v>
      </c>
      <c r="J30" s="5">
        <v>535.90300000000002</v>
      </c>
      <c r="K30" s="5">
        <v>61.125</v>
      </c>
      <c r="L30" s="5">
        <v>595.34299999999996</v>
      </c>
      <c r="M30" s="5">
        <v>461.21300000000002</v>
      </c>
      <c r="O30" s="8">
        <v>0.999</v>
      </c>
      <c r="P30" s="8">
        <v>0.98899999999999999</v>
      </c>
      <c r="S30" t="b">
        <v>0</v>
      </c>
      <c r="T30" t="b">
        <f t="shared" si="0"/>
        <v>0</v>
      </c>
      <c r="X30">
        <v>0</v>
      </c>
      <c r="Y30">
        <v>0</v>
      </c>
    </row>
    <row r="31" spans="1:26" x14ac:dyDescent="0.25">
      <c r="A31" s="4">
        <v>24</v>
      </c>
      <c r="B31" s="4">
        <v>2937961955</v>
      </c>
      <c r="C31" s="4" t="s">
        <v>7</v>
      </c>
      <c r="D31" s="7">
        <v>1.903</v>
      </c>
      <c r="F31" s="8">
        <v>0.137870796409236</v>
      </c>
      <c r="G31" s="8">
        <v>8.4002584402187996E-2</v>
      </c>
      <c r="H31" s="8">
        <v>0</v>
      </c>
      <c r="J31" s="5">
        <v>524.98900000000003</v>
      </c>
      <c r="K31" s="5">
        <v>17.443999999999999</v>
      </c>
      <c r="L31" s="5">
        <v>406.44</v>
      </c>
      <c r="M31" s="5">
        <v>486.149</v>
      </c>
      <c r="O31" s="8">
        <v>1</v>
      </c>
      <c r="P31" s="8">
        <v>0.99099999999999999</v>
      </c>
      <c r="S31" t="b">
        <v>0</v>
      </c>
      <c r="T31" t="b">
        <f t="shared" si="0"/>
        <v>0</v>
      </c>
      <c r="X31">
        <v>0</v>
      </c>
      <c r="Y31">
        <v>0</v>
      </c>
    </row>
    <row r="32" spans="1:26" x14ac:dyDescent="0.25">
      <c r="A32" s="4">
        <v>25</v>
      </c>
      <c r="B32" s="4">
        <v>2938049569</v>
      </c>
      <c r="C32" s="4" t="s">
        <v>7</v>
      </c>
      <c r="D32" s="7">
        <v>1.78</v>
      </c>
      <c r="F32" s="8">
        <v>0.17506526352924701</v>
      </c>
      <c r="G32" s="8">
        <v>8.3210154910720702E-2</v>
      </c>
      <c r="H32" s="8">
        <v>0</v>
      </c>
      <c r="J32" s="5">
        <v>662.61599999999999</v>
      </c>
      <c r="K32" s="5">
        <v>208.10900000000001</v>
      </c>
      <c r="L32" s="5">
        <v>506.02300000000002</v>
      </c>
      <c r="M32" s="5">
        <v>528.56299999999999</v>
      </c>
      <c r="O32" s="8">
        <v>0.999</v>
      </c>
      <c r="P32" s="8">
        <v>0.998</v>
      </c>
      <c r="S32" t="b">
        <v>0</v>
      </c>
      <c r="T32" t="b">
        <f t="shared" si="0"/>
        <v>0</v>
      </c>
      <c r="X32">
        <v>1</v>
      </c>
      <c r="Y32">
        <v>0</v>
      </c>
    </row>
    <row r="33" spans="1:25" x14ac:dyDescent="0.25">
      <c r="A33" s="4">
        <v>26</v>
      </c>
      <c r="B33" s="4">
        <v>2938055829</v>
      </c>
      <c r="C33" s="4" t="s">
        <v>7</v>
      </c>
      <c r="D33" s="7">
        <v>1.7989999999999999</v>
      </c>
      <c r="F33" s="8">
        <v>0.189282305953267</v>
      </c>
      <c r="G33" s="8">
        <v>0.11688416269339701</v>
      </c>
      <c r="H33" s="8">
        <v>0</v>
      </c>
      <c r="J33" s="5">
        <v>120.02800000000001</v>
      </c>
      <c r="K33" s="5">
        <v>110.99299999999999</v>
      </c>
      <c r="L33" s="5">
        <v>444.48399999999998</v>
      </c>
      <c r="M33" s="5">
        <v>525.16</v>
      </c>
      <c r="O33" s="8">
        <v>1</v>
      </c>
      <c r="P33" s="8">
        <v>0.998</v>
      </c>
      <c r="S33" t="b">
        <v>0</v>
      </c>
      <c r="T33" t="b">
        <f t="shared" si="0"/>
        <v>0</v>
      </c>
      <c r="X33">
        <v>0</v>
      </c>
      <c r="Y33">
        <v>0</v>
      </c>
    </row>
    <row r="34" spans="1:25" x14ac:dyDescent="0.25">
      <c r="A34" s="4">
        <v>27</v>
      </c>
      <c r="B34" s="4">
        <v>2938228331</v>
      </c>
      <c r="C34" s="4" t="s">
        <v>7</v>
      </c>
      <c r="D34" s="7">
        <v>1.8740000000000001</v>
      </c>
      <c r="F34" s="8">
        <v>8.52149678072288E-2</v>
      </c>
      <c r="G34" s="8">
        <v>0.126873461477541</v>
      </c>
      <c r="H34" s="8">
        <v>0</v>
      </c>
      <c r="J34" s="5">
        <v>511.79899999999998</v>
      </c>
      <c r="K34" s="5">
        <v>358.51900000000001</v>
      </c>
      <c r="L34" s="5">
        <v>402.45</v>
      </c>
      <c r="M34" s="5">
        <v>513.55999999999995</v>
      </c>
      <c r="O34" s="8">
        <v>0.84199999999999997</v>
      </c>
      <c r="P34" s="8">
        <v>0.999</v>
      </c>
      <c r="S34" t="b">
        <v>1</v>
      </c>
      <c r="T34" t="b">
        <f t="shared" si="0"/>
        <v>1</v>
      </c>
      <c r="X34">
        <v>1</v>
      </c>
      <c r="Y34">
        <v>0</v>
      </c>
    </row>
    <row r="35" spans="1:25" x14ac:dyDescent="0.25">
      <c r="A35" s="4">
        <v>28</v>
      </c>
      <c r="B35" s="4">
        <v>2938254204</v>
      </c>
      <c r="C35" s="4" t="s">
        <v>7</v>
      </c>
      <c r="D35" s="7">
        <v>1.772</v>
      </c>
      <c r="F35" s="8">
        <v>0.33017083948985199</v>
      </c>
      <c r="G35" s="8">
        <v>0.44361211311455501</v>
      </c>
      <c r="H35" s="8">
        <v>0</v>
      </c>
      <c r="J35" s="5">
        <v>150.63</v>
      </c>
      <c r="K35" s="5">
        <v>24.355</v>
      </c>
      <c r="L35" s="5">
        <v>330.73500000000001</v>
      </c>
      <c r="M35" s="5">
        <v>527.91700000000003</v>
      </c>
      <c r="O35" s="8">
        <v>1</v>
      </c>
      <c r="P35" s="8">
        <v>0.98599999999999999</v>
      </c>
      <c r="S35" t="b">
        <v>0</v>
      </c>
      <c r="T35" t="b">
        <f t="shared" si="0"/>
        <v>0</v>
      </c>
      <c r="X35">
        <v>1</v>
      </c>
      <c r="Y35">
        <v>0</v>
      </c>
    </row>
    <row r="36" spans="1:25" x14ac:dyDescent="0.25">
      <c r="A36" s="4">
        <v>29</v>
      </c>
      <c r="B36" s="4">
        <v>2938258860</v>
      </c>
      <c r="C36" s="4" t="s">
        <v>7</v>
      </c>
      <c r="D36" s="7">
        <v>1.7769999999999999</v>
      </c>
      <c r="F36" s="8">
        <v>0.149182304592193</v>
      </c>
      <c r="G36" s="8">
        <v>0.34032206881434801</v>
      </c>
      <c r="H36" s="8">
        <v>0</v>
      </c>
      <c r="J36" s="5">
        <v>156.26300000000001</v>
      </c>
      <c r="K36" s="5">
        <v>19.521999999999998</v>
      </c>
      <c r="L36" s="5">
        <v>408.16800000000001</v>
      </c>
      <c r="M36" s="5">
        <v>578.48400000000004</v>
      </c>
      <c r="O36" s="8">
        <v>1</v>
      </c>
      <c r="P36" s="8">
        <v>0.97299999999999998</v>
      </c>
      <c r="S36" t="b">
        <v>1</v>
      </c>
      <c r="T36" t="b">
        <f t="shared" si="0"/>
        <v>0</v>
      </c>
      <c r="X36">
        <v>0</v>
      </c>
      <c r="Y36">
        <v>0</v>
      </c>
    </row>
    <row r="37" spans="1:25" x14ac:dyDescent="0.25">
      <c r="A37" s="4">
        <v>30</v>
      </c>
      <c r="B37" s="4">
        <v>2938268664</v>
      </c>
      <c r="C37" s="4" t="s">
        <v>7</v>
      </c>
      <c r="D37" s="7">
        <v>1.7949999999999999</v>
      </c>
      <c r="F37" s="8">
        <v>0.26068935042269897</v>
      </c>
      <c r="G37" s="8">
        <v>0.34659408526171198</v>
      </c>
      <c r="H37" s="8">
        <v>0</v>
      </c>
      <c r="J37" s="5">
        <v>193.423</v>
      </c>
      <c r="K37" s="5">
        <v>368.80500000000001</v>
      </c>
      <c r="L37" s="5">
        <v>383.39800000000002</v>
      </c>
      <c r="M37" s="5">
        <v>516.35299999999995</v>
      </c>
      <c r="O37" s="8">
        <v>0.82299999999999995</v>
      </c>
      <c r="P37" s="8">
        <v>0.96399999999999997</v>
      </c>
      <c r="S37" t="b">
        <v>0</v>
      </c>
      <c r="T37" t="b">
        <f t="shared" si="0"/>
        <v>1</v>
      </c>
      <c r="X37">
        <v>1</v>
      </c>
      <c r="Y37">
        <v>1</v>
      </c>
    </row>
    <row r="38" spans="1:25" x14ac:dyDescent="0.25">
      <c r="A38" s="4">
        <v>31</v>
      </c>
      <c r="B38" s="4">
        <v>2938398472</v>
      </c>
      <c r="C38" s="4" t="s">
        <v>7</v>
      </c>
      <c r="D38" s="7">
        <v>1.8160000000000001</v>
      </c>
      <c r="F38" s="8">
        <v>0.12313516578523</v>
      </c>
      <c r="G38" s="8">
        <v>0.226455016851008</v>
      </c>
      <c r="H38" s="8">
        <v>0</v>
      </c>
      <c r="J38" s="5">
        <v>579.91</v>
      </c>
      <c r="K38" s="5">
        <v>28.521999999999998</v>
      </c>
      <c r="L38" s="5">
        <v>392.88600000000002</v>
      </c>
      <c r="M38" s="5">
        <v>514.92499999999995</v>
      </c>
      <c r="O38" s="8">
        <v>0.98899999999999999</v>
      </c>
      <c r="P38" s="8">
        <v>0.998</v>
      </c>
      <c r="S38" t="b">
        <v>1</v>
      </c>
      <c r="T38" t="b">
        <f t="shared" si="0"/>
        <v>0</v>
      </c>
      <c r="X38">
        <v>1</v>
      </c>
      <c r="Y38">
        <v>1</v>
      </c>
    </row>
    <row r="39" spans="1:25" x14ac:dyDescent="0.25">
      <c r="A39" s="4">
        <v>32</v>
      </c>
      <c r="B39" s="4">
        <v>2938497808</v>
      </c>
      <c r="C39" s="4" t="s">
        <v>7</v>
      </c>
      <c r="D39" s="7">
        <v>1.915</v>
      </c>
      <c r="F39" s="8">
        <v>0.22024451216423899</v>
      </c>
      <c r="G39" s="8">
        <v>0.210699214756734</v>
      </c>
      <c r="H39" s="8">
        <v>0</v>
      </c>
      <c r="J39" s="5">
        <v>517.39200000000005</v>
      </c>
      <c r="K39" s="5">
        <v>24.41</v>
      </c>
      <c r="L39" s="5">
        <v>390.60899999999998</v>
      </c>
      <c r="M39" s="5">
        <v>555.34</v>
      </c>
      <c r="O39" s="8">
        <v>1</v>
      </c>
      <c r="P39" s="8">
        <v>0.86499999999999999</v>
      </c>
      <c r="S39" t="b">
        <v>0</v>
      </c>
      <c r="T39" t="b">
        <f t="shared" si="0"/>
        <v>0</v>
      </c>
      <c r="X39">
        <v>1</v>
      </c>
      <c r="Y39">
        <v>1</v>
      </c>
    </row>
    <row r="40" spans="1:25" x14ac:dyDescent="0.25">
      <c r="A40" s="4">
        <v>33</v>
      </c>
      <c r="B40" s="4">
        <v>2938498296</v>
      </c>
      <c r="C40" s="4" t="s">
        <v>7</v>
      </c>
      <c r="D40" s="7">
        <v>1.9239999999999999</v>
      </c>
      <c r="F40" s="8">
        <v>0.14043039289260301</v>
      </c>
      <c r="G40" s="8">
        <v>0</v>
      </c>
      <c r="H40" s="8">
        <v>0.46744024201682299</v>
      </c>
      <c r="J40" s="5">
        <v>538.59400000000005</v>
      </c>
      <c r="K40" s="5">
        <v>509.83300000000003</v>
      </c>
      <c r="L40" s="5">
        <v>412.80399999999997</v>
      </c>
      <c r="M40" s="5">
        <v>295.82499999999999</v>
      </c>
      <c r="O40" s="8">
        <v>0.99399999999999999</v>
      </c>
      <c r="P40" s="8">
        <v>0.998</v>
      </c>
      <c r="S40" t="b">
        <v>0</v>
      </c>
      <c r="T40" t="b">
        <f t="shared" si="0"/>
        <v>0</v>
      </c>
      <c r="X40">
        <v>1</v>
      </c>
      <c r="Y40">
        <v>0</v>
      </c>
    </row>
    <row r="41" spans="1:25" x14ac:dyDescent="0.25">
      <c r="A41" s="4">
        <v>34</v>
      </c>
      <c r="B41" s="4">
        <v>2938638637</v>
      </c>
      <c r="C41" s="4" t="s">
        <v>7</v>
      </c>
      <c r="D41" s="7">
        <v>1.792</v>
      </c>
      <c r="F41" s="8">
        <v>0.30686454282636599</v>
      </c>
      <c r="G41" s="8">
        <v>0.14613453842302401</v>
      </c>
      <c r="H41" s="8">
        <v>0</v>
      </c>
      <c r="J41" s="5">
        <v>193.30500000000001</v>
      </c>
      <c r="K41" s="5">
        <v>321.05900000000003</v>
      </c>
      <c r="L41" s="5">
        <v>367.41800000000001</v>
      </c>
      <c r="M41" s="5">
        <v>505.63600000000002</v>
      </c>
      <c r="O41" s="8">
        <v>0.99299999999999999</v>
      </c>
      <c r="P41" s="8">
        <v>0.99</v>
      </c>
      <c r="S41" t="b">
        <v>0</v>
      </c>
      <c r="T41" t="b">
        <f t="shared" si="0"/>
        <v>0</v>
      </c>
      <c r="X41">
        <v>0</v>
      </c>
      <c r="Y41">
        <v>0</v>
      </c>
    </row>
    <row r="42" spans="1:25" x14ac:dyDescent="0.25">
      <c r="A42" s="4">
        <v>35</v>
      </c>
      <c r="B42" s="4">
        <v>2938666749</v>
      </c>
      <c r="C42" s="4" t="s">
        <v>7</v>
      </c>
      <c r="D42" s="7">
        <v>1.8360000000000001</v>
      </c>
      <c r="F42" s="8">
        <v>0.322859977962003</v>
      </c>
      <c r="G42" s="8">
        <v>0.18742726824639699</v>
      </c>
      <c r="H42" s="8">
        <v>0</v>
      </c>
      <c r="J42" s="5">
        <v>782.35400000000004</v>
      </c>
      <c r="K42" s="5">
        <v>45.984999999999999</v>
      </c>
      <c r="L42" s="5">
        <v>418.15499999999997</v>
      </c>
      <c r="M42" s="5">
        <v>500.87700000000001</v>
      </c>
      <c r="O42" s="8">
        <v>1</v>
      </c>
      <c r="P42" s="8">
        <v>0.998</v>
      </c>
      <c r="S42" t="b">
        <v>0</v>
      </c>
      <c r="T42" t="b">
        <f t="shared" si="0"/>
        <v>0</v>
      </c>
      <c r="X42">
        <v>1</v>
      </c>
      <c r="Y42">
        <v>0</v>
      </c>
    </row>
    <row r="43" spans="1:25" x14ac:dyDescent="0.25">
      <c r="A43" s="4">
        <v>36</v>
      </c>
      <c r="B43" s="4">
        <v>2938756405</v>
      </c>
      <c r="C43" s="4" t="s">
        <v>7</v>
      </c>
      <c r="D43" s="7">
        <v>1.7949999999999999</v>
      </c>
      <c r="F43" s="8">
        <v>0.197490586157725</v>
      </c>
      <c r="G43" s="8">
        <v>0.234368366391869</v>
      </c>
      <c r="H43" s="8">
        <v>0</v>
      </c>
      <c r="J43" s="5">
        <v>532.74800000000005</v>
      </c>
      <c r="K43" s="5">
        <v>18.117999999999999</v>
      </c>
      <c r="L43" s="5">
        <v>373.69</v>
      </c>
      <c r="M43" s="5">
        <v>446.08600000000001</v>
      </c>
      <c r="O43" s="8">
        <v>1</v>
      </c>
      <c r="P43" s="8">
        <v>0.98499999999999999</v>
      </c>
      <c r="S43" t="b">
        <v>0</v>
      </c>
      <c r="T43" t="b">
        <f t="shared" si="0"/>
        <v>0</v>
      </c>
      <c r="X43">
        <v>0</v>
      </c>
      <c r="Y43">
        <v>0</v>
      </c>
    </row>
    <row r="44" spans="1:25" x14ac:dyDescent="0.25">
      <c r="A44" s="4">
        <v>37</v>
      </c>
      <c r="B44" s="4">
        <v>2938870373</v>
      </c>
      <c r="C44" s="4" t="s">
        <v>7</v>
      </c>
      <c r="D44" s="7">
        <v>1.83</v>
      </c>
      <c r="F44" s="8">
        <v>0.103816269817923</v>
      </c>
      <c r="G44" s="8">
        <v>0.36001424397507198</v>
      </c>
      <c r="H44" s="8">
        <v>0</v>
      </c>
      <c r="J44" s="5">
        <v>523.06700000000001</v>
      </c>
      <c r="K44" s="5">
        <v>41.526000000000003</v>
      </c>
      <c r="L44" s="5">
        <v>464.14100000000002</v>
      </c>
      <c r="M44" s="5">
        <v>563.69200000000001</v>
      </c>
      <c r="O44" s="8">
        <v>0.96599999999999997</v>
      </c>
      <c r="P44" s="8">
        <v>0.99</v>
      </c>
      <c r="S44" t="b">
        <v>1</v>
      </c>
      <c r="T44" t="b">
        <f t="shared" si="0"/>
        <v>1</v>
      </c>
      <c r="X44">
        <v>1</v>
      </c>
      <c r="Y44">
        <v>1</v>
      </c>
    </row>
    <row r="45" spans="1:25" x14ac:dyDescent="0.25">
      <c r="A45" s="4">
        <v>38</v>
      </c>
      <c r="B45" s="4">
        <v>2938878570</v>
      </c>
      <c r="C45" s="4" t="s">
        <v>7</v>
      </c>
      <c r="D45" s="7">
        <v>1.9</v>
      </c>
      <c r="F45" s="8">
        <v>0.27264929266246302</v>
      </c>
      <c r="G45" s="8">
        <v>0.215753382613837</v>
      </c>
      <c r="H45" s="8">
        <v>0</v>
      </c>
      <c r="J45" s="5">
        <v>531.72799999999995</v>
      </c>
      <c r="K45" s="5">
        <v>178.292</v>
      </c>
      <c r="L45" s="5">
        <v>435.87400000000002</v>
      </c>
      <c r="M45" s="5">
        <v>490.71199999999999</v>
      </c>
      <c r="O45" s="8">
        <v>0.96699999999999997</v>
      </c>
      <c r="P45" s="8">
        <v>0.98599999999999999</v>
      </c>
      <c r="S45" t="b">
        <v>0</v>
      </c>
      <c r="T45" t="b">
        <f t="shared" si="0"/>
        <v>1</v>
      </c>
      <c r="X45">
        <v>0</v>
      </c>
      <c r="Y45">
        <v>0</v>
      </c>
    </row>
    <row r="46" spans="1:25" x14ac:dyDescent="0.25">
      <c r="A46" s="4">
        <v>39</v>
      </c>
      <c r="B46" s="4">
        <v>2938969598</v>
      </c>
      <c r="C46" s="4" t="s">
        <v>7</v>
      </c>
      <c r="D46" s="7">
        <v>1.825</v>
      </c>
      <c r="F46" s="8">
        <v>0.18052715570644901</v>
      </c>
      <c r="G46" s="8">
        <v>0.14978344192326001</v>
      </c>
      <c r="H46" s="8">
        <v>0</v>
      </c>
      <c r="J46" s="5">
        <v>507.72399999999999</v>
      </c>
      <c r="K46" s="5">
        <v>89.451999999999998</v>
      </c>
      <c r="L46" s="5">
        <v>441.90600000000001</v>
      </c>
      <c r="M46" s="5">
        <v>602.33199999999999</v>
      </c>
      <c r="O46" s="8">
        <v>1</v>
      </c>
      <c r="P46" s="8">
        <v>0.97699999999999998</v>
      </c>
      <c r="S46" t="b">
        <v>0</v>
      </c>
      <c r="T46" t="b">
        <f t="shared" si="0"/>
        <v>0</v>
      </c>
      <c r="X46">
        <v>0</v>
      </c>
      <c r="Y46">
        <v>0</v>
      </c>
    </row>
    <row r="47" spans="1:25" x14ac:dyDescent="0.25">
      <c r="A47" s="4">
        <v>40</v>
      </c>
      <c r="B47" s="4">
        <v>2938985411</v>
      </c>
      <c r="C47" s="4" t="s">
        <v>7</v>
      </c>
      <c r="D47" s="7">
        <v>1.8440000000000001</v>
      </c>
      <c r="F47" s="8">
        <v>0.111780335237497</v>
      </c>
      <c r="G47" s="8">
        <v>9.7034275912992698E-2</v>
      </c>
      <c r="H47" s="8">
        <v>0</v>
      </c>
      <c r="J47" s="5">
        <v>491.976</v>
      </c>
      <c r="K47" s="5">
        <v>97.861999999999995</v>
      </c>
      <c r="L47" s="5">
        <v>395.22800000000001</v>
      </c>
      <c r="M47" s="5">
        <v>537.81399999999996</v>
      </c>
      <c r="O47" s="8">
        <v>0.998</v>
      </c>
      <c r="P47" s="8">
        <v>0.99399999999999999</v>
      </c>
      <c r="S47" t="b">
        <v>0</v>
      </c>
      <c r="T47" t="b">
        <f t="shared" si="0"/>
        <v>0</v>
      </c>
      <c r="X47">
        <v>0</v>
      </c>
      <c r="Y47">
        <v>0</v>
      </c>
    </row>
    <row r="48" spans="1:25" x14ac:dyDescent="0.25">
      <c r="A48" s="4">
        <v>41</v>
      </c>
      <c r="B48" s="4">
        <v>2939225137</v>
      </c>
      <c r="C48" s="4" t="s">
        <v>7</v>
      </c>
      <c r="D48" s="7">
        <v>1.7490000000000001</v>
      </c>
      <c r="F48" s="8">
        <v>0.16436148583266</v>
      </c>
      <c r="G48" s="8">
        <v>0.13288535173334001</v>
      </c>
      <c r="H48" s="8">
        <v>0</v>
      </c>
      <c r="J48" s="5">
        <v>195.041</v>
      </c>
      <c r="K48" s="5">
        <v>209.90700000000001</v>
      </c>
      <c r="L48" s="5">
        <v>412.51600000000002</v>
      </c>
      <c r="M48" s="5">
        <v>523.678</v>
      </c>
      <c r="O48" s="8">
        <v>0.95399999999999996</v>
      </c>
      <c r="P48" s="8">
        <v>0.998</v>
      </c>
      <c r="S48" t="b">
        <v>0</v>
      </c>
      <c r="T48" t="b">
        <f t="shared" si="0"/>
        <v>1</v>
      </c>
      <c r="X48">
        <v>0</v>
      </c>
      <c r="Y48">
        <v>0</v>
      </c>
    </row>
    <row r="49" spans="1:25" x14ac:dyDescent="0.25">
      <c r="A49" s="4">
        <v>42</v>
      </c>
      <c r="B49" s="4">
        <v>2939317867</v>
      </c>
      <c r="C49" s="4" t="s">
        <v>7</v>
      </c>
      <c r="D49" s="7">
        <v>1.8149999999999999</v>
      </c>
      <c r="F49" s="8">
        <v>9.5082551735666196E-2</v>
      </c>
      <c r="G49" s="8">
        <v>0.69724888876054303</v>
      </c>
      <c r="H49" s="8">
        <v>0</v>
      </c>
      <c r="J49" s="5">
        <v>80.715000000000003</v>
      </c>
      <c r="K49" s="5">
        <v>27.925000000000001</v>
      </c>
      <c r="L49" s="5">
        <v>378.39800000000002</v>
      </c>
      <c r="M49" s="5">
        <v>445.42099999999999</v>
      </c>
      <c r="O49" s="8">
        <v>0.996</v>
      </c>
      <c r="P49" s="8">
        <v>0.98899999999999999</v>
      </c>
      <c r="S49" t="b">
        <v>1</v>
      </c>
      <c r="T49" t="b">
        <f t="shared" si="0"/>
        <v>0</v>
      </c>
      <c r="X49">
        <v>1</v>
      </c>
      <c r="Y49">
        <v>1</v>
      </c>
    </row>
    <row r="50" spans="1:25" x14ac:dyDescent="0.25">
      <c r="A50" s="4">
        <v>43</v>
      </c>
      <c r="B50" s="4">
        <v>2939348426</v>
      </c>
      <c r="C50" s="4" t="s">
        <v>7</v>
      </c>
      <c r="D50" s="7">
        <v>1.7789999999999999</v>
      </c>
      <c r="F50" s="8">
        <v>4.6285843752699597E-2</v>
      </c>
      <c r="G50" s="8">
        <v>0.32254818136672397</v>
      </c>
      <c r="H50" s="8">
        <v>0</v>
      </c>
      <c r="J50" s="5">
        <v>189.05099999999999</v>
      </c>
      <c r="K50" s="5">
        <v>398.50700000000001</v>
      </c>
      <c r="L50" s="5">
        <v>382.49799999999999</v>
      </c>
      <c r="M50" s="5">
        <v>493.16500000000002</v>
      </c>
      <c r="O50" s="8">
        <v>0.67500000000000004</v>
      </c>
      <c r="P50" s="8">
        <v>0.999</v>
      </c>
      <c r="S50" t="b">
        <v>1</v>
      </c>
      <c r="T50" t="b">
        <f t="shared" si="0"/>
        <v>1</v>
      </c>
      <c r="X50">
        <v>0</v>
      </c>
      <c r="Y50">
        <v>0</v>
      </c>
    </row>
    <row r="51" spans="1:25" x14ac:dyDescent="0.25">
      <c r="A51" s="4">
        <v>44</v>
      </c>
      <c r="B51" s="4">
        <v>2939394160</v>
      </c>
      <c r="C51" s="4" t="s">
        <v>7</v>
      </c>
      <c r="D51" s="7">
        <v>1.7470000000000001</v>
      </c>
      <c r="F51" s="8">
        <v>0.172729378731241</v>
      </c>
      <c r="G51" s="8">
        <v>0.28461726747277999</v>
      </c>
      <c r="H51" s="8">
        <v>0</v>
      </c>
      <c r="J51" s="5">
        <v>552.88699999999994</v>
      </c>
      <c r="K51" s="5">
        <v>348.82499999999999</v>
      </c>
      <c r="L51" s="5">
        <v>449.596</v>
      </c>
      <c r="M51" s="5">
        <v>534.26099999999997</v>
      </c>
      <c r="O51" s="8">
        <v>0.876</v>
      </c>
      <c r="P51" s="8">
        <v>0.996</v>
      </c>
      <c r="S51" t="b">
        <v>1</v>
      </c>
      <c r="T51" t="b">
        <f t="shared" si="0"/>
        <v>1</v>
      </c>
      <c r="X51">
        <v>1</v>
      </c>
      <c r="Y51">
        <v>0</v>
      </c>
    </row>
    <row r="52" spans="1:25" x14ac:dyDescent="0.25">
      <c r="A52" s="4">
        <v>45</v>
      </c>
      <c r="B52" s="4">
        <v>2939489514</v>
      </c>
      <c r="C52" s="4" t="s">
        <v>7</v>
      </c>
      <c r="D52" s="7">
        <v>1.8009999999999999</v>
      </c>
      <c r="F52" s="8">
        <v>0.17718132827059099</v>
      </c>
      <c r="G52" s="8">
        <v>0.24934871371313599</v>
      </c>
      <c r="H52" s="8">
        <v>0</v>
      </c>
      <c r="J52" s="5">
        <v>519.19299999999998</v>
      </c>
      <c r="K52" s="5">
        <v>354.32</v>
      </c>
      <c r="L52" s="5">
        <v>395.49299999999999</v>
      </c>
      <c r="M52" s="5">
        <v>510.74099999999999</v>
      </c>
      <c r="O52" s="8">
        <v>0.94599999999999995</v>
      </c>
      <c r="P52" s="8">
        <v>0.999</v>
      </c>
      <c r="S52" t="b">
        <v>1</v>
      </c>
      <c r="T52" t="b">
        <f t="shared" si="0"/>
        <v>1</v>
      </c>
      <c r="X52">
        <v>0</v>
      </c>
      <c r="Y52">
        <v>1</v>
      </c>
    </row>
    <row r="53" spans="1:25" x14ac:dyDescent="0.25">
      <c r="A53" s="4">
        <v>46</v>
      </c>
      <c r="B53" s="4">
        <v>2939520972</v>
      </c>
      <c r="C53" s="4" t="s">
        <v>7</v>
      </c>
      <c r="D53" s="7">
        <v>1.917</v>
      </c>
      <c r="F53" s="8">
        <v>0.113309360568357</v>
      </c>
      <c r="G53" s="8">
        <v>0.17682754442700099</v>
      </c>
      <c r="H53" s="8">
        <v>0</v>
      </c>
      <c r="J53" s="5">
        <v>168.238</v>
      </c>
      <c r="K53" s="5">
        <v>48.4</v>
      </c>
      <c r="L53" s="5">
        <v>415.56299999999999</v>
      </c>
      <c r="M53" s="5">
        <v>514.84900000000005</v>
      </c>
      <c r="O53" s="8">
        <v>0.70499999999999996</v>
      </c>
      <c r="P53" s="8">
        <v>0.998</v>
      </c>
      <c r="S53" t="b">
        <v>1</v>
      </c>
      <c r="T53" t="b">
        <f t="shared" si="0"/>
        <v>1</v>
      </c>
      <c r="X53">
        <v>1</v>
      </c>
      <c r="Y53">
        <v>0</v>
      </c>
    </row>
    <row r="54" spans="1:25" x14ac:dyDescent="0.25">
      <c r="A54" s="4">
        <v>47</v>
      </c>
      <c r="B54" s="4">
        <v>2939531854</v>
      </c>
      <c r="C54" s="4" t="s">
        <v>7</v>
      </c>
      <c r="D54" s="7">
        <v>1.9159999999999999</v>
      </c>
      <c r="F54" s="8">
        <v>0.122073381049612</v>
      </c>
      <c r="G54" s="8">
        <v>0.130231942264036</v>
      </c>
      <c r="H54" s="8">
        <v>0</v>
      </c>
      <c r="J54" s="5">
        <v>542.38800000000003</v>
      </c>
      <c r="K54" s="5">
        <v>265.88499999999999</v>
      </c>
      <c r="L54" s="5">
        <v>453.84399999999999</v>
      </c>
      <c r="M54" s="5">
        <v>624.15099999999995</v>
      </c>
      <c r="O54" s="8">
        <v>0.80500000000000005</v>
      </c>
      <c r="P54" s="8">
        <v>0.99399999999999999</v>
      </c>
      <c r="S54" t="b">
        <v>0</v>
      </c>
      <c r="T54" t="b">
        <f t="shared" si="0"/>
        <v>1</v>
      </c>
      <c r="X54">
        <v>0</v>
      </c>
      <c r="Y54">
        <v>0</v>
      </c>
    </row>
    <row r="55" spans="1:25" x14ac:dyDescent="0.25">
      <c r="A55" s="4">
        <v>48</v>
      </c>
      <c r="B55" s="4">
        <v>2939622630</v>
      </c>
      <c r="C55" s="4" t="s">
        <v>7</v>
      </c>
      <c r="D55" s="7">
        <v>1.92</v>
      </c>
      <c r="F55" s="8">
        <v>0.16852345144550601</v>
      </c>
      <c r="G55" s="8">
        <v>0.16564515337479599</v>
      </c>
      <c r="H55" s="8">
        <v>0</v>
      </c>
      <c r="J55" s="5">
        <v>632.71299999999997</v>
      </c>
      <c r="K55" s="5">
        <v>24.302</v>
      </c>
      <c r="L55" s="5">
        <v>310.63600000000002</v>
      </c>
      <c r="M55" s="5">
        <v>317.471</v>
      </c>
      <c r="O55" s="8">
        <v>1</v>
      </c>
      <c r="P55" s="8">
        <v>0.93899999999999995</v>
      </c>
      <c r="S55" t="b">
        <v>0</v>
      </c>
      <c r="T55" t="b">
        <f t="shared" si="0"/>
        <v>0</v>
      </c>
      <c r="X55">
        <v>0</v>
      </c>
      <c r="Y55">
        <v>0</v>
      </c>
    </row>
    <row r="56" spans="1:25" x14ac:dyDescent="0.25">
      <c r="A56" s="4">
        <v>49</v>
      </c>
      <c r="B56" s="4">
        <v>2939627477</v>
      </c>
      <c r="C56" s="4" t="s">
        <v>7</v>
      </c>
      <c r="D56" s="7">
        <v>1.7529999999999999</v>
      </c>
      <c r="F56" s="8">
        <v>8.76214643722521E-2</v>
      </c>
      <c r="G56" s="8">
        <v>0.205110451559329</v>
      </c>
      <c r="H56" s="8">
        <v>0</v>
      </c>
      <c r="J56" s="5">
        <v>628.72699999999998</v>
      </c>
      <c r="K56" s="5">
        <v>27.111000000000001</v>
      </c>
      <c r="L56" s="5">
        <v>383.03899999999999</v>
      </c>
      <c r="M56" s="5">
        <v>487.19900000000001</v>
      </c>
      <c r="O56" s="8">
        <v>0.95</v>
      </c>
      <c r="P56" s="8">
        <v>0.999</v>
      </c>
      <c r="S56" t="b">
        <v>1</v>
      </c>
      <c r="T56" t="b">
        <f t="shared" si="0"/>
        <v>1</v>
      </c>
      <c r="X56">
        <v>0</v>
      </c>
      <c r="Y56">
        <v>0</v>
      </c>
    </row>
    <row r="57" spans="1:25" x14ac:dyDescent="0.25">
      <c r="A57" s="4">
        <v>51</v>
      </c>
      <c r="B57" s="4">
        <v>2939649603</v>
      </c>
      <c r="C57" s="4" t="s">
        <v>7</v>
      </c>
      <c r="D57" s="7">
        <v>1.7729999999999999</v>
      </c>
      <c r="F57" s="8">
        <v>0.46804827514464598</v>
      </c>
      <c r="G57" s="8">
        <v>0.25997573133873503</v>
      </c>
      <c r="H57" s="8">
        <v>0</v>
      </c>
      <c r="J57" s="5">
        <v>751.93</v>
      </c>
      <c r="K57" s="5">
        <v>79.319999999999993</v>
      </c>
      <c r="L57" s="5">
        <v>350.31599999999997</v>
      </c>
      <c r="M57" s="5">
        <v>499.26600000000002</v>
      </c>
      <c r="O57" s="8">
        <v>1</v>
      </c>
      <c r="P57" s="8">
        <v>0.999</v>
      </c>
      <c r="S57" t="b">
        <v>0</v>
      </c>
      <c r="T57" t="b">
        <f t="shared" si="0"/>
        <v>0</v>
      </c>
      <c r="X57">
        <v>0</v>
      </c>
      <c r="Y57">
        <v>0</v>
      </c>
    </row>
    <row r="58" spans="1:25" x14ac:dyDescent="0.25">
      <c r="A58" s="4">
        <v>52</v>
      </c>
      <c r="B58" s="4">
        <v>2939652807</v>
      </c>
      <c r="C58" s="4" t="s">
        <v>7</v>
      </c>
      <c r="D58" s="7">
        <v>1.786</v>
      </c>
      <c r="F58" s="8">
        <v>0.21435010652425701</v>
      </c>
      <c r="G58" s="8">
        <v>0.25348768303822</v>
      </c>
      <c r="H58" s="8">
        <v>0</v>
      </c>
      <c r="J58" s="5">
        <v>156.042</v>
      </c>
      <c r="K58" s="5">
        <v>98.484999999999999</v>
      </c>
      <c r="L58" s="5">
        <v>246.136</v>
      </c>
      <c r="M58" s="5">
        <v>496.63900000000001</v>
      </c>
      <c r="O58" s="8">
        <v>0.999</v>
      </c>
      <c r="P58" s="8">
        <v>0.997</v>
      </c>
      <c r="S58" t="b">
        <v>0</v>
      </c>
      <c r="T58" t="b">
        <f t="shared" si="0"/>
        <v>0</v>
      </c>
      <c r="X58">
        <v>0</v>
      </c>
      <c r="Y58">
        <v>0</v>
      </c>
    </row>
    <row r="59" spans="1:25" x14ac:dyDescent="0.25">
      <c r="A59" s="4">
        <v>53</v>
      </c>
      <c r="B59" s="4">
        <v>2939694336</v>
      </c>
      <c r="C59" s="4" t="s">
        <v>7</v>
      </c>
      <c r="D59" s="7">
        <v>1.75</v>
      </c>
      <c r="F59" s="8">
        <v>0.10303668800912701</v>
      </c>
      <c r="G59" s="8">
        <v>0.14434961338782601</v>
      </c>
      <c r="H59" s="8">
        <v>0</v>
      </c>
      <c r="J59" s="5">
        <v>524.92399999999998</v>
      </c>
      <c r="K59" s="5">
        <v>38.869</v>
      </c>
      <c r="L59" s="5">
        <v>408.94499999999999</v>
      </c>
      <c r="M59" s="5">
        <v>517.73699999999997</v>
      </c>
      <c r="O59" s="8">
        <v>0.71699999999999997</v>
      </c>
      <c r="P59" s="8">
        <v>0.999</v>
      </c>
      <c r="S59" t="b">
        <v>1</v>
      </c>
      <c r="T59" t="b">
        <f t="shared" si="0"/>
        <v>1</v>
      </c>
      <c r="X59">
        <v>1</v>
      </c>
      <c r="Y59">
        <v>1</v>
      </c>
    </row>
    <row r="60" spans="1:25" x14ac:dyDescent="0.25">
      <c r="A60" s="4">
        <v>54</v>
      </c>
      <c r="B60" s="4">
        <v>2939771369</v>
      </c>
      <c r="C60" s="4" t="s">
        <v>7</v>
      </c>
      <c r="D60" s="7">
        <v>1.831</v>
      </c>
      <c r="F60" s="8">
        <v>9.9084745736231494E-2</v>
      </c>
      <c r="G60" s="8">
        <v>0.24005221950837</v>
      </c>
      <c r="H60" s="8">
        <v>0</v>
      </c>
      <c r="J60" s="5">
        <v>288.35700000000003</v>
      </c>
      <c r="K60" s="5">
        <v>434.18700000000001</v>
      </c>
      <c r="L60" s="5">
        <v>430.91500000000002</v>
      </c>
      <c r="M60" s="5">
        <v>501.23899999999998</v>
      </c>
      <c r="O60" s="8">
        <v>0.94</v>
      </c>
      <c r="P60" s="8">
        <v>0.999</v>
      </c>
      <c r="S60" t="b">
        <v>1</v>
      </c>
      <c r="T60" t="b">
        <f t="shared" si="0"/>
        <v>1</v>
      </c>
      <c r="X60">
        <v>0</v>
      </c>
      <c r="Y60">
        <v>1</v>
      </c>
    </row>
    <row r="61" spans="1:25" x14ac:dyDescent="0.25">
      <c r="A61" s="4">
        <v>55</v>
      </c>
      <c r="B61" s="4">
        <v>2939776918</v>
      </c>
      <c r="C61" s="4" t="s">
        <v>7</v>
      </c>
      <c r="D61" s="7">
        <v>1.784</v>
      </c>
      <c r="F61" s="8">
        <v>0.12297119675559701</v>
      </c>
      <c r="G61" s="8">
        <v>0.25587841677501899</v>
      </c>
      <c r="H61" s="8">
        <v>0</v>
      </c>
      <c r="J61" s="5">
        <v>556.13800000000003</v>
      </c>
      <c r="K61" s="5">
        <v>50.512</v>
      </c>
      <c r="L61" s="5">
        <v>381.22</v>
      </c>
      <c r="M61" s="5">
        <v>528.79</v>
      </c>
      <c r="O61" s="8">
        <v>0.999</v>
      </c>
      <c r="P61" s="8">
        <v>0.998</v>
      </c>
      <c r="S61" t="b">
        <v>1</v>
      </c>
      <c r="T61" t="b">
        <f t="shared" si="0"/>
        <v>0</v>
      </c>
      <c r="X61">
        <v>0</v>
      </c>
      <c r="Y61">
        <v>0</v>
      </c>
    </row>
    <row r="62" spans="1:25" x14ac:dyDescent="0.25">
      <c r="A62" s="4">
        <v>56</v>
      </c>
      <c r="B62" s="4">
        <v>2939791816</v>
      </c>
      <c r="C62" s="4" t="s">
        <v>7</v>
      </c>
      <c r="D62" s="7">
        <v>1.835</v>
      </c>
      <c r="F62" s="8">
        <v>0.115150921309416</v>
      </c>
      <c r="G62" s="8">
        <v>0.14156715644943901</v>
      </c>
      <c r="H62" s="8">
        <v>0</v>
      </c>
      <c r="J62" s="5">
        <v>525.64</v>
      </c>
      <c r="K62" s="5">
        <v>60.404000000000003</v>
      </c>
      <c r="L62" s="5">
        <v>515.88900000000001</v>
      </c>
      <c r="M62" s="5">
        <v>562.447</v>
      </c>
      <c r="O62" s="8">
        <v>0.999</v>
      </c>
      <c r="P62" s="8">
        <v>0.99399999999999999</v>
      </c>
      <c r="S62" t="b">
        <v>0</v>
      </c>
      <c r="T62" t="b">
        <f t="shared" si="0"/>
        <v>0</v>
      </c>
      <c r="X62">
        <v>0</v>
      </c>
      <c r="Y62">
        <v>0</v>
      </c>
    </row>
    <row r="63" spans="1:25" x14ac:dyDescent="0.25">
      <c r="A63" s="4">
        <v>57</v>
      </c>
      <c r="B63" s="4">
        <v>2940060892</v>
      </c>
      <c r="C63" s="4" t="s">
        <v>7</v>
      </c>
      <c r="D63" s="7">
        <v>1.76</v>
      </c>
      <c r="F63" s="8">
        <v>6.2023814672533498E-2</v>
      </c>
      <c r="G63" s="8">
        <v>0.13001416142792299</v>
      </c>
      <c r="H63" s="8">
        <v>0</v>
      </c>
      <c r="J63" s="5">
        <v>186.87299999999999</v>
      </c>
      <c r="K63" s="5">
        <v>420.904</v>
      </c>
      <c r="L63" s="5">
        <v>386.96300000000002</v>
      </c>
      <c r="M63" s="5">
        <v>505.846</v>
      </c>
      <c r="O63" s="8">
        <v>0.84099999999999997</v>
      </c>
      <c r="P63" s="8">
        <v>0.999</v>
      </c>
      <c r="S63" t="b">
        <v>1</v>
      </c>
      <c r="T63" t="b">
        <f t="shared" si="0"/>
        <v>1</v>
      </c>
      <c r="X63">
        <v>0</v>
      </c>
      <c r="Y63">
        <v>1</v>
      </c>
    </row>
    <row r="64" spans="1:25" x14ac:dyDescent="0.25">
      <c r="A64" s="4">
        <v>58</v>
      </c>
      <c r="B64" s="4">
        <v>2940088831</v>
      </c>
      <c r="C64" s="4" t="s">
        <v>7</v>
      </c>
      <c r="D64" s="7">
        <v>1.9079999999999999</v>
      </c>
      <c r="F64" s="8">
        <v>0.13816204085544101</v>
      </c>
      <c r="G64" s="8">
        <v>0.30497061080075899</v>
      </c>
      <c r="H64" s="8">
        <v>0</v>
      </c>
      <c r="J64" s="5">
        <v>200.499</v>
      </c>
      <c r="K64" s="5">
        <v>21.914999999999999</v>
      </c>
      <c r="L64" s="5">
        <v>472.77</v>
      </c>
      <c r="M64" s="5">
        <v>420.98599999999999</v>
      </c>
      <c r="O64" s="8">
        <v>0.98299999999999998</v>
      </c>
      <c r="P64" s="8">
        <v>0.95199999999999996</v>
      </c>
      <c r="S64" t="b">
        <v>1</v>
      </c>
      <c r="T64" t="b">
        <f t="shared" si="0"/>
        <v>0</v>
      </c>
      <c r="X64">
        <v>1</v>
      </c>
      <c r="Y64">
        <v>0</v>
      </c>
    </row>
    <row r="65" spans="1:25" x14ac:dyDescent="0.25">
      <c r="A65" s="4">
        <v>59</v>
      </c>
      <c r="B65" s="4">
        <v>2940097386</v>
      </c>
      <c r="C65" s="4" t="s">
        <v>7</v>
      </c>
      <c r="D65" s="7">
        <v>1.909</v>
      </c>
      <c r="F65" s="8">
        <v>8.56320203364727E-2</v>
      </c>
      <c r="G65" s="8">
        <v>0.18300834345643199</v>
      </c>
      <c r="H65" s="8">
        <v>0</v>
      </c>
      <c r="J65" s="5">
        <v>521.80799999999999</v>
      </c>
      <c r="K65" s="5">
        <v>79.584000000000003</v>
      </c>
      <c r="L65" s="5">
        <v>367.06900000000002</v>
      </c>
      <c r="M65" s="5">
        <v>500.10599999999999</v>
      </c>
      <c r="O65" s="8">
        <v>0.91200000000000003</v>
      </c>
      <c r="P65" s="8">
        <v>0.995</v>
      </c>
      <c r="S65" t="b">
        <v>1</v>
      </c>
      <c r="T65" t="b">
        <f t="shared" si="0"/>
        <v>1</v>
      </c>
      <c r="X65">
        <v>1</v>
      </c>
      <c r="Y65">
        <v>1</v>
      </c>
    </row>
    <row r="66" spans="1:25" x14ac:dyDescent="0.25">
      <c r="A66" s="4">
        <v>60</v>
      </c>
      <c r="B66" s="4">
        <v>2940140085</v>
      </c>
      <c r="C66" s="4" t="s">
        <v>7</v>
      </c>
      <c r="D66" s="7">
        <v>1.839</v>
      </c>
      <c r="F66" s="8">
        <v>0</v>
      </c>
      <c r="G66" s="8">
        <v>0.277054156377046</v>
      </c>
      <c r="H66" s="8">
        <v>0</v>
      </c>
      <c r="J66" s="5">
        <v>542.61400000000003</v>
      </c>
      <c r="K66" s="5">
        <v>79.039000000000001</v>
      </c>
      <c r="L66" s="5">
        <v>394.04899999999998</v>
      </c>
      <c r="M66" s="5">
        <v>502.964</v>
      </c>
      <c r="O66" s="8">
        <v>0.99299999999999999</v>
      </c>
      <c r="P66" s="8">
        <v>0.998</v>
      </c>
      <c r="S66" t="b">
        <v>1</v>
      </c>
      <c r="T66" t="b">
        <f t="shared" si="0"/>
        <v>0</v>
      </c>
      <c r="X66">
        <v>1</v>
      </c>
      <c r="Y66">
        <v>1</v>
      </c>
    </row>
    <row r="67" spans="1:25" x14ac:dyDescent="0.25">
      <c r="A67" s="4">
        <v>61</v>
      </c>
      <c r="B67" s="4">
        <v>2940147277</v>
      </c>
      <c r="C67" s="4" t="s">
        <v>7</v>
      </c>
      <c r="D67" s="7">
        <v>1.8939999999999999</v>
      </c>
      <c r="F67" s="8">
        <v>0.19449022615679401</v>
      </c>
      <c r="G67" s="8">
        <v>0.30938584878907199</v>
      </c>
      <c r="H67" s="8">
        <v>0</v>
      </c>
      <c r="J67" s="5">
        <v>162.51599999999999</v>
      </c>
      <c r="K67" s="5">
        <v>11.824999999999999</v>
      </c>
      <c r="L67" s="5">
        <v>287.16000000000003</v>
      </c>
      <c r="M67" s="5">
        <v>492.70600000000002</v>
      </c>
      <c r="O67" s="8">
        <v>1</v>
      </c>
      <c r="P67" s="8">
        <v>0.97899999999999998</v>
      </c>
      <c r="S67" t="b">
        <v>1</v>
      </c>
      <c r="T67" t="b">
        <f t="shared" si="0"/>
        <v>0</v>
      </c>
      <c r="X67">
        <v>1</v>
      </c>
      <c r="Y67">
        <v>1</v>
      </c>
    </row>
    <row r="68" spans="1:25" x14ac:dyDescent="0.25">
      <c r="A68" s="4">
        <v>62</v>
      </c>
      <c r="B68" s="4">
        <v>2940260013</v>
      </c>
      <c r="C68" s="4" t="s">
        <v>7</v>
      </c>
      <c r="D68" s="7">
        <v>1.821</v>
      </c>
      <c r="F68" s="8">
        <v>6.7451083976546297E-2</v>
      </c>
      <c r="G68" s="8">
        <v>0.133552452995121</v>
      </c>
      <c r="H68" s="8">
        <v>0</v>
      </c>
      <c r="J68" s="5">
        <v>524.67700000000002</v>
      </c>
      <c r="K68" s="5">
        <v>315.54599999999999</v>
      </c>
      <c r="L68" s="5">
        <v>385.60700000000003</v>
      </c>
      <c r="M68" s="5">
        <v>493.81900000000002</v>
      </c>
      <c r="O68" s="8">
        <v>0.91200000000000003</v>
      </c>
      <c r="P68" s="8">
        <v>0.999</v>
      </c>
      <c r="S68" t="b">
        <v>1</v>
      </c>
      <c r="T68" t="b">
        <f t="shared" ref="T68:T94" si="3">O68&lt;$X$8</f>
        <v>1</v>
      </c>
      <c r="X68">
        <v>1</v>
      </c>
      <c r="Y68">
        <v>1</v>
      </c>
    </row>
    <row r="69" spans="1:25" x14ac:dyDescent="0.25">
      <c r="A69" s="4">
        <v>63</v>
      </c>
      <c r="B69" s="4">
        <v>2940327071</v>
      </c>
      <c r="C69" s="4" t="s">
        <v>7</v>
      </c>
      <c r="D69" s="7">
        <v>1.732</v>
      </c>
      <c r="F69" s="8">
        <v>0.111803549286166</v>
      </c>
      <c r="G69" s="8">
        <v>0.157946766751726</v>
      </c>
      <c r="H69" s="8">
        <v>0</v>
      </c>
      <c r="J69" s="5">
        <v>195.61199999999999</v>
      </c>
      <c r="K69" s="5">
        <v>52.725999999999999</v>
      </c>
      <c r="L69" s="5">
        <v>441.98</v>
      </c>
      <c r="M69" s="5">
        <v>491.40199999999999</v>
      </c>
      <c r="O69" s="8">
        <v>0.98499999999999999</v>
      </c>
      <c r="P69" s="8">
        <v>0.998</v>
      </c>
      <c r="S69" t="b">
        <v>1</v>
      </c>
      <c r="T69" t="b">
        <f t="shared" si="3"/>
        <v>0</v>
      </c>
      <c r="X69">
        <v>0</v>
      </c>
      <c r="Y69">
        <v>1</v>
      </c>
    </row>
    <row r="70" spans="1:25" x14ac:dyDescent="0.25">
      <c r="A70" s="4">
        <v>64</v>
      </c>
      <c r="B70" s="4">
        <v>2940351862</v>
      </c>
      <c r="C70" s="4" t="s">
        <v>7</v>
      </c>
      <c r="D70" s="7">
        <v>1.8240000000000001</v>
      </c>
      <c r="F70" s="8">
        <v>0.10677239553494799</v>
      </c>
      <c r="G70" s="8">
        <v>0.75479675684181102</v>
      </c>
      <c r="H70" s="8">
        <v>0</v>
      </c>
      <c r="J70" s="5">
        <v>181.578</v>
      </c>
      <c r="K70" s="5">
        <v>53.003999999999998</v>
      </c>
      <c r="L70" s="5">
        <v>396.50599999999997</v>
      </c>
      <c r="M70" s="5">
        <v>503.65</v>
      </c>
      <c r="O70" s="8">
        <v>1</v>
      </c>
      <c r="P70" s="8">
        <v>0.98</v>
      </c>
      <c r="S70" t="b">
        <v>1</v>
      </c>
      <c r="T70" t="b">
        <f t="shared" si="3"/>
        <v>0</v>
      </c>
      <c r="X70">
        <v>0</v>
      </c>
      <c r="Y70">
        <v>0</v>
      </c>
    </row>
    <row r="71" spans="1:25" x14ac:dyDescent="0.25">
      <c r="A71" s="4">
        <v>65</v>
      </c>
      <c r="B71" s="4">
        <v>2940510474</v>
      </c>
      <c r="C71" s="4" t="s">
        <v>7</v>
      </c>
      <c r="D71" s="7">
        <v>1.923</v>
      </c>
      <c r="F71" s="8">
        <v>0.114261180910727</v>
      </c>
      <c r="G71" s="8">
        <v>0.31867981958006503</v>
      </c>
      <c r="H71" s="8">
        <v>0</v>
      </c>
      <c r="J71" s="5">
        <v>527.07299999999998</v>
      </c>
      <c r="K71" s="5">
        <v>27.768999999999998</v>
      </c>
      <c r="L71" s="5">
        <v>119.045</v>
      </c>
      <c r="M71" s="5">
        <v>114.973</v>
      </c>
      <c r="O71" s="8">
        <v>0.995</v>
      </c>
      <c r="P71" s="8">
        <v>0.89700000000000002</v>
      </c>
      <c r="S71" t="b">
        <v>1</v>
      </c>
      <c r="T71" t="b">
        <f t="shared" si="3"/>
        <v>0</v>
      </c>
      <c r="X71">
        <v>1</v>
      </c>
      <c r="Y71">
        <v>1</v>
      </c>
    </row>
    <row r="72" spans="1:25" x14ac:dyDescent="0.25">
      <c r="A72" s="4">
        <v>66</v>
      </c>
      <c r="B72" s="4">
        <v>2940557913</v>
      </c>
      <c r="C72" s="4" t="s">
        <v>7</v>
      </c>
      <c r="D72" s="7">
        <v>1.8180000000000001</v>
      </c>
      <c r="F72" s="8">
        <v>0.167167514037768</v>
      </c>
      <c r="G72" s="8">
        <v>0.37021251553171503</v>
      </c>
      <c r="H72" s="8">
        <v>0</v>
      </c>
      <c r="J72" s="5">
        <v>509.22</v>
      </c>
      <c r="K72" s="5">
        <v>382.68900000000002</v>
      </c>
      <c r="L72" s="5">
        <v>389.64800000000002</v>
      </c>
      <c r="M72" s="5">
        <v>507.56299999999999</v>
      </c>
      <c r="O72" s="8">
        <v>0.96799999999999997</v>
      </c>
      <c r="P72" s="8">
        <v>0.98699999999999999</v>
      </c>
      <c r="S72" t="b">
        <v>1</v>
      </c>
      <c r="T72" t="b">
        <f t="shared" si="3"/>
        <v>1</v>
      </c>
      <c r="X72">
        <v>0</v>
      </c>
      <c r="Y72">
        <v>0</v>
      </c>
    </row>
    <row r="73" spans="1:25" x14ac:dyDescent="0.25">
      <c r="A73" s="4">
        <v>67</v>
      </c>
      <c r="B73" s="4">
        <v>2940670625</v>
      </c>
      <c r="C73" s="4" t="s">
        <v>7</v>
      </c>
      <c r="D73" s="7">
        <v>1.7490000000000001</v>
      </c>
      <c r="F73" s="8">
        <v>8.6281252128937294E-2</v>
      </c>
      <c r="G73" s="8">
        <v>0.550004958845558</v>
      </c>
      <c r="H73" s="8">
        <v>0</v>
      </c>
      <c r="J73" s="5">
        <v>179.42099999999999</v>
      </c>
      <c r="K73" s="5">
        <v>31.795999999999999</v>
      </c>
      <c r="L73" s="5">
        <v>388.19799999999998</v>
      </c>
      <c r="M73" s="5">
        <v>491.24599999999998</v>
      </c>
      <c r="O73" s="8">
        <v>0.99</v>
      </c>
      <c r="P73" s="8">
        <v>0.998</v>
      </c>
      <c r="S73" t="b">
        <v>1</v>
      </c>
      <c r="T73" t="b">
        <f t="shared" si="3"/>
        <v>0</v>
      </c>
      <c r="X73">
        <v>0</v>
      </c>
      <c r="Y73">
        <v>0</v>
      </c>
    </row>
    <row r="74" spans="1:25" x14ac:dyDescent="0.25">
      <c r="A74" s="4">
        <v>68</v>
      </c>
      <c r="B74" s="4">
        <v>2940876978</v>
      </c>
      <c r="C74" s="4" t="s">
        <v>7</v>
      </c>
      <c r="D74" s="7">
        <v>1.8240000000000001</v>
      </c>
      <c r="F74" s="8">
        <v>0.13578575076432101</v>
      </c>
      <c r="G74" s="8">
        <v>0.173284114501771</v>
      </c>
      <c r="H74" s="8">
        <v>0</v>
      </c>
      <c r="J74" s="5">
        <v>552.55999999999995</v>
      </c>
      <c r="K74" s="5">
        <v>67.236000000000004</v>
      </c>
      <c r="L74" s="5">
        <v>454.23899999999998</v>
      </c>
      <c r="M74" s="5">
        <v>457.29399999999998</v>
      </c>
      <c r="O74" s="8">
        <v>0.98699999999999999</v>
      </c>
      <c r="P74" s="8">
        <v>0.996</v>
      </c>
      <c r="S74" t="b">
        <v>0</v>
      </c>
      <c r="T74" t="b">
        <f t="shared" si="3"/>
        <v>0</v>
      </c>
      <c r="X74">
        <v>1</v>
      </c>
      <c r="Y74">
        <v>1</v>
      </c>
    </row>
    <row r="75" spans="1:25" x14ac:dyDescent="0.25">
      <c r="A75" s="4">
        <v>69</v>
      </c>
      <c r="B75" s="4">
        <v>2940901822</v>
      </c>
      <c r="C75" s="4" t="s">
        <v>7</v>
      </c>
      <c r="D75" s="7">
        <v>1.7310000000000001</v>
      </c>
      <c r="F75" s="8">
        <v>0.17776054598281399</v>
      </c>
      <c r="G75" s="8">
        <v>0.151639797140487</v>
      </c>
      <c r="H75" s="8">
        <v>0</v>
      </c>
      <c r="J75" s="5">
        <v>216.04400000000001</v>
      </c>
      <c r="K75" s="5">
        <v>348.14800000000002</v>
      </c>
      <c r="L75" s="5">
        <v>415.75099999999998</v>
      </c>
      <c r="M75" s="5">
        <v>491.255</v>
      </c>
      <c r="O75" s="8">
        <v>0.995</v>
      </c>
      <c r="P75" s="8">
        <v>0.996</v>
      </c>
      <c r="S75" t="b">
        <v>0</v>
      </c>
      <c r="T75" t="b">
        <f t="shared" si="3"/>
        <v>0</v>
      </c>
      <c r="X75">
        <v>1</v>
      </c>
      <c r="Y75">
        <v>1</v>
      </c>
    </row>
    <row r="76" spans="1:25" x14ac:dyDescent="0.25">
      <c r="A76" s="4">
        <v>70</v>
      </c>
      <c r="B76" s="4">
        <v>2940908514</v>
      </c>
      <c r="C76" s="4" t="s">
        <v>7</v>
      </c>
      <c r="D76" s="7">
        <v>1.8220000000000001</v>
      </c>
      <c r="F76" s="8">
        <v>0.12889075132436001</v>
      </c>
      <c r="G76" s="8">
        <v>0.11519111383359899</v>
      </c>
      <c r="H76" s="8">
        <v>0</v>
      </c>
      <c r="J76" s="5">
        <v>161.71700000000001</v>
      </c>
      <c r="K76" s="5">
        <v>375.536</v>
      </c>
      <c r="L76" s="5">
        <v>352.73500000000001</v>
      </c>
      <c r="M76" s="5">
        <v>487.48500000000001</v>
      </c>
      <c r="O76" s="8">
        <v>0.93600000000000005</v>
      </c>
      <c r="P76" s="8">
        <v>0.997</v>
      </c>
      <c r="S76" t="b">
        <v>0</v>
      </c>
      <c r="T76" t="b">
        <f t="shared" si="3"/>
        <v>1</v>
      </c>
      <c r="X76">
        <v>1</v>
      </c>
      <c r="Y76">
        <v>0</v>
      </c>
    </row>
    <row r="77" spans="1:25" x14ac:dyDescent="0.25">
      <c r="A77" s="4">
        <v>71</v>
      </c>
      <c r="B77" s="4">
        <v>2940922093</v>
      </c>
      <c r="C77" s="4" t="s">
        <v>7</v>
      </c>
      <c r="D77" s="7">
        <v>1.8009999999999999</v>
      </c>
      <c r="F77" s="8">
        <v>0.246904145341794</v>
      </c>
      <c r="G77" s="8">
        <v>0.128091881855141</v>
      </c>
      <c r="H77" s="8">
        <v>0</v>
      </c>
      <c r="J77" s="5">
        <v>188.87899999999999</v>
      </c>
      <c r="K77" s="5">
        <v>616.572</v>
      </c>
      <c r="L77" s="5">
        <v>375.56599999999997</v>
      </c>
      <c r="M77" s="5">
        <v>509.87599999999998</v>
      </c>
      <c r="O77" s="8">
        <v>0.74099999999999999</v>
      </c>
      <c r="P77" s="8">
        <v>0.999</v>
      </c>
      <c r="S77" t="b">
        <v>0</v>
      </c>
      <c r="T77" t="b">
        <f t="shared" si="3"/>
        <v>1</v>
      </c>
      <c r="X77">
        <v>0</v>
      </c>
      <c r="Y77">
        <v>0</v>
      </c>
    </row>
    <row r="78" spans="1:25" x14ac:dyDescent="0.25">
      <c r="A78" s="4">
        <v>72</v>
      </c>
      <c r="B78" s="4">
        <v>2940963619</v>
      </c>
      <c r="C78" s="4" t="s">
        <v>7</v>
      </c>
      <c r="D78" s="7">
        <v>1.7829999999999999</v>
      </c>
      <c r="F78" s="8">
        <v>0.160235853384916</v>
      </c>
      <c r="G78" s="8">
        <v>0.18804340445294301</v>
      </c>
      <c r="H78" s="8">
        <v>0</v>
      </c>
      <c r="J78" s="5">
        <v>750.27300000000002</v>
      </c>
      <c r="K78" s="5">
        <v>280.93700000000001</v>
      </c>
      <c r="L78" s="5">
        <v>402.29700000000003</v>
      </c>
      <c r="M78" s="5">
        <v>465.339</v>
      </c>
      <c r="O78" s="8">
        <v>0.999</v>
      </c>
      <c r="P78" s="8">
        <v>1</v>
      </c>
      <c r="S78" t="b">
        <v>0</v>
      </c>
      <c r="T78" t="b">
        <f t="shared" si="3"/>
        <v>0</v>
      </c>
      <c r="X78">
        <v>1</v>
      </c>
      <c r="Y78">
        <v>1</v>
      </c>
    </row>
    <row r="79" spans="1:25" x14ac:dyDescent="0.25">
      <c r="A79" s="4">
        <v>73</v>
      </c>
      <c r="B79" s="4">
        <v>2970356187</v>
      </c>
      <c r="C79" s="4" t="s">
        <v>7</v>
      </c>
      <c r="D79" s="7">
        <v>1.7490000000000001</v>
      </c>
      <c r="F79" s="8">
        <v>0.19721024361869499</v>
      </c>
      <c r="G79" s="8">
        <v>0.17256593257198199</v>
      </c>
      <c r="H79" s="8">
        <v>0</v>
      </c>
      <c r="J79" s="5">
        <v>478.16300000000001</v>
      </c>
      <c r="K79" s="5">
        <v>83.405000000000001</v>
      </c>
      <c r="L79" s="5">
        <v>400.86500000000001</v>
      </c>
      <c r="M79" s="5">
        <v>486.13600000000002</v>
      </c>
      <c r="O79" s="8">
        <v>0.999</v>
      </c>
      <c r="P79" s="8">
        <v>0.999</v>
      </c>
      <c r="S79" t="b">
        <v>0</v>
      </c>
      <c r="T79" t="b">
        <f t="shared" si="3"/>
        <v>0</v>
      </c>
      <c r="X79">
        <v>1</v>
      </c>
      <c r="Y79">
        <v>0</v>
      </c>
    </row>
    <row r="80" spans="1:25" x14ac:dyDescent="0.25">
      <c r="A80" s="4">
        <v>74</v>
      </c>
      <c r="B80" s="4">
        <v>2970386160</v>
      </c>
      <c r="C80" s="4" t="s">
        <v>7</v>
      </c>
      <c r="D80" s="7">
        <v>1.861</v>
      </c>
      <c r="F80" s="8">
        <v>8.1993318845261398E-2</v>
      </c>
      <c r="G80" s="8">
        <v>9.9188370393055197E-2</v>
      </c>
      <c r="H80" s="8">
        <v>0</v>
      </c>
      <c r="J80" s="5">
        <v>512.74199999999996</v>
      </c>
      <c r="K80" s="5">
        <v>35.338999999999999</v>
      </c>
      <c r="L80" s="5">
        <v>619.16099999999994</v>
      </c>
      <c r="M80" s="5">
        <v>490.89600000000002</v>
      </c>
      <c r="O80" s="8">
        <v>0.999</v>
      </c>
      <c r="P80" s="8">
        <v>0.996</v>
      </c>
      <c r="S80" t="b">
        <v>0</v>
      </c>
      <c r="T80" t="b">
        <f t="shared" si="3"/>
        <v>0</v>
      </c>
      <c r="X80">
        <v>1</v>
      </c>
      <c r="Y80">
        <v>1</v>
      </c>
    </row>
    <row r="81" spans="1:25" x14ac:dyDescent="0.25">
      <c r="A81" s="4">
        <v>75</v>
      </c>
      <c r="B81" s="4">
        <v>2970400768</v>
      </c>
      <c r="C81" s="4" t="s">
        <v>7</v>
      </c>
      <c r="D81" s="7">
        <v>1.7909999999999999</v>
      </c>
      <c r="F81" s="8">
        <v>9.9507911097929697E-2</v>
      </c>
      <c r="G81" s="8">
        <v>0.48425897487964598</v>
      </c>
      <c r="H81" s="8">
        <v>0</v>
      </c>
      <c r="J81" s="5">
        <v>546.03200000000004</v>
      </c>
      <c r="K81" s="5">
        <v>39.186999999999998</v>
      </c>
      <c r="L81" s="5">
        <v>285.98899999999998</v>
      </c>
      <c r="M81" s="5">
        <v>471.20499999999998</v>
      </c>
      <c r="O81" s="8">
        <v>0.997</v>
      </c>
      <c r="P81" s="8">
        <v>0.95</v>
      </c>
      <c r="S81" t="b">
        <v>1</v>
      </c>
      <c r="T81" t="b">
        <f t="shared" si="3"/>
        <v>0</v>
      </c>
      <c r="X81">
        <v>1</v>
      </c>
      <c r="Y81">
        <v>0</v>
      </c>
    </row>
    <row r="82" spans="1:25" x14ac:dyDescent="0.25">
      <c r="A82" s="4">
        <v>76</v>
      </c>
      <c r="B82" s="4">
        <v>2970414144</v>
      </c>
      <c r="C82" s="4" t="s">
        <v>7</v>
      </c>
      <c r="D82" s="7">
        <v>1.873</v>
      </c>
      <c r="F82" s="8">
        <v>0.20107594099588</v>
      </c>
      <c r="G82" s="8">
        <v>0.18311811410807299</v>
      </c>
      <c r="H82" s="8">
        <v>0</v>
      </c>
      <c r="J82" s="5">
        <v>510.76600000000002</v>
      </c>
      <c r="K82" s="5">
        <v>373.82900000000001</v>
      </c>
      <c r="L82" s="5">
        <v>393.32400000000001</v>
      </c>
      <c r="M82" s="5">
        <v>528.45600000000002</v>
      </c>
      <c r="O82" s="8">
        <v>0.87</v>
      </c>
      <c r="P82" s="8">
        <v>0.995</v>
      </c>
      <c r="S82" t="b">
        <v>0</v>
      </c>
      <c r="T82" t="b">
        <f t="shared" si="3"/>
        <v>1</v>
      </c>
      <c r="X82">
        <v>1</v>
      </c>
      <c r="Y82">
        <v>0</v>
      </c>
    </row>
    <row r="83" spans="1:25" x14ac:dyDescent="0.25">
      <c r="A83" s="4">
        <v>77</v>
      </c>
      <c r="B83" s="4">
        <v>2970460831</v>
      </c>
      <c r="C83" s="4" t="s">
        <v>7</v>
      </c>
      <c r="D83" s="7">
        <v>1.8180000000000001</v>
      </c>
      <c r="F83" s="8">
        <v>0.190902880096291</v>
      </c>
      <c r="G83" s="8">
        <v>0.140522369557739</v>
      </c>
      <c r="H83" s="8">
        <v>0</v>
      </c>
      <c r="J83" s="5">
        <v>140.74</v>
      </c>
      <c r="K83" s="5">
        <v>41.850999999999999</v>
      </c>
      <c r="L83" s="5">
        <v>262.154</v>
      </c>
      <c r="M83" s="5">
        <v>438.76299999999998</v>
      </c>
      <c r="O83" s="8">
        <v>0.999</v>
      </c>
      <c r="P83" s="8">
        <v>0.96899999999999997</v>
      </c>
      <c r="S83" t="b">
        <v>0</v>
      </c>
      <c r="T83" t="b">
        <f t="shared" si="3"/>
        <v>0</v>
      </c>
      <c r="X83">
        <v>1</v>
      </c>
      <c r="Y83">
        <v>1</v>
      </c>
    </row>
    <row r="84" spans="1:25" x14ac:dyDescent="0.25">
      <c r="A84" s="4">
        <v>78</v>
      </c>
      <c r="B84" s="4">
        <v>2970569124</v>
      </c>
      <c r="C84" s="4" t="s">
        <v>7</v>
      </c>
      <c r="D84" s="7">
        <v>1.841</v>
      </c>
      <c r="F84" s="8">
        <v>0.144880651903187</v>
      </c>
      <c r="G84" s="8">
        <v>0.23980234649020801</v>
      </c>
      <c r="H84" s="8">
        <v>0</v>
      </c>
      <c r="J84" s="5">
        <v>560.17200000000003</v>
      </c>
      <c r="K84" s="5">
        <v>25.006</v>
      </c>
      <c r="L84" s="5">
        <v>419.858</v>
      </c>
      <c r="M84" s="5">
        <v>471.19799999999998</v>
      </c>
      <c r="O84" s="8">
        <v>1</v>
      </c>
      <c r="P84" s="8">
        <v>0.97799999999999998</v>
      </c>
      <c r="S84" t="b">
        <v>1</v>
      </c>
      <c r="T84" t="b">
        <f t="shared" si="3"/>
        <v>0</v>
      </c>
      <c r="X84">
        <v>1</v>
      </c>
      <c r="Y84">
        <v>0</v>
      </c>
    </row>
    <row r="85" spans="1:25" x14ac:dyDescent="0.25">
      <c r="A85" s="4">
        <v>80</v>
      </c>
      <c r="B85" s="4">
        <v>2970611652</v>
      </c>
      <c r="C85" s="4" t="s">
        <v>7</v>
      </c>
      <c r="D85" s="7">
        <v>1.819</v>
      </c>
      <c r="F85" s="8">
        <v>0.17084584274485901</v>
      </c>
      <c r="G85" s="8">
        <v>0.306860225577198</v>
      </c>
      <c r="H85" s="8">
        <v>0</v>
      </c>
      <c r="J85" s="5">
        <v>522.00800000000004</v>
      </c>
      <c r="K85" s="5">
        <v>17.006</v>
      </c>
      <c r="L85" s="5">
        <v>467.27499999999998</v>
      </c>
      <c r="M85" s="5">
        <v>497.50299999999999</v>
      </c>
      <c r="O85" s="8">
        <v>1</v>
      </c>
      <c r="P85" s="8">
        <v>0.99099999999999999</v>
      </c>
      <c r="S85" t="b">
        <v>1</v>
      </c>
      <c r="T85" t="b">
        <f t="shared" si="3"/>
        <v>0</v>
      </c>
      <c r="X85">
        <v>1</v>
      </c>
      <c r="Y85">
        <v>0</v>
      </c>
    </row>
    <row r="86" spans="1:25" x14ac:dyDescent="0.25">
      <c r="A86" s="4">
        <v>81</v>
      </c>
      <c r="B86" s="4">
        <v>2970744291</v>
      </c>
      <c r="C86" s="4" t="s">
        <v>7</v>
      </c>
      <c r="D86" s="7">
        <v>1.714</v>
      </c>
      <c r="F86" s="8">
        <v>0.104183564729132</v>
      </c>
      <c r="G86" s="8">
        <v>0.252760707828941</v>
      </c>
      <c r="H86" s="8">
        <v>0</v>
      </c>
      <c r="J86" s="5">
        <v>178.34800000000001</v>
      </c>
      <c r="K86" s="5">
        <v>342.77</v>
      </c>
      <c r="L86" s="5">
        <v>386.62299999999999</v>
      </c>
      <c r="M86" s="5">
        <v>450.96300000000002</v>
      </c>
      <c r="O86" s="8">
        <v>0.35599999999999998</v>
      </c>
      <c r="P86" s="8">
        <v>0.998</v>
      </c>
      <c r="S86" t="b">
        <v>1</v>
      </c>
      <c r="T86" t="b">
        <f t="shared" si="3"/>
        <v>1</v>
      </c>
      <c r="X86">
        <v>1</v>
      </c>
      <c r="Y86">
        <v>0</v>
      </c>
    </row>
    <row r="87" spans="1:25" x14ac:dyDescent="0.25">
      <c r="A87" s="4">
        <v>82</v>
      </c>
      <c r="B87" s="4">
        <v>2970786038</v>
      </c>
      <c r="C87" s="4" t="s">
        <v>7</v>
      </c>
      <c r="D87" s="7">
        <v>1.8149999999999999</v>
      </c>
      <c r="F87" s="8">
        <v>9.5091746653591394E-2</v>
      </c>
      <c r="G87" s="8">
        <v>0.304168530398507</v>
      </c>
      <c r="H87" s="8">
        <v>0</v>
      </c>
      <c r="J87" s="5">
        <v>175.208</v>
      </c>
      <c r="K87" s="5">
        <v>25.669</v>
      </c>
      <c r="L87" s="5">
        <v>359.01799999999997</v>
      </c>
      <c r="M87" s="5">
        <v>481.21499999999997</v>
      </c>
      <c r="O87" s="8">
        <v>1</v>
      </c>
      <c r="P87" s="8">
        <v>0.98</v>
      </c>
      <c r="S87" t="b">
        <v>1</v>
      </c>
      <c r="T87" t="b">
        <f t="shared" si="3"/>
        <v>0</v>
      </c>
      <c r="X87">
        <v>1</v>
      </c>
      <c r="Y87">
        <v>1</v>
      </c>
    </row>
    <row r="88" spans="1:25" x14ac:dyDescent="0.25">
      <c r="A88" s="4">
        <v>83</v>
      </c>
      <c r="B88" s="4">
        <v>2970791376</v>
      </c>
      <c r="C88" s="4" t="s">
        <v>7</v>
      </c>
      <c r="D88" s="7">
        <v>1.8089999999999999</v>
      </c>
      <c r="F88" s="8">
        <v>0.20326199190757799</v>
      </c>
      <c r="G88" s="8">
        <v>0.32960321526041603</v>
      </c>
      <c r="H88" s="8">
        <v>0</v>
      </c>
      <c r="J88" s="5">
        <v>784.74699999999996</v>
      </c>
      <c r="K88" s="5">
        <v>2.431</v>
      </c>
      <c r="L88" s="5">
        <v>525.59400000000005</v>
      </c>
      <c r="M88" s="5">
        <v>472.65100000000001</v>
      </c>
      <c r="O88" s="8">
        <v>1</v>
      </c>
      <c r="P88" s="8">
        <v>0.98099999999999998</v>
      </c>
      <c r="S88" t="b">
        <v>1</v>
      </c>
      <c r="T88" t="b">
        <f t="shared" si="3"/>
        <v>0</v>
      </c>
      <c r="X88">
        <v>1</v>
      </c>
      <c r="Y88">
        <v>0</v>
      </c>
    </row>
    <row r="89" spans="1:25" x14ac:dyDescent="0.25">
      <c r="A89" s="4">
        <v>84</v>
      </c>
      <c r="B89" s="4">
        <v>2970798013</v>
      </c>
      <c r="C89" s="4" t="s">
        <v>7</v>
      </c>
      <c r="D89" s="7">
        <v>1.7809999999999999</v>
      </c>
      <c r="F89" s="8">
        <v>0.12675558159907699</v>
      </c>
      <c r="G89" s="8">
        <v>0.119820309520874</v>
      </c>
      <c r="H89" s="8">
        <v>0</v>
      </c>
      <c r="J89" s="5">
        <v>133.33199999999999</v>
      </c>
      <c r="K89" s="5">
        <v>51.991</v>
      </c>
      <c r="L89" s="5">
        <v>353.18900000000002</v>
      </c>
      <c r="M89" s="5">
        <v>482.88099999999997</v>
      </c>
      <c r="O89" s="8">
        <v>0.998</v>
      </c>
      <c r="P89" s="8">
        <v>0.999</v>
      </c>
      <c r="S89" t="b">
        <v>0</v>
      </c>
      <c r="T89" t="b">
        <f t="shared" si="3"/>
        <v>0</v>
      </c>
      <c r="X89">
        <v>0</v>
      </c>
      <c r="Y89">
        <v>0</v>
      </c>
    </row>
    <row r="90" spans="1:25" x14ac:dyDescent="0.25">
      <c r="A90" s="4">
        <v>85</v>
      </c>
      <c r="B90" s="4">
        <v>2970807282</v>
      </c>
      <c r="C90" s="4" t="s">
        <v>7</v>
      </c>
      <c r="D90" s="7">
        <v>1.7350000000000001</v>
      </c>
      <c r="F90" s="8">
        <v>0.13063555862170201</v>
      </c>
      <c r="G90" s="8">
        <v>0.19903448533867801</v>
      </c>
      <c r="H90" s="8">
        <v>0</v>
      </c>
      <c r="J90" s="5">
        <v>585.49300000000005</v>
      </c>
      <c r="K90" s="5">
        <v>35.460999999999999</v>
      </c>
      <c r="L90" s="5">
        <v>348.91699999999997</v>
      </c>
      <c r="M90" s="5">
        <v>502.38900000000001</v>
      </c>
      <c r="O90" s="8">
        <v>0.98699999999999999</v>
      </c>
      <c r="P90" s="8">
        <v>0.99099999999999999</v>
      </c>
      <c r="S90" t="b">
        <v>1</v>
      </c>
      <c r="T90" t="b">
        <f t="shared" si="3"/>
        <v>0</v>
      </c>
      <c r="X90">
        <v>0</v>
      </c>
      <c r="Y90">
        <v>0</v>
      </c>
    </row>
    <row r="91" spans="1:25" x14ac:dyDescent="0.25">
      <c r="A91" s="4">
        <v>86</v>
      </c>
      <c r="B91" s="4">
        <v>2970850376</v>
      </c>
      <c r="C91" s="4" t="s">
        <v>7</v>
      </c>
      <c r="D91" s="7">
        <v>1.81</v>
      </c>
      <c r="F91" s="8">
        <v>0.11362218022675399</v>
      </c>
      <c r="G91" s="8">
        <v>0.23060645189548501</v>
      </c>
      <c r="H91" s="8">
        <v>0</v>
      </c>
      <c r="J91" s="5">
        <v>510.54500000000002</v>
      </c>
      <c r="K91" s="5">
        <v>20.765999999999998</v>
      </c>
      <c r="L91" s="5">
        <v>314.77999999999997</v>
      </c>
      <c r="M91" s="5">
        <v>444.49400000000003</v>
      </c>
      <c r="O91" s="8">
        <v>1</v>
      </c>
      <c r="P91" s="8">
        <v>0.97599999999999998</v>
      </c>
      <c r="S91" t="b">
        <v>1</v>
      </c>
      <c r="T91" t="b">
        <f t="shared" si="3"/>
        <v>0</v>
      </c>
      <c r="X91">
        <v>0</v>
      </c>
      <c r="Y91">
        <v>1</v>
      </c>
    </row>
    <row r="92" spans="1:25" x14ac:dyDescent="0.25">
      <c r="A92" s="4">
        <v>87</v>
      </c>
      <c r="B92" s="4">
        <v>2970951335</v>
      </c>
      <c r="C92" s="4" t="s">
        <v>7</v>
      </c>
      <c r="D92" s="7">
        <v>1.9119999999999999</v>
      </c>
      <c r="F92" s="8">
        <v>7.8882064098566004E-2</v>
      </c>
      <c r="G92" s="8">
        <v>0.11011425445916399</v>
      </c>
      <c r="H92" s="8">
        <v>0</v>
      </c>
      <c r="J92" s="5">
        <v>557.26800000000003</v>
      </c>
      <c r="K92" s="5">
        <v>29.884</v>
      </c>
      <c r="L92" s="5">
        <v>402.53500000000003</v>
      </c>
      <c r="M92" s="5">
        <v>500.25700000000001</v>
      </c>
      <c r="O92" s="8">
        <v>0.99399999999999999</v>
      </c>
      <c r="P92" s="8">
        <v>0.998</v>
      </c>
      <c r="S92" t="b">
        <v>0</v>
      </c>
      <c r="T92" t="b">
        <f t="shared" si="3"/>
        <v>0</v>
      </c>
      <c r="X92">
        <v>0</v>
      </c>
      <c r="Y92">
        <v>1</v>
      </c>
    </row>
    <row r="93" spans="1:25" x14ac:dyDescent="0.25">
      <c r="A93" s="4">
        <v>89</v>
      </c>
      <c r="B93" s="4">
        <v>2971049565</v>
      </c>
      <c r="C93" s="4" t="s">
        <v>7</v>
      </c>
      <c r="D93" s="7">
        <v>1.7709999999999999</v>
      </c>
      <c r="F93" s="8">
        <v>9.2839015263233501E-2</v>
      </c>
      <c r="G93" s="8">
        <v>0.24011588912544701</v>
      </c>
      <c r="H93" s="8">
        <v>0</v>
      </c>
      <c r="J93" s="5">
        <v>526.59900000000005</v>
      </c>
      <c r="K93" s="5">
        <v>378.30900000000003</v>
      </c>
      <c r="L93" s="5">
        <v>314.49700000000001</v>
      </c>
      <c r="M93" s="5">
        <v>422.71</v>
      </c>
      <c r="O93" s="8">
        <v>0.98599999999999999</v>
      </c>
      <c r="P93" s="8">
        <v>0.97599999999999998</v>
      </c>
      <c r="S93" t="b">
        <v>1</v>
      </c>
      <c r="T93" t="b">
        <f t="shared" si="3"/>
        <v>0</v>
      </c>
      <c r="X93">
        <v>0</v>
      </c>
      <c r="Y93">
        <v>0</v>
      </c>
    </row>
    <row r="94" spans="1:25" x14ac:dyDescent="0.25">
      <c r="A94" s="4">
        <v>92</v>
      </c>
      <c r="B94" s="4">
        <v>2971214955</v>
      </c>
      <c r="C94" s="4" t="s">
        <v>7</v>
      </c>
      <c r="D94" s="7">
        <v>1.746</v>
      </c>
      <c r="F94" s="8">
        <v>0.18570946070185401</v>
      </c>
      <c r="G94" s="8">
        <v>0.21203959087420801</v>
      </c>
      <c r="H94" s="8">
        <v>0</v>
      </c>
      <c r="J94" s="5">
        <v>545.94600000000003</v>
      </c>
      <c r="K94" s="5">
        <v>12.183999999999999</v>
      </c>
      <c r="L94" s="5">
        <v>416.99299999999999</v>
      </c>
      <c r="M94" s="5">
        <v>534.05499999999995</v>
      </c>
      <c r="O94" s="8">
        <v>1</v>
      </c>
      <c r="P94" s="8">
        <v>0.95599999999999996</v>
      </c>
      <c r="S94" t="b">
        <v>0</v>
      </c>
      <c r="T94" t="b">
        <f t="shared" si="3"/>
        <v>0</v>
      </c>
      <c r="X94">
        <v>0</v>
      </c>
      <c r="Y94">
        <v>0</v>
      </c>
    </row>
    <row r="95" spans="1:25" x14ac:dyDescent="0.25">
      <c r="X95">
        <v>0</v>
      </c>
      <c r="Y95">
        <v>0</v>
      </c>
    </row>
    <row r="96" spans="1:25" x14ac:dyDescent="0.25">
      <c r="X96">
        <v>1</v>
      </c>
      <c r="Y96">
        <v>0</v>
      </c>
    </row>
    <row r="97" spans="24:25" x14ac:dyDescent="0.25">
      <c r="X97">
        <v>0</v>
      </c>
      <c r="Y97">
        <v>1</v>
      </c>
    </row>
    <row r="98" spans="24:25" x14ac:dyDescent="0.25">
      <c r="X98">
        <v>0</v>
      </c>
      <c r="Y98">
        <v>0</v>
      </c>
    </row>
    <row r="99" spans="24:25" x14ac:dyDescent="0.25">
      <c r="X99">
        <v>1</v>
      </c>
      <c r="Y99">
        <v>0</v>
      </c>
    </row>
    <row r="100" spans="24:25" x14ac:dyDescent="0.25">
      <c r="X100">
        <v>1</v>
      </c>
      <c r="Y100">
        <v>0</v>
      </c>
    </row>
    <row r="101" spans="24:25" x14ac:dyDescent="0.25">
      <c r="X101">
        <v>1</v>
      </c>
      <c r="Y101">
        <v>1</v>
      </c>
    </row>
    <row r="102" spans="24:25" x14ac:dyDescent="0.25">
      <c r="X102">
        <v>1</v>
      </c>
      <c r="Y102">
        <v>0</v>
      </c>
    </row>
    <row r="103" spans="24:25" x14ac:dyDescent="0.25">
      <c r="X103">
        <v>1</v>
      </c>
      <c r="Y103">
        <v>0</v>
      </c>
    </row>
    <row r="104" spans="24:25" x14ac:dyDescent="0.25">
      <c r="X104">
        <v>0</v>
      </c>
      <c r="Y104">
        <v>0</v>
      </c>
    </row>
    <row r="105" spans="24:25" x14ac:dyDescent="0.25">
      <c r="X105">
        <v>1</v>
      </c>
      <c r="Y105">
        <v>0</v>
      </c>
    </row>
    <row r="106" spans="24:25" x14ac:dyDescent="0.25">
      <c r="X106">
        <v>1</v>
      </c>
      <c r="Y106">
        <v>0</v>
      </c>
    </row>
    <row r="107" spans="24:25" x14ac:dyDescent="0.25">
      <c r="X107">
        <v>0</v>
      </c>
      <c r="Y107">
        <v>0</v>
      </c>
    </row>
    <row r="108" spans="24:25" x14ac:dyDescent="0.25">
      <c r="X108">
        <v>1</v>
      </c>
      <c r="Y108">
        <v>0</v>
      </c>
    </row>
    <row r="109" spans="24:25" x14ac:dyDescent="0.25">
      <c r="X109">
        <v>0</v>
      </c>
      <c r="Y109">
        <v>0</v>
      </c>
    </row>
  </sheetData>
  <sortState xmlns:xlrd2="http://schemas.microsoft.com/office/spreadsheetml/2017/richdata2" ref="A3:P94">
    <sortCondition ref="C3:C94"/>
  </sortState>
  <mergeCells count="3">
    <mergeCell ref="O1:P1"/>
    <mergeCell ref="J1:M1"/>
    <mergeCell ref="F1:H1"/>
  </mergeCells>
  <conditionalFormatting sqref="K2:K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:M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:P94">
    <cfRule type="cellIs" dxfId="3" priority="2" operator="lessThan">
      <formula>0.95</formula>
    </cfRule>
  </conditionalFormatting>
  <conditionalFormatting sqref="M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8CAA-8DC4-494B-B66E-1B523C81894A}">
  <dimension ref="A1:AI96"/>
  <sheetViews>
    <sheetView topLeftCell="D1" workbookViewId="0">
      <selection activeCell="Y2" sqref="Y2:Z2"/>
    </sheetView>
  </sheetViews>
  <sheetFormatPr defaultRowHeight="15" x14ac:dyDescent="0.25"/>
  <cols>
    <col min="2" max="2" width="11" bestFit="1" customWidth="1"/>
    <col min="6" max="6" width="1.28515625" style="15" customWidth="1"/>
    <col min="10" max="10" width="9.140625" style="15"/>
    <col min="14" max="14" width="1.140625" style="15" customWidth="1"/>
    <col min="21" max="21" width="1.140625" style="15" customWidth="1"/>
    <col min="24" max="24" width="9.140625" style="15"/>
    <col min="27" max="27" width="1.140625" style="15" customWidth="1"/>
  </cols>
  <sheetData>
    <row r="1" spans="1:35" s="13" customFormat="1" x14ac:dyDescent="0.25">
      <c r="B1" s="14" t="s">
        <v>46</v>
      </c>
      <c r="C1" s="14" t="s">
        <v>47</v>
      </c>
      <c r="D1" s="14" t="s">
        <v>48</v>
      </c>
      <c r="E1" s="14" t="s">
        <v>49</v>
      </c>
      <c r="F1" s="4"/>
      <c r="G1" s="14" t="s">
        <v>47</v>
      </c>
      <c r="H1" s="14" t="s">
        <v>48</v>
      </c>
      <c r="I1" s="14" t="s">
        <v>49</v>
      </c>
      <c r="J1" s="4"/>
      <c r="K1" s="14" t="s">
        <v>47</v>
      </c>
      <c r="L1" s="14" t="s">
        <v>48</v>
      </c>
      <c r="M1" s="14" t="s">
        <v>49</v>
      </c>
      <c r="N1" s="4"/>
      <c r="O1" s="14" t="s">
        <v>47</v>
      </c>
      <c r="P1" s="14" t="s">
        <v>48</v>
      </c>
      <c r="Q1" s="14" t="s">
        <v>49</v>
      </c>
      <c r="S1" s="18" t="s">
        <v>50</v>
      </c>
      <c r="T1" s="18" t="s">
        <v>51</v>
      </c>
      <c r="U1" s="4"/>
      <c r="V1" s="18" t="s">
        <v>50</v>
      </c>
      <c r="W1" s="18" t="s">
        <v>51</v>
      </c>
      <c r="X1" s="4"/>
      <c r="Y1" s="18" t="s">
        <v>50</v>
      </c>
      <c r="Z1" s="18" t="s">
        <v>51</v>
      </c>
      <c r="AA1" s="4"/>
      <c r="AB1" s="18" t="s">
        <v>50</v>
      </c>
      <c r="AC1" s="18" t="s">
        <v>51</v>
      </c>
    </row>
    <row r="2" spans="1:35" x14ac:dyDescent="0.25">
      <c r="A2">
        <v>0</v>
      </c>
      <c r="B2" t="str">
        <f>_xlfn.XLOOKUP(A2,Sheet1!$A$2:$A$93,Sheet1!$C$2:$C$93)</f>
        <v>MGII/CIV</v>
      </c>
      <c r="C2">
        <v>203.81299999999999</v>
      </c>
      <c r="D2">
        <v>204.78200000000001</v>
      </c>
      <c r="E2">
        <v>72.078999999999994</v>
      </c>
      <c r="G2">
        <v>262.51299999999998</v>
      </c>
      <c r="H2">
        <v>418.49799999999999</v>
      </c>
      <c r="I2">
        <v>534.15200000000004</v>
      </c>
      <c r="K2">
        <v>204.52199999999999</v>
      </c>
      <c r="L2">
        <v>210.73500000000001</v>
      </c>
      <c r="M2">
        <v>330.43599999999998</v>
      </c>
      <c r="O2">
        <v>225.012</v>
      </c>
      <c r="P2">
        <v>409.68700000000001</v>
      </c>
      <c r="Q2">
        <v>540.84199999999998</v>
      </c>
      <c r="S2" t="b">
        <f t="shared" ref="S2:S33" si="0">ABS(C2-D2)&lt;100</f>
        <v>1</v>
      </c>
      <c r="T2" t="b">
        <f t="shared" ref="T2:T33" si="1">E2&lt;80</f>
        <v>1</v>
      </c>
      <c r="V2" t="b">
        <f t="shared" ref="V2:V33" si="2">ABS(G2-H2)&lt;100</f>
        <v>0</v>
      </c>
      <c r="W2" t="b">
        <f t="shared" ref="W2:W33" si="3">I2&lt;80</f>
        <v>0</v>
      </c>
      <c r="Y2" t="b">
        <f t="shared" ref="Y2:Y33" si="4">ABS(K2-L2)&lt;100</f>
        <v>1</v>
      </c>
      <c r="Z2" t="b">
        <f t="shared" ref="Z2:Z33" si="5">M2&lt;80</f>
        <v>0</v>
      </c>
      <c r="AB2" t="b">
        <f t="shared" ref="AB2:AB33" si="6">ABS(O2-P2)&lt;100</f>
        <v>0</v>
      </c>
      <c r="AC2" t="b">
        <f t="shared" ref="AC2:AC33" si="7">Q2&lt;80</f>
        <v>0</v>
      </c>
      <c r="AF2" t="str">
        <f>IF(AND(S2:T2,Y2:Z2),D2-C2,"")</f>
        <v/>
      </c>
      <c r="AG2" t="str">
        <f>IF(AND(S2:T2,Y2:Z2),L2-K2,"")</f>
        <v/>
      </c>
      <c r="AH2" t="str">
        <f>IF(AND(V2:W2,AB2:AC2),H2-G2,"")</f>
        <v/>
      </c>
      <c r="AI2" t="str">
        <f>IF(AND(V2:W2,AB2:AC2),P2-O2,"")</f>
        <v/>
      </c>
    </row>
    <row r="3" spans="1:35" x14ac:dyDescent="0.25">
      <c r="A3">
        <v>1</v>
      </c>
      <c r="B3" t="str">
        <f>_xlfn.XLOOKUP(A3,Sheet1!$A$2:$A$93,Sheet1!$C$2:$C$93)</f>
        <v>MGII/CIV</v>
      </c>
      <c r="C3">
        <v>120.749</v>
      </c>
      <c r="D3">
        <v>161.21700000000001</v>
      </c>
      <c r="E3">
        <v>390.04399999999998</v>
      </c>
      <c r="G3">
        <v>25.010999999999999</v>
      </c>
      <c r="H3">
        <v>359.95299999999997</v>
      </c>
      <c r="I3">
        <v>564.49300000000005</v>
      </c>
      <c r="K3">
        <v>118.48699999999999</v>
      </c>
      <c r="L3">
        <v>191.41499999999999</v>
      </c>
      <c r="M3">
        <v>427.48399999999998</v>
      </c>
      <c r="O3">
        <v>25.024000000000001</v>
      </c>
      <c r="P3">
        <v>361.13299999999998</v>
      </c>
      <c r="Q3">
        <v>549.06399999999996</v>
      </c>
      <c r="S3" t="b">
        <f t="shared" si="0"/>
        <v>1</v>
      </c>
      <c r="T3" t="b">
        <f t="shared" si="1"/>
        <v>0</v>
      </c>
      <c r="V3" t="b">
        <f t="shared" si="2"/>
        <v>0</v>
      </c>
      <c r="W3" t="b">
        <f t="shared" si="3"/>
        <v>0</v>
      </c>
      <c r="Y3" t="b">
        <f t="shared" si="4"/>
        <v>1</v>
      </c>
      <c r="Z3" t="b">
        <f t="shared" si="5"/>
        <v>0</v>
      </c>
      <c r="AB3" t="b">
        <f t="shared" si="6"/>
        <v>0</v>
      </c>
      <c r="AC3" t="b">
        <f t="shared" si="7"/>
        <v>0</v>
      </c>
      <c r="AF3" t="str">
        <f t="shared" ref="AF3:AF66" si="8">IF(AND(S3:T3,Y3:Z3),D3-C3,"")</f>
        <v/>
      </c>
      <c r="AG3" t="str">
        <f t="shared" ref="AG3:AG66" si="9">IF(AND(S3:T3,Y3:Z3),L3-K3,"")</f>
        <v/>
      </c>
      <c r="AH3" t="str">
        <f t="shared" ref="AH3:AH66" si="10">IF(AND(V3:W3,AB3:AC3),H3-G3,"")</f>
        <v/>
      </c>
      <c r="AI3" t="str">
        <f t="shared" ref="AI3:AI66" si="11">IF(AND(V3:W3,AB3:AC3),P3-O3,"")</f>
        <v/>
      </c>
    </row>
    <row r="4" spans="1:35" x14ac:dyDescent="0.25">
      <c r="A4">
        <v>2</v>
      </c>
      <c r="B4" t="str">
        <f>_xlfn.XLOOKUP(A4,Sheet1!$A$2:$A$93,Sheet1!$C$2:$C$93)</f>
        <v>MGII/CIV</v>
      </c>
      <c r="C4">
        <v>515.85699999999997</v>
      </c>
      <c r="D4">
        <v>511.77</v>
      </c>
      <c r="E4">
        <v>351.08600000000001</v>
      </c>
      <c r="G4">
        <v>687.5</v>
      </c>
      <c r="H4">
        <v>405.77</v>
      </c>
      <c r="I4">
        <v>538.18299999999999</v>
      </c>
      <c r="K4">
        <v>169.119</v>
      </c>
      <c r="L4">
        <v>178.64699999999999</v>
      </c>
      <c r="M4">
        <v>346.49700000000001</v>
      </c>
      <c r="O4">
        <v>162.505</v>
      </c>
      <c r="P4">
        <v>402.21</v>
      </c>
      <c r="Q4">
        <v>530.36199999999997</v>
      </c>
      <c r="S4" t="b">
        <f t="shared" si="0"/>
        <v>1</v>
      </c>
      <c r="T4" t="b">
        <f t="shared" si="1"/>
        <v>0</v>
      </c>
      <c r="V4" t="b">
        <f t="shared" si="2"/>
        <v>0</v>
      </c>
      <c r="W4" t="b">
        <f t="shared" si="3"/>
        <v>0</v>
      </c>
      <c r="Y4" t="b">
        <f t="shared" si="4"/>
        <v>1</v>
      </c>
      <c r="Z4" t="b">
        <f t="shared" si="5"/>
        <v>0</v>
      </c>
      <c r="AB4" t="b">
        <f t="shared" si="6"/>
        <v>0</v>
      </c>
      <c r="AC4" t="b">
        <f t="shared" si="7"/>
        <v>0</v>
      </c>
      <c r="AF4" t="str">
        <f t="shared" si="8"/>
        <v/>
      </c>
      <c r="AG4" t="str">
        <f t="shared" si="9"/>
        <v/>
      </c>
      <c r="AH4" t="str">
        <f t="shared" si="10"/>
        <v/>
      </c>
      <c r="AI4" t="str">
        <f t="shared" si="11"/>
        <v/>
      </c>
    </row>
    <row r="5" spans="1:35" x14ac:dyDescent="0.25">
      <c r="A5">
        <v>3</v>
      </c>
      <c r="B5" t="str">
        <f>_xlfn.XLOOKUP(A5,Sheet1!$A$2:$A$93,Sheet1!$C$2:$C$93)</f>
        <v>MGII/CIV</v>
      </c>
      <c r="C5">
        <v>36.734999999999999</v>
      </c>
      <c r="D5">
        <v>42.158999999999999</v>
      </c>
      <c r="E5">
        <v>19.498000000000001</v>
      </c>
      <c r="G5">
        <v>12.52</v>
      </c>
      <c r="H5">
        <v>423.947</v>
      </c>
      <c r="I5">
        <v>568.76700000000005</v>
      </c>
      <c r="K5">
        <v>37.401000000000003</v>
      </c>
      <c r="L5">
        <v>42.427999999999997</v>
      </c>
      <c r="M5">
        <v>48.081000000000003</v>
      </c>
      <c r="O5">
        <v>12.507</v>
      </c>
      <c r="P5">
        <v>417.35599999999999</v>
      </c>
      <c r="Q5">
        <v>571.59900000000005</v>
      </c>
      <c r="S5" t="b">
        <f t="shared" si="0"/>
        <v>1</v>
      </c>
      <c r="T5" t="b">
        <f t="shared" si="1"/>
        <v>1</v>
      </c>
      <c r="V5" t="b">
        <f t="shared" si="2"/>
        <v>0</v>
      </c>
      <c r="W5" t="b">
        <f t="shared" si="3"/>
        <v>0</v>
      </c>
      <c r="Y5" t="b">
        <f t="shared" si="4"/>
        <v>1</v>
      </c>
      <c r="Z5" t="b">
        <f t="shared" si="5"/>
        <v>1</v>
      </c>
      <c r="AB5" t="b">
        <f t="shared" si="6"/>
        <v>0</v>
      </c>
      <c r="AC5" t="b">
        <f t="shared" si="7"/>
        <v>0</v>
      </c>
      <c r="AF5">
        <f t="shared" si="8"/>
        <v>5.4239999999999995</v>
      </c>
      <c r="AG5">
        <f t="shared" si="9"/>
        <v>5.0269999999999939</v>
      </c>
      <c r="AH5" t="str">
        <f t="shared" si="10"/>
        <v/>
      </c>
      <c r="AI5" t="str">
        <f t="shared" si="11"/>
        <v/>
      </c>
    </row>
    <row r="6" spans="1:35" x14ac:dyDescent="0.25">
      <c r="A6">
        <v>4</v>
      </c>
      <c r="B6" t="str">
        <f>_xlfn.XLOOKUP(A6,Sheet1!$A$2:$A$93,Sheet1!$C$2:$C$93)</f>
        <v>MGII/CIV</v>
      </c>
      <c r="C6">
        <v>789.78399999999999</v>
      </c>
      <c r="D6">
        <v>781.42899999999997</v>
      </c>
      <c r="E6">
        <v>34.771999999999998</v>
      </c>
      <c r="G6">
        <v>687.49199999999996</v>
      </c>
      <c r="H6">
        <v>505.41699999999997</v>
      </c>
      <c r="I6">
        <v>533.31500000000005</v>
      </c>
      <c r="K6">
        <v>789.74400000000003</v>
      </c>
      <c r="L6">
        <v>782.10199999999998</v>
      </c>
      <c r="M6">
        <v>33.341999999999999</v>
      </c>
      <c r="O6">
        <v>674.99</v>
      </c>
      <c r="P6">
        <v>506.59</v>
      </c>
      <c r="Q6">
        <v>530.71799999999996</v>
      </c>
      <c r="S6" t="b">
        <f t="shared" si="0"/>
        <v>1</v>
      </c>
      <c r="T6" t="b">
        <f t="shared" si="1"/>
        <v>1</v>
      </c>
      <c r="V6" t="b">
        <f t="shared" si="2"/>
        <v>0</v>
      </c>
      <c r="W6" t="b">
        <f t="shared" si="3"/>
        <v>0</v>
      </c>
      <c r="Y6" t="b">
        <f t="shared" si="4"/>
        <v>1</v>
      </c>
      <c r="Z6" t="b">
        <f t="shared" si="5"/>
        <v>1</v>
      </c>
      <c r="AB6" t="b">
        <f t="shared" si="6"/>
        <v>0</v>
      </c>
      <c r="AC6" t="b">
        <f t="shared" si="7"/>
        <v>0</v>
      </c>
      <c r="AF6">
        <f t="shared" si="8"/>
        <v>-8.3550000000000182</v>
      </c>
      <c r="AG6">
        <f t="shared" si="9"/>
        <v>-7.6420000000000528</v>
      </c>
      <c r="AH6" t="str">
        <f t="shared" si="10"/>
        <v/>
      </c>
      <c r="AI6" t="str">
        <f t="shared" si="11"/>
        <v/>
      </c>
    </row>
    <row r="7" spans="1:35" x14ac:dyDescent="0.25">
      <c r="A7">
        <v>5</v>
      </c>
      <c r="B7" t="str">
        <f>_xlfn.XLOOKUP(A7,Sheet1!$A$2:$A$93,Sheet1!$C$2:$C$93)</f>
        <v>MGII/CIV</v>
      </c>
      <c r="C7">
        <v>547.17200000000003</v>
      </c>
      <c r="D7">
        <v>509.827</v>
      </c>
      <c r="E7">
        <v>408.71800000000002</v>
      </c>
      <c r="G7">
        <v>74.977000000000004</v>
      </c>
      <c r="H7">
        <v>135.33699999999999</v>
      </c>
      <c r="I7">
        <v>160.827</v>
      </c>
      <c r="K7">
        <v>616.07799999999997</v>
      </c>
      <c r="L7">
        <v>548.84100000000001</v>
      </c>
      <c r="M7">
        <v>444.66399999999999</v>
      </c>
      <c r="O7">
        <v>75.031000000000006</v>
      </c>
      <c r="P7">
        <v>108.91200000000001</v>
      </c>
      <c r="Q7">
        <v>432.01</v>
      </c>
      <c r="S7" t="b">
        <f t="shared" si="0"/>
        <v>1</v>
      </c>
      <c r="T7" t="b">
        <f t="shared" si="1"/>
        <v>0</v>
      </c>
      <c r="V7" t="b">
        <f t="shared" si="2"/>
        <v>1</v>
      </c>
      <c r="W7" t="b">
        <f t="shared" si="3"/>
        <v>0</v>
      </c>
      <c r="Y7" t="b">
        <f t="shared" si="4"/>
        <v>1</v>
      </c>
      <c r="Z7" t="b">
        <f t="shared" si="5"/>
        <v>0</v>
      </c>
      <c r="AB7" t="b">
        <f t="shared" si="6"/>
        <v>1</v>
      </c>
      <c r="AC7" t="b">
        <f t="shared" si="7"/>
        <v>0</v>
      </c>
      <c r="AF7" t="str">
        <f t="shared" si="8"/>
        <v/>
      </c>
      <c r="AG7" t="str">
        <f t="shared" si="9"/>
        <v/>
      </c>
      <c r="AH7" t="str">
        <f t="shared" si="10"/>
        <v/>
      </c>
      <c r="AI7" t="str">
        <f t="shared" si="11"/>
        <v/>
      </c>
    </row>
    <row r="8" spans="1:35" x14ac:dyDescent="0.25">
      <c r="A8">
        <v>6</v>
      </c>
      <c r="B8" t="str">
        <f>_xlfn.XLOOKUP(A8,Sheet1!$A$2:$A$93,Sheet1!$C$2:$C$93)</f>
        <v>MGII/CIV</v>
      </c>
      <c r="C8">
        <v>625.04100000000005</v>
      </c>
      <c r="D8">
        <v>606.48599999999999</v>
      </c>
      <c r="E8">
        <v>319.23899999999998</v>
      </c>
      <c r="G8">
        <v>674.99800000000005</v>
      </c>
      <c r="H8">
        <v>496.09</v>
      </c>
      <c r="I8">
        <v>525.26599999999996</v>
      </c>
      <c r="K8">
        <v>625.01800000000003</v>
      </c>
      <c r="L8">
        <v>605.88499999999999</v>
      </c>
      <c r="M8">
        <v>318.10899999999998</v>
      </c>
      <c r="O8">
        <v>650</v>
      </c>
      <c r="P8">
        <v>485.22899999999998</v>
      </c>
      <c r="Q8">
        <v>527.06299999999999</v>
      </c>
      <c r="S8" t="b">
        <f t="shared" si="0"/>
        <v>1</v>
      </c>
      <c r="T8" t="b">
        <f t="shared" si="1"/>
        <v>0</v>
      </c>
      <c r="V8" t="b">
        <f t="shared" si="2"/>
        <v>0</v>
      </c>
      <c r="W8" t="b">
        <f t="shared" si="3"/>
        <v>0</v>
      </c>
      <c r="Y8" t="b">
        <f t="shared" si="4"/>
        <v>1</v>
      </c>
      <c r="Z8" t="b">
        <f t="shared" si="5"/>
        <v>0</v>
      </c>
      <c r="AB8" t="b">
        <f t="shared" si="6"/>
        <v>0</v>
      </c>
      <c r="AC8" t="b">
        <f t="shared" si="7"/>
        <v>0</v>
      </c>
      <c r="AF8" t="str">
        <f t="shared" si="8"/>
        <v/>
      </c>
      <c r="AG8" t="str">
        <f t="shared" si="9"/>
        <v/>
      </c>
      <c r="AH8" t="str">
        <f t="shared" si="10"/>
        <v/>
      </c>
      <c r="AI8" t="str">
        <f t="shared" si="11"/>
        <v/>
      </c>
    </row>
    <row r="9" spans="1:35" x14ac:dyDescent="0.25">
      <c r="A9">
        <v>7</v>
      </c>
      <c r="B9" t="str">
        <f>_xlfn.XLOOKUP(A9,Sheet1!$A$2:$A$93,Sheet1!$C$2:$C$93)</f>
        <v>Hbeta/MGII</v>
      </c>
      <c r="C9">
        <v>63.668999999999997</v>
      </c>
      <c r="D9">
        <v>111.943</v>
      </c>
      <c r="E9">
        <v>95.259</v>
      </c>
      <c r="G9">
        <v>506.97300000000001</v>
      </c>
      <c r="H9">
        <v>540.92100000000005</v>
      </c>
      <c r="I9">
        <v>166.71600000000001</v>
      </c>
      <c r="K9">
        <v>63.691000000000003</v>
      </c>
      <c r="L9">
        <v>106.97499999999999</v>
      </c>
      <c r="M9">
        <v>93.531000000000006</v>
      </c>
      <c r="O9">
        <v>493.81</v>
      </c>
      <c r="P9">
        <v>562.84500000000003</v>
      </c>
      <c r="Q9">
        <v>183.87100000000001</v>
      </c>
      <c r="S9" t="b">
        <f t="shared" si="0"/>
        <v>1</v>
      </c>
      <c r="T9" t="b">
        <f t="shared" si="1"/>
        <v>0</v>
      </c>
      <c r="V9" t="b">
        <f t="shared" si="2"/>
        <v>1</v>
      </c>
      <c r="W9" t="b">
        <f t="shared" si="3"/>
        <v>0</v>
      </c>
      <c r="Y9" t="b">
        <f t="shared" si="4"/>
        <v>1</v>
      </c>
      <c r="Z9" t="b">
        <f t="shared" si="5"/>
        <v>0</v>
      </c>
      <c r="AB9" t="b">
        <f t="shared" si="6"/>
        <v>1</v>
      </c>
      <c r="AC9" t="b">
        <f t="shared" si="7"/>
        <v>0</v>
      </c>
      <c r="AF9" t="str">
        <f t="shared" si="8"/>
        <v/>
      </c>
      <c r="AG9" t="str">
        <f t="shared" si="9"/>
        <v/>
      </c>
      <c r="AH9" t="str">
        <f t="shared" si="10"/>
        <v/>
      </c>
      <c r="AI9" t="str">
        <f t="shared" si="11"/>
        <v/>
      </c>
    </row>
    <row r="10" spans="1:35" x14ac:dyDescent="0.25">
      <c r="A10">
        <v>8</v>
      </c>
      <c r="B10" t="str">
        <f>_xlfn.XLOOKUP(A10,Sheet1!$A$2:$A$93,Sheet1!$C$2:$C$93)</f>
        <v>MGII/CIV</v>
      </c>
      <c r="C10">
        <v>517.79200000000003</v>
      </c>
      <c r="D10">
        <v>518.03300000000002</v>
      </c>
      <c r="E10">
        <v>19.917000000000002</v>
      </c>
      <c r="G10">
        <v>25.012</v>
      </c>
      <c r="H10">
        <v>390.673</v>
      </c>
      <c r="I10">
        <v>563.08600000000001</v>
      </c>
      <c r="K10">
        <v>515.80499999999995</v>
      </c>
      <c r="L10">
        <v>518.08900000000006</v>
      </c>
      <c r="M10">
        <v>19.286000000000001</v>
      </c>
      <c r="O10">
        <v>512.48800000000006</v>
      </c>
      <c r="P10">
        <v>432.03800000000001</v>
      </c>
      <c r="Q10">
        <v>534.76300000000003</v>
      </c>
      <c r="S10" t="b">
        <f t="shared" si="0"/>
        <v>1</v>
      </c>
      <c r="T10" t="b">
        <f t="shared" si="1"/>
        <v>1</v>
      </c>
      <c r="V10" t="b">
        <f t="shared" si="2"/>
        <v>0</v>
      </c>
      <c r="W10" t="b">
        <f t="shared" si="3"/>
        <v>0</v>
      </c>
      <c r="Y10" t="b">
        <f t="shared" si="4"/>
        <v>1</v>
      </c>
      <c r="Z10" t="b">
        <f t="shared" si="5"/>
        <v>1</v>
      </c>
      <c r="AB10" t="b">
        <f t="shared" si="6"/>
        <v>1</v>
      </c>
      <c r="AC10" t="b">
        <f t="shared" si="7"/>
        <v>0</v>
      </c>
      <c r="AF10">
        <f t="shared" si="8"/>
        <v>0.24099999999998545</v>
      </c>
      <c r="AG10">
        <f t="shared" si="9"/>
        <v>2.2840000000001055</v>
      </c>
      <c r="AH10" t="str">
        <f t="shared" si="10"/>
        <v/>
      </c>
      <c r="AI10" t="str">
        <f t="shared" si="11"/>
        <v/>
      </c>
    </row>
    <row r="11" spans="1:35" x14ac:dyDescent="0.25">
      <c r="A11">
        <v>9</v>
      </c>
      <c r="B11" t="str">
        <f>_xlfn.XLOOKUP(A11,Sheet1!$A$2:$A$93,Sheet1!$C$2:$C$93)</f>
        <v>MGII/CIV</v>
      </c>
      <c r="C11">
        <v>193.08799999999999</v>
      </c>
      <c r="D11">
        <v>155.86099999999999</v>
      </c>
      <c r="E11">
        <v>77.137</v>
      </c>
      <c r="G11">
        <v>287.51299999999998</v>
      </c>
      <c r="H11">
        <v>341.41</v>
      </c>
      <c r="I11">
        <v>529.10599999999999</v>
      </c>
      <c r="K11">
        <v>194.20599999999999</v>
      </c>
      <c r="L11">
        <v>153.19999999999999</v>
      </c>
      <c r="M11">
        <v>78.619</v>
      </c>
      <c r="O11">
        <v>312.49799999999999</v>
      </c>
      <c r="P11">
        <v>331.27199999999999</v>
      </c>
      <c r="Q11">
        <v>528.72799999999995</v>
      </c>
      <c r="S11" t="b">
        <f t="shared" si="0"/>
        <v>1</v>
      </c>
      <c r="T11" t="b">
        <f t="shared" si="1"/>
        <v>1</v>
      </c>
      <c r="V11" t="b">
        <f t="shared" si="2"/>
        <v>1</v>
      </c>
      <c r="W11" t="b">
        <f t="shared" si="3"/>
        <v>0</v>
      </c>
      <c r="Y11" t="b">
        <f t="shared" si="4"/>
        <v>1</v>
      </c>
      <c r="Z11" t="b">
        <f t="shared" si="5"/>
        <v>1</v>
      </c>
      <c r="AB11" t="b">
        <f t="shared" si="6"/>
        <v>1</v>
      </c>
      <c r="AC11" t="b">
        <f t="shared" si="7"/>
        <v>0</v>
      </c>
      <c r="AF11">
        <f t="shared" si="8"/>
        <v>-37.227000000000004</v>
      </c>
      <c r="AG11">
        <f t="shared" si="9"/>
        <v>-41.006</v>
      </c>
      <c r="AH11" t="str">
        <f t="shared" si="10"/>
        <v/>
      </c>
      <c r="AI11" t="str">
        <f t="shared" si="11"/>
        <v/>
      </c>
    </row>
    <row r="12" spans="1:35" x14ac:dyDescent="0.25">
      <c r="A12">
        <v>10</v>
      </c>
      <c r="B12" t="str">
        <f>_xlfn.XLOOKUP(A12,Sheet1!$A$2:$A$93,Sheet1!$C$2:$C$93)</f>
        <v>MGII/CIV</v>
      </c>
      <c r="C12">
        <v>532.81399999999996</v>
      </c>
      <c r="D12">
        <v>529.99199999999996</v>
      </c>
      <c r="E12">
        <v>38.485999999999997</v>
      </c>
      <c r="G12">
        <v>187.494</v>
      </c>
      <c r="H12">
        <v>340.42599999999999</v>
      </c>
      <c r="I12">
        <v>510.21499999999997</v>
      </c>
      <c r="K12">
        <v>530.83699999999999</v>
      </c>
      <c r="L12">
        <v>529.899</v>
      </c>
      <c r="M12">
        <v>37.927</v>
      </c>
      <c r="O12">
        <v>199.99799999999999</v>
      </c>
      <c r="P12">
        <v>370.423</v>
      </c>
      <c r="Q12">
        <v>512.24599999999998</v>
      </c>
      <c r="S12" t="b">
        <f t="shared" si="0"/>
        <v>1</v>
      </c>
      <c r="T12" t="b">
        <f t="shared" si="1"/>
        <v>1</v>
      </c>
      <c r="V12" t="b">
        <f t="shared" si="2"/>
        <v>0</v>
      </c>
      <c r="W12" t="b">
        <f t="shared" si="3"/>
        <v>0</v>
      </c>
      <c r="Y12" t="b">
        <f t="shared" si="4"/>
        <v>1</v>
      </c>
      <c r="Z12" t="b">
        <f t="shared" si="5"/>
        <v>1</v>
      </c>
      <c r="AB12" t="b">
        <f t="shared" si="6"/>
        <v>0</v>
      </c>
      <c r="AC12" t="b">
        <f t="shared" si="7"/>
        <v>0</v>
      </c>
      <c r="AF12">
        <f t="shared" si="8"/>
        <v>-2.8220000000000027</v>
      </c>
      <c r="AG12">
        <f t="shared" si="9"/>
        <v>-0.93799999999998818</v>
      </c>
      <c r="AH12" t="str">
        <f t="shared" si="10"/>
        <v/>
      </c>
      <c r="AI12" t="str">
        <f t="shared" si="11"/>
        <v/>
      </c>
    </row>
    <row r="13" spans="1:35" x14ac:dyDescent="0.25">
      <c r="A13">
        <v>11</v>
      </c>
      <c r="B13" t="str">
        <f>_xlfn.XLOOKUP(A13,Sheet1!$A$2:$A$93,Sheet1!$C$2:$C$93)</f>
        <v>MGII/CIV</v>
      </c>
      <c r="C13">
        <v>525.13699999999994</v>
      </c>
      <c r="D13">
        <v>510.178</v>
      </c>
      <c r="E13">
        <v>467.54500000000002</v>
      </c>
      <c r="G13">
        <v>412.495</v>
      </c>
      <c r="H13">
        <v>397.19900000000001</v>
      </c>
      <c r="I13">
        <v>554.43100000000004</v>
      </c>
      <c r="K13">
        <v>525.13199999999995</v>
      </c>
      <c r="L13">
        <v>506.96800000000002</v>
      </c>
      <c r="M13">
        <v>462.33</v>
      </c>
      <c r="O13">
        <v>749.99300000000005</v>
      </c>
      <c r="P13">
        <v>395.61700000000002</v>
      </c>
      <c r="Q13">
        <v>560.23199999999997</v>
      </c>
      <c r="S13" t="b">
        <f t="shared" si="0"/>
        <v>1</v>
      </c>
      <c r="T13" t="b">
        <f t="shared" si="1"/>
        <v>0</v>
      </c>
      <c r="V13" t="b">
        <f t="shared" si="2"/>
        <v>1</v>
      </c>
      <c r="W13" t="b">
        <f t="shared" si="3"/>
        <v>0</v>
      </c>
      <c r="Y13" t="b">
        <f t="shared" si="4"/>
        <v>1</v>
      </c>
      <c r="Z13" t="b">
        <f t="shared" si="5"/>
        <v>0</v>
      </c>
      <c r="AB13" t="b">
        <f t="shared" si="6"/>
        <v>0</v>
      </c>
      <c r="AC13" t="b">
        <f t="shared" si="7"/>
        <v>0</v>
      </c>
      <c r="AF13" t="str">
        <f t="shared" si="8"/>
        <v/>
      </c>
      <c r="AG13" t="str">
        <f t="shared" si="9"/>
        <v/>
      </c>
      <c r="AH13" t="str">
        <f t="shared" si="10"/>
        <v/>
      </c>
      <c r="AI13" t="str">
        <f t="shared" si="11"/>
        <v/>
      </c>
    </row>
    <row r="14" spans="1:35" x14ac:dyDescent="0.25">
      <c r="A14">
        <v>12</v>
      </c>
      <c r="B14" t="str">
        <f>_xlfn.XLOOKUP(A14,Sheet1!$A$2:$A$93,Sheet1!$C$2:$C$93)</f>
        <v>MGII/CIV</v>
      </c>
      <c r="C14">
        <v>124.95399999999999</v>
      </c>
      <c r="D14">
        <v>171.05600000000001</v>
      </c>
      <c r="E14">
        <v>410.55399999999997</v>
      </c>
      <c r="G14">
        <v>737.50400000000002</v>
      </c>
      <c r="H14">
        <v>496.452</v>
      </c>
      <c r="I14">
        <v>547.88199999999995</v>
      </c>
      <c r="K14">
        <v>124.98099999999999</v>
      </c>
      <c r="L14">
        <v>170.24</v>
      </c>
      <c r="M14">
        <v>428.15199999999999</v>
      </c>
      <c r="O14">
        <v>737.49800000000005</v>
      </c>
      <c r="P14">
        <v>496.59</v>
      </c>
      <c r="Q14">
        <v>552.77800000000002</v>
      </c>
      <c r="S14" t="b">
        <f t="shared" si="0"/>
        <v>1</v>
      </c>
      <c r="T14" t="b">
        <f t="shared" si="1"/>
        <v>0</v>
      </c>
      <c r="V14" t="b">
        <f t="shared" si="2"/>
        <v>0</v>
      </c>
      <c r="W14" t="b">
        <f t="shared" si="3"/>
        <v>0</v>
      </c>
      <c r="Y14" t="b">
        <f t="shared" si="4"/>
        <v>1</v>
      </c>
      <c r="Z14" t="b">
        <f t="shared" si="5"/>
        <v>0</v>
      </c>
      <c r="AB14" t="b">
        <f t="shared" si="6"/>
        <v>0</v>
      </c>
      <c r="AC14" t="b">
        <f t="shared" si="7"/>
        <v>0</v>
      </c>
      <c r="AF14" t="str">
        <f t="shared" si="8"/>
        <v/>
      </c>
      <c r="AG14" t="str">
        <f t="shared" si="9"/>
        <v/>
      </c>
      <c r="AH14" t="str">
        <f t="shared" si="10"/>
        <v/>
      </c>
      <c r="AI14" t="str">
        <f t="shared" si="11"/>
        <v/>
      </c>
    </row>
    <row r="15" spans="1:35" x14ac:dyDescent="0.25">
      <c r="A15">
        <v>13</v>
      </c>
      <c r="B15" t="str">
        <f>_xlfn.XLOOKUP(A15,Sheet1!$A$2:$A$93,Sheet1!$C$2:$C$93)</f>
        <v>MGII/CIV</v>
      </c>
      <c r="C15">
        <v>406.68799999999999</v>
      </c>
      <c r="D15">
        <v>456.178</v>
      </c>
      <c r="E15">
        <v>377.19600000000003</v>
      </c>
      <c r="G15">
        <v>462.50700000000001</v>
      </c>
      <c r="H15">
        <v>432.53800000000001</v>
      </c>
      <c r="I15">
        <v>497.55500000000001</v>
      </c>
      <c r="K15">
        <v>463.80799999999999</v>
      </c>
      <c r="L15">
        <v>462.64299999999997</v>
      </c>
      <c r="M15">
        <v>364.41800000000001</v>
      </c>
      <c r="O15">
        <v>462.49799999999999</v>
      </c>
      <c r="P15">
        <v>432.95600000000002</v>
      </c>
      <c r="Q15">
        <v>512.16300000000001</v>
      </c>
      <c r="S15" t="b">
        <f t="shared" si="0"/>
        <v>1</v>
      </c>
      <c r="T15" t="b">
        <f t="shared" si="1"/>
        <v>0</v>
      </c>
      <c r="V15" t="b">
        <f t="shared" si="2"/>
        <v>1</v>
      </c>
      <c r="W15" t="b">
        <f t="shared" si="3"/>
        <v>0</v>
      </c>
      <c r="Y15" t="b">
        <f t="shared" si="4"/>
        <v>1</v>
      </c>
      <c r="Z15" t="b">
        <f t="shared" si="5"/>
        <v>0</v>
      </c>
      <c r="AB15" t="b">
        <f t="shared" si="6"/>
        <v>1</v>
      </c>
      <c r="AC15" t="b">
        <f t="shared" si="7"/>
        <v>0</v>
      </c>
      <c r="AF15" t="str">
        <f t="shared" si="8"/>
        <v/>
      </c>
      <c r="AG15" t="str">
        <f t="shared" si="9"/>
        <v/>
      </c>
      <c r="AH15" t="str">
        <f t="shared" si="10"/>
        <v/>
      </c>
      <c r="AI15" t="str">
        <f t="shared" si="11"/>
        <v/>
      </c>
    </row>
    <row r="16" spans="1:35" x14ac:dyDescent="0.25">
      <c r="A16">
        <v>14</v>
      </c>
      <c r="B16" t="str">
        <f>_xlfn.XLOOKUP(A16,Sheet1!$A$2:$A$93,Sheet1!$C$2:$C$93)</f>
        <v>MGII/CIV</v>
      </c>
      <c r="C16">
        <v>678.19500000000005</v>
      </c>
      <c r="D16">
        <v>678.41899999999998</v>
      </c>
      <c r="E16">
        <v>120.34</v>
      </c>
      <c r="G16">
        <v>637.44600000000003</v>
      </c>
      <c r="H16">
        <v>389.70699999999999</v>
      </c>
      <c r="I16">
        <v>541.00900000000001</v>
      </c>
      <c r="K16">
        <v>440.60199999999998</v>
      </c>
      <c r="L16">
        <v>454.976</v>
      </c>
      <c r="M16">
        <v>71.704999999999998</v>
      </c>
      <c r="O16">
        <v>412.48399999999998</v>
      </c>
      <c r="P16">
        <v>387.738</v>
      </c>
      <c r="Q16">
        <v>544.61199999999997</v>
      </c>
      <c r="S16" t="b">
        <f t="shared" si="0"/>
        <v>1</v>
      </c>
      <c r="T16" t="b">
        <f t="shared" si="1"/>
        <v>0</v>
      </c>
      <c r="V16" t="b">
        <f t="shared" si="2"/>
        <v>0</v>
      </c>
      <c r="W16" t="b">
        <f t="shared" si="3"/>
        <v>0</v>
      </c>
      <c r="Y16" t="b">
        <f t="shared" si="4"/>
        <v>1</v>
      </c>
      <c r="Z16" t="b">
        <f t="shared" si="5"/>
        <v>1</v>
      </c>
      <c r="AB16" t="b">
        <f t="shared" si="6"/>
        <v>1</v>
      </c>
      <c r="AC16" t="b">
        <f t="shared" si="7"/>
        <v>0</v>
      </c>
      <c r="AF16" t="str">
        <f t="shared" si="8"/>
        <v/>
      </c>
      <c r="AG16" t="str">
        <f t="shared" si="9"/>
        <v/>
      </c>
      <c r="AH16" t="str">
        <f t="shared" si="10"/>
        <v/>
      </c>
      <c r="AI16" t="str">
        <f t="shared" si="11"/>
        <v/>
      </c>
    </row>
    <row r="17" spans="1:35" x14ac:dyDescent="0.25">
      <c r="A17">
        <v>15</v>
      </c>
      <c r="B17" t="str">
        <f>_xlfn.XLOOKUP(A17,Sheet1!$A$2:$A$93,Sheet1!$C$2:$C$93)</f>
        <v>MGII/CIV</v>
      </c>
      <c r="C17">
        <v>216.82599999999999</v>
      </c>
      <c r="D17">
        <v>221.18700000000001</v>
      </c>
      <c r="E17">
        <v>389.565</v>
      </c>
      <c r="G17">
        <v>262.48599999999999</v>
      </c>
      <c r="H17">
        <v>232.017</v>
      </c>
      <c r="I17">
        <v>442.49599999999998</v>
      </c>
      <c r="K17">
        <v>440.84199999999998</v>
      </c>
      <c r="L17">
        <v>518.17100000000005</v>
      </c>
      <c r="M17">
        <v>154.40899999999999</v>
      </c>
      <c r="O17">
        <v>787.49800000000005</v>
      </c>
      <c r="P17">
        <v>279.89699999999999</v>
      </c>
      <c r="Q17">
        <v>528.625</v>
      </c>
      <c r="S17" t="b">
        <f t="shared" si="0"/>
        <v>1</v>
      </c>
      <c r="T17" t="b">
        <f t="shared" si="1"/>
        <v>0</v>
      </c>
      <c r="V17" t="b">
        <f t="shared" si="2"/>
        <v>1</v>
      </c>
      <c r="W17" t="b">
        <f t="shared" si="3"/>
        <v>0</v>
      </c>
      <c r="Y17" t="b">
        <f t="shared" si="4"/>
        <v>1</v>
      </c>
      <c r="Z17" t="b">
        <f t="shared" si="5"/>
        <v>0</v>
      </c>
      <c r="AB17" t="b">
        <f t="shared" si="6"/>
        <v>0</v>
      </c>
      <c r="AC17" t="b">
        <f t="shared" si="7"/>
        <v>0</v>
      </c>
      <c r="AF17" t="str">
        <f t="shared" si="8"/>
        <v/>
      </c>
      <c r="AG17" t="str">
        <f t="shared" si="9"/>
        <v/>
      </c>
      <c r="AH17" t="str">
        <f t="shared" si="10"/>
        <v/>
      </c>
      <c r="AI17" t="str">
        <f t="shared" si="11"/>
        <v/>
      </c>
    </row>
    <row r="18" spans="1:35" x14ac:dyDescent="0.25">
      <c r="A18">
        <v>16</v>
      </c>
      <c r="B18" t="str">
        <f>_xlfn.XLOOKUP(A18,Sheet1!$A$2:$A$93,Sheet1!$C$2:$C$93)</f>
        <v>MGII/CIV</v>
      </c>
      <c r="C18">
        <v>75.224999999999994</v>
      </c>
      <c r="D18">
        <v>185.87200000000001</v>
      </c>
      <c r="E18">
        <v>442.858</v>
      </c>
      <c r="G18">
        <v>312.49900000000002</v>
      </c>
      <c r="H18">
        <v>365.83600000000001</v>
      </c>
      <c r="I18">
        <v>537.78899999999999</v>
      </c>
      <c r="K18">
        <v>39.08</v>
      </c>
      <c r="L18">
        <v>227.52799999999999</v>
      </c>
      <c r="M18">
        <v>458.75200000000001</v>
      </c>
      <c r="O18">
        <v>312.49599999999998</v>
      </c>
      <c r="P18">
        <v>370.803</v>
      </c>
      <c r="Q18">
        <v>542.95399999999995</v>
      </c>
      <c r="S18" t="b">
        <f t="shared" si="0"/>
        <v>0</v>
      </c>
      <c r="T18" t="b">
        <f t="shared" si="1"/>
        <v>0</v>
      </c>
      <c r="V18" t="b">
        <f t="shared" si="2"/>
        <v>1</v>
      </c>
      <c r="W18" t="b">
        <f t="shared" si="3"/>
        <v>0</v>
      </c>
      <c r="Y18" t="b">
        <f t="shared" si="4"/>
        <v>0</v>
      </c>
      <c r="Z18" t="b">
        <f t="shared" si="5"/>
        <v>0</v>
      </c>
      <c r="AB18" t="b">
        <f t="shared" si="6"/>
        <v>1</v>
      </c>
      <c r="AC18" t="b">
        <f t="shared" si="7"/>
        <v>0</v>
      </c>
      <c r="AF18" t="str">
        <f t="shared" si="8"/>
        <v/>
      </c>
      <c r="AG18" t="str">
        <f t="shared" si="9"/>
        <v/>
      </c>
      <c r="AH18" t="str">
        <f t="shared" si="10"/>
        <v/>
      </c>
      <c r="AI18" t="str">
        <f t="shared" si="11"/>
        <v/>
      </c>
    </row>
    <row r="19" spans="1:35" x14ac:dyDescent="0.25">
      <c r="A19">
        <v>17</v>
      </c>
      <c r="B19" t="str">
        <f>_xlfn.XLOOKUP(A19,Sheet1!$A$2:$A$93,Sheet1!$C$2:$C$93)</f>
        <v>MGII/CIV</v>
      </c>
      <c r="C19">
        <v>131.19800000000001</v>
      </c>
      <c r="D19">
        <v>135.56100000000001</v>
      </c>
      <c r="E19">
        <v>23.795999999999999</v>
      </c>
      <c r="G19">
        <v>587.48699999999997</v>
      </c>
      <c r="H19">
        <v>441.09800000000001</v>
      </c>
      <c r="I19">
        <v>553.66800000000001</v>
      </c>
      <c r="K19">
        <v>131.745</v>
      </c>
      <c r="L19">
        <v>135.46799999999999</v>
      </c>
      <c r="M19">
        <v>23.908999999999999</v>
      </c>
      <c r="O19">
        <v>112.51</v>
      </c>
      <c r="P19">
        <v>367.74799999999999</v>
      </c>
      <c r="Q19">
        <v>553.53</v>
      </c>
      <c r="S19" t="b">
        <f t="shared" si="0"/>
        <v>1</v>
      </c>
      <c r="T19" t="b">
        <f t="shared" si="1"/>
        <v>1</v>
      </c>
      <c r="V19" t="b">
        <f t="shared" si="2"/>
        <v>0</v>
      </c>
      <c r="W19" t="b">
        <f t="shared" si="3"/>
        <v>0</v>
      </c>
      <c r="Y19" t="b">
        <f t="shared" si="4"/>
        <v>1</v>
      </c>
      <c r="Z19" t="b">
        <f t="shared" si="5"/>
        <v>1</v>
      </c>
      <c r="AB19" t="b">
        <f t="shared" si="6"/>
        <v>0</v>
      </c>
      <c r="AC19" t="b">
        <f t="shared" si="7"/>
        <v>0</v>
      </c>
      <c r="AF19">
        <f t="shared" si="8"/>
        <v>4.3629999999999995</v>
      </c>
      <c r="AG19">
        <f t="shared" si="9"/>
        <v>3.7229999999999848</v>
      </c>
      <c r="AH19" t="str">
        <f t="shared" si="10"/>
        <v/>
      </c>
      <c r="AI19" t="str">
        <f t="shared" si="11"/>
        <v/>
      </c>
    </row>
    <row r="20" spans="1:35" x14ac:dyDescent="0.25">
      <c r="A20">
        <v>18</v>
      </c>
      <c r="B20" t="str">
        <f>_xlfn.XLOOKUP(A20,Sheet1!$A$2:$A$93,Sheet1!$C$2:$C$93)</f>
        <v>MGII/CIV</v>
      </c>
      <c r="C20">
        <v>213.93799999999999</v>
      </c>
      <c r="D20">
        <v>194.941</v>
      </c>
      <c r="E20">
        <v>59.238999999999997</v>
      </c>
      <c r="G20">
        <v>12.54</v>
      </c>
      <c r="H20">
        <v>394.18</v>
      </c>
      <c r="I20">
        <v>539.95500000000004</v>
      </c>
      <c r="K20">
        <v>212.78</v>
      </c>
      <c r="L20">
        <v>195.26400000000001</v>
      </c>
      <c r="M20">
        <v>59.881</v>
      </c>
      <c r="O20">
        <v>12.537000000000001</v>
      </c>
      <c r="P20">
        <v>396.036</v>
      </c>
      <c r="Q20">
        <v>547.91</v>
      </c>
      <c r="S20" t="b">
        <f t="shared" si="0"/>
        <v>1</v>
      </c>
      <c r="T20" t="b">
        <f t="shared" si="1"/>
        <v>1</v>
      </c>
      <c r="V20" t="b">
        <f t="shared" si="2"/>
        <v>0</v>
      </c>
      <c r="W20" t="b">
        <f t="shared" si="3"/>
        <v>0</v>
      </c>
      <c r="Y20" t="b">
        <f t="shared" si="4"/>
        <v>1</v>
      </c>
      <c r="Z20" t="b">
        <f t="shared" si="5"/>
        <v>1</v>
      </c>
      <c r="AB20" t="b">
        <f t="shared" si="6"/>
        <v>0</v>
      </c>
      <c r="AC20" t="b">
        <f t="shared" si="7"/>
        <v>0</v>
      </c>
      <c r="AF20">
        <f t="shared" si="8"/>
        <v>-18.996999999999986</v>
      </c>
      <c r="AG20">
        <f t="shared" si="9"/>
        <v>-17.515999999999991</v>
      </c>
      <c r="AH20" t="str">
        <f t="shared" si="10"/>
        <v/>
      </c>
      <c r="AI20" t="str">
        <f t="shared" si="11"/>
        <v/>
      </c>
    </row>
    <row r="21" spans="1:35" x14ac:dyDescent="0.25">
      <c r="A21">
        <v>19</v>
      </c>
      <c r="B21" t="str">
        <f>_xlfn.XLOOKUP(A21,Sheet1!$A$2:$A$93,Sheet1!$C$2:$C$93)</f>
        <v>Hbeta/MGII</v>
      </c>
      <c r="C21">
        <v>624.55399999999997</v>
      </c>
      <c r="D21">
        <v>551.60500000000002</v>
      </c>
      <c r="E21">
        <v>470.96199999999999</v>
      </c>
      <c r="G21">
        <v>2E-3</v>
      </c>
      <c r="H21">
        <v>13.045</v>
      </c>
      <c r="I21">
        <v>185.14099999999999</v>
      </c>
      <c r="K21">
        <v>624.99800000000005</v>
      </c>
      <c r="L21">
        <v>549.84699999999998</v>
      </c>
      <c r="M21">
        <v>439.35300000000001</v>
      </c>
      <c r="O21">
        <v>1E-3</v>
      </c>
      <c r="P21">
        <v>12.494</v>
      </c>
      <c r="Q21">
        <v>86.125</v>
      </c>
      <c r="S21" t="b">
        <f t="shared" si="0"/>
        <v>1</v>
      </c>
      <c r="T21" t="b">
        <f t="shared" si="1"/>
        <v>0</v>
      </c>
      <c r="V21" t="b">
        <f t="shared" si="2"/>
        <v>1</v>
      </c>
      <c r="W21" t="b">
        <f t="shared" si="3"/>
        <v>0</v>
      </c>
      <c r="Y21" t="b">
        <f t="shared" si="4"/>
        <v>1</v>
      </c>
      <c r="Z21" t="b">
        <f t="shared" si="5"/>
        <v>0</v>
      </c>
      <c r="AB21" t="b">
        <f t="shared" si="6"/>
        <v>1</v>
      </c>
      <c r="AC21" t="b">
        <f t="shared" si="7"/>
        <v>0</v>
      </c>
      <c r="AF21" t="str">
        <f t="shared" si="8"/>
        <v/>
      </c>
      <c r="AG21" t="str">
        <f t="shared" si="9"/>
        <v/>
      </c>
      <c r="AH21" t="str">
        <f t="shared" si="10"/>
        <v/>
      </c>
      <c r="AI21" t="str">
        <f t="shared" si="11"/>
        <v/>
      </c>
    </row>
    <row r="22" spans="1:35" x14ac:dyDescent="0.25">
      <c r="A22">
        <v>20</v>
      </c>
      <c r="B22" t="str">
        <f>_xlfn.XLOOKUP(A22,Sheet1!$A$2:$A$93,Sheet1!$C$2:$C$93)</f>
        <v>MGII/CIV</v>
      </c>
      <c r="C22">
        <v>598.01199999999994</v>
      </c>
      <c r="D22">
        <v>597.13</v>
      </c>
      <c r="E22">
        <v>28.44</v>
      </c>
      <c r="G22">
        <v>4.0000000000000001E-3</v>
      </c>
      <c r="H22">
        <v>348.94799999999998</v>
      </c>
      <c r="I22">
        <v>569.95600000000002</v>
      </c>
      <c r="K22">
        <v>596.53</v>
      </c>
      <c r="L22">
        <v>597.07000000000005</v>
      </c>
      <c r="M22">
        <v>28.587</v>
      </c>
      <c r="O22">
        <v>8.0000000000000002E-3</v>
      </c>
      <c r="P22">
        <v>337.88400000000001</v>
      </c>
      <c r="Q22">
        <v>564.41499999999996</v>
      </c>
      <c r="S22" t="b">
        <f t="shared" si="0"/>
        <v>1</v>
      </c>
      <c r="T22" t="b">
        <f t="shared" si="1"/>
        <v>1</v>
      </c>
      <c r="V22" t="b">
        <f t="shared" si="2"/>
        <v>0</v>
      </c>
      <c r="W22" t="b">
        <f t="shared" si="3"/>
        <v>0</v>
      </c>
      <c r="Y22" t="b">
        <f t="shared" si="4"/>
        <v>1</v>
      </c>
      <c r="Z22" t="b">
        <f t="shared" si="5"/>
        <v>1</v>
      </c>
      <c r="AB22" t="b">
        <f t="shared" si="6"/>
        <v>0</v>
      </c>
      <c r="AC22" t="b">
        <f t="shared" si="7"/>
        <v>0</v>
      </c>
      <c r="AF22">
        <f t="shared" si="8"/>
        <v>-0.88199999999994816</v>
      </c>
      <c r="AG22">
        <f t="shared" si="9"/>
        <v>0.54000000000007731</v>
      </c>
      <c r="AH22" t="str">
        <f t="shared" si="10"/>
        <v/>
      </c>
      <c r="AI22" t="str">
        <f t="shared" si="11"/>
        <v/>
      </c>
    </row>
    <row r="23" spans="1:35" x14ac:dyDescent="0.25">
      <c r="A23">
        <v>21</v>
      </c>
      <c r="B23" t="str">
        <f>_xlfn.XLOOKUP(A23,Sheet1!$A$2:$A$93,Sheet1!$C$2:$C$93)</f>
        <v>MGII/CIV</v>
      </c>
      <c r="C23">
        <v>787.49900000000002</v>
      </c>
      <c r="D23">
        <v>569.31399999999996</v>
      </c>
      <c r="E23">
        <v>575.02099999999996</v>
      </c>
      <c r="G23">
        <v>674.976</v>
      </c>
      <c r="H23">
        <v>465.76499999999999</v>
      </c>
      <c r="I23">
        <v>515.572</v>
      </c>
      <c r="K23">
        <v>787.5</v>
      </c>
      <c r="L23">
        <v>568.15599999999995</v>
      </c>
      <c r="M23">
        <v>579.41499999999996</v>
      </c>
      <c r="O23">
        <v>674.99800000000005</v>
      </c>
      <c r="P23">
        <v>465.20100000000002</v>
      </c>
      <c r="Q23">
        <v>518.70299999999997</v>
      </c>
      <c r="S23" t="b">
        <f t="shared" si="0"/>
        <v>0</v>
      </c>
      <c r="T23" t="b">
        <f t="shared" si="1"/>
        <v>0</v>
      </c>
      <c r="V23" t="b">
        <f t="shared" si="2"/>
        <v>0</v>
      </c>
      <c r="W23" t="b">
        <f t="shared" si="3"/>
        <v>0</v>
      </c>
      <c r="Y23" t="b">
        <f t="shared" si="4"/>
        <v>0</v>
      </c>
      <c r="Z23" t="b">
        <f t="shared" si="5"/>
        <v>0</v>
      </c>
      <c r="AB23" t="b">
        <f t="shared" si="6"/>
        <v>0</v>
      </c>
      <c r="AC23" t="b">
        <f t="shared" si="7"/>
        <v>0</v>
      </c>
      <c r="AF23" t="str">
        <f t="shared" si="8"/>
        <v/>
      </c>
      <c r="AG23" t="str">
        <f t="shared" si="9"/>
        <v/>
      </c>
      <c r="AH23" t="str">
        <f t="shared" si="10"/>
        <v/>
      </c>
      <c r="AI23" t="str">
        <f t="shared" si="11"/>
        <v/>
      </c>
    </row>
    <row r="24" spans="1:35" x14ac:dyDescent="0.25">
      <c r="A24">
        <v>22</v>
      </c>
      <c r="B24" t="str">
        <f>_xlfn.XLOOKUP(A24,Sheet1!$A$2:$A$93,Sheet1!$C$2:$C$93)</f>
        <v>MGII/CIV</v>
      </c>
      <c r="C24">
        <v>190.66800000000001</v>
      </c>
      <c r="D24">
        <v>207.69399999999999</v>
      </c>
      <c r="E24">
        <v>608.55100000000004</v>
      </c>
      <c r="G24">
        <v>350.01100000000002</v>
      </c>
      <c r="H24">
        <v>401.56099999999998</v>
      </c>
      <c r="I24">
        <v>523.48599999999999</v>
      </c>
      <c r="K24">
        <v>775.024</v>
      </c>
      <c r="L24">
        <v>229.47399999999999</v>
      </c>
      <c r="M24">
        <v>609.97699999999998</v>
      </c>
      <c r="O24">
        <v>375.01400000000001</v>
      </c>
      <c r="P24">
        <v>390.97899999999998</v>
      </c>
      <c r="Q24">
        <v>530.63099999999997</v>
      </c>
      <c r="S24" t="b">
        <f t="shared" si="0"/>
        <v>1</v>
      </c>
      <c r="T24" t="b">
        <f t="shared" si="1"/>
        <v>0</v>
      </c>
      <c r="V24" t="b">
        <f t="shared" si="2"/>
        <v>1</v>
      </c>
      <c r="W24" t="b">
        <f t="shared" si="3"/>
        <v>0</v>
      </c>
      <c r="Y24" t="b">
        <f t="shared" si="4"/>
        <v>0</v>
      </c>
      <c r="Z24" t="b">
        <f t="shared" si="5"/>
        <v>0</v>
      </c>
      <c r="AB24" t="b">
        <f t="shared" si="6"/>
        <v>1</v>
      </c>
      <c r="AC24" t="b">
        <f t="shared" si="7"/>
        <v>0</v>
      </c>
      <c r="AF24" t="str">
        <f t="shared" si="8"/>
        <v/>
      </c>
      <c r="AG24" t="str">
        <f t="shared" si="9"/>
        <v/>
      </c>
      <c r="AH24" t="str">
        <f t="shared" si="10"/>
        <v/>
      </c>
      <c r="AI24" t="str">
        <f t="shared" si="11"/>
        <v/>
      </c>
    </row>
    <row r="25" spans="1:35" x14ac:dyDescent="0.25">
      <c r="A25">
        <v>23</v>
      </c>
      <c r="B25" t="str">
        <f>_xlfn.XLOOKUP(A25,Sheet1!$A$2:$A$93,Sheet1!$C$2:$C$93)</f>
        <v>MGII/CIV</v>
      </c>
      <c r="C25">
        <v>526.03099999999995</v>
      </c>
      <c r="D25">
        <v>535.90300000000002</v>
      </c>
      <c r="E25">
        <v>70.081999999999994</v>
      </c>
      <c r="G25">
        <v>712.48</v>
      </c>
      <c r="H25">
        <v>595.34299999999996</v>
      </c>
      <c r="I25">
        <v>509.72500000000002</v>
      </c>
      <c r="K25">
        <v>525.91399999999999</v>
      </c>
      <c r="L25">
        <v>534.24599999999998</v>
      </c>
      <c r="M25">
        <v>63.28</v>
      </c>
      <c r="O25">
        <v>718.74599999999998</v>
      </c>
      <c r="P25">
        <v>576.36800000000005</v>
      </c>
      <c r="Q25">
        <v>505.52499999999998</v>
      </c>
      <c r="S25" t="b">
        <f t="shared" si="0"/>
        <v>1</v>
      </c>
      <c r="T25" t="b">
        <f t="shared" si="1"/>
        <v>1</v>
      </c>
      <c r="V25" t="b">
        <f t="shared" si="2"/>
        <v>0</v>
      </c>
      <c r="W25" t="b">
        <f t="shared" si="3"/>
        <v>0</v>
      </c>
      <c r="Y25" t="b">
        <f t="shared" si="4"/>
        <v>1</v>
      </c>
      <c r="Z25" t="b">
        <f t="shared" si="5"/>
        <v>1</v>
      </c>
      <c r="AB25" t="b">
        <f t="shared" si="6"/>
        <v>0</v>
      </c>
      <c r="AC25" t="b">
        <f t="shared" si="7"/>
        <v>0</v>
      </c>
      <c r="AF25">
        <f t="shared" si="8"/>
        <v>9.8720000000000709</v>
      </c>
      <c r="AG25">
        <f t="shared" si="9"/>
        <v>8.3319999999999936</v>
      </c>
      <c r="AH25" t="str">
        <f t="shared" si="10"/>
        <v/>
      </c>
      <c r="AI25" t="str">
        <f t="shared" si="11"/>
        <v/>
      </c>
    </row>
    <row r="26" spans="1:35" x14ac:dyDescent="0.25">
      <c r="A26">
        <v>24</v>
      </c>
      <c r="B26" t="str">
        <f>_xlfn.XLOOKUP(A26,Sheet1!$A$2:$A$93,Sheet1!$C$2:$C$93)</f>
        <v>MGII/CIV</v>
      </c>
      <c r="C26">
        <v>521.221</v>
      </c>
      <c r="D26">
        <v>524.98900000000003</v>
      </c>
      <c r="E26">
        <v>19.420000000000002</v>
      </c>
      <c r="G26">
        <v>412.50599999999997</v>
      </c>
      <c r="H26">
        <v>406.44</v>
      </c>
      <c r="I26">
        <v>526.52</v>
      </c>
      <c r="K26">
        <v>519.89400000000001</v>
      </c>
      <c r="L26">
        <v>524.75599999999997</v>
      </c>
      <c r="M26">
        <v>19.143999999999998</v>
      </c>
      <c r="O26">
        <v>524.99900000000002</v>
      </c>
      <c r="P26">
        <v>412.44900000000001</v>
      </c>
      <c r="Q26">
        <v>508.56799999999998</v>
      </c>
      <c r="S26" t="b">
        <f t="shared" si="0"/>
        <v>1</v>
      </c>
      <c r="T26" t="b">
        <f t="shared" si="1"/>
        <v>1</v>
      </c>
      <c r="V26" t="b">
        <f t="shared" si="2"/>
        <v>1</v>
      </c>
      <c r="W26" t="b">
        <f t="shared" si="3"/>
        <v>0</v>
      </c>
      <c r="Y26" t="b">
        <f t="shared" si="4"/>
        <v>1</v>
      </c>
      <c r="Z26" t="b">
        <f t="shared" si="5"/>
        <v>1</v>
      </c>
      <c r="AB26" t="b">
        <f t="shared" si="6"/>
        <v>0</v>
      </c>
      <c r="AC26" t="b">
        <f t="shared" si="7"/>
        <v>0</v>
      </c>
      <c r="AF26">
        <f t="shared" si="8"/>
        <v>3.7680000000000291</v>
      </c>
      <c r="AG26">
        <f t="shared" si="9"/>
        <v>4.8619999999999663</v>
      </c>
      <c r="AH26" t="str">
        <f t="shared" si="10"/>
        <v/>
      </c>
      <c r="AI26" t="str">
        <f t="shared" si="11"/>
        <v/>
      </c>
    </row>
    <row r="27" spans="1:35" x14ac:dyDescent="0.25">
      <c r="A27">
        <v>25</v>
      </c>
      <c r="B27" t="str">
        <f>_xlfn.XLOOKUP(A27,Sheet1!$A$2:$A$93,Sheet1!$C$2:$C$93)</f>
        <v>MGII/CIV</v>
      </c>
      <c r="C27">
        <v>775.08100000000002</v>
      </c>
      <c r="D27">
        <v>662.61599999999999</v>
      </c>
      <c r="E27">
        <v>231.583</v>
      </c>
      <c r="G27">
        <v>725</v>
      </c>
      <c r="H27">
        <v>506.02300000000002</v>
      </c>
      <c r="I27">
        <v>564.66899999999998</v>
      </c>
      <c r="K27">
        <v>775.00300000000004</v>
      </c>
      <c r="L27">
        <v>657.05700000000002</v>
      </c>
      <c r="M27">
        <v>240.77199999999999</v>
      </c>
      <c r="O27">
        <v>712.5</v>
      </c>
      <c r="P27">
        <v>503.32400000000001</v>
      </c>
      <c r="Q27">
        <v>562.50599999999997</v>
      </c>
      <c r="S27" t="b">
        <f t="shared" si="0"/>
        <v>0</v>
      </c>
      <c r="T27" t="b">
        <f t="shared" si="1"/>
        <v>0</v>
      </c>
      <c r="V27" t="b">
        <f t="shared" si="2"/>
        <v>0</v>
      </c>
      <c r="W27" t="b">
        <f t="shared" si="3"/>
        <v>0</v>
      </c>
      <c r="Y27" t="b">
        <f t="shared" si="4"/>
        <v>0</v>
      </c>
      <c r="Z27" t="b">
        <f t="shared" si="5"/>
        <v>0</v>
      </c>
      <c r="AB27" t="b">
        <f t="shared" si="6"/>
        <v>0</v>
      </c>
      <c r="AC27" t="b">
        <f t="shared" si="7"/>
        <v>0</v>
      </c>
      <c r="AF27" t="str">
        <f t="shared" si="8"/>
        <v/>
      </c>
      <c r="AG27" t="str">
        <f t="shared" si="9"/>
        <v/>
      </c>
      <c r="AH27" t="str">
        <f t="shared" si="10"/>
        <v/>
      </c>
      <c r="AI27" t="str">
        <f t="shared" si="11"/>
        <v/>
      </c>
    </row>
    <row r="28" spans="1:35" x14ac:dyDescent="0.25">
      <c r="A28">
        <v>26</v>
      </c>
      <c r="B28" t="str">
        <f>_xlfn.XLOOKUP(A28,Sheet1!$A$2:$A$93,Sheet1!$C$2:$C$93)</f>
        <v>MGII/CIV</v>
      </c>
      <c r="C28">
        <v>62.112000000000002</v>
      </c>
      <c r="D28">
        <v>120.02800000000001</v>
      </c>
      <c r="E28">
        <v>119.56399999999999</v>
      </c>
      <c r="G28">
        <v>762.48699999999997</v>
      </c>
      <c r="H28">
        <v>444.48399999999998</v>
      </c>
      <c r="I28">
        <v>565.37400000000002</v>
      </c>
      <c r="K28">
        <v>148.952</v>
      </c>
      <c r="L28">
        <v>117.06699999999999</v>
      </c>
      <c r="M28">
        <v>118.636</v>
      </c>
      <c r="O28">
        <v>762.48400000000004</v>
      </c>
      <c r="P28">
        <v>452.90600000000001</v>
      </c>
      <c r="Q28">
        <v>552.96100000000001</v>
      </c>
      <c r="S28" t="b">
        <f t="shared" si="0"/>
        <v>1</v>
      </c>
      <c r="T28" t="b">
        <f t="shared" si="1"/>
        <v>0</v>
      </c>
      <c r="V28" t="b">
        <f t="shared" si="2"/>
        <v>0</v>
      </c>
      <c r="W28" t="b">
        <f t="shared" si="3"/>
        <v>0</v>
      </c>
      <c r="Y28" t="b">
        <f t="shared" si="4"/>
        <v>1</v>
      </c>
      <c r="Z28" t="b">
        <f t="shared" si="5"/>
        <v>0</v>
      </c>
      <c r="AB28" t="b">
        <f t="shared" si="6"/>
        <v>0</v>
      </c>
      <c r="AC28" t="b">
        <f t="shared" si="7"/>
        <v>0</v>
      </c>
      <c r="AF28" t="str">
        <f t="shared" si="8"/>
        <v/>
      </c>
      <c r="AG28" t="str">
        <f t="shared" si="9"/>
        <v/>
      </c>
      <c r="AH28" t="str">
        <f t="shared" si="10"/>
        <v/>
      </c>
      <c r="AI28" t="str">
        <f t="shared" si="11"/>
        <v/>
      </c>
    </row>
    <row r="29" spans="1:35" x14ac:dyDescent="0.25">
      <c r="A29">
        <v>27</v>
      </c>
      <c r="B29" t="str">
        <f>_xlfn.XLOOKUP(A29,Sheet1!$A$2:$A$93,Sheet1!$C$2:$C$93)</f>
        <v>MGII/CIV</v>
      </c>
      <c r="C29">
        <v>600.11099999999999</v>
      </c>
      <c r="D29">
        <v>511.79899999999998</v>
      </c>
      <c r="E29">
        <v>365.64</v>
      </c>
      <c r="G29">
        <v>712.47699999999998</v>
      </c>
      <c r="H29">
        <v>402.45</v>
      </c>
      <c r="I29">
        <v>553.11300000000006</v>
      </c>
      <c r="K29">
        <v>197.691</v>
      </c>
      <c r="L29">
        <v>210.55099999999999</v>
      </c>
      <c r="M29">
        <v>369.33699999999999</v>
      </c>
      <c r="O29">
        <v>712.49400000000003</v>
      </c>
      <c r="P29">
        <v>405.57299999999998</v>
      </c>
      <c r="Q29">
        <v>548.79200000000003</v>
      </c>
      <c r="S29" t="b">
        <f t="shared" si="0"/>
        <v>1</v>
      </c>
      <c r="T29" t="b">
        <f t="shared" si="1"/>
        <v>0</v>
      </c>
      <c r="V29" t="b">
        <f t="shared" si="2"/>
        <v>0</v>
      </c>
      <c r="W29" t="b">
        <f t="shared" si="3"/>
        <v>0</v>
      </c>
      <c r="Y29" t="b">
        <f t="shared" si="4"/>
        <v>1</v>
      </c>
      <c r="Z29" t="b">
        <f t="shared" si="5"/>
        <v>0</v>
      </c>
      <c r="AB29" t="b">
        <f t="shared" si="6"/>
        <v>0</v>
      </c>
      <c r="AC29" t="b">
        <f t="shared" si="7"/>
        <v>0</v>
      </c>
      <c r="AF29" t="str">
        <f t="shared" si="8"/>
        <v/>
      </c>
      <c r="AG29" t="str">
        <f t="shared" si="9"/>
        <v/>
      </c>
      <c r="AH29" t="str">
        <f t="shared" si="10"/>
        <v/>
      </c>
      <c r="AI29" t="str">
        <f t="shared" si="11"/>
        <v/>
      </c>
    </row>
    <row r="30" spans="1:35" x14ac:dyDescent="0.25">
      <c r="A30">
        <v>28</v>
      </c>
      <c r="B30" t="str">
        <f>_xlfn.XLOOKUP(A30,Sheet1!$A$2:$A$93,Sheet1!$C$2:$C$93)</f>
        <v>MGII/CIV</v>
      </c>
      <c r="C30">
        <v>145.541</v>
      </c>
      <c r="D30">
        <v>150.63</v>
      </c>
      <c r="E30">
        <v>27.2</v>
      </c>
      <c r="G30">
        <v>25.006</v>
      </c>
      <c r="H30">
        <v>330.73500000000001</v>
      </c>
      <c r="I30">
        <v>566.89300000000003</v>
      </c>
      <c r="K30">
        <v>149.017</v>
      </c>
      <c r="L30">
        <v>150.833</v>
      </c>
      <c r="M30">
        <v>27.195</v>
      </c>
      <c r="O30">
        <v>100.001</v>
      </c>
      <c r="P30">
        <v>346.86799999999999</v>
      </c>
      <c r="Q30">
        <v>559.12</v>
      </c>
      <c r="S30" t="b">
        <f t="shared" si="0"/>
        <v>1</v>
      </c>
      <c r="T30" t="b">
        <f t="shared" si="1"/>
        <v>1</v>
      </c>
      <c r="V30" t="b">
        <f t="shared" si="2"/>
        <v>0</v>
      </c>
      <c r="W30" t="b">
        <f t="shared" si="3"/>
        <v>0</v>
      </c>
      <c r="Y30" t="b">
        <f t="shared" si="4"/>
        <v>1</v>
      </c>
      <c r="Z30" t="b">
        <f t="shared" si="5"/>
        <v>1</v>
      </c>
      <c r="AB30" t="b">
        <f t="shared" si="6"/>
        <v>0</v>
      </c>
      <c r="AC30" t="b">
        <f t="shared" si="7"/>
        <v>0</v>
      </c>
      <c r="AF30">
        <f t="shared" si="8"/>
        <v>5.0889999999999986</v>
      </c>
      <c r="AG30">
        <f t="shared" si="9"/>
        <v>1.8160000000000025</v>
      </c>
      <c r="AH30" t="str">
        <f t="shared" si="10"/>
        <v/>
      </c>
      <c r="AI30" t="str">
        <f t="shared" si="11"/>
        <v/>
      </c>
    </row>
    <row r="31" spans="1:35" x14ac:dyDescent="0.25">
      <c r="A31">
        <v>29</v>
      </c>
      <c r="B31" t="str">
        <f>_xlfn.XLOOKUP(A31,Sheet1!$A$2:$A$93,Sheet1!$C$2:$C$93)</f>
        <v>MGII/CIV</v>
      </c>
      <c r="C31">
        <v>152.81200000000001</v>
      </c>
      <c r="D31">
        <v>156.26300000000001</v>
      </c>
      <c r="E31">
        <v>21.561</v>
      </c>
      <c r="G31">
        <v>787.49400000000003</v>
      </c>
      <c r="H31">
        <v>408.16800000000001</v>
      </c>
      <c r="I31">
        <v>614.85599999999999</v>
      </c>
      <c r="K31">
        <v>149.286</v>
      </c>
      <c r="L31">
        <v>156.29400000000001</v>
      </c>
      <c r="M31">
        <v>22.018000000000001</v>
      </c>
      <c r="O31">
        <v>175.00200000000001</v>
      </c>
      <c r="P31">
        <v>409.72800000000001</v>
      </c>
      <c r="Q31">
        <v>589.12099999999998</v>
      </c>
      <c r="S31" t="b">
        <f t="shared" si="0"/>
        <v>1</v>
      </c>
      <c r="T31" t="b">
        <f t="shared" si="1"/>
        <v>1</v>
      </c>
      <c r="V31" t="b">
        <f t="shared" si="2"/>
        <v>0</v>
      </c>
      <c r="W31" t="b">
        <f t="shared" si="3"/>
        <v>0</v>
      </c>
      <c r="Y31" t="b">
        <f t="shared" si="4"/>
        <v>1</v>
      </c>
      <c r="Z31" t="b">
        <f t="shared" si="5"/>
        <v>1</v>
      </c>
      <c r="AB31" t="b">
        <f t="shared" si="6"/>
        <v>0</v>
      </c>
      <c r="AC31" t="b">
        <f t="shared" si="7"/>
        <v>0</v>
      </c>
      <c r="AF31">
        <f t="shared" si="8"/>
        <v>3.4509999999999934</v>
      </c>
      <c r="AG31">
        <f t="shared" si="9"/>
        <v>7.0080000000000098</v>
      </c>
      <c r="AH31" t="str">
        <f t="shared" si="10"/>
        <v/>
      </c>
      <c r="AI31" t="str">
        <f t="shared" si="11"/>
        <v/>
      </c>
    </row>
    <row r="32" spans="1:35" x14ac:dyDescent="0.25">
      <c r="A32">
        <v>30</v>
      </c>
      <c r="B32" t="str">
        <f>_xlfn.XLOOKUP(A32,Sheet1!$A$2:$A$93,Sheet1!$C$2:$C$93)</f>
        <v>MGII/CIV</v>
      </c>
      <c r="C32">
        <v>178.40600000000001</v>
      </c>
      <c r="D32">
        <v>193.423</v>
      </c>
      <c r="E32">
        <v>372.41500000000002</v>
      </c>
      <c r="G32">
        <v>312.50599999999997</v>
      </c>
      <c r="H32">
        <v>383.39800000000002</v>
      </c>
      <c r="I32">
        <v>554.82600000000002</v>
      </c>
      <c r="K32">
        <v>171.809</v>
      </c>
      <c r="L32">
        <v>179.22800000000001</v>
      </c>
      <c r="M32">
        <v>28.588999999999999</v>
      </c>
      <c r="O32">
        <v>175.006</v>
      </c>
      <c r="P32">
        <v>367.14400000000001</v>
      </c>
      <c r="Q32">
        <v>511.88900000000001</v>
      </c>
      <c r="S32" t="b">
        <f t="shared" si="0"/>
        <v>1</v>
      </c>
      <c r="T32" t="b">
        <f t="shared" si="1"/>
        <v>0</v>
      </c>
      <c r="V32" t="b">
        <f t="shared" si="2"/>
        <v>1</v>
      </c>
      <c r="W32" t="b">
        <f t="shared" si="3"/>
        <v>0</v>
      </c>
      <c r="Y32" t="b">
        <f t="shared" si="4"/>
        <v>1</v>
      </c>
      <c r="Z32" t="b">
        <f t="shared" si="5"/>
        <v>1</v>
      </c>
      <c r="AB32" t="b">
        <f t="shared" si="6"/>
        <v>0</v>
      </c>
      <c r="AC32" t="b">
        <f t="shared" si="7"/>
        <v>0</v>
      </c>
      <c r="AF32" t="str">
        <f t="shared" si="8"/>
        <v/>
      </c>
      <c r="AG32" t="str">
        <f t="shared" si="9"/>
        <v/>
      </c>
      <c r="AH32" t="str">
        <f t="shared" si="10"/>
        <v/>
      </c>
      <c r="AI32" t="str">
        <f t="shared" si="11"/>
        <v/>
      </c>
    </row>
    <row r="33" spans="1:35" x14ac:dyDescent="0.25">
      <c r="A33">
        <v>31</v>
      </c>
      <c r="B33" t="str">
        <f>_xlfn.XLOOKUP(A33,Sheet1!$A$2:$A$93,Sheet1!$C$2:$C$93)</f>
        <v>MGII/CIV</v>
      </c>
      <c r="C33">
        <v>579.47799999999995</v>
      </c>
      <c r="D33">
        <v>579.91</v>
      </c>
      <c r="E33">
        <v>32.957000000000001</v>
      </c>
      <c r="G33">
        <v>387.50599999999997</v>
      </c>
      <c r="H33">
        <v>392.88600000000002</v>
      </c>
      <c r="I33">
        <v>558.51199999999994</v>
      </c>
      <c r="K33">
        <v>581.58799999999997</v>
      </c>
      <c r="L33">
        <v>577.43200000000002</v>
      </c>
      <c r="M33">
        <v>423.47800000000001</v>
      </c>
      <c r="O33">
        <v>387.49900000000002</v>
      </c>
      <c r="P33">
        <v>393.00799999999998</v>
      </c>
      <c r="Q33">
        <v>559.26400000000001</v>
      </c>
      <c r="S33" t="b">
        <f t="shared" si="0"/>
        <v>1</v>
      </c>
      <c r="T33" t="b">
        <f t="shared" si="1"/>
        <v>1</v>
      </c>
      <c r="V33" t="b">
        <f t="shared" si="2"/>
        <v>1</v>
      </c>
      <c r="W33" t="b">
        <f t="shared" si="3"/>
        <v>0</v>
      </c>
      <c r="Y33" t="b">
        <f t="shared" si="4"/>
        <v>1</v>
      </c>
      <c r="Z33" t="b">
        <f t="shared" si="5"/>
        <v>0</v>
      </c>
      <c r="AB33" t="b">
        <f t="shared" si="6"/>
        <v>1</v>
      </c>
      <c r="AC33" t="b">
        <f t="shared" si="7"/>
        <v>0</v>
      </c>
      <c r="AF33" t="str">
        <f t="shared" si="8"/>
        <v/>
      </c>
      <c r="AG33" t="str">
        <f t="shared" si="9"/>
        <v/>
      </c>
      <c r="AH33" t="str">
        <f t="shared" si="10"/>
        <v/>
      </c>
      <c r="AI33" t="str">
        <f t="shared" si="11"/>
        <v/>
      </c>
    </row>
    <row r="34" spans="1:35" x14ac:dyDescent="0.25">
      <c r="A34">
        <v>32</v>
      </c>
      <c r="B34" t="str">
        <f>_xlfn.XLOOKUP(A34,Sheet1!$A$2:$A$93,Sheet1!$C$2:$C$93)</f>
        <v>MGII/CIV</v>
      </c>
      <c r="C34">
        <v>517.40800000000002</v>
      </c>
      <c r="D34">
        <v>517.39200000000005</v>
      </c>
      <c r="E34">
        <v>27.09</v>
      </c>
      <c r="G34">
        <v>662.49099999999999</v>
      </c>
      <c r="H34">
        <v>390.60899999999998</v>
      </c>
      <c r="I34">
        <v>585.39800000000002</v>
      </c>
      <c r="K34">
        <v>516.04399999999998</v>
      </c>
      <c r="L34">
        <v>517.779</v>
      </c>
      <c r="M34">
        <v>26.370999999999999</v>
      </c>
      <c r="O34">
        <v>512.50300000000004</v>
      </c>
      <c r="P34">
        <v>265.39100000000002</v>
      </c>
      <c r="Q34">
        <v>500.41899999999998</v>
      </c>
      <c r="S34" t="b">
        <f t="shared" ref="S34:S65" si="12">ABS(C34-D34)&lt;100</f>
        <v>1</v>
      </c>
      <c r="T34" t="b">
        <f t="shared" ref="T34:T65" si="13">E34&lt;80</f>
        <v>1</v>
      </c>
      <c r="V34" t="b">
        <f t="shared" ref="V34:V65" si="14">ABS(G34-H34)&lt;100</f>
        <v>0</v>
      </c>
      <c r="W34" t="b">
        <f t="shared" ref="W34:W65" si="15">I34&lt;80</f>
        <v>0</v>
      </c>
      <c r="Y34" t="b">
        <f t="shared" ref="Y34:Y65" si="16">ABS(K34-L34)&lt;100</f>
        <v>1</v>
      </c>
      <c r="Z34" t="b">
        <f t="shared" ref="Z34:Z65" si="17">M34&lt;80</f>
        <v>1</v>
      </c>
      <c r="AB34" t="b">
        <f t="shared" ref="AB34:AB65" si="18">ABS(O34-P34)&lt;100</f>
        <v>0</v>
      </c>
      <c r="AC34" t="b">
        <f t="shared" ref="AC34:AC65" si="19">Q34&lt;80</f>
        <v>0</v>
      </c>
      <c r="AF34">
        <f t="shared" si="8"/>
        <v>-1.5999999999962711E-2</v>
      </c>
      <c r="AG34">
        <f t="shared" si="9"/>
        <v>1.7350000000000136</v>
      </c>
      <c r="AH34" t="str">
        <f t="shared" si="10"/>
        <v/>
      </c>
      <c r="AI34" t="str">
        <f t="shared" si="11"/>
        <v/>
      </c>
    </row>
    <row r="35" spans="1:35" x14ac:dyDescent="0.25">
      <c r="A35">
        <v>33</v>
      </c>
      <c r="B35" t="str">
        <f>_xlfn.XLOOKUP(A35,Sheet1!$A$2:$A$93,Sheet1!$C$2:$C$93)</f>
        <v>MGII/CIV</v>
      </c>
      <c r="C35">
        <v>787.49199999999996</v>
      </c>
      <c r="D35">
        <v>538.59400000000005</v>
      </c>
      <c r="E35">
        <v>531.46799999999996</v>
      </c>
      <c r="G35">
        <v>374.983</v>
      </c>
      <c r="H35">
        <v>412.80399999999997</v>
      </c>
      <c r="I35">
        <v>345.64699999999999</v>
      </c>
      <c r="K35">
        <v>787.49</v>
      </c>
      <c r="L35">
        <v>530.92999999999995</v>
      </c>
      <c r="M35">
        <v>526.529</v>
      </c>
      <c r="O35">
        <v>387.47500000000002</v>
      </c>
      <c r="P35">
        <v>417.51900000000001</v>
      </c>
      <c r="Q35">
        <v>342.09</v>
      </c>
      <c r="S35" t="b">
        <f t="shared" si="12"/>
        <v>0</v>
      </c>
      <c r="T35" t="b">
        <f t="shared" si="13"/>
        <v>0</v>
      </c>
      <c r="V35" t="b">
        <f t="shared" si="14"/>
        <v>1</v>
      </c>
      <c r="W35" t="b">
        <f t="shared" si="15"/>
        <v>0</v>
      </c>
      <c r="Y35" t="b">
        <f t="shared" si="16"/>
        <v>0</v>
      </c>
      <c r="Z35" t="b">
        <f t="shared" si="17"/>
        <v>0</v>
      </c>
      <c r="AB35" t="b">
        <f t="shared" si="18"/>
        <v>1</v>
      </c>
      <c r="AC35" t="b">
        <f t="shared" si="19"/>
        <v>0</v>
      </c>
      <c r="AF35" t="str">
        <f t="shared" si="8"/>
        <v/>
      </c>
      <c r="AG35" t="str">
        <f t="shared" si="9"/>
        <v/>
      </c>
      <c r="AH35" t="str">
        <f t="shared" si="10"/>
        <v/>
      </c>
      <c r="AI35" t="str">
        <f t="shared" si="11"/>
        <v/>
      </c>
    </row>
    <row r="36" spans="1:35" x14ac:dyDescent="0.25">
      <c r="A36">
        <v>34</v>
      </c>
      <c r="B36" t="str">
        <f>_xlfn.XLOOKUP(A36,Sheet1!$A$2:$A$93,Sheet1!$C$2:$C$93)</f>
        <v>MGII/CIV</v>
      </c>
      <c r="C36">
        <v>180.15700000000001</v>
      </c>
      <c r="D36">
        <v>193.30500000000001</v>
      </c>
      <c r="E36">
        <v>324.65899999999999</v>
      </c>
      <c r="G36">
        <v>375.00900000000001</v>
      </c>
      <c r="H36">
        <v>367.41800000000001</v>
      </c>
      <c r="I36">
        <v>550.29499999999996</v>
      </c>
      <c r="K36">
        <v>177.94499999999999</v>
      </c>
      <c r="L36">
        <v>189.495</v>
      </c>
      <c r="M36">
        <v>88.445999999999998</v>
      </c>
      <c r="O36">
        <v>175.00299999999999</v>
      </c>
      <c r="P36">
        <v>351.47699999999998</v>
      </c>
      <c r="Q36">
        <v>525.53399999999999</v>
      </c>
      <c r="S36" t="b">
        <f t="shared" si="12"/>
        <v>1</v>
      </c>
      <c r="T36" t="b">
        <f t="shared" si="13"/>
        <v>0</v>
      </c>
      <c r="V36" t="b">
        <f t="shared" si="14"/>
        <v>1</v>
      </c>
      <c r="W36" t="b">
        <f t="shared" si="15"/>
        <v>0</v>
      </c>
      <c r="Y36" t="b">
        <f t="shared" si="16"/>
        <v>1</v>
      </c>
      <c r="Z36" t="b">
        <f t="shared" si="17"/>
        <v>0</v>
      </c>
      <c r="AB36" t="b">
        <f t="shared" si="18"/>
        <v>0</v>
      </c>
      <c r="AC36" t="b">
        <f t="shared" si="19"/>
        <v>0</v>
      </c>
      <c r="AF36" t="str">
        <f t="shared" si="8"/>
        <v/>
      </c>
      <c r="AG36" t="str">
        <f t="shared" si="9"/>
        <v/>
      </c>
      <c r="AH36" t="str">
        <f t="shared" si="10"/>
        <v/>
      </c>
      <c r="AI36" t="str">
        <f t="shared" si="11"/>
        <v/>
      </c>
    </row>
    <row r="37" spans="1:35" x14ac:dyDescent="0.25">
      <c r="A37">
        <v>35</v>
      </c>
      <c r="B37" t="str">
        <f>_xlfn.XLOOKUP(A37,Sheet1!$A$2:$A$93,Sheet1!$C$2:$C$93)</f>
        <v>MGII/CIV</v>
      </c>
      <c r="C37">
        <v>794.51900000000001</v>
      </c>
      <c r="D37">
        <v>782.35400000000004</v>
      </c>
      <c r="E37">
        <v>57.624000000000002</v>
      </c>
      <c r="G37">
        <v>762.49099999999999</v>
      </c>
      <c r="H37">
        <v>418.15499999999997</v>
      </c>
      <c r="I37">
        <v>542.77</v>
      </c>
      <c r="K37">
        <v>794.34799999999996</v>
      </c>
      <c r="L37">
        <v>782.45600000000002</v>
      </c>
      <c r="M37">
        <v>54.478999999999999</v>
      </c>
      <c r="O37">
        <v>787.48500000000001</v>
      </c>
      <c r="P37">
        <v>429.61399999999998</v>
      </c>
      <c r="Q37">
        <v>552.51400000000001</v>
      </c>
      <c r="S37" t="b">
        <f t="shared" si="12"/>
        <v>1</v>
      </c>
      <c r="T37" t="b">
        <f t="shared" si="13"/>
        <v>1</v>
      </c>
      <c r="V37" t="b">
        <f t="shared" si="14"/>
        <v>0</v>
      </c>
      <c r="W37" t="b">
        <f t="shared" si="15"/>
        <v>0</v>
      </c>
      <c r="Y37" t="b">
        <f t="shared" si="16"/>
        <v>1</v>
      </c>
      <c r="Z37" t="b">
        <f t="shared" si="17"/>
        <v>1</v>
      </c>
      <c r="AB37" t="b">
        <f t="shared" si="18"/>
        <v>0</v>
      </c>
      <c r="AC37" t="b">
        <f t="shared" si="19"/>
        <v>0</v>
      </c>
      <c r="AF37">
        <f t="shared" si="8"/>
        <v>-12.164999999999964</v>
      </c>
      <c r="AG37">
        <f t="shared" si="9"/>
        <v>-11.891999999999939</v>
      </c>
      <c r="AH37" t="str">
        <f t="shared" si="10"/>
        <v/>
      </c>
      <c r="AI37" t="str">
        <f t="shared" si="11"/>
        <v/>
      </c>
    </row>
    <row r="38" spans="1:35" x14ac:dyDescent="0.25">
      <c r="A38">
        <v>36</v>
      </c>
      <c r="B38" t="str">
        <f>_xlfn.XLOOKUP(A38,Sheet1!$A$2:$A$93,Sheet1!$C$2:$C$93)</f>
        <v>MGII/CIV</v>
      </c>
      <c r="C38">
        <v>533.34500000000003</v>
      </c>
      <c r="D38">
        <v>532.74800000000005</v>
      </c>
      <c r="E38">
        <v>20.454999999999998</v>
      </c>
      <c r="G38">
        <v>299.959</v>
      </c>
      <c r="H38">
        <v>373.69</v>
      </c>
      <c r="I38">
        <v>488.12900000000002</v>
      </c>
      <c r="K38">
        <v>532.255</v>
      </c>
      <c r="L38">
        <v>532.84</v>
      </c>
      <c r="M38">
        <v>20.515000000000001</v>
      </c>
      <c r="O38">
        <v>512.51300000000003</v>
      </c>
      <c r="P38">
        <v>402.58800000000002</v>
      </c>
      <c r="Q38">
        <v>473.45400000000001</v>
      </c>
      <c r="S38" t="b">
        <f t="shared" si="12"/>
        <v>1</v>
      </c>
      <c r="T38" t="b">
        <f t="shared" si="13"/>
        <v>1</v>
      </c>
      <c r="V38" t="b">
        <f t="shared" si="14"/>
        <v>1</v>
      </c>
      <c r="W38" t="b">
        <f t="shared" si="15"/>
        <v>0</v>
      </c>
      <c r="Y38" t="b">
        <f t="shared" si="16"/>
        <v>1</v>
      </c>
      <c r="Z38" t="b">
        <f t="shared" si="17"/>
        <v>1</v>
      </c>
      <c r="AB38" t="b">
        <f t="shared" si="18"/>
        <v>0</v>
      </c>
      <c r="AC38" t="b">
        <f t="shared" si="19"/>
        <v>0</v>
      </c>
      <c r="AF38">
        <f t="shared" si="8"/>
        <v>-0.59699999999997999</v>
      </c>
      <c r="AG38">
        <f t="shared" si="9"/>
        <v>0.58500000000003638</v>
      </c>
      <c r="AH38" t="str">
        <f t="shared" si="10"/>
        <v/>
      </c>
      <c r="AI38" t="str">
        <f t="shared" si="11"/>
        <v/>
      </c>
    </row>
    <row r="39" spans="1:35" x14ac:dyDescent="0.25">
      <c r="A39">
        <v>37</v>
      </c>
      <c r="B39" t="str">
        <f>_xlfn.XLOOKUP(A39,Sheet1!$A$2:$A$93,Sheet1!$C$2:$C$93)</f>
        <v>MGII/CIV</v>
      </c>
      <c r="C39">
        <v>509.39400000000001</v>
      </c>
      <c r="D39">
        <v>523.06700000000001</v>
      </c>
      <c r="E39">
        <v>45.267000000000003</v>
      </c>
      <c r="G39">
        <v>699.98199999999997</v>
      </c>
      <c r="H39">
        <v>464.14100000000002</v>
      </c>
      <c r="I39">
        <v>596.58000000000004</v>
      </c>
      <c r="K39">
        <v>508.95499999999998</v>
      </c>
      <c r="L39">
        <v>514.99900000000002</v>
      </c>
      <c r="M39">
        <v>401.733</v>
      </c>
      <c r="O39">
        <v>499.99900000000002</v>
      </c>
      <c r="P39">
        <v>456.125</v>
      </c>
      <c r="Q39">
        <v>587.05700000000002</v>
      </c>
      <c r="S39" t="b">
        <f t="shared" si="12"/>
        <v>1</v>
      </c>
      <c r="T39" t="b">
        <f t="shared" si="13"/>
        <v>1</v>
      </c>
      <c r="V39" t="b">
        <f t="shared" si="14"/>
        <v>0</v>
      </c>
      <c r="W39" t="b">
        <f t="shared" si="15"/>
        <v>0</v>
      </c>
      <c r="Y39" t="b">
        <f t="shared" si="16"/>
        <v>1</v>
      </c>
      <c r="Z39" t="b">
        <f t="shared" si="17"/>
        <v>0</v>
      </c>
      <c r="AB39" t="b">
        <f t="shared" si="18"/>
        <v>1</v>
      </c>
      <c r="AC39" t="b">
        <f t="shared" si="19"/>
        <v>0</v>
      </c>
      <c r="AF39" t="str">
        <f t="shared" si="8"/>
        <v/>
      </c>
      <c r="AG39" t="str">
        <f t="shared" si="9"/>
        <v/>
      </c>
      <c r="AH39" t="str">
        <f t="shared" si="10"/>
        <v/>
      </c>
      <c r="AI39" t="str">
        <f t="shared" si="11"/>
        <v/>
      </c>
    </row>
    <row r="40" spans="1:35" x14ac:dyDescent="0.25">
      <c r="A40">
        <v>38</v>
      </c>
      <c r="B40" t="str">
        <f>_xlfn.XLOOKUP(A40,Sheet1!$A$2:$A$93,Sheet1!$C$2:$C$93)</f>
        <v>MGII/CIV</v>
      </c>
      <c r="C40">
        <v>509.50599999999997</v>
      </c>
      <c r="D40">
        <v>531.72799999999995</v>
      </c>
      <c r="E40">
        <v>181.77799999999999</v>
      </c>
      <c r="G40">
        <v>512.50099999999998</v>
      </c>
      <c r="H40">
        <v>435.87400000000002</v>
      </c>
      <c r="I40">
        <v>533.79100000000005</v>
      </c>
      <c r="K40">
        <v>513.07299999999998</v>
      </c>
      <c r="L40">
        <v>526.322</v>
      </c>
      <c r="M40">
        <v>166.90700000000001</v>
      </c>
      <c r="O40">
        <v>500.005</v>
      </c>
      <c r="P40">
        <v>457.14100000000002</v>
      </c>
      <c r="Q40">
        <v>519.78300000000002</v>
      </c>
      <c r="S40" t="b">
        <f t="shared" si="12"/>
        <v>1</v>
      </c>
      <c r="T40" t="b">
        <f t="shared" si="13"/>
        <v>0</v>
      </c>
      <c r="V40" t="b">
        <f t="shared" si="14"/>
        <v>1</v>
      </c>
      <c r="W40" t="b">
        <f t="shared" si="15"/>
        <v>0</v>
      </c>
      <c r="Y40" t="b">
        <f t="shared" si="16"/>
        <v>1</v>
      </c>
      <c r="Z40" t="b">
        <f t="shared" si="17"/>
        <v>0</v>
      </c>
      <c r="AB40" t="b">
        <f t="shared" si="18"/>
        <v>1</v>
      </c>
      <c r="AC40" t="b">
        <f t="shared" si="19"/>
        <v>0</v>
      </c>
      <c r="AF40" t="str">
        <f t="shared" si="8"/>
        <v/>
      </c>
      <c r="AG40" t="str">
        <f t="shared" si="9"/>
        <v/>
      </c>
      <c r="AH40" t="str">
        <f t="shared" si="10"/>
        <v/>
      </c>
      <c r="AI40" t="str">
        <f t="shared" si="11"/>
        <v/>
      </c>
    </row>
    <row r="41" spans="1:35" x14ac:dyDescent="0.25">
      <c r="A41">
        <v>39</v>
      </c>
      <c r="B41" t="str">
        <f>_xlfn.XLOOKUP(A41,Sheet1!$A$2:$A$93,Sheet1!$C$2:$C$93)</f>
        <v>MGII/CIV</v>
      </c>
      <c r="C41">
        <v>487.47300000000001</v>
      </c>
      <c r="D41">
        <v>507.72399999999999</v>
      </c>
      <c r="E41">
        <v>96.792000000000002</v>
      </c>
      <c r="G41">
        <v>6.0000000000000001E-3</v>
      </c>
      <c r="H41">
        <v>441.90600000000001</v>
      </c>
      <c r="I41">
        <v>631.83900000000006</v>
      </c>
      <c r="K41">
        <v>488.06400000000002</v>
      </c>
      <c r="L41">
        <v>507.24200000000002</v>
      </c>
      <c r="M41">
        <v>95.885000000000005</v>
      </c>
      <c r="O41">
        <v>787.495</v>
      </c>
      <c r="P41">
        <v>510.64800000000002</v>
      </c>
      <c r="Q41">
        <v>617.625</v>
      </c>
      <c r="S41" t="b">
        <f t="shared" si="12"/>
        <v>1</v>
      </c>
      <c r="T41" t="b">
        <f t="shared" si="13"/>
        <v>0</v>
      </c>
      <c r="V41" t="b">
        <f t="shared" si="14"/>
        <v>0</v>
      </c>
      <c r="W41" t="b">
        <f t="shared" si="15"/>
        <v>0</v>
      </c>
      <c r="Y41" t="b">
        <f t="shared" si="16"/>
        <v>1</v>
      </c>
      <c r="Z41" t="b">
        <f t="shared" si="17"/>
        <v>0</v>
      </c>
      <c r="AB41" t="b">
        <f t="shared" si="18"/>
        <v>0</v>
      </c>
      <c r="AC41" t="b">
        <f t="shared" si="19"/>
        <v>0</v>
      </c>
      <c r="AF41" t="str">
        <f t="shared" si="8"/>
        <v/>
      </c>
      <c r="AG41" t="str">
        <f t="shared" si="9"/>
        <v/>
      </c>
      <c r="AH41" t="str">
        <f t="shared" si="10"/>
        <v/>
      </c>
      <c r="AI41" t="str">
        <f t="shared" si="11"/>
        <v/>
      </c>
    </row>
    <row r="42" spans="1:35" x14ac:dyDescent="0.25">
      <c r="A42">
        <v>40</v>
      </c>
      <c r="B42" t="str">
        <f>_xlfn.XLOOKUP(A42,Sheet1!$A$2:$A$93,Sheet1!$C$2:$C$93)</f>
        <v>MGII/CIV</v>
      </c>
      <c r="C42">
        <v>491.02800000000002</v>
      </c>
      <c r="D42">
        <v>491.976</v>
      </c>
      <c r="E42">
        <v>113.548</v>
      </c>
      <c r="G42">
        <v>25.030999999999999</v>
      </c>
      <c r="H42">
        <v>395.22800000000001</v>
      </c>
      <c r="I42">
        <v>575.79100000000005</v>
      </c>
      <c r="K42">
        <v>451.15699999999998</v>
      </c>
      <c r="L42">
        <v>493.97399999999999</v>
      </c>
      <c r="M42">
        <v>104.336</v>
      </c>
      <c r="O42">
        <v>449.99599999999998</v>
      </c>
      <c r="P42">
        <v>430.12700000000001</v>
      </c>
      <c r="Q42">
        <v>571.24599999999998</v>
      </c>
      <c r="S42" t="b">
        <f t="shared" si="12"/>
        <v>1</v>
      </c>
      <c r="T42" t="b">
        <f t="shared" si="13"/>
        <v>0</v>
      </c>
      <c r="V42" t="b">
        <f t="shared" si="14"/>
        <v>0</v>
      </c>
      <c r="W42" t="b">
        <f t="shared" si="15"/>
        <v>0</v>
      </c>
      <c r="Y42" t="b">
        <f t="shared" si="16"/>
        <v>1</v>
      </c>
      <c r="Z42" t="b">
        <f t="shared" si="17"/>
        <v>0</v>
      </c>
      <c r="AB42" t="b">
        <f t="shared" si="18"/>
        <v>1</v>
      </c>
      <c r="AC42" t="b">
        <f t="shared" si="19"/>
        <v>0</v>
      </c>
      <c r="AF42" t="str">
        <f t="shared" si="8"/>
        <v/>
      </c>
      <c r="AG42" t="str">
        <f t="shared" si="9"/>
        <v/>
      </c>
      <c r="AH42" t="str">
        <f t="shared" si="10"/>
        <v/>
      </c>
      <c r="AI42" t="str">
        <f t="shared" si="11"/>
        <v/>
      </c>
    </row>
    <row r="43" spans="1:35" x14ac:dyDescent="0.25">
      <c r="A43">
        <v>41</v>
      </c>
      <c r="B43" t="str">
        <f>_xlfn.XLOOKUP(A43,Sheet1!$A$2:$A$93,Sheet1!$C$2:$C$93)</f>
        <v>MGII/CIV</v>
      </c>
      <c r="C43">
        <v>221.11099999999999</v>
      </c>
      <c r="D43">
        <v>195.041</v>
      </c>
      <c r="E43">
        <v>239.88300000000001</v>
      </c>
      <c r="G43">
        <v>749.92899999999997</v>
      </c>
      <c r="H43">
        <v>412.51600000000002</v>
      </c>
      <c r="I43">
        <v>563.08399999999995</v>
      </c>
      <c r="K43">
        <v>135.57499999999999</v>
      </c>
      <c r="L43">
        <v>211.482</v>
      </c>
      <c r="M43">
        <v>394.911</v>
      </c>
      <c r="O43">
        <v>699.98599999999999</v>
      </c>
      <c r="P43">
        <v>413.60199999999998</v>
      </c>
      <c r="Q43">
        <v>570.43799999999999</v>
      </c>
      <c r="S43" t="b">
        <f t="shared" si="12"/>
        <v>1</v>
      </c>
      <c r="T43" t="b">
        <f t="shared" si="13"/>
        <v>0</v>
      </c>
      <c r="V43" t="b">
        <f t="shared" si="14"/>
        <v>0</v>
      </c>
      <c r="W43" t="b">
        <f t="shared" si="15"/>
        <v>0</v>
      </c>
      <c r="Y43" t="b">
        <f t="shared" si="16"/>
        <v>1</v>
      </c>
      <c r="Z43" t="b">
        <f t="shared" si="17"/>
        <v>0</v>
      </c>
      <c r="AB43" t="b">
        <f t="shared" si="18"/>
        <v>0</v>
      </c>
      <c r="AC43" t="b">
        <f t="shared" si="19"/>
        <v>0</v>
      </c>
      <c r="AF43" t="str">
        <f t="shared" si="8"/>
        <v/>
      </c>
      <c r="AG43" t="str">
        <f t="shared" si="9"/>
        <v/>
      </c>
      <c r="AH43" t="str">
        <f t="shared" si="10"/>
        <v/>
      </c>
      <c r="AI43" t="str">
        <f t="shared" si="11"/>
        <v/>
      </c>
    </row>
    <row r="44" spans="1:35" x14ac:dyDescent="0.25">
      <c r="A44">
        <v>42</v>
      </c>
      <c r="B44" t="str">
        <f>_xlfn.XLOOKUP(A44,Sheet1!$A$2:$A$93,Sheet1!$C$2:$C$93)</f>
        <v>MGII/CIV</v>
      </c>
      <c r="C44">
        <v>79.811000000000007</v>
      </c>
      <c r="D44">
        <v>80.715000000000003</v>
      </c>
      <c r="E44">
        <v>75.006</v>
      </c>
      <c r="G44">
        <v>12.503</v>
      </c>
      <c r="H44">
        <v>378.39800000000002</v>
      </c>
      <c r="I44">
        <v>483.34300000000002</v>
      </c>
      <c r="K44">
        <v>73.632999999999996</v>
      </c>
      <c r="L44">
        <v>80.551000000000002</v>
      </c>
      <c r="M44">
        <v>1.5309999999999999</v>
      </c>
      <c r="O44">
        <v>450.00900000000001</v>
      </c>
      <c r="P44">
        <v>389.154</v>
      </c>
      <c r="Q44">
        <v>461.39600000000002</v>
      </c>
      <c r="S44" t="b">
        <f t="shared" si="12"/>
        <v>1</v>
      </c>
      <c r="T44" t="b">
        <f t="shared" si="13"/>
        <v>1</v>
      </c>
      <c r="V44" t="b">
        <f t="shared" si="14"/>
        <v>0</v>
      </c>
      <c r="W44" t="b">
        <f t="shared" si="15"/>
        <v>0</v>
      </c>
      <c r="Y44" t="b">
        <f t="shared" si="16"/>
        <v>1</v>
      </c>
      <c r="Z44" t="b">
        <f t="shared" si="17"/>
        <v>1</v>
      </c>
      <c r="AB44" t="b">
        <f t="shared" si="18"/>
        <v>1</v>
      </c>
      <c r="AC44" t="b">
        <f t="shared" si="19"/>
        <v>0</v>
      </c>
      <c r="AF44">
        <f t="shared" si="8"/>
        <v>0.90399999999999636</v>
      </c>
      <c r="AG44">
        <f t="shared" si="9"/>
        <v>6.9180000000000064</v>
      </c>
      <c r="AH44" t="str">
        <f t="shared" si="10"/>
        <v/>
      </c>
      <c r="AI44" t="str">
        <f t="shared" si="11"/>
        <v/>
      </c>
    </row>
    <row r="45" spans="1:35" x14ac:dyDescent="0.25">
      <c r="A45">
        <v>43</v>
      </c>
      <c r="B45" t="str">
        <f>_xlfn.XLOOKUP(A45,Sheet1!$A$2:$A$93,Sheet1!$C$2:$C$93)</f>
        <v>MGII/CIV</v>
      </c>
      <c r="C45">
        <v>181.76499999999999</v>
      </c>
      <c r="D45">
        <v>189.05099999999999</v>
      </c>
      <c r="E45">
        <v>418.91399999999999</v>
      </c>
      <c r="G45">
        <v>350.00400000000002</v>
      </c>
      <c r="H45">
        <v>382.49799999999999</v>
      </c>
      <c r="I45">
        <v>533.202</v>
      </c>
      <c r="K45">
        <v>548.63099999999997</v>
      </c>
      <c r="L45">
        <v>523.46</v>
      </c>
      <c r="M45">
        <v>348.29</v>
      </c>
      <c r="O45">
        <v>37.517000000000003</v>
      </c>
      <c r="P45">
        <v>381.87400000000002</v>
      </c>
      <c r="Q45">
        <v>537.82500000000005</v>
      </c>
      <c r="S45" t="b">
        <f t="shared" si="12"/>
        <v>1</v>
      </c>
      <c r="T45" t="b">
        <f t="shared" si="13"/>
        <v>0</v>
      </c>
      <c r="V45" t="b">
        <f t="shared" si="14"/>
        <v>1</v>
      </c>
      <c r="W45" t="b">
        <f t="shared" si="15"/>
        <v>0</v>
      </c>
      <c r="Y45" t="b">
        <f t="shared" si="16"/>
        <v>1</v>
      </c>
      <c r="Z45" t="b">
        <f t="shared" si="17"/>
        <v>0</v>
      </c>
      <c r="AB45" t="b">
        <f t="shared" si="18"/>
        <v>0</v>
      </c>
      <c r="AC45" t="b">
        <f t="shared" si="19"/>
        <v>0</v>
      </c>
      <c r="AF45" t="str">
        <f t="shared" si="8"/>
        <v/>
      </c>
      <c r="AG45" t="str">
        <f t="shared" si="9"/>
        <v/>
      </c>
      <c r="AH45" t="str">
        <f t="shared" si="10"/>
        <v/>
      </c>
      <c r="AI45" t="str">
        <f t="shared" si="11"/>
        <v/>
      </c>
    </row>
    <row r="46" spans="1:35" x14ac:dyDescent="0.25">
      <c r="A46">
        <v>44</v>
      </c>
      <c r="B46" t="str">
        <f>_xlfn.XLOOKUP(A46,Sheet1!$A$2:$A$93,Sheet1!$C$2:$C$93)</f>
        <v>MGII/CIV</v>
      </c>
      <c r="C46">
        <v>548.93899999999996</v>
      </c>
      <c r="D46">
        <v>552.88699999999994</v>
      </c>
      <c r="E46">
        <v>351.65899999999999</v>
      </c>
      <c r="G46">
        <v>674.99699999999996</v>
      </c>
      <c r="H46">
        <v>449.596</v>
      </c>
      <c r="I46">
        <v>568.86</v>
      </c>
      <c r="K46">
        <v>232.971</v>
      </c>
      <c r="L46">
        <v>236.22300000000001</v>
      </c>
      <c r="M46">
        <v>385.57499999999999</v>
      </c>
      <c r="O46">
        <v>637.49400000000003</v>
      </c>
      <c r="P46">
        <v>441.089</v>
      </c>
      <c r="Q46">
        <v>556.53700000000003</v>
      </c>
      <c r="S46" t="b">
        <f t="shared" si="12"/>
        <v>1</v>
      </c>
      <c r="T46" t="b">
        <f t="shared" si="13"/>
        <v>0</v>
      </c>
      <c r="V46" t="b">
        <f t="shared" si="14"/>
        <v>0</v>
      </c>
      <c r="W46" t="b">
        <f t="shared" si="15"/>
        <v>0</v>
      </c>
      <c r="Y46" t="b">
        <f t="shared" si="16"/>
        <v>1</v>
      </c>
      <c r="Z46" t="b">
        <f t="shared" si="17"/>
        <v>0</v>
      </c>
      <c r="AB46" t="b">
        <f t="shared" si="18"/>
        <v>0</v>
      </c>
      <c r="AC46" t="b">
        <f t="shared" si="19"/>
        <v>0</v>
      </c>
      <c r="AF46" t="str">
        <f t="shared" si="8"/>
        <v/>
      </c>
      <c r="AG46" t="str">
        <f t="shared" si="9"/>
        <v/>
      </c>
      <c r="AH46" t="str">
        <f t="shared" si="10"/>
        <v/>
      </c>
      <c r="AI46" t="str">
        <f t="shared" si="11"/>
        <v/>
      </c>
    </row>
    <row r="47" spans="1:35" x14ac:dyDescent="0.25">
      <c r="A47">
        <v>45</v>
      </c>
      <c r="B47" t="str">
        <f>_xlfn.XLOOKUP(A47,Sheet1!$A$2:$A$93,Sheet1!$C$2:$C$93)</f>
        <v>MGII/CIV</v>
      </c>
      <c r="C47">
        <v>539.42899999999997</v>
      </c>
      <c r="D47">
        <v>519.19299999999998</v>
      </c>
      <c r="E47">
        <v>368.649</v>
      </c>
      <c r="G47">
        <v>12.512</v>
      </c>
      <c r="H47">
        <v>395.49299999999999</v>
      </c>
      <c r="I47">
        <v>555.75400000000002</v>
      </c>
      <c r="K47">
        <v>538.904</v>
      </c>
      <c r="L47">
        <v>528.27</v>
      </c>
      <c r="M47">
        <v>377.58300000000003</v>
      </c>
      <c r="O47">
        <v>12.515000000000001</v>
      </c>
      <c r="P47">
        <v>394.55799999999999</v>
      </c>
      <c r="Q47">
        <v>554.4</v>
      </c>
      <c r="S47" t="b">
        <f t="shared" si="12"/>
        <v>1</v>
      </c>
      <c r="T47" t="b">
        <f t="shared" si="13"/>
        <v>0</v>
      </c>
      <c r="V47" t="b">
        <f t="shared" si="14"/>
        <v>0</v>
      </c>
      <c r="W47" t="b">
        <f t="shared" si="15"/>
        <v>0</v>
      </c>
      <c r="Y47" t="b">
        <f t="shared" si="16"/>
        <v>1</v>
      </c>
      <c r="Z47" t="b">
        <f t="shared" si="17"/>
        <v>0</v>
      </c>
      <c r="AB47" t="b">
        <f t="shared" si="18"/>
        <v>0</v>
      </c>
      <c r="AC47" t="b">
        <f t="shared" si="19"/>
        <v>0</v>
      </c>
      <c r="AF47" t="str">
        <f t="shared" si="8"/>
        <v/>
      </c>
      <c r="AG47" t="str">
        <f t="shared" si="9"/>
        <v/>
      </c>
      <c r="AH47" t="str">
        <f t="shared" si="10"/>
        <v/>
      </c>
      <c r="AI47" t="str">
        <f t="shared" si="11"/>
        <v/>
      </c>
    </row>
    <row r="48" spans="1:35" x14ac:dyDescent="0.25">
      <c r="A48">
        <v>46</v>
      </c>
      <c r="B48" t="str">
        <f>_xlfn.XLOOKUP(A48,Sheet1!$A$2:$A$93,Sheet1!$C$2:$C$93)</f>
        <v>MGII/CIV</v>
      </c>
      <c r="C48">
        <v>191.77500000000001</v>
      </c>
      <c r="D48">
        <v>168.238</v>
      </c>
      <c r="E48">
        <v>51.191000000000003</v>
      </c>
      <c r="G48">
        <v>787.48599999999999</v>
      </c>
      <c r="H48">
        <v>415.56299999999999</v>
      </c>
      <c r="I48">
        <v>553.72</v>
      </c>
      <c r="K48">
        <v>535.85400000000004</v>
      </c>
      <c r="L48">
        <v>506.90300000000002</v>
      </c>
      <c r="M48">
        <v>391.92099999999999</v>
      </c>
      <c r="O48">
        <v>787.47799999999995</v>
      </c>
      <c r="P48">
        <v>412.95100000000002</v>
      </c>
      <c r="Q48">
        <v>559.88099999999997</v>
      </c>
      <c r="S48" t="b">
        <f t="shared" si="12"/>
        <v>1</v>
      </c>
      <c r="T48" t="b">
        <f t="shared" si="13"/>
        <v>1</v>
      </c>
      <c r="V48" t="b">
        <f t="shared" si="14"/>
        <v>0</v>
      </c>
      <c r="W48" t="b">
        <f t="shared" si="15"/>
        <v>0</v>
      </c>
      <c r="Y48" t="b">
        <f t="shared" si="16"/>
        <v>1</v>
      </c>
      <c r="Z48" t="b">
        <f t="shared" si="17"/>
        <v>0</v>
      </c>
      <c r="AB48" t="b">
        <f t="shared" si="18"/>
        <v>0</v>
      </c>
      <c r="AC48" t="b">
        <f t="shared" si="19"/>
        <v>0</v>
      </c>
      <c r="AF48" t="str">
        <f t="shared" si="8"/>
        <v/>
      </c>
      <c r="AG48" t="str">
        <f t="shared" si="9"/>
        <v/>
      </c>
      <c r="AH48" t="str">
        <f t="shared" si="10"/>
        <v/>
      </c>
      <c r="AI48" t="str">
        <f t="shared" si="11"/>
        <v/>
      </c>
    </row>
    <row r="49" spans="1:35" x14ac:dyDescent="0.25">
      <c r="A49">
        <v>47</v>
      </c>
      <c r="B49" t="str">
        <f>_xlfn.XLOOKUP(A49,Sheet1!$A$2:$A$93,Sheet1!$C$2:$C$93)</f>
        <v>MGII/CIV</v>
      </c>
      <c r="C49">
        <v>533.89</v>
      </c>
      <c r="D49">
        <v>542.38800000000003</v>
      </c>
      <c r="E49">
        <v>270.10599999999999</v>
      </c>
      <c r="G49">
        <v>749.99699999999996</v>
      </c>
      <c r="H49">
        <v>453.84399999999999</v>
      </c>
      <c r="I49">
        <v>652.26099999999997</v>
      </c>
      <c r="K49">
        <v>532.25</v>
      </c>
      <c r="L49">
        <v>523.55600000000004</v>
      </c>
      <c r="M49">
        <v>408.87799999999999</v>
      </c>
      <c r="O49">
        <v>749.99199999999996</v>
      </c>
      <c r="P49">
        <v>442.83699999999999</v>
      </c>
      <c r="Q49">
        <v>647.91899999999998</v>
      </c>
      <c r="S49" t="b">
        <f t="shared" si="12"/>
        <v>1</v>
      </c>
      <c r="T49" t="b">
        <f t="shared" si="13"/>
        <v>0</v>
      </c>
      <c r="V49" t="b">
        <f t="shared" si="14"/>
        <v>0</v>
      </c>
      <c r="W49" t="b">
        <f t="shared" si="15"/>
        <v>0</v>
      </c>
      <c r="Y49" t="b">
        <f t="shared" si="16"/>
        <v>1</v>
      </c>
      <c r="Z49" t="b">
        <f t="shared" si="17"/>
        <v>0</v>
      </c>
      <c r="AB49" t="b">
        <f t="shared" si="18"/>
        <v>0</v>
      </c>
      <c r="AC49" t="b">
        <f t="shared" si="19"/>
        <v>0</v>
      </c>
      <c r="AF49" t="str">
        <f t="shared" si="8"/>
        <v/>
      </c>
      <c r="AG49" t="str">
        <f t="shared" si="9"/>
        <v/>
      </c>
      <c r="AH49" t="str">
        <f t="shared" si="10"/>
        <v/>
      </c>
      <c r="AI49" t="str">
        <f t="shared" si="11"/>
        <v/>
      </c>
    </row>
    <row r="50" spans="1:35" x14ac:dyDescent="0.25">
      <c r="A50">
        <v>48</v>
      </c>
      <c r="B50" t="str">
        <f>_xlfn.XLOOKUP(A50,Sheet1!$A$2:$A$93,Sheet1!$C$2:$C$93)</f>
        <v>MGII/CIV</v>
      </c>
      <c r="C50">
        <v>633.93499999999995</v>
      </c>
      <c r="D50">
        <v>632.71299999999997</v>
      </c>
      <c r="E50">
        <v>26.36</v>
      </c>
      <c r="G50">
        <v>312.47899999999998</v>
      </c>
      <c r="H50">
        <v>310.63600000000002</v>
      </c>
      <c r="I50">
        <v>360.25400000000002</v>
      </c>
      <c r="K50">
        <v>628.53499999999997</v>
      </c>
      <c r="L50">
        <v>633.08500000000004</v>
      </c>
      <c r="M50">
        <v>26.946999999999999</v>
      </c>
      <c r="O50">
        <v>324.96899999999999</v>
      </c>
      <c r="P50">
        <v>331.322</v>
      </c>
      <c r="Q50">
        <v>412.3</v>
      </c>
      <c r="S50" t="b">
        <f t="shared" si="12"/>
        <v>1</v>
      </c>
      <c r="T50" t="b">
        <f t="shared" si="13"/>
        <v>1</v>
      </c>
      <c r="V50" t="b">
        <f t="shared" si="14"/>
        <v>1</v>
      </c>
      <c r="W50" t="b">
        <f t="shared" si="15"/>
        <v>0</v>
      </c>
      <c r="Y50" t="b">
        <f t="shared" si="16"/>
        <v>1</v>
      </c>
      <c r="Z50" t="b">
        <f t="shared" si="17"/>
        <v>1</v>
      </c>
      <c r="AB50" t="b">
        <f t="shared" si="18"/>
        <v>1</v>
      </c>
      <c r="AC50" t="b">
        <f t="shared" si="19"/>
        <v>0</v>
      </c>
      <c r="AF50">
        <f t="shared" si="8"/>
        <v>-1.22199999999998</v>
      </c>
      <c r="AG50">
        <f t="shared" si="9"/>
        <v>4.5500000000000682</v>
      </c>
      <c r="AH50" t="str">
        <f t="shared" si="10"/>
        <v/>
      </c>
      <c r="AI50" t="str">
        <f t="shared" si="11"/>
        <v/>
      </c>
    </row>
    <row r="51" spans="1:35" x14ac:dyDescent="0.25">
      <c r="A51">
        <v>49</v>
      </c>
      <c r="B51" t="str">
        <f>_xlfn.XLOOKUP(A51,Sheet1!$A$2:$A$93,Sheet1!$C$2:$C$93)</f>
        <v>MGII/CIV</v>
      </c>
      <c r="C51">
        <v>630.57100000000003</v>
      </c>
      <c r="D51">
        <v>628.72699999999998</v>
      </c>
      <c r="E51">
        <v>34.066000000000003</v>
      </c>
      <c r="G51">
        <v>312.47800000000001</v>
      </c>
      <c r="H51">
        <v>383.03899999999999</v>
      </c>
      <c r="I51">
        <v>532.05899999999997</v>
      </c>
      <c r="K51">
        <v>629.41499999999996</v>
      </c>
      <c r="L51">
        <v>613.51900000000001</v>
      </c>
      <c r="M51">
        <v>402.904</v>
      </c>
      <c r="O51">
        <v>2E-3</v>
      </c>
      <c r="P51">
        <v>384.19299999999998</v>
      </c>
      <c r="Q51">
        <v>534.03700000000003</v>
      </c>
      <c r="S51" t="b">
        <f t="shared" si="12"/>
        <v>1</v>
      </c>
      <c r="T51" t="b">
        <f t="shared" si="13"/>
        <v>1</v>
      </c>
      <c r="V51" t="b">
        <f t="shared" si="14"/>
        <v>1</v>
      </c>
      <c r="W51" t="b">
        <f t="shared" si="15"/>
        <v>0</v>
      </c>
      <c r="Y51" t="b">
        <f t="shared" si="16"/>
        <v>1</v>
      </c>
      <c r="Z51" t="b">
        <f t="shared" si="17"/>
        <v>0</v>
      </c>
      <c r="AB51" t="b">
        <f t="shared" si="18"/>
        <v>0</v>
      </c>
      <c r="AC51" t="b">
        <f t="shared" si="19"/>
        <v>0</v>
      </c>
      <c r="AF51" t="str">
        <f t="shared" si="8"/>
        <v/>
      </c>
      <c r="AG51" t="str">
        <f t="shared" si="9"/>
        <v/>
      </c>
      <c r="AH51" t="str">
        <f t="shared" si="10"/>
        <v/>
      </c>
      <c r="AI51" t="str">
        <f t="shared" si="11"/>
        <v/>
      </c>
    </row>
    <row r="52" spans="1:35" x14ac:dyDescent="0.25">
      <c r="A52">
        <v>51</v>
      </c>
      <c r="B52" t="str">
        <f>_xlfn.XLOOKUP(A52,Sheet1!$A$2:$A$93,Sheet1!$C$2:$C$93)</f>
        <v>MGII/CIV</v>
      </c>
      <c r="C52">
        <v>770.35599999999999</v>
      </c>
      <c r="D52">
        <v>751.93</v>
      </c>
      <c r="E52">
        <v>89.265000000000001</v>
      </c>
      <c r="G52">
        <v>1.7999999999999999E-2</v>
      </c>
      <c r="H52">
        <v>350.31599999999997</v>
      </c>
      <c r="I52">
        <v>542.63900000000001</v>
      </c>
      <c r="K52">
        <v>769.596</v>
      </c>
      <c r="L52">
        <v>751.42100000000005</v>
      </c>
      <c r="M52">
        <v>91.332999999999998</v>
      </c>
      <c r="O52">
        <v>8.9999999999999993E-3</v>
      </c>
      <c r="P52">
        <v>354.38099999999997</v>
      </c>
      <c r="Q52">
        <v>551.19500000000005</v>
      </c>
      <c r="S52" t="b">
        <f t="shared" si="12"/>
        <v>1</v>
      </c>
      <c r="T52" t="b">
        <f t="shared" si="13"/>
        <v>0</v>
      </c>
      <c r="V52" t="b">
        <f t="shared" si="14"/>
        <v>0</v>
      </c>
      <c r="W52" t="b">
        <f t="shared" si="15"/>
        <v>0</v>
      </c>
      <c r="Y52" t="b">
        <f t="shared" si="16"/>
        <v>1</v>
      </c>
      <c r="Z52" t="b">
        <f t="shared" si="17"/>
        <v>0</v>
      </c>
      <c r="AB52" t="b">
        <f t="shared" si="18"/>
        <v>0</v>
      </c>
      <c r="AC52" t="b">
        <f t="shared" si="19"/>
        <v>0</v>
      </c>
      <c r="AF52" t="str">
        <f t="shared" si="8"/>
        <v/>
      </c>
      <c r="AG52" t="str">
        <f t="shared" si="9"/>
        <v/>
      </c>
      <c r="AH52" t="str">
        <f t="shared" si="10"/>
        <v/>
      </c>
      <c r="AI52" t="str">
        <f t="shared" si="11"/>
        <v/>
      </c>
    </row>
    <row r="53" spans="1:35" x14ac:dyDescent="0.25">
      <c r="A53">
        <v>52</v>
      </c>
      <c r="B53" t="str">
        <f>_xlfn.XLOOKUP(A53,Sheet1!$A$2:$A$93,Sheet1!$C$2:$C$93)</f>
        <v>MGII/CIV</v>
      </c>
      <c r="C53">
        <v>133.72800000000001</v>
      </c>
      <c r="D53">
        <v>156.042</v>
      </c>
      <c r="E53">
        <v>108.371</v>
      </c>
      <c r="G53">
        <v>5.0000000000000001E-3</v>
      </c>
      <c r="H53">
        <v>246.136</v>
      </c>
      <c r="I53">
        <v>532.99099999999999</v>
      </c>
      <c r="K53">
        <v>126.553</v>
      </c>
      <c r="L53">
        <v>157.32599999999999</v>
      </c>
      <c r="M53">
        <v>111.989</v>
      </c>
      <c r="O53">
        <v>1E-3</v>
      </c>
      <c r="P53">
        <v>258.48700000000002</v>
      </c>
      <c r="Q53">
        <v>547.73800000000006</v>
      </c>
      <c r="S53" t="b">
        <f t="shared" si="12"/>
        <v>1</v>
      </c>
      <c r="T53" t="b">
        <f t="shared" si="13"/>
        <v>0</v>
      </c>
      <c r="V53" t="b">
        <f t="shared" si="14"/>
        <v>0</v>
      </c>
      <c r="W53" t="b">
        <f t="shared" si="15"/>
        <v>0</v>
      </c>
      <c r="Y53" t="b">
        <f t="shared" si="16"/>
        <v>1</v>
      </c>
      <c r="Z53" t="b">
        <f t="shared" si="17"/>
        <v>0</v>
      </c>
      <c r="AB53" t="b">
        <f t="shared" si="18"/>
        <v>0</v>
      </c>
      <c r="AC53" t="b">
        <f t="shared" si="19"/>
        <v>0</v>
      </c>
      <c r="AF53" t="str">
        <f t="shared" si="8"/>
        <v/>
      </c>
      <c r="AG53" t="str">
        <f t="shared" si="9"/>
        <v/>
      </c>
      <c r="AH53" t="str">
        <f t="shared" si="10"/>
        <v/>
      </c>
      <c r="AI53" t="str">
        <f t="shared" si="11"/>
        <v/>
      </c>
    </row>
    <row r="54" spans="1:35" x14ac:dyDescent="0.25">
      <c r="A54">
        <v>53</v>
      </c>
      <c r="B54" t="str">
        <f>_xlfn.XLOOKUP(A54,Sheet1!$A$2:$A$93,Sheet1!$C$2:$C$93)</f>
        <v>MGII/CIV</v>
      </c>
      <c r="C54">
        <v>520.33600000000001</v>
      </c>
      <c r="D54">
        <v>524.92399999999998</v>
      </c>
      <c r="E54">
        <v>42.287999999999997</v>
      </c>
      <c r="G54">
        <v>737.47900000000004</v>
      </c>
      <c r="H54">
        <v>408.94499999999999</v>
      </c>
      <c r="I54">
        <v>559.39</v>
      </c>
      <c r="K54">
        <v>153.06200000000001</v>
      </c>
      <c r="L54">
        <v>491.988</v>
      </c>
      <c r="M54">
        <v>389.82900000000001</v>
      </c>
      <c r="O54">
        <v>737.49699999999996</v>
      </c>
      <c r="P54">
        <v>405.62599999999998</v>
      </c>
      <c r="Q54">
        <v>560.53800000000001</v>
      </c>
      <c r="S54" t="b">
        <f t="shared" si="12"/>
        <v>1</v>
      </c>
      <c r="T54" t="b">
        <f t="shared" si="13"/>
        <v>1</v>
      </c>
      <c r="V54" t="b">
        <f t="shared" si="14"/>
        <v>0</v>
      </c>
      <c r="W54" t="b">
        <f t="shared" si="15"/>
        <v>0</v>
      </c>
      <c r="Y54" t="b">
        <f t="shared" si="16"/>
        <v>0</v>
      </c>
      <c r="Z54" t="b">
        <f t="shared" si="17"/>
        <v>0</v>
      </c>
      <c r="AB54" t="b">
        <f t="shared" si="18"/>
        <v>0</v>
      </c>
      <c r="AC54" t="b">
        <f t="shared" si="19"/>
        <v>0</v>
      </c>
      <c r="AF54" t="str">
        <f t="shared" si="8"/>
        <v/>
      </c>
      <c r="AG54" t="str">
        <f t="shared" si="9"/>
        <v/>
      </c>
      <c r="AH54" t="str">
        <f t="shared" si="10"/>
        <v/>
      </c>
      <c r="AI54" t="str">
        <f t="shared" si="11"/>
        <v/>
      </c>
    </row>
    <row r="55" spans="1:35" x14ac:dyDescent="0.25">
      <c r="A55">
        <v>54</v>
      </c>
      <c r="B55" t="str">
        <f>_xlfn.XLOOKUP(A55,Sheet1!$A$2:$A$93,Sheet1!$C$2:$C$93)</f>
        <v>MGII/CIV</v>
      </c>
      <c r="C55">
        <v>116.518</v>
      </c>
      <c r="D55">
        <v>288.35700000000003</v>
      </c>
      <c r="E55">
        <v>440.64400000000001</v>
      </c>
      <c r="G55">
        <v>450.01100000000002</v>
      </c>
      <c r="H55">
        <v>430.91500000000002</v>
      </c>
      <c r="I55">
        <v>538.86099999999999</v>
      </c>
      <c r="K55">
        <v>560.78</v>
      </c>
      <c r="L55">
        <v>528.05100000000004</v>
      </c>
      <c r="M55">
        <v>436.005</v>
      </c>
      <c r="O55">
        <v>437.50099999999998</v>
      </c>
      <c r="P55">
        <v>432.16500000000002</v>
      </c>
      <c r="Q55">
        <v>533.51099999999997</v>
      </c>
      <c r="S55" t="b">
        <f t="shared" si="12"/>
        <v>0</v>
      </c>
      <c r="T55" t="b">
        <f t="shared" si="13"/>
        <v>0</v>
      </c>
      <c r="V55" t="b">
        <f t="shared" si="14"/>
        <v>1</v>
      </c>
      <c r="W55" t="b">
        <f t="shared" si="15"/>
        <v>0</v>
      </c>
      <c r="Y55" t="b">
        <f t="shared" si="16"/>
        <v>1</v>
      </c>
      <c r="Z55" t="b">
        <f t="shared" si="17"/>
        <v>0</v>
      </c>
      <c r="AB55" t="b">
        <f t="shared" si="18"/>
        <v>1</v>
      </c>
      <c r="AC55" t="b">
        <f t="shared" si="19"/>
        <v>0</v>
      </c>
      <c r="AF55" t="str">
        <f t="shared" si="8"/>
        <v/>
      </c>
      <c r="AG55" t="str">
        <f t="shared" si="9"/>
        <v/>
      </c>
      <c r="AH55" t="str">
        <f t="shared" si="10"/>
        <v/>
      </c>
      <c r="AI55" t="str">
        <f t="shared" si="11"/>
        <v/>
      </c>
    </row>
    <row r="56" spans="1:35" x14ac:dyDescent="0.25">
      <c r="A56">
        <v>55</v>
      </c>
      <c r="B56" t="str">
        <f>_xlfn.XLOOKUP(A56,Sheet1!$A$2:$A$93,Sheet1!$C$2:$C$93)</f>
        <v>MGII/CIV</v>
      </c>
      <c r="C56">
        <v>560.66999999999996</v>
      </c>
      <c r="D56">
        <v>556.13800000000003</v>
      </c>
      <c r="E56">
        <v>56.17</v>
      </c>
      <c r="G56">
        <v>12.519</v>
      </c>
      <c r="H56">
        <v>381.22</v>
      </c>
      <c r="I56">
        <v>569.53800000000001</v>
      </c>
      <c r="K56">
        <v>564.00099999999998</v>
      </c>
      <c r="L56">
        <v>556.88199999999995</v>
      </c>
      <c r="M56">
        <v>52.999000000000002</v>
      </c>
      <c r="O56">
        <v>37.509</v>
      </c>
      <c r="P56">
        <v>385.077</v>
      </c>
      <c r="Q56">
        <v>558.14499999999998</v>
      </c>
      <c r="S56" t="b">
        <f t="shared" si="12"/>
        <v>1</v>
      </c>
      <c r="T56" t="b">
        <f t="shared" si="13"/>
        <v>1</v>
      </c>
      <c r="V56" t="b">
        <f t="shared" si="14"/>
        <v>0</v>
      </c>
      <c r="W56" t="b">
        <f t="shared" si="15"/>
        <v>0</v>
      </c>
      <c r="Y56" t="b">
        <f t="shared" si="16"/>
        <v>1</v>
      </c>
      <c r="Z56" t="b">
        <f t="shared" si="17"/>
        <v>1</v>
      </c>
      <c r="AB56" t="b">
        <f t="shared" si="18"/>
        <v>0</v>
      </c>
      <c r="AC56" t="b">
        <f t="shared" si="19"/>
        <v>0</v>
      </c>
      <c r="AF56">
        <f t="shared" si="8"/>
        <v>-4.5319999999999254</v>
      </c>
      <c r="AG56">
        <f t="shared" si="9"/>
        <v>-7.1190000000000282</v>
      </c>
      <c r="AH56" t="str">
        <f t="shared" si="10"/>
        <v/>
      </c>
      <c r="AI56" t="str">
        <f t="shared" si="11"/>
        <v/>
      </c>
    </row>
    <row r="57" spans="1:35" x14ac:dyDescent="0.25">
      <c r="A57">
        <v>56</v>
      </c>
      <c r="B57" t="str">
        <f>_xlfn.XLOOKUP(A57,Sheet1!$A$2:$A$93,Sheet1!$C$2:$C$93)</f>
        <v>MGII/CIV</v>
      </c>
      <c r="C57">
        <v>554.93299999999999</v>
      </c>
      <c r="D57">
        <v>525.64</v>
      </c>
      <c r="E57">
        <v>64.183999999999997</v>
      </c>
      <c r="G57">
        <v>687.48800000000006</v>
      </c>
      <c r="H57">
        <v>515.88900000000001</v>
      </c>
      <c r="I57">
        <v>594.25400000000002</v>
      </c>
      <c r="K57">
        <v>556.62</v>
      </c>
      <c r="L57">
        <v>524.98199999999997</v>
      </c>
      <c r="M57">
        <v>63.162999999999997</v>
      </c>
      <c r="O57">
        <v>687.49699999999996</v>
      </c>
      <c r="P57">
        <v>528.50800000000004</v>
      </c>
      <c r="Q57">
        <v>581.726</v>
      </c>
      <c r="S57" t="b">
        <f t="shared" si="12"/>
        <v>1</v>
      </c>
      <c r="T57" t="b">
        <f t="shared" si="13"/>
        <v>1</v>
      </c>
      <c r="V57" t="b">
        <f t="shared" si="14"/>
        <v>0</v>
      </c>
      <c r="W57" t="b">
        <f t="shared" si="15"/>
        <v>0</v>
      </c>
      <c r="Y57" t="b">
        <f t="shared" si="16"/>
        <v>1</v>
      </c>
      <c r="Z57" t="b">
        <f t="shared" si="17"/>
        <v>1</v>
      </c>
      <c r="AB57" t="b">
        <f t="shared" si="18"/>
        <v>0</v>
      </c>
      <c r="AC57" t="b">
        <f t="shared" si="19"/>
        <v>0</v>
      </c>
      <c r="AF57">
        <f t="shared" si="8"/>
        <v>-29.293000000000006</v>
      </c>
      <c r="AG57">
        <f t="shared" si="9"/>
        <v>-31.638000000000034</v>
      </c>
      <c r="AH57" t="str">
        <f t="shared" si="10"/>
        <v/>
      </c>
      <c r="AI57" t="str">
        <f t="shared" si="11"/>
        <v/>
      </c>
    </row>
    <row r="58" spans="1:35" x14ac:dyDescent="0.25">
      <c r="A58">
        <v>57</v>
      </c>
      <c r="B58" t="str">
        <f>_xlfn.XLOOKUP(A58,Sheet1!$A$2:$A$93,Sheet1!$C$2:$C$93)</f>
        <v>MGII/CIV</v>
      </c>
      <c r="C58">
        <v>87.298000000000002</v>
      </c>
      <c r="D58">
        <v>186.87299999999999</v>
      </c>
      <c r="E58">
        <v>429.58</v>
      </c>
      <c r="G58">
        <v>387.48200000000003</v>
      </c>
      <c r="H58">
        <v>386.96300000000002</v>
      </c>
      <c r="I58">
        <v>552.74900000000002</v>
      </c>
      <c r="K58">
        <v>87.451999999999998</v>
      </c>
      <c r="L58">
        <v>103.378</v>
      </c>
      <c r="M58">
        <v>79.861999999999995</v>
      </c>
      <c r="O58">
        <v>62.5</v>
      </c>
      <c r="P58">
        <v>381.07299999999998</v>
      </c>
      <c r="Q58">
        <v>565.17700000000002</v>
      </c>
      <c r="S58" t="b">
        <f t="shared" si="12"/>
        <v>1</v>
      </c>
      <c r="T58" t="b">
        <f t="shared" si="13"/>
        <v>0</v>
      </c>
      <c r="V58" t="b">
        <f t="shared" si="14"/>
        <v>1</v>
      </c>
      <c r="W58" t="b">
        <f t="shared" si="15"/>
        <v>0</v>
      </c>
      <c r="Y58" t="b">
        <f t="shared" si="16"/>
        <v>1</v>
      </c>
      <c r="Z58" t="b">
        <f t="shared" si="17"/>
        <v>1</v>
      </c>
      <c r="AB58" t="b">
        <f t="shared" si="18"/>
        <v>0</v>
      </c>
      <c r="AC58" t="b">
        <f t="shared" si="19"/>
        <v>0</v>
      </c>
      <c r="AF58" t="str">
        <f t="shared" si="8"/>
        <v/>
      </c>
      <c r="AG58" t="str">
        <f t="shared" si="9"/>
        <v/>
      </c>
      <c r="AH58" t="str">
        <f t="shared" si="10"/>
        <v/>
      </c>
      <c r="AI58" t="str">
        <f t="shared" si="11"/>
        <v/>
      </c>
    </row>
    <row r="59" spans="1:35" x14ac:dyDescent="0.25">
      <c r="A59">
        <v>58</v>
      </c>
      <c r="B59" t="str">
        <f>_xlfn.XLOOKUP(A59,Sheet1!$A$2:$A$93,Sheet1!$C$2:$C$93)</f>
        <v>MGII/CIV</v>
      </c>
      <c r="C59">
        <v>196.28399999999999</v>
      </c>
      <c r="D59">
        <v>200.499</v>
      </c>
      <c r="E59">
        <v>24.821000000000002</v>
      </c>
      <c r="G59">
        <v>649.98199999999997</v>
      </c>
      <c r="H59">
        <v>472.77</v>
      </c>
      <c r="I59">
        <v>461.64499999999998</v>
      </c>
      <c r="K59">
        <v>201.273</v>
      </c>
      <c r="L59">
        <v>202.83600000000001</v>
      </c>
      <c r="M59">
        <v>334.00700000000001</v>
      </c>
      <c r="O59">
        <v>200.00800000000001</v>
      </c>
      <c r="P59">
        <v>447.411</v>
      </c>
      <c r="Q59">
        <v>461.99700000000001</v>
      </c>
      <c r="S59" t="b">
        <f t="shared" si="12"/>
        <v>1</v>
      </c>
      <c r="T59" t="b">
        <f t="shared" si="13"/>
        <v>1</v>
      </c>
      <c r="V59" t="b">
        <f t="shared" si="14"/>
        <v>0</v>
      </c>
      <c r="W59" t="b">
        <f t="shared" si="15"/>
        <v>0</v>
      </c>
      <c r="Y59" t="b">
        <f t="shared" si="16"/>
        <v>1</v>
      </c>
      <c r="Z59" t="b">
        <f t="shared" si="17"/>
        <v>0</v>
      </c>
      <c r="AB59" t="b">
        <f t="shared" si="18"/>
        <v>0</v>
      </c>
      <c r="AC59" t="b">
        <f t="shared" si="19"/>
        <v>0</v>
      </c>
      <c r="AF59" t="str">
        <f t="shared" si="8"/>
        <v/>
      </c>
      <c r="AG59" t="str">
        <f t="shared" si="9"/>
        <v/>
      </c>
      <c r="AH59" t="str">
        <f t="shared" si="10"/>
        <v/>
      </c>
      <c r="AI59" t="str">
        <f t="shared" si="11"/>
        <v/>
      </c>
    </row>
    <row r="60" spans="1:35" x14ac:dyDescent="0.25">
      <c r="A60">
        <v>59</v>
      </c>
      <c r="B60" t="str">
        <f>_xlfn.XLOOKUP(A60,Sheet1!$A$2:$A$93,Sheet1!$C$2:$C$93)</f>
        <v>MGII/CIV</v>
      </c>
      <c r="C60">
        <v>457.43200000000002</v>
      </c>
      <c r="D60">
        <v>521.80799999999999</v>
      </c>
      <c r="E60">
        <v>89.25</v>
      </c>
      <c r="G60">
        <v>25.016999999999999</v>
      </c>
      <c r="H60">
        <v>367.06900000000002</v>
      </c>
      <c r="I60">
        <v>548.572</v>
      </c>
      <c r="K60">
        <v>538.43700000000001</v>
      </c>
      <c r="L60">
        <v>530.61099999999999</v>
      </c>
      <c r="M60">
        <v>59.95</v>
      </c>
      <c r="O60">
        <v>75.009</v>
      </c>
      <c r="P60">
        <v>353.97</v>
      </c>
      <c r="Q60">
        <v>552.23900000000003</v>
      </c>
      <c r="S60" t="b">
        <f t="shared" si="12"/>
        <v>1</v>
      </c>
      <c r="T60" t="b">
        <f t="shared" si="13"/>
        <v>0</v>
      </c>
      <c r="V60" t="b">
        <f t="shared" si="14"/>
        <v>0</v>
      </c>
      <c r="W60" t="b">
        <f t="shared" si="15"/>
        <v>0</v>
      </c>
      <c r="Y60" t="b">
        <f t="shared" si="16"/>
        <v>1</v>
      </c>
      <c r="Z60" t="b">
        <f t="shared" si="17"/>
        <v>1</v>
      </c>
      <c r="AB60" t="b">
        <f t="shared" si="18"/>
        <v>0</v>
      </c>
      <c r="AC60" t="b">
        <f t="shared" si="19"/>
        <v>0</v>
      </c>
      <c r="AF60" t="str">
        <f t="shared" si="8"/>
        <v/>
      </c>
      <c r="AG60" t="str">
        <f t="shared" si="9"/>
        <v/>
      </c>
      <c r="AH60" t="str">
        <f t="shared" si="10"/>
        <v/>
      </c>
      <c r="AI60" t="str">
        <f t="shared" si="11"/>
        <v/>
      </c>
    </row>
    <row r="61" spans="1:35" x14ac:dyDescent="0.25">
      <c r="A61">
        <v>60</v>
      </c>
      <c r="B61" t="str">
        <f>_xlfn.XLOOKUP(A61,Sheet1!$A$2:$A$93,Sheet1!$C$2:$C$93)</f>
        <v>MGII/CIV</v>
      </c>
      <c r="C61">
        <v>565.02099999999996</v>
      </c>
      <c r="D61">
        <v>542.61400000000003</v>
      </c>
      <c r="E61">
        <v>90.421999999999997</v>
      </c>
      <c r="G61">
        <v>324.99299999999999</v>
      </c>
      <c r="H61">
        <v>394.04899999999998</v>
      </c>
      <c r="I61">
        <v>542.39300000000003</v>
      </c>
      <c r="K61">
        <v>551.11099999999999</v>
      </c>
      <c r="L61">
        <v>547.90700000000004</v>
      </c>
      <c r="M61">
        <v>54.755000000000003</v>
      </c>
      <c r="O61">
        <v>524.99900000000002</v>
      </c>
      <c r="P61">
        <v>396.20100000000002</v>
      </c>
      <c r="Q61">
        <v>538.34500000000003</v>
      </c>
      <c r="S61" t="b">
        <f t="shared" si="12"/>
        <v>1</v>
      </c>
      <c r="T61" t="b">
        <f t="shared" si="13"/>
        <v>0</v>
      </c>
      <c r="V61" t="b">
        <f t="shared" si="14"/>
        <v>1</v>
      </c>
      <c r="W61" t="b">
        <f t="shared" si="15"/>
        <v>0</v>
      </c>
      <c r="Y61" t="b">
        <f t="shared" si="16"/>
        <v>1</v>
      </c>
      <c r="Z61" t="b">
        <f t="shared" si="17"/>
        <v>1</v>
      </c>
      <c r="AB61" t="b">
        <f t="shared" si="18"/>
        <v>0</v>
      </c>
      <c r="AC61" t="b">
        <f t="shared" si="19"/>
        <v>0</v>
      </c>
      <c r="AF61" t="str">
        <f t="shared" si="8"/>
        <v/>
      </c>
      <c r="AG61" t="str">
        <f t="shared" si="9"/>
        <v/>
      </c>
      <c r="AH61" t="str">
        <f t="shared" si="10"/>
        <v/>
      </c>
      <c r="AI61" t="str">
        <f t="shared" si="11"/>
        <v/>
      </c>
    </row>
    <row r="62" spans="1:35" x14ac:dyDescent="0.25">
      <c r="A62">
        <v>61</v>
      </c>
      <c r="B62" t="str">
        <f>_xlfn.XLOOKUP(A62,Sheet1!$A$2:$A$93,Sheet1!$C$2:$C$93)</f>
        <v>MGII/CIV</v>
      </c>
      <c r="C62">
        <v>160.53200000000001</v>
      </c>
      <c r="D62">
        <v>162.51599999999999</v>
      </c>
      <c r="E62">
        <v>13.157</v>
      </c>
      <c r="G62">
        <v>150.01499999999999</v>
      </c>
      <c r="H62">
        <v>287.16000000000003</v>
      </c>
      <c r="I62">
        <v>530.40599999999995</v>
      </c>
      <c r="K62">
        <v>161.125</v>
      </c>
      <c r="L62">
        <v>162.50399999999999</v>
      </c>
      <c r="M62">
        <v>13.157</v>
      </c>
      <c r="O62">
        <v>137.50200000000001</v>
      </c>
      <c r="P62">
        <v>295.18400000000003</v>
      </c>
      <c r="Q62">
        <v>511.46499999999997</v>
      </c>
      <c r="S62" t="b">
        <f t="shared" si="12"/>
        <v>1</v>
      </c>
      <c r="T62" t="b">
        <f t="shared" si="13"/>
        <v>1</v>
      </c>
      <c r="V62" t="b">
        <f t="shared" si="14"/>
        <v>0</v>
      </c>
      <c r="W62" t="b">
        <f t="shared" si="15"/>
        <v>0</v>
      </c>
      <c r="Y62" t="b">
        <f t="shared" si="16"/>
        <v>1</v>
      </c>
      <c r="Z62" t="b">
        <f t="shared" si="17"/>
        <v>1</v>
      </c>
      <c r="AB62" t="b">
        <f t="shared" si="18"/>
        <v>0</v>
      </c>
      <c r="AC62" t="b">
        <f t="shared" si="19"/>
        <v>0</v>
      </c>
      <c r="AF62">
        <f t="shared" si="8"/>
        <v>1.9839999999999804</v>
      </c>
      <c r="AG62">
        <f t="shared" si="9"/>
        <v>1.3789999999999907</v>
      </c>
      <c r="AH62" t="str">
        <f t="shared" si="10"/>
        <v/>
      </c>
      <c r="AI62" t="str">
        <f t="shared" si="11"/>
        <v/>
      </c>
    </row>
    <row r="63" spans="1:35" x14ac:dyDescent="0.25">
      <c r="A63">
        <v>62</v>
      </c>
      <c r="B63" t="str">
        <f>_xlfn.XLOOKUP(A63,Sheet1!$A$2:$A$93,Sheet1!$C$2:$C$93)</f>
        <v>MGII/CIV</v>
      </c>
      <c r="C63">
        <v>576.75</v>
      </c>
      <c r="D63">
        <v>524.67700000000002</v>
      </c>
      <c r="E63">
        <v>331.30500000000001</v>
      </c>
      <c r="G63">
        <v>274.983</v>
      </c>
      <c r="H63">
        <v>385.60700000000003</v>
      </c>
      <c r="I63">
        <v>538.67200000000003</v>
      </c>
      <c r="K63">
        <v>574.08799999999997</v>
      </c>
      <c r="L63">
        <v>538.88699999999994</v>
      </c>
      <c r="M63">
        <v>323.39999999999998</v>
      </c>
      <c r="O63">
        <v>424.99700000000001</v>
      </c>
      <c r="P63">
        <v>388.25299999999999</v>
      </c>
      <c r="Q63">
        <v>540.88699999999994</v>
      </c>
      <c r="S63" t="b">
        <f t="shared" si="12"/>
        <v>1</v>
      </c>
      <c r="T63" t="b">
        <f t="shared" si="13"/>
        <v>0</v>
      </c>
      <c r="V63" t="b">
        <f t="shared" si="14"/>
        <v>0</v>
      </c>
      <c r="W63" t="b">
        <f t="shared" si="15"/>
        <v>0</v>
      </c>
      <c r="Y63" t="b">
        <f t="shared" si="16"/>
        <v>1</v>
      </c>
      <c r="Z63" t="b">
        <f t="shared" si="17"/>
        <v>0</v>
      </c>
      <c r="AB63" t="b">
        <f t="shared" si="18"/>
        <v>1</v>
      </c>
      <c r="AC63" t="b">
        <f t="shared" si="19"/>
        <v>0</v>
      </c>
      <c r="AF63" t="str">
        <f t="shared" si="8"/>
        <v/>
      </c>
      <c r="AG63" t="str">
        <f t="shared" si="9"/>
        <v/>
      </c>
      <c r="AH63" t="str">
        <f t="shared" si="10"/>
        <v/>
      </c>
      <c r="AI63" t="str">
        <f t="shared" si="11"/>
        <v/>
      </c>
    </row>
    <row r="64" spans="1:35" x14ac:dyDescent="0.25">
      <c r="A64">
        <v>63</v>
      </c>
      <c r="B64" t="str">
        <f>_xlfn.XLOOKUP(A64,Sheet1!$A$2:$A$93,Sheet1!$C$2:$C$93)</f>
        <v>MGII/CIV</v>
      </c>
      <c r="C64">
        <v>213.745</v>
      </c>
      <c r="D64">
        <v>195.61199999999999</v>
      </c>
      <c r="E64">
        <v>57.222999999999999</v>
      </c>
      <c r="G64">
        <v>762.48800000000006</v>
      </c>
      <c r="H64">
        <v>441.98</v>
      </c>
      <c r="I64">
        <v>535.90499999999997</v>
      </c>
      <c r="K64">
        <v>213.81200000000001</v>
      </c>
      <c r="L64">
        <v>207.97300000000001</v>
      </c>
      <c r="M64">
        <v>265.988</v>
      </c>
      <c r="O64">
        <v>749.98800000000006</v>
      </c>
      <c r="P64">
        <v>426.82499999999999</v>
      </c>
      <c r="Q64">
        <v>547.16800000000001</v>
      </c>
      <c r="S64" t="b">
        <f t="shared" si="12"/>
        <v>1</v>
      </c>
      <c r="T64" t="b">
        <f t="shared" si="13"/>
        <v>1</v>
      </c>
      <c r="V64" t="b">
        <f t="shared" si="14"/>
        <v>0</v>
      </c>
      <c r="W64" t="b">
        <f t="shared" si="15"/>
        <v>0</v>
      </c>
      <c r="Y64" t="b">
        <f t="shared" si="16"/>
        <v>1</v>
      </c>
      <c r="Z64" t="b">
        <f t="shared" si="17"/>
        <v>0</v>
      </c>
      <c r="AB64" t="b">
        <f t="shared" si="18"/>
        <v>0</v>
      </c>
      <c r="AC64" t="b">
        <f t="shared" si="19"/>
        <v>0</v>
      </c>
      <c r="AF64" t="str">
        <f t="shared" si="8"/>
        <v/>
      </c>
      <c r="AG64" t="str">
        <f t="shared" si="9"/>
        <v/>
      </c>
      <c r="AH64" t="str">
        <f t="shared" si="10"/>
        <v/>
      </c>
      <c r="AI64" t="str">
        <f t="shared" si="11"/>
        <v/>
      </c>
    </row>
    <row r="65" spans="1:35" x14ac:dyDescent="0.25">
      <c r="A65">
        <v>64</v>
      </c>
      <c r="B65" t="str">
        <f>_xlfn.XLOOKUP(A65,Sheet1!$A$2:$A$93,Sheet1!$C$2:$C$93)</f>
        <v>MGII/CIV</v>
      </c>
      <c r="C65">
        <v>187.268</v>
      </c>
      <c r="D65">
        <v>181.578</v>
      </c>
      <c r="E65">
        <v>61.72</v>
      </c>
      <c r="G65">
        <v>637.49900000000002</v>
      </c>
      <c r="H65">
        <v>396.50599999999997</v>
      </c>
      <c r="I65">
        <v>541.38800000000003</v>
      </c>
      <c r="K65">
        <v>189.434</v>
      </c>
      <c r="L65">
        <v>180.62899999999999</v>
      </c>
      <c r="M65">
        <v>61.079000000000001</v>
      </c>
      <c r="O65">
        <v>187.501</v>
      </c>
      <c r="P65">
        <v>357.49799999999999</v>
      </c>
      <c r="Q65">
        <v>518.37</v>
      </c>
      <c r="S65" t="b">
        <f t="shared" si="12"/>
        <v>1</v>
      </c>
      <c r="T65" t="b">
        <f t="shared" si="13"/>
        <v>1</v>
      </c>
      <c r="V65" t="b">
        <f t="shared" si="14"/>
        <v>0</v>
      </c>
      <c r="W65" t="b">
        <f t="shared" si="15"/>
        <v>0</v>
      </c>
      <c r="Y65" t="b">
        <f t="shared" si="16"/>
        <v>1</v>
      </c>
      <c r="Z65" t="b">
        <f t="shared" si="17"/>
        <v>1</v>
      </c>
      <c r="AB65" t="b">
        <f t="shared" si="18"/>
        <v>0</v>
      </c>
      <c r="AC65" t="b">
        <f t="shared" si="19"/>
        <v>0</v>
      </c>
      <c r="AF65">
        <f t="shared" si="8"/>
        <v>-5.6899999999999977</v>
      </c>
      <c r="AG65">
        <f t="shared" si="9"/>
        <v>-8.8050000000000068</v>
      </c>
      <c r="AH65" t="str">
        <f t="shared" si="10"/>
        <v/>
      </c>
      <c r="AI65" t="str">
        <f t="shared" si="11"/>
        <v/>
      </c>
    </row>
    <row r="66" spans="1:35" x14ac:dyDescent="0.25">
      <c r="A66">
        <v>65</v>
      </c>
      <c r="B66" t="str">
        <f>_xlfn.XLOOKUP(A66,Sheet1!$A$2:$A$93,Sheet1!$C$2:$C$93)</f>
        <v>MGII/CIV</v>
      </c>
      <c r="C66">
        <v>533.24800000000005</v>
      </c>
      <c r="D66">
        <v>527.07299999999998</v>
      </c>
      <c r="E66">
        <v>29.617999999999999</v>
      </c>
      <c r="G66">
        <v>112.381</v>
      </c>
      <c r="H66">
        <v>119.045</v>
      </c>
      <c r="I66">
        <v>158.02799999999999</v>
      </c>
      <c r="K66">
        <v>512.495</v>
      </c>
      <c r="L66">
        <v>525.22799999999995</v>
      </c>
      <c r="M66">
        <v>29.312000000000001</v>
      </c>
      <c r="O66">
        <v>112.477</v>
      </c>
      <c r="P66">
        <v>138.92099999999999</v>
      </c>
      <c r="Q66">
        <v>375.42399999999998</v>
      </c>
      <c r="S66" t="b">
        <f t="shared" ref="S66:S93" si="20">ABS(C66-D66)&lt;100</f>
        <v>1</v>
      </c>
      <c r="T66" t="b">
        <f t="shared" ref="T66:T93" si="21">E66&lt;80</f>
        <v>1</v>
      </c>
      <c r="V66" t="b">
        <f t="shared" ref="V66:V93" si="22">ABS(G66-H66)&lt;100</f>
        <v>1</v>
      </c>
      <c r="W66" t="b">
        <f t="shared" ref="W66:W93" si="23">I66&lt;80</f>
        <v>0</v>
      </c>
      <c r="Y66" t="b">
        <f t="shared" ref="Y66:Y93" si="24">ABS(K66-L66)&lt;100</f>
        <v>1</v>
      </c>
      <c r="Z66" t="b">
        <f t="shared" ref="Z66:Z93" si="25">M66&lt;80</f>
        <v>1</v>
      </c>
      <c r="AB66" t="b">
        <f t="shared" ref="AB66:AB93" si="26">ABS(O66-P66)&lt;100</f>
        <v>1</v>
      </c>
      <c r="AC66" t="b">
        <f t="shared" ref="AC66:AC93" si="27">Q66&lt;80</f>
        <v>0</v>
      </c>
      <c r="AF66">
        <f t="shared" si="8"/>
        <v>-6.1750000000000682</v>
      </c>
      <c r="AG66">
        <f t="shared" si="9"/>
        <v>12.732999999999947</v>
      </c>
      <c r="AH66" t="str">
        <f t="shared" si="10"/>
        <v/>
      </c>
      <c r="AI66" t="str">
        <f t="shared" si="11"/>
        <v/>
      </c>
    </row>
    <row r="67" spans="1:35" x14ac:dyDescent="0.25">
      <c r="A67">
        <v>66</v>
      </c>
      <c r="B67" t="str">
        <f>_xlfn.XLOOKUP(A67,Sheet1!$A$2:$A$93,Sheet1!$C$2:$C$93)</f>
        <v>MGII/CIV</v>
      </c>
      <c r="C67">
        <v>532.47900000000004</v>
      </c>
      <c r="D67">
        <v>509.22</v>
      </c>
      <c r="E67">
        <v>386.48</v>
      </c>
      <c r="G67">
        <v>1.4999999999999999E-2</v>
      </c>
      <c r="H67">
        <v>389.64800000000002</v>
      </c>
      <c r="I67">
        <v>552.67899999999997</v>
      </c>
      <c r="K67">
        <v>530.54499999999996</v>
      </c>
      <c r="L67">
        <v>525.78700000000003</v>
      </c>
      <c r="M67">
        <v>385.57799999999997</v>
      </c>
      <c r="O67">
        <v>524.98599999999999</v>
      </c>
      <c r="P67">
        <v>405.85500000000002</v>
      </c>
      <c r="Q67">
        <v>521.91</v>
      </c>
      <c r="S67" t="b">
        <f t="shared" si="20"/>
        <v>1</v>
      </c>
      <c r="T67" t="b">
        <f t="shared" si="21"/>
        <v>0</v>
      </c>
      <c r="V67" t="b">
        <f t="shared" si="22"/>
        <v>0</v>
      </c>
      <c r="W67" t="b">
        <f t="shared" si="23"/>
        <v>0</v>
      </c>
      <c r="Y67" t="b">
        <f t="shared" si="24"/>
        <v>1</v>
      </c>
      <c r="Z67" t="b">
        <f t="shared" si="25"/>
        <v>0</v>
      </c>
      <c r="AB67" t="b">
        <f t="shared" si="26"/>
        <v>0</v>
      </c>
      <c r="AC67" t="b">
        <f t="shared" si="27"/>
        <v>0</v>
      </c>
      <c r="AF67" t="str">
        <f t="shared" ref="AF67:AF93" si="28">IF(AND(S67:T67,Y67:Z67),D67-C67,"")</f>
        <v/>
      </c>
      <c r="AG67" t="str">
        <f t="shared" ref="AG67:AG93" si="29">IF(AND(S67:T67,Y67:Z67),L67-K67,"")</f>
        <v/>
      </c>
      <c r="AH67" t="str">
        <f t="shared" ref="AH67:AH93" si="30">IF(AND(V67:W67,AB67:AC67),H67-G67,"")</f>
        <v/>
      </c>
      <c r="AI67" t="str">
        <f t="shared" ref="AI67:AI93" si="31">IF(AND(V67:W67,AB67:AC67),P67-O67,"")</f>
        <v/>
      </c>
    </row>
    <row r="68" spans="1:35" x14ac:dyDescent="0.25">
      <c r="A68">
        <v>67</v>
      </c>
      <c r="B68" t="str">
        <f>_xlfn.XLOOKUP(A68,Sheet1!$A$2:$A$93,Sheet1!$C$2:$C$93)</f>
        <v>MGII/CIV</v>
      </c>
      <c r="C68">
        <v>168.703</v>
      </c>
      <c r="D68">
        <v>179.42099999999999</v>
      </c>
      <c r="E68">
        <v>34.475999999999999</v>
      </c>
      <c r="G68">
        <v>37.526000000000003</v>
      </c>
      <c r="H68">
        <v>388.19799999999998</v>
      </c>
      <c r="I68">
        <v>532.84799999999996</v>
      </c>
      <c r="K68">
        <v>169.27099999999999</v>
      </c>
      <c r="L68">
        <v>176.137</v>
      </c>
      <c r="M68">
        <v>37.448999999999998</v>
      </c>
      <c r="O68">
        <v>175.00899999999999</v>
      </c>
      <c r="P68">
        <v>389.51900000000001</v>
      </c>
      <c r="Q68">
        <v>528.73099999999999</v>
      </c>
      <c r="S68" t="b">
        <f t="shared" si="20"/>
        <v>1</v>
      </c>
      <c r="T68" t="b">
        <f t="shared" si="21"/>
        <v>1</v>
      </c>
      <c r="V68" t="b">
        <f t="shared" si="22"/>
        <v>0</v>
      </c>
      <c r="W68" t="b">
        <f t="shared" si="23"/>
        <v>0</v>
      </c>
      <c r="Y68" t="b">
        <f t="shared" si="24"/>
        <v>1</v>
      </c>
      <c r="Z68" t="b">
        <f t="shared" si="25"/>
        <v>1</v>
      </c>
      <c r="AB68" t="b">
        <f t="shared" si="26"/>
        <v>0</v>
      </c>
      <c r="AC68" t="b">
        <f t="shared" si="27"/>
        <v>0</v>
      </c>
      <c r="AF68">
        <f t="shared" si="28"/>
        <v>10.717999999999989</v>
      </c>
      <c r="AG68">
        <f t="shared" si="29"/>
        <v>6.8660000000000139</v>
      </c>
      <c r="AH68" t="str">
        <f t="shared" si="30"/>
        <v/>
      </c>
      <c r="AI68" t="str">
        <f t="shared" si="31"/>
        <v/>
      </c>
    </row>
    <row r="69" spans="1:35" x14ac:dyDescent="0.25">
      <c r="A69">
        <v>68</v>
      </c>
      <c r="B69" t="str">
        <f>_xlfn.XLOOKUP(A69,Sheet1!$A$2:$A$93,Sheet1!$C$2:$C$93)</f>
        <v>MGII/CIV</v>
      </c>
      <c r="C69">
        <v>605.87599999999998</v>
      </c>
      <c r="D69">
        <v>552.55999999999995</v>
      </c>
      <c r="E69">
        <v>69.731999999999999</v>
      </c>
      <c r="G69">
        <v>650.00699999999995</v>
      </c>
      <c r="H69">
        <v>454.23899999999998</v>
      </c>
      <c r="I69">
        <v>487.91500000000002</v>
      </c>
      <c r="K69">
        <v>605.85500000000002</v>
      </c>
      <c r="L69">
        <v>558.05799999999999</v>
      </c>
      <c r="M69">
        <v>68.882999999999996</v>
      </c>
      <c r="O69">
        <v>649.99199999999996</v>
      </c>
      <c r="P69">
        <v>471.71</v>
      </c>
      <c r="Q69">
        <v>481.11200000000002</v>
      </c>
      <c r="S69" t="b">
        <f t="shared" si="20"/>
        <v>1</v>
      </c>
      <c r="T69" t="b">
        <f t="shared" si="21"/>
        <v>1</v>
      </c>
      <c r="V69" t="b">
        <f t="shared" si="22"/>
        <v>0</v>
      </c>
      <c r="W69" t="b">
        <f t="shared" si="23"/>
        <v>0</v>
      </c>
      <c r="Y69" t="b">
        <f t="shared" si="24"/>
        <v>1</v>
      </c>
      <c r="Z69" t="b">
        <f t="shared" si="25"/>
        <v>1</v>
      </c>
      <c r="AB69" t="b">
        <f t="shared" si="26"/>
        <v>0</v>
      </c>
      <c r="AC69" t="b">
        <f t="shared" si="27"/>
        <v>0</v>
      </c>
      <c r="AF69">
        <f t="shared" si="28"/>
        <v>-53.316000000000031</v>
      </c>
      <c r="AG69">
        <f t="shared" si="29"/>
        <v>-47.797000000000025</v>
      </c>
      <c r="AH69" t="str">
        <f t="shared" si="30"/>
        <v/>
      </c>
      <c r="AI69" t="str">
        <f t="shared" si="31"/>
        <v/>
      </c>
    </row>
    <row r="70" spans="1:35" x14ac:dyDescent="0.25">
      <c r="A70">
        <v>69</v>
      </c>
      <c r="B70" t="str">
        <f>_xlfn.XLOOKUP(A70,Sheet1!$A$2:$A$93,Sheet1!$C$2:$C$93)</f>
        <v>MGII/CIV</v>
      </c>
      <c r="C70">
        <v>100.23699999999999</v>
      </c>
      <c r="D70">
        <v>216.04400000000001</v>
      </c>
      <c r="E70">
        <v>375.57</v>
      </c>
      <c r="G70">
        <v>474.99900000000002</v>
      </c>
      <c r="H70">
        <v>415.75099999999998</v>
      </c>
      <c r="I70">
        <v>533.976</v>
      </c>
      <c r="K70">
        <v>100.19199999999999</v>
      </c>
      <c r="L70">
        <v>217.93</v>
      </c>
      <c r="M70">
        <v>379.43400000000003</v>
      </c>
      <c r="O70">
        <v>587.48800000000006</v>
      </c>
      <c r="P70">
        <v>410.45400000000001</v>
      </c>
      <c r="Q70">
        <v>539.476</v>
      </c>
      <c r="S70" t="b">
        <f t="shared" si="20"/>
        <v>0</v>
      </c>
      <c r="T70" t="b">
        <f t="shared" si="21"/>
        <v>0</v>
      </c>
      <c r="V70" t="b">
        <f t="shared" si="22"/>
        <v>1</v>
      </c>
      <c r="W70" t="b">
        <f t="shared" si="23"/>
        <v>0</v>
      </c>
      <c r="Y70" t="b">
        <f t="shared" si="24"/>
        <v>0</v>
      </c>
      <c r="Z70" t="b">
        <f t="shared" si="25"/>
        <v>0</v>
      </c>
      <c r="AB70" t="b">
        <f t="shared" si="26"/>
        <v>0</v>
      </c>
      <c r="AC70" t="b">
        <f t="shared" si="27"/>
        <v>0</v>
      </c>
      <c r="AF70" t="str">
        <f t="shared" si="28"/>
        <v/>
      </c>
      <c r="AG70" t="str">
        <f t="shared" si="29"/>
        <v/>
      </c>
      <c r="AH70" t="str">
        <f t="shared" si="30"/>
        <v/>
      </c>
      <c r="AI70" t="str">
        <f t="shared" si="31"/>
        <v/>
      </c>
    </row>
    <row r="71" spans="1:35" x14ac:dyDescent="0.25">
      <c r="A71">
        <v>70</v>
      </c>
      <c r="B71" t="str">
        <f>_xlfn.XLOOKUP(A71,Sheet1!$A$2:$A$93,Sheet1!$C$2:$C$93)</f>
        <v>MGII/CIV</v>
      </c>
      <c r="C71">
        <v>146.578</v>
      </c>
      <c r="D71">
        <v>161.71700000000001</v>
      </c>
      <c r="E71">
        <v>382.86799999999999</v>
      </c>
      <c r="G71">
        <v>112.51600000000001</v>
      </c>
      <c r="H71">
        <v>352.73500000000001</v>
      </c>
      <c r="I71">
        <v>525.35</v>
      </c>
      <c r="K71">
        <v>145.75700000000001</v>
      </c>
      <c r="L71">
        <v>186.518</v>
      </c>
      <c r="M71">
        <v>392.65100000000001</v>
      </c>
      <c r="O71">
        <v>112.503</v>
      </c>
      <c r="P71">
        <v>366.18799999999999</v>
      </c>
      <c r="Q71">
        <v>527.50199999999995</v>
      </c>
      <c r="S71" t="b">
        <f t="shared" si="20"/>
        <v>1</v>
      </c>
      <c r="T71" t="b">
        <f t="shared" si="21"/>
        <v>0</v>
      </c>
      <c r="V71" t="b">
        <f t="shared" si="22"/>
        <v>0</v>
      </c>
      <c r="W71" t="b">
        <f t="shared" si="23"/>
        <v>0</v>
      </c>
      <c r="Y71" t="b">
        <f t="shared" si="24"/>
        <v>1</v>
      </c>
      <c r="Z71" t="b">
        <f t="shared" si="25"/>
        <v>0</v>
      </c>
      <c r="AB71" t="b">
        <f t="shared" si="26"/>
        <v>0</v>
      </c>
      <c r="AC71" t="b">
        <f t="shared" si="27"/>
        <v>0</v>
      </c>
      <c r="AF71" t="str">
        <f t="shared" si="28"/>
        <v/>
      </c>
      <c r="AG71" t="str">
        <f t="shared" si="29"/>
        <v/>
      </c>
      <c r="AH71" t="str">
        <f t="shared" si="30"/>
        <v/>
      </c>
      <c r="AI71" t="str">
        <f t="shared" si="31"/>
        <v/>
      </c>
    </row>
    <row r="72" spans="1:35" x14ac:dyDescent="0.25">
      <c r="A72">
        <v>71</v>
      </c>
      <c r="B72" t="str">
        <f>_xlfn.XLOOKUP(A72,Sheet1!$A$2:$A$93,Sheet1!$C$2:$C$93)</f>
        <v>MGII/CIV</v>
      </c>
      <c r="C72">
        <v>175.11199999999999</v>
      </c>
      <c r="D72">
        <v>188.87899999999999</v>
      </c>
      <c r="E72">
        <v>623.31799999999998</v>
      </c>
      <c r="G72">
        <v>25.003</v>
      </c>
      <c r="H72">
        <v>375.56599999999997</v>
      </c>
      <c r="I72">
        <v>551.77</v>
      </c>
      <c r="K72">
        <v>775.03499999999997</v>
      </c>
      <c r="L72">
        <v>637.68399999999997</v>
      </c>
      <c r="M72">
        <v>606.82299999999998</v>
      </c>
      <c r="O72">
        <v>49.999000000000002</v>
      </c>
      <c r="P72">
        <v>375.19799999999998</v>
      </c>
      <c r="Q72">
        <v>555.11400000000003</v>
      </c>
      <c r="S72" t="b">
        <f t="shared" si="20"/>
        <v>1</v>
      </c>
      <c r="T72" t="b">
        <f t="shared" si="21"/>
        <v>0</v>
      </c>
      <c r="V72" t="b">
        <f t="shared" si="22"/>
        <v>0</v>
      </c>
      <c r="W72" t="b">
        <f t="shared" si="23"/>
        <v>0</v>
      </c>
      <c r="Y72" t="b">
        <f t="shared" si="24"/>
        <v>0</v>
      </c>
      <c r="Z72" t="b">
        <f t="shared" si="25"/>
        <v>0</v>
      </c>
      <c r="AB72" t="b">
        <f t="shared" si="26"/>
        <v>0</v>
      </c>
      <c r="AC72" t="b">
        <f t="shared" si="27"/>
        <v>0</v>
      </c>
      <c r="AF72" t="str">
        <f t="shared" si="28"/>
        <v/>
      </c>
      <c r="AG72" t="str">
        <f t="shared" si="29"/>
        <v/>
      </c>
      <c r="AH72" t="str">
        <f t="shared" si="30"/>
        <v/>
      </c>
      <c r="AI72" t="str">
        <f t="shared" si="31"/>
        <v/>
      </c>
    </row>
    <row r="73" spans="1:35" x14ac:dyDescent="0.25">
      <c r="A73">
        <v>72</v>
      </c>
      <c r="B73" t="str">
        <f>_xlfn.XLOOKUP(A73,Sheet1!$A$2:$A$93,Sheet1!$C$2:$C$93)</f>
        <v>MGII/CIV</v>
      </c>
      <c r="C73">
        <v>787.49699999999996</v>
      </c>
      <c r="D73">
        <v>750.27300000000002</v>
      </c>
      <c r="E73">
        <v>296.83100000000002</v>
      </c>
      <c r="G73">
        <v>437.49900000000002</v>
      </c>
      <c r="H73">
        <v>402.29700000000003</v>
      </c>
      <c r="I73">
        <v>508.74200000000002</v>
      </c>
      <c r="K73">
        <v>787.50099999999998</v>
      </c>
      <c r="L73">
        <v>745.053</v>
      </c>
      <c r="M73">
        <v>297.91300000000001</v>
      </c>
      <c r="O73">
        <v>437.49599999999998</v>
      </c>
      <c r="P73">
        <v>401.21899999999999</v>
      </c>
      <c r="Q73">
        <v>507.40899999999999</v>
      </c>
      <c r="S73" t="b">
        <f t="shared" si="20"/>
        <v>1</v>
      </c>
      <c r="T73" t="b">
        <f t="shared" si="21"/>
        <v>0</v>
      </c>
      <c r="V73" t="b">
        <f t="shared" si="22"/>
        <v>1</v>
      </c>
      <c r="W73" t="b">
        <f t="shared" si="23"/>
        <v>0</v>
      </c>
      <c r="Y73" t="b">
        <f t="shared" si="24"/>
        <v>1</v>
      </c>
      <c r="Z73" t="b">
        <f t="shared" si="25"/>
        <v>0</v>
      </c>
      <c r="AB73" t="b">
        <f t="shared" si="26"/>
        <v>1</v>
      </c>
      <c r="AC73" t="b">
        <f t="shared" si="27"/>
        <v>0</v>
      </c>
      <c r="AF73" t="str">
        <f t="shared" si="28"/>
        <v/>
      </c>
      <c r="AG73" t="str">
        <f t="shared" si="29"/>
        <v/>
      </c>
      <c r="AH73" t="str">
        <f t="shared" si="30"/>
        <v/>
      </c>
      <c r="AI73" t="str">
        <f t="shared" si="31"/>
        <v/>
      </c>
    </row>
    <row r="74" spans="1:35" x14ac:dyDescent="0.25">
      <c r="A74">
        <v>73</v>
      </c>
      <c r="B74" t="str">
        <f>_xlfn.XLOOKUP(A74,Sheet1!$A$2:$A$93,Sheet1!$C$2:$C$93)</f>
        <v>MGII/CIV</v>
      </c>
      <c r="C74">
        <v>476.92</v>
      </c>
      <c r="D74">
        <v>478.16300000000001</v>
      </c>
      <c r="E74">
        <v>95.736000000000004</v>
      </c>
      <c r="G74">
        <v>462.47899999999998</v>
      </c>
      <c r="H74">
        <v>400.86500000000001</v>
      </c>
      <c r="I74">
        <v>525.846</v>
      </c>
      <c r="K74">
        <v>476.04399999999998</v>
      </c>
      <c r="L74">
        <v>479.70299999999997</v>
      </c>
      <c r="M74">
        <v>93.289000000000001</v>
      </c>
      <c r="O74">
        <v>487.488</v>
      </c>
      <c r="P74">
        <v>404.846</v>
      </c>
      <c r="Q74">
        <v>517.87400000000002</v>
      </c>
      <c r="S74" t="b">
        <f t="shared" si="20"/>
        <v>1</v>
      </c>
      <c r="T74" t="b">
        <f t="shared" si="21"/>
        <v>0</v>
      </c>
      <c r="V74" t="b">
        <f t="shared" si="22"/>
        <v>1</v>
      </c>
      <c r="W74" t="b">
        <f t="shared" si="23"/>
        <v>0</v>
      </c>
      <c r="Y74" t="b">
        <f t="shared" si="24"/>
        <v>1</v>
      </c>
      <c r="Z74" t="b">
        <f t="shared" si="25"/>
        <v>0</v>
      </c>
      <c r="AB74" t="b">
        <f t="shared" si="26"/>
        <v>1</v>
      </c>
      <c r="AC74" t="b">
        <f t="shared" si="27"/>
        <v>0</v>
      </c>
      <c r="AF74" t="str">
        <f t="shared" si="28"/>
        <v/>
      </c>
      <c r="AG74" t="str">
        <f t="shared" si="29"/>
        <v/>
      </c>
      <c r="AH74" t="str">
        <f t="shared" si="30"/>
        <v/>
      </c>
      <c r="AI74" t="str">
        <f t="shared" si="31"/>
        <v/>
      </c>
    </row>
    <row r="75" spans="1:35" x14ac:dyDescent="0.25">
      <c r="A75">
        <v>74</v>
      </c>
      <c r="B75" t="str">
        <f>_xlfn.XLOOKUP(A75,Sheet1!$A$2:$A$93,Sheet1!$C$2:$C$93)</f>
        <v>MGII/CIV</v>
      </c>
      <c r="C75">
        <v>505.52499999999998</v>
      </c>
      <c r="D75">
        <v>512.74199999999996</v>
      </c>
      <c r="E75">
        <v>39.570999999999998</v>
      </c>
      <c r="G75">
        <v>699.98900000000003</v>
      </c>
      <c r="H75">
        <v>619.16099999999994</v>
      </c>
      <c r="I75">
        <v>518.15499999999997</v>
      </c>
      <c r="K75">
        <v>507.04300000000001</v>
      </c>
      <c r="L75">
        <v>512.40599999999995</v>
      </c>
      <c r="M75">
        <v>37.110999999999997</v>
      </c>
      <c r="O75">
        <v>700.00300000000004</v>
      </c>
      <c r="P75">
        <v>616.53200000000004</v>
      </c>
      <c r="Q75">
        <v>535.78700000000003</v>
      </c>
      <c r="S75" t="b">
        <f t="shared" si="20"/>
        <v>1</v>
      </c>
      <c r="T75" t="b">
        <f t="shared" si="21"/>
        <v>1</v>
      </c>
      <c r="V75" t="b">
        <f t="shared" si="22"/>
        <v>1</v>
      </c>
      <c r="W75" t="b">
        <f t="shared" si="23"/>
        <v>0</v>
      </c>
      <c r="Y75" t="b">
        <f t="shared" si="24"/>
        <v>1</v>
      </c>
      <c r="Z75" t="b">
        <f t="shared" si="25"/>
        <v>1</v>
      </c>
      <c r="AB75" t="b">
        <f t="shared" si="26"/>
        <v>1</v>
      </c>
      <c r="AC75" t="b">
        <f t="shared" si="27"/>
        <v>0</v>
      </c>
      <c r="AF75">
        <f t="shared" si="28"/>
        <v>7.2169999999999845</v>
      </c>
      <c r="AG75">
        <f t="shared" si="29"/>
        <v>5.3629999999999427</v>
      </c>
      <c r="AH75" t="str">
        <f t="shared" si="30"/>
        <v/>
      </c>
      <c r="AI75" t="str">
        <f t="shared" si="31"/>
        <v/>
      </c>
    </row>
    <row r="76" spans="1:35" x14ac:dyDescent="0.25">
      <c r="A76">
        <v>75</v>
      </c>
      <c r="B76" t="str">
        <f>_xlfn.XLOOKUP(A76,Sheet1!$A$2:$A$93,Sheet1!$C$2:$C$93)</f>
        <v>MGII/CIV</v>
      </c>
      <c r="C76">
        <v>522.54999999999995</v>
      </c>
      <c r="D76">
        <v>546.03200000000004</v>
      </c>
      <c r="E76">
        <v>41.508000000000003</v>
      </c>
      <c r="G76">
        <v>225.03</v>
      </c>
      <c r="H76">
        <v>285.98899999999998</v>
      </c>
      <c r="I76">
        <v>509.17599999999999</v>
      </c>
      <c r="K76">
        <v>522.11599999999999</v>
      </c>
      <c r="L76">
        <v>543.07899999999995</v>
      </c>
      <c r="M76">
        <v>44.832999999999998</v>
      </c>
      <c r="O76">
        <v>512.49900000000002</v>
      </c>
      <c r="P76">
        <v>337.80500000000001</v>
      </c>
      <c r="Q76">
        <v>525.03899999999999</v>
      </c>
      <c r="S76" t="b">
        <f t="shared" si="20"/>
        <v>1</v>
      </c>
      <c r="T76" t="b">
        <f t="shared" si="21"/>
        <v>1</v>
      </c>
      <c r="V76" t="b">
        <f t="shared" si="22"/>
        <v>1</v>
      </c>
      <c r="W76" t="b">
        <f t="shared" si="23"/>
        <v>0</v>
      </c>
      <c r="Y76" t="b">
        <f t="shared" si="24"/>
        <v>1</v>
      </c>
      <c r="Z76" t="b">
        <f t="shared" si="25"/>
        <v>1</v>
      </c>
      <c r="AB76" t="b">
        <f t="shared" si="26"/>
        <v>0</v>
      </c>
      <c r="AC76" t="b">
        <f t="shared" si="27"/>
        <v>0</v>
      </c>
      <c r="AF76">
        <f t="shared" si="28"/>
        <v>23.482000000000085</v>
      </c>
      <c r="AG76">
        <f t="shared" si="29"/>
        <v>20.962999999999965</v>
      </c>
      <c r="AH76" t="str">
        <f t="shared" si="30"/>
        <v/>
      </c>
      <c r="AI76" t="str">
        <f t="shared" si="31"/>
        <v/>
      </c>
    </row>
    <row r="77" spans="1:35" x14ac:dyDescent="0.25">
      <c r="A77">
        <v>76</v>
      </c>
      <c r="B77" t="str">
        <f>_xlfn.XLOOKUP(A77,Sheet1!$A$2:$A$93,Sheet1!$C$2:$C$93)</f>
        <v>MGII/CIV</v>
      </c>
      <c r="C77">
        <v>517.29200000000003</v>
      </c>
      <c r="D77">
        <v>510.76600000000002</v>
      </c>
      <c r="E77">
        <v>377.495</v>
      </c>
      <c r="G77">
        <v>724.995</v>
      </c>
      <c r="H77">
        <v>393.32400000000001</v>
      </c>
      <c r="I77">
        <v>566.53599999999994</v>
      </c>
      <c r="K77">
        <v>523.97699999999998</v>
      </c>
      <c r="L77">
        <v>523.10799999999995</v>
      </c>
      <c r="M77">
        <v>360.71699999999998</v>
      </c>
      <c r="O77">
        <v>774.97199999999998</v>
      </c>
      <c r="P77">
        <v>409.37900000000002</v>
      </c>
      <c r="Q77">
        <v>555.21</v>
      </c>
      <c r="S77" t="b">
        <f t="shared" si="20"/>
        <v>1</v>
      </c>
      <c r="T77" t="b">
        <f t="shared" si="21"/>
        <v>0</v>
      </c>
      <c r="V77" t="b">
        <f t="shared" si="22"/>
        <v>0</v>
      </c>
      <c r="W77" t="b">
        <f t="shared" si="23"/>
        <v>0</v>
      </c>
      <c r="Y77" t="b">
        <f t="shared" si="24"/>
        <v>1</v>
      </c>
      <c r="Z77" t="b">
        <f t="shared" si="25"/>
        <v>0</v>
      </c>
      <c r="AB77" t="b">
        <f t="shared" si="26"/>
        <v>0</v>
      </c>
      <c r="AC77" t="b">
        <f t="shared" si="27"/>
        <v>0</v>
      </c>
      <c r="AF77" t="str">
        <f t="shared" si="28"/>
        <v/>
      </c>
      <c r="AG77" t="str">
        <f t="shared" si="29"/>
        <v/>
      </c>
      <c r="AH77" t="str">
        <f t="shared" si="30"/>
        <v/>
      </c>
      <c r="AI77" t="str">
        <f t="shared" si="31"/>
        <v/>
      </c>
    </row>
    <row r="78" spans="1:35" x14ac:dyDescent="0.25">
      <c r="A78">
        <v>77</v>
      </c>
      <c r="B78" t="str">
        <f>_xlfn.XLOOKUP(A78,Sheet1!$A$2:$A$93,Sheet1!$C$2:$C$93)</f>
        <v>MGII/CIV</v>
      </c>
      <c r="C78">
        <v>132.911</v>
      </c>
      <c r="D78">
        <v>140.74</v>
      </c>
      <c r="E78">
        <v>44.625999999999998</v>
      </c>
      <c r="G78">
        <v>12.500999999999999</v>
      </c>
      <c r="H78">
        <v>262.154</v>
      </c>
      <c r="I78">
        <v>475.38799999999998</v>
      </c>
      <c r="K78">
        <v>132.80799999999999</v>
      </c>
      <c r="L78">
        <v>140.38999999999999</v>
      </c>
      <c r="M78">
        <v>45.92</v>
      </c>
      <c r="O78">
        <v>137.48500000000001</v>
      </c>
      <c r="P78">
        <v>211.16</v>
      </c>
      <c r="Q78">
        <v>450.74799999999999</v>
      </c>
      <c r="S78" t="b">
        <f t="shared" si="20"/>
        <v>1</v>
      </c>
      <c r="T78" t="b">
        <f t="shared" si="21"/>
        <v>1</v>
      </c>
      <c r="V78" t="b">
        <f t="shared" si="22"/>
        <v>0</v>
      </c>
      <c r="W78" t="b">
        <f t="shared" si="23"/>
        <v>0</v>
      </c>
      <c r="Y78" t="b">
        <f t="shared" si="24"/>
        <v>1</v>
      </c>
      <c r="Z78" t="b">
        <f t="shared" si="25"/>
        <v>1</v>
      </c>
      <c r="AB78" t="b">
        <f t="shared" si="26"/>
        <v>1</v>
      </c>
      <c r="AC78" t="b">
        <f t="shared" si="27"/>
        <v>0</v>
      </c>
      <c r="AF78">
        <f t="shared" si="28"/>
        <v>7.8290000000000077</v>
      </c>
      <c r="AG78">
        <f t="shared" si="29"/>
        <v>7.5819999999999936</v>
      </c>
      <c r="AH78" t="str">
        <f t="shared" si="30"/>
        <v/>
      </c>
      <c r="AI78" t="str">
        <f t="shared" si="31"/>
        <v/>
      </c>
    </row>
    <row r="79" spans="1:35" x14ac:dyDescent="0.25">
      <c r="A79">
        <v>78</v>
      </c>
      <c r="B79" t="str">
        <f>_xlfn.XLOOKUP(A79,Sheet1!$A$2:$A$93,Sheet1!$C$2:$C$93)</f>
        <v>MGII/CIV</v>
      </c>
      <c r="C79">
        <v>567.03099999999995</v>
      </c>
      <c r="D79">
        <v>560.17200000000003</v>
      </c>
      <c r="E79">
        <v>25.933</v>
      </c>
      <c r="G79">
        <v>624.98</v>
      </c>
      <c r="H79">
        <v>419.858</v>
      </c>
      <c r="I79">
        <v>511.517</v>
      </c>
      <c r="K79">
        <v>566.91499999999996</v>
      </c>
      <c r="L79">
        <v>559.44899999999996</v>
      </c>
      <c r="M79">
        <v>26.018000000000001</v>
      </c>
      <c r="O79">
        <v>550</v>
      </c>
      <c r="P79">
        <v>462.68400000000003</v>
      </c>
      <c r="Q79">
        <v>484.21600000000001</v>
      </c>
      <c r="S79" t="b">
        <f t="shared" si="20"/>
        <v>1</v>
      </c>
      <c r="T79" t="b">
        <f t="shared" si="21"/>
        <v>1</v>
      </c>
      <c r="V79" t="b">
        <f t="shared" si="22"/>
        <v>0</v>
      </c>
      <c r="W79" t="b">
        <f t="shared" si="23"/>
        <v>0</v>
      </c>
      <c r="Y79" t="b">
        <f t="shared" si="24"/>
        <v>1</v>
      </c>
      <c r="Z79" t="b">
        <f t="shared" si="25"/>
        <v>1</v>
      </c>
      <c r="AB79" t="b">
        <f t="shared" si="26"/>
        <v>1</v>
      </c>
      <c r="AC79" t="b">
        <f t="shared" si="27"/>
        <v>0</v>
      </c>
      <c r="AF79">
        <f t="shared" si="28"/>
        <v>-6.8589999999999236</v>
      </c>
      <c r="AG79">
        <f t="shared" si="29"/>
        <v>-7.4660000000000082</v>
      </c>
      <c r="AH79" t="str">
        <f t="shared" si="30"/>
        <v/>
      </c>
      <c r="AI79" t="str">
        <f t="shared" si="31"/>
        <v/>
      </c>
    </row>
    <row r="80" spans="1:35" x14ac:dyDescent="0.25">
      <c r="A80">
        <v>79</v>
      </c>
      <c r="B80" t="str">
        <f>_xlfn.XLOOKUP(A80,Sheet1!$A$2:$A$93,Sheet1!$C$2:$C$93)</f>
        <v>Hbeta/MGII</v>
      </c>
      <c r="C80">
        <v>107.71</v>
      </c>
      <c r="D80">
        <v>160.43199999999999</v>
      </c>
      <c r="E80">
        <v>88.695999999999998</v>
      </c>
      <c r="G80">
        <v>285.43099999999998</v>
      </c>
      <c r="H80">
        <v>259.38799999999998</v>
      </c>
      <c r="I80">
        <v>44.348999999999997</v>
      </c>
      <c r="K80">
        <v>105.995</v>
      </c>
      <c r="L80">
        <v>149.76</v>
      </c>
      <c r="M80">
        <v>76.509</v>
      </c>
      <c r="O80">
        <v>284.92200000000003</v>
      </c>
      <c r="P80">
        <v>261.99700000000001</v>
      </c>
      <c r="Q80">
        <v>43.368000000000002</v>
      </c>
      <c r="S80" t="b">
        <f t="shared" si="20"/>
        <v>1</v>
      </c>
      <c r="T80" t="b">
        <f t="shared" si="21"/>
        <v>0</v>
      </c>
      <c r="V80" t="b">
        <f t="shared" si="22"/>
        <v>1</v>
      </c>
      <c r="W80" t="b">
        <f t="shared" si="23"/>
        <v>1</v>
      </c>
      <c r="Y80" t="b">
        <f t="shared" si="24"/>
        <v>1</v>
      </c>
      <c r="Z80" t="b">
        <f t="shared" si="25"/>
        <v>1</v>
      </c>
      <c r="AB80" t="b">
        <f t="shared" si="26"/>
        <v>1</v>
      </c>
      <c r="AC80" t="b">
        <f t="shared" si="27"/>
        <v>1</v>
      </c>
      <c r="AF80" t="str">
        <f t="shared" si="28"/>
        <v/>
      </c>
      <c r="AG80" t="str">
        <f t="shared" si="29"/>
        <v/>
      </c>
      <c r="AH80">
        <f t="shared" si="30"/>
        <v>-26.043000000000006</v>
      </c>
      <c r="AI80">
        <f t="shared" si="31"/>
        <v>-22.925000000000011</v>
      </c>
    </row>
    <row r="81" spans="1:35" x14ac:dyDescent="0.25">
      <c r="A81">
        <v>80</v>
      </c>
      <c r="B81" t="str">
        <f>_xlfn.XLOOKUP(A81,Sheet1!$A$2:$A$93,Sheet1!$C$2:$C$93)</f>
        <v>MGII/CIV</v>
      </c>
      <c r="C81">
        <v>520.42499999999995</v>
      </c>
      <c r="D81">
        <v>522.00800000000004</v>
      </c>
      <c r="E81">
        <v>18.861000000000001</v>
      </c>
      <c r="G81">
        <v>612.50300000000004</v>
      </c>
      <c r="H81">
        <v>467.27499999999998</v>
      </c>
      <c r="I81">
        <v>538.65099999999995</v>
      </c>
      <c r="K81">
        <v>516.06799999999998</v>
      </c>
      <c r="L81">
        <v>521.80899999999997</v>
      </c>
      <c r="M81">
        <v>18.981999999999999</v>
      </c>
      <c r="O81">
        <v>787.49099999999999</v>
      </c>
      <c r="P81">
        <v>488.46499999999997</v>
      </c>
      <c r="Q81">
        <v>555.28</v>
      </c>
      <c r="S81" t="b">
        <f t="shared" si="20"/>
        <v>1</v>
      </c>
      <c r="T81" t="b">
        <f t="shared" si="21"/>
        <v>1</v>
      </c>
      <c r="V81" t="b">
        <f t="shared" si="22"/>
        <v>0</v>
      </c>
      <c r="W81" t="b">
        <f t="shared" si="23"/>
        <v>0</v>
      </c>
      <c r="Y81" t="b">
        <f t="shared" si="24"/>
        <v>1</v>
      </c>
      <c r="Z81" t="b">
        <f t="shared" si="25"/>
        <v>1</v>
      </c>
      <c r="AB81" t="b">
        <f t="shared" si="26"/>
        <v>0</v>
      </c>
      <c r="AC81" t="b">
        <f t="shared" si="27"/>
        <v>0</v>
      </c>
      <c r="AF81">
        <f t="shared" si="28"/>
        <v>1.5830000000000837</v>
      </c>
      <c r="AG81">
        <f t="shared" si="29"/>
        <v>5.7409999999999854</v>
      </c>
      <c r="AH81" t="str">
        <f t="shared" si="30"/>
        <v/>
      </c>
      <c r="AI81" t="str">
        <f t="shared" si="31"/>
        <v/>
      </c>
    </row>
    <row r="82" spans="1:35" x14ac:dyDescent="0.25">
      <c r="A82">
        <v>81</v>
      </c>
      <c r="B82" t="str">
        <f>_xlfn.XLOOKUP(A82,Sheet1!$A$2:$A$93,Sheet1!$C$2:$C$93)</f>
        <v>MGII/CIV</v>
      </c>
      <c r="C82">
        <v>127.22499999999999</v>
      </c>
      <c r="D82">
        <v>178.34800000000001</v>
      </c>
      <c r="E82">
        <v>349.637</v>
      </c>
      <c r="G82">
        <v>262.50599999999997</v>
      </c>
      <c r="H82">
        <v>386.62299999999999</v>
      </c>
      <c r="I82">
        <v>495.38299999999998</v>
      </c>
      <c r="K82">
        <v>481.61599999999999</v>
      </c>
      <c r="L82">
        <v>500.67899999999997</v>
      </c>
      <c r="M82">
        <v>49.542000000000002</v>
      </c>
      <c r="O82">
        <v>262.52199999999999</v>
      </c>
      <c r="P82">
        <v>386.65600000000001</v>
      </c>
      <c r="Q82">
        <v>498.303</v>
      </c>
      <c r="S82" t="b">
        <f t="shared" si="20"/>
        <v>1</v>
      </c>
      <c r="T82" t="b">
        <f t="shared" si="21"/>
        <v>0</v>
      </c>
      <c r="V82" t="b">
        <f t="shared" si="22"/>
        <v>0</v>
      </c>
      <c r="W82" t="b">
        <f t="shared" si="23"/>
        <v>0</v>
      </c>
      <c r="Y82" t="b">
        <f t="shared" si="24"/>
        <v>1</v>
      </c>
      <c r="Z82" t="b">
        <f t="shared" si="25"/>
        <v>1</v>
      </c>
      <c r="AB82" t="b">
        <f t="shared" si="26"/>
        <v>0</v>
      </c>
      <c r="AC82" t="b">
        <f t="shared" si="27"/>
        <v>0</v>
      </c>
      <c r="AF82" t="str">
        <f t="shared" si="28"/>
        <v/>
      </c>
      <c r="AG82" t="str">
        <f t="shared" si="29"/>
        <v/>
      </c>
      <c r="AH82" t="str">
        <f t="shared" si="30"/>
        <v/>
      </c>
      <c r="AI82" t="str">
        <f t="shared" si="31"/>
        <v/>
      </c>
    </row>
    <row r="83" spans="1:35" x14ac:dyDescent="0.25">
      <c r="A83">
        <v>82</v>
      </c>
      <c r="B83" t="str">
        <f>_xlfn.XLOOKUP(A83,Sheet1!$A$2:$A$93,Sheet1!$C$2:$C$93)</f>
        <v>MGII/CIV</v>
      </c>
      <c r="C83">
        <v>176.26599999999999</v>
      </c>
      <c r="D83">
        <v>175.208</v>
      </c>
      <c r="E83">
        <v>28.053999999999998</v>
      </c>
      <c r="G83">
        <v>349.98599999999999</v>
      </c>
      <c r="H83">
        <v>359.01799999999997</v>
      </c>
      <c r="I83">
        <v>526.96299999999997</v>
      </c>
      <c r="K83">
        <v>175.59</v>
      </c>
      <c r="L83">
        <v>174.82</v>
      </c>
      <c r="M83">
        <v>28.283999999999999</v>
      </c>
      <c r="O83">
        <v>175.02099999999999</v>
      </c>
      <c r="P83">
        <v>358.65100000000001</v>
      </c>
      <c r="Q83">
        <v>488.21</v>
      </c>
      <c r="S83" t="b">
        <f t="shared" si="20"/>
        <v>1</v>
      </c>
      <c r="T83" t="b">
        <f t="shared" si="21"/>
        <v>1</v>
      </c>
      <c r="V83" t="b">
        <f t="shared" si="22"/>
        <v>1</v>
      </c>
      <c r="W83" t="b">
        <f t="shared" si="23"/>
        <v>0</v>
      </c>
      <c r="Y83" t="b">
        <f t="shared" si="24"/>
        <v>1</v>
      </c>
      <c r="Z83" t="b">
        <f t="shared" si="25"/>
        <v>1</v>
      </c>
      <c r="AB83" t="b">
        <f t="shared" si="26"/>
        <v>0</v>
      </c>
      <c r="AC83" t="b">
        <f t="shared" si="27"/>
        <v>0</v>
      </c>
      <c r="AF83">
        <f t="shared" si="28"/>
        <v>-1.0579999999999927</v>
      </c>
      <c r="AG83">
        <f t="shared" si="29"/>
        <v>-0.77000000000001023</v>
      </c>
      <c r="AH83" t="str">
        <f t="shared" si="30"/>
        <v/>
      </c>
      <c r="AI83" t="str">
        <f t="shared" si="31"/>
        <v/>
      </c>
    </row>
    <row r="84" spans="1:35" x14ac:dyDescent="0.25">
      <c r="A84">
        <v>83</v>
      </c>
      <c r="B84" t="str">
        <f>_xlfn.XLOOKUP(A84,Sheet1!$A$2:$A$93,Sheet1!$C$2:$C$93)</f>
        <v>MGII/CIV</v>
      </c>
      <c r="C84">
        <v>783.09799999999996</v>
      </c>
      <c r="D84">
        <v>784.74699999999996</v>
      </c>
      <c r="E84">
        <v>2.6949999999999998</v>
      </c>
      <c r="G84">
        <v>762.5</v>
      </c>
      <c r="H84">
        <v>525.59400000000005</v>
      </c>
      <c r="I84">
        <v>505.95100000000002</v>
      </c>
      <c r="K84">
        <v>784.93100000000004</v>
      </c>
      <c r="L84">
        <v>784.77</v>
      </c>
      <c r="M84">
        <v>2.6480000000000001</v>
      </c>
      <c r="O84">
        <v>625.00900000000001</v>
      </c>
      <c r="P84">
        <v>527.13499999999999</v>
      </c>
      <c r="Q84">
        <v>490.51499999999999</v>
      </c>
      <c r="S84" t="b">
        <f t="shared" si="20"/>
        <v>1</v>
      </c>
      <c r="T84" t="b">
        <f t="shared" si="21"/>
        <v>1</v>
      </c>
      <c r="V84" t="b">
        <f t="shared" si="22"/>
        <v>0</v>
      </c>
      <c r="W84" t="b">
        <f t="shared" si="23"/>
        <v>0</v>
      </c>
      <c r="Y84" t="b">
        <f t="shared" si="24"/>
        <v>1</v>
      </c>
      <c r="Z84" t="b">
        <f t="shared" si="25"/>
        <v>1</v>
      </c>
      <c r="AB84" t="b">
        <f t="shared" si="26"/>
        <v>1</v>
      </c>
      <c r="AC84" t="b">
        <f t="shared" si="27"/>
        <v>0</v>
      </c>
      <c r="AF84">
        <f t="shared" si="28"/>
        <v>1.6490000000000009</v>
      </c>
      <c r="AG84">
        <f t="shared" si="29"/>
        <v>-0.16100000000005821</v>
      </c>
      <c r="AH84" t="str">
        <f t="shared" si="30"/>
        <v/>
      </c>
      <c r="AI84" t="str">
        <f t="shared" si="31"/>
        <v/>
      </c>
    </row>
    <row r="85" spans="1:35" x14ac:dyDescent="0.25">
      <c r="A85">
        <v>84</v>
      </c>
      <c r="B85" t="str">
        <f>_xlfn.XLOOKUP(A85,Sheet1!$A$2:$A$93,Sheet1!$C$2:$C$93)</f>
        <v>MGII/CIV</v>
      </c>
      <c r="C85">
        <v>100.77</v>
      </c>
      <c r="D85">
        <v>133.33199999999999</v>
      </c>
      <c r="E85">
        <v>57.738</v>
      </c>
      <c r="G85">
        <v>25.015999999999998</v>
      </c>
      <c r="H85">
        <v>353.18900000000002</v>
      </c>
      <c r="I85">
        <v>522.19399999999996</v>
      </c>
      <c r="K85">
        <v>137.29599999999999</v>
      </c>
      <c r="L85">
        <v>134.047</v>
      </c>
      <c r="M85">
        <v>53.774999999999999</v>
      </c>
      <c r="O85">
        <v>224.99799999999999</v>
      </c>
      <c r="P85">
        <v>356.286</v>
      </c>
      <c r="Q85">
        <v>523.44000000000005</v>
      </c>
      <c r="S85" t="b">
        <f t="shared" si="20"/>
        <v>1</v>
      </c>
      <c r="T85" t="b">
        <f t="shared" si="21"/>
        <v>1</v>
      </c>
      <c r="V85" t="b">
        <f t="shared" si="22"/>
        <v>0</v>
      </c>
      <c r="W85" t="b">
        <f t="shared" si="23"/>
        <v>0</v>
      </c>
      <c r="Y85" t="b">
        <f t="shared" si="24"/>
        <v>1</v>
      </c>
      <c r="Z85" t="b">
        <f t="shared" si="25"/>
        <v>1</v>
      </c>
      <c r="AB85" t="b">
        <f t="shared" si="26"/>
        <v>0</v>
      </c>
      <c r="AC85" t="b">
        <f t="shared" si="27"/>
        <v>0</v>
      </c>
      <c r="AF85">
        <f t="shared" si="28"/>
        <v>32.561999999999998</v>
      </c>
      <c r="AG85">
        <f t="shared" si="29"/>
        <v>-3.2489999999999952</v>
      </c>
      <c r="AH85" t="str">
        <f t="shared" si="30"/>
        <v/>
      </c>
      <c r="AI85" t="str">
        <f t="shared" si="31"/>
        <v/>
      </c>
    </row>
    <row r="86" spans="1:35" x14ac:dyDescent="0.25">
      <c r="A86">
        <v>85</v>
      </c>
      <c r="B86" t="str">
        <f>_xlfn.XLOOKUP(A86,Sheet1!$A$2:$A$93,Sheet1!$C$2:$C$93)</f>
        <v>MGII/CIV</v>
      </c>
      <c r="C86">
        <v>584.03599999999994</v>
      </c>
      <c r="D86">
        <v>585.49300000000005</v>
      </c>
      <c r="E86">
        <v>38.877000000000002</v>
      </c>
      <c r="G86">
        <v>5.6000000000000001E-2</v>
      </c>
      <c r="H86">
        <v>348.91699999999997</v>
      </c>
      <c r="I86">
        <v>540.14700000000005</v>
      </c>
      <c r="K86">
        <v>581.154</v>
      </c>
      <c r="L86">
        <v>582.64</v>
      </c>
      <c r="M86">
        <v>42.765000000000001</v>
      </c>
      <c r="O86">
        <v>612.48400000000004</v>
      </c>
      <c r="P86">
        <v>370.24</v>
      </c>
      <c r="Q86">
        <v>534.26</v>
      </c>
      <c r="S86" t="b">
        <f t="shared" si="20"/>
        <v>1</v>
      </c>
      <c r="T86" t="b">
        <f t="shared" si="21"/>
        <v>1</v>
      </c>
      <c r="V86" t="b">
        <f t="shared" si="22"/>
        <v>0</v>
      </c>
      <c r="W86" t="b">
        <f t="shared" si="23"/>
        <v>0</v>
      </c>
      <c r="Y86" t="b">
        <f t="shared" si="24"/>
        <v>1</v>
      </c>
      <c r="Z86" t="b">
        <f t="shared" si="25"/>
        <v>1</v>
      </c>
      <c r="AB86" t="b">
        <f t="shared" si="26"/>
        <v>0</v>
      </c>
      <c r="AC86" t="b">
        <f t="shared" si="27"/>
        <v>0</v>
      </c>
      <c r="AF86">
        <f t="shared" si="28"/>
        <v>1.4570000000001073</v>
      </c>
      <c r="AG86">
        <f t="shared" si="29"/>
        <v>1.48599999999999</v>
      </c>
      <c r="AH86" t="str">
        <f t="shared" si="30"/>
        <v/>
      </c>
      <c r="AI86" t="str">
        <f t="shared" si="31"/>
        <v/>
      </c>
    </row>
    <row r="87" spans="1:35" x14ac:dyDescent="0.25">
      <c r="A87">
        <v>86</v>
      </c>
      <c r="B87" t="str">
        <f>_xlfn.XLOOKUP(A87,Sheet1!$A$2:$A$93,Sheet1!$C$2:$C$93)</f>
        <v>MGII/CIV</v>
      </c>
      <c r="C87">
        <v>511.75299999999999</v>
      </c>
      <c r="D87">
        <v>510.54500000000002</v>
      </c>
      <c r="E87">
        <v>22.919</v>
      </c>
      <c r="G87">
        <v>12.504</v>
      </c>
      <c r="H87">
        <v>314.77999999999997</v>
      </c>
      <c r="I87">
        <v>483.60399999999998</v>
      </c>
      <c r="K87">
        <v>511.21199999999999</v>
      </c>
      <c r="L87">
        <v>510.55900000000003</v>
      </c>
      <c r="M87">
        <v>23.286000000000001</v>
      </c>
      <c r="O87">
        <v>12.504</v>
      </c>
      <c r="P87">
        <v>337.50099999999998</v>
      </c>
      <c r="Q87">
        <v>498.12400000000002</v>
      </c>
      <c r="S87" t="b">
        <f t="shared" si="20"/>
        <v>1</v>
      </c>
      <c r="T87" t="b">
        <f t="shared" si="21"/>
        <v>1</v>
      </c>
      <c r="V87" t="b">
        <f t="shared" si="22"/>
        <v>0</v>
      </c>
      <c r="W87" t="b">
        <f t="shared" si="23"/>
        <v>0</v>
      </c>
      <c r="Y87" t="b">
        <f t="shared" si="24"/>
        <v>1</v>
      </c>
      <c r="Z87" t="b">
        <f t="shared" si="25"/>
        <v>1</v>
      </c>
      <c r="AB87" t="b">
        <f t="shared" si="26"/>
        <v>0</v>
      </c>
      <c r="AC87" t="b">
        <f t="shared" si="27"/>
        <v>0</v>
      </c>
      <c r="AF87">
        <f t="shared" si="28"/>
        <v>-1.20799999999997</v>
      </c>
      <c r="AG87">
        <f t="shared" si="29"/>
        <v>-0.65299999999996317</v>
      </c>
      <c r="AH87" t="str">
        <f t="shared" si="30"/>
        <v/>
      </c>
      <c r="AI87" t="str">
        <f t="shared" si="31"/>
        <v/>
      </c>
    </row>
    <row r="88" spans="1:35" x14ac:dyDescent="0.25">
      <c r="A88">
        <v>87</v>
      </c>
      <c r="B88" t="str">
        <f>_xlfn.XLOOKUP(A88,Sheet1!$A$2:$A$93,Sheet1!$C$2:$C$93)</f>
        <v>MGII/CIV</v>
      </c>
      <c r="C88">
        <v>555.16300000000001</v>
      </c>
      <c r="D88">
        <v>557.26800000000003</v>
      </c>
      <c r="E88">
        <v>33.305999999999997</v>
      </c>
      <c r="G88">
        <v>325.00599999999997</v>
      </c>
      <c r="H88">
        <v>402.53500000000003</v>
      </c>
      <c r="I88">
        <v>543.68899999999996</v>
      </c>
      <c r="K88">
        <v>555.00599999999997</v>
      </c>
      <c r="L88">
        <v>557.93200000000002</v>
      </c>
      <c r="M88">
        <v>27.933</v>
      </c>
      <c r="O88">
        <v>237.505</v>
      </c>
      <c r="P88">
        <v>394.05399999999997</v>
      </c>
      <c r="Q88">
        <v>536</v>
      </c>
      <c r="S88" t="b">
        <f t="shared" si="20"/>
        <v>1</v>
      </c>
      <c r="T88" t="b">
        <f t="shared" si="21"/>
        <v>1</v>
      </c>
      <c r="V88" t="b">
        <f t="shared" si="22"/>
        <v>1</v>
      </c>
      <c r="W88" t="b">
        <f t="shared" si="23"/>
        <v>0</v>
      </c>
      <c r="Y88" t="b">
        <f t="shared" si="24"/>
        <v>1</v>
      </c>
      <c r="Z88" t="b">
        <f t="shared" si="25"/>
        <v>1</v>
      </c>
      <c r="AB88" t="b">
        <f t="shared" si="26"/>
        <v>0</v>
      </c>
      <c r="AC88" t="b">
        <f t="shared" si="27"/>
        <v>0</v>
      </c>
      <c r="AF88">
        <f t="shared" si="28"/>
        <v>2.1050000000000182</v>
      </c>
      <c r="AG88">
        <f t="shared" si="29"/>
        <v>2.9260000000000446</v>
      </c>
      <c r="AH88" t="str">
        <f t="shared" si="30"/>
        <v/>
      </c>
      <c r="AI88" t="str">
        <f t="shared" si="31"/>
        <v/>
      </c>
    </row>
    <row r="89" spans="1:35" x14ac:dyDescent="0.25">
      <c r="A89">
        <v>88</v>
      </c>
      <c r="B89" t="str">
        <f>_xlfn.XLOOKUP(A89,Sheet1!$A$2:$A$93,Sheet1!$C$2:$C$93)</f>
        <v>Hbeta/MGII</v>
      </c>
      <c r="C89">
        <v>112.535</v>
      </c>
      <c r="D89">
        <v>152.524</v>
      </c>
      <c r="E89">
        <v>111.33</v>
      </c>
      <c r="G89">
        <v>4.0000000000000001E-3</v>
      </c>
      <c r="H89">
        <v>12.112</v>
      </c>
      <c r="I89">
        <v>126.185</v>
      </c>
      <c r="K89">
        <v>112.625</v>
      </c>
      <c r="L89">
        <v>139.999</v>
      </c>
      <c r="M89">
        <v>117.423</v>
      </c>
      <c r="O89">
        <v>2E-3</v>
      </c>
      <c r="P89">
        <v>97.173000000000002</v>
      </c>
      <c r="Q89">
        <v>160.37899999999999</v>
      </c>
      <c r="S89" t="b">
        <f t="shared" si="20"/>
        <v>1</v>
      </c>
      <c r="T89" t="b">
        <f t="shared" si="21"/>
        <v>0</v>
      </c>
      <c r="V89" t="b">
        <f t="shared" si="22"/>
        <v>1</v>
      </c>
      <c r="W89" t="b">
        <f t="shared" si="23"/>
        <v>0</v>
      </c>
      <c r="Y89" t="b">
        <f t="shared" si="24"/>
        <v>1</v>
      </c>
      <c r="Z89" t="b">
        <f t="shared" si="25"/>
        <v>0</v>
      </c>
      <c r="AB89" t="b">
        <f t="shared" si="26"/>
        <v>1</v>
      </c>
      <c r="AC89" t="b">
        <f t="shared" si="27"/>
        <v>0</v>
      </c>
      <c r="AF89" t="str">
        <f t="shared" si="28"/>
        <v/>
      </c>
      <c r="AG89" t="str">
        <f t="shared" si="29"/>
        <v/>
      </c>
      <c r="AH89" t="str">
        <f t="shared" si="30"/>
        <v/>
      </c>
      <c r="AI89" t="str">
        <f t="shared" si="31"/>
        <v/>
      </c>
    </row>
    <row r="90" spans="1:35" x14ac:dyDescent="0.25">
      <c r="A90">
        <v>89</v>
      </c>
      <c r="B90" t="str">
        <f>_xlfn.XLOOKUP(A90,Sheet1!$A$2:$A$93,Sheet1!$C$2:$C$93)</f>
        <v>MGII/CIV</v>
      </c>
      <c r="C90">
        <v>542.82899999999995</v>
      </c>
      <c r="D90">
        <v>526.59900000000005</v>
      </c>
      <c r="E90">
        <v>386.09</v>
      </c>
      <c r="G90">
        <v>100.047</v>
      </c>
      <c r="H90">
        <v>314.49700000000001</v>
      </c>
      <c r="I90">
        <v>455.286</v>
      </c>
      <c r="K90">
        <v>542.53099999999995</v>
      </c>
      <c r="L90">
        <v>524.28399999999999</v>
      </c>
      <c r="M90">
        <v>378.72699999999998</v>
      </c>
      <c r="O90">
        <v>100.01300000000001</v>
      </c>
      <c r="P90">
        <v>380.738</v>
      </c>
      <c r="Q90">
        <v>487.76400000000001</v>
      </c>
      <c r="S90" t="b">
        <f t="shared" si="20"/>
        <v>1</v>
      </c>
      <c r="T90" t="b">
        <f t="shared" si="21"/>
        <v>0</v>
      </c>
      <c r="V90" t="b">
        <f t="shared" si="22"/>
        <v>0</v>
      </c>
      <c r="W90" t="b">
        <f t="shared" si="23"/>
        <v>0</v>
      </c>
      <c r="Y90" t="b">
        <f t="shared" si="24"/>
        <v>1</v>
      </c>
      <c r="Z90" t="b">
        <f t="shared" si="25"/>
        <v>0</v>
      </c>
      <c r="AB90" t="b">
        <f t="shared" si="26"/>
        <v>0</v>
      </c>
      <c r="AC90" t="b">
        <f t="shared" si="27"/>
        <v>0</v>
      </c>
      <c r="AF90" t="str">
        <f t="shared" si="28"/>
        <v/>
      </c>
      <c r="AG90" t="str">
        <f t="shared" si="29"/>
        <v/>
      </c>
      <c r="AH90" t="str">
        <f t="shared" si="30"/>
        <v/>
      </c>
      <c r="AI90" t="str">
        <f t="shared" si="31"/>
        <v/>
      </c>
    </row>
    <row r="91" spans="1:35" x14ac:dyDescent="0.25">
      <c r="A91">
        <v>90</v>
      </c>
      <c r="B91" t="str">
        <f>_xlfn.XLOOKUP(A91,Sheet1!$A$2:$A$93,Sheet1!$C$2:$C$93)</f>
        <v>Hbeta/MGII</v>
      </c>
      <c r="C91">
        <v>166.00700000000001</v>
      </c>
      <c r="D91">
        <v>155.08000000000001</v>
      </c>
      <c r="E91">
        <v>59.265999999999998</v>
      </c>
      <c r="G91">
        <v>528.47900000000004</v>
      </c>
      <c r="H91">
        <v>525.76400000000001</v>
      </c>
      <c r="I91">
        <v>372.286</v>
      </c>
      <c r="K91">
        <v>132.63900000000001</v>
      </c>
      <c r="L91">
        <v>134.012</v>
      </c>
      <c r="M91">
        <v>41.106000000000002</v>
      </c>
      <c r="O91">
        <v>528.16499999999996</v>
      </c>
      <c r="P91">
        <v>530.91800000000001</v>
      </c>
      <c r="Q91">
        <v>29.158999999999999</v>
      </c>
      <c r="S91" t="b">
        <f t="shared" si="20"/>
        <v>1</v>
      </c>
      <c r="T91" t="b">
        <f t="shared" si="21"/>
        <v>1</v>
      </c>
      <c r="V91" t="b">
        <f t="shared" si="22"/>
        <v>1</v>
      </c>
      <c r="W91" t="b">
        <f t="shared" si="23"/>
        <v>0</v>
      </c>
      <c r="Y91" t="b">
        <f t="shared" si="24"/>
        <v>1</v>
      </c>
      <c r="Z91" t="b">
        <f t="shared" si="25"/>
        <v>1</v>
      </c>
      <c r="AB91" t="b">
        <f t="shared" si="26"/>
        <v>1</v>
      </c>
      <c r="AC91" t="b">
        <f t="shared" si="27"/>
        <v>1</v>
      </c>
      <c r="AF91">
        <f t="shared" si="28"/>
        <v>-10.926999999999992</v>
      </c>
      <c r="AG91">
        <f t="shared" si="29"/>
        <v>1.3729999999999905</v>
      </c>
      <c r="AH91" t="str">
        <f t="shared" si="30"/>
        <v/>
      </c>
      <c r="AI91" t="str">
        <f t="shared" si="31"/>
        <v/>
      </c>
    </row>
    <row r="92" spans="1:35" x14ac:dyDescent="0.25">
      <c r="A92">
        <v>91</v>
      </c>
      <c r="B92" t="str">
        <f>_xlfn.XLOOKUP(A92,Sheet1!$A$2:$A$93,Sheet1!$C$2:$C$93)</f>
        <v>Hbeta/MGII</v>
      </c>
      <c r="C92">
        <v>125.613</v>
      </c>
      <c r="D92">
        <v>143.131</v>
      </c>
      <c r="E92">
        <v>356.995</v>
      </c>
      <c r="G92">
        <v>553.12199999999996</v>
      </c>
      <c r="H92">
        <v>537.94200000000001</v>
      </c>
      <c r="I92">
        <v>44.804000000000002</v>
      </c>
      <c r="K92">
        <v>123.681</v>
      </c>
      <c r="L92">
        <v>138.77799999999999</v>
      </c>
      <c r="M92">
        <v>51.180999999999997</v>
      </c>
      <c r="O92">
        <v>546.649</v>
      </c>
      <c r="P92">
        <v>550.91499999999996</v>
      </c>
      <c r="Q92">
        <v>41.95</v>
      </c>
      <c r="S92" t="b">
        <f t="shared" si="20"/>
        <v>1</v>
      </c>
      <c r="T92" t="b">
        <f t="shared" si="21"/>
        <v>0</v>
      </c>
      <c r="V92" t="b">
        <f t="shared" si="22"/>
        <v>1</v>
      </c>
      <c r="W92" t="b">
        <f t="shared" si="23"/>
        <v>1</v>
      </c>
      <c r="Y92" t="b">
        <f t="shared" si="24"/>
        <v>1</v>
      </c>
      <c r="Z92" t="b">
        <f t="shared" si="25"/>
        <v>1</v>
      </c>
      <c r="AB92" t="b">
        <f t="shared" si="26"/>
        <v>1</v>
      </c>
      <c r="AC92" t="b">
        <f t="shared" si="27"/>
        <v>1</v>
      </c>
      <c r="AF92" t="str">
        <f t="shared" si="28"/>
        <v/>
      </c>
      <c r="AG92" t="str">
        <f t="shared" si="29"/>
        <v/>
      </c>
      <c r="AH92">
        <f t="shared" si="30"/>
        <v>-15.17999999999995</v>
      </c>
      <c r="AI92">
        <f t="shared" si="31"/>
        <v>4.2659999999999627</v>
      </c>
    </row>
    <row r="93" spans="1:35" x14ac:dyDescent="0.25">
      <c r="A93">
        <v>92</v>
      </c>
      <c r="B93" t="str">
        <f>_xlfn.XLOOKUP(A93,Sheet1!$A$2:$A$93,Sheet1!$C$2:$C$93)</f>
        <v>MGII/CIV</v>
      </c>
      <c r="C93">
        <v>546.02099999999996</v>
      </c>
      <c r="D93">
        <v>545.94600000000003</v>
      </c>
      <c r="E93">
        <v>13.635999999999999</v>
      </c>
      <c r="G93">
        <v>699.97400000000005</v>
      </c>
      <c r="H93">
        <v>416.99299999999999</v>
      </c>
      <c r="I93">
        <v>568.85500000000002</v>
      </c>
      <c r="K93">
        <v>545.93200000000002</v>
      </c>
      <c r="L93">
        <v>545.80600000000004</v>
      </c>
      <c r="M93">
        <v>13.662000000000001</v>
      </c>
      <c r="O93">
        <v>549.98699999999997</v>
      </c>
      <c r="P93">
        <v>486.28399999999999</v>
      </c>
      <c r="Q93">
        <v>532.72699999999998</v>
      </c>
      <c r="S93" t="b">
        <f t="shared" si="20"/>
        <v>1</v>
      </c>
      <c r="T93" t="b">
        <f t="shared" si="21"/>
        <v>1</v>
      </c>
      <c r="V93" t="b">
        <f t="shared" si="22"/>
        <v>0</v>
      </c>
      <c r="W93" t="b">
        <f t="shared" si="23"/>
        <v>0</v>
      </c>
      <c r="Y93" t="b">
        <f t="shared" si="24"/>
        <v>1</v>
      </c>
      <c r="Z93" t="b">
        <f t="shared" si="25"/>
        <v>1</v>
      </c>
      <c r="AB93" t="b">
        <f t="shared" si="26"/>
        <v>1</v>
      </c>
      <c r="AC93" t="b">
        <f t="shared" si="27"/>
        <v>0</v>
      </c>
      <c r="AF93">
        <f t="shared" si="28"/>
        <v>-7.4999999999931788E-2</v>
      </c>
      <c r="AG93">
        <f t="shared" si="29"/>
        <v>-0.12599999999997635</v>
      </c>
      <c r="AH93" t="str">
        <f t="shared" si="30"/>
        <v/>
      </c>
      <c r="AI93" t="str">
        <f t="shared" si="31"/>
        <v/>
      </c>
    </row>
    <row r="96" spans="1:35" s="11" customFormat="1" x14ac:dyDescent="0.25">
      <c r="N96" s="17"/>
      <c r="U96" s="17"/>
      <c r="X96" s="16"/>
      <c r="AA96" s="17"/>
    </row>
  </sheetData>
  <conditionalFormatting sqref="S2:T93 V2:W93 Y2:Z93 AB2:AC93">
    <cfRule type="cellIs" dxfId="2" priority="8" operator="equal">
      <formula>TRUE</formula>
    </cfRule>
    <cfRule type="cellIs" dxfId="1" priority="9" operator="equal">
      <formula>FALSE</formula>
    </cfRule>
  </conditionalFormatting>
  <conditionalFormatting sqref="B1:B1048576">
    <cfRule type="cellIs" dxfId="0" priority="1" operator="equal">
      <formula>$B$9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90F7-712A-43CF-B3F8-96D970E4CC20}">
  <dimension ref="A1:J4"/>
  <sheetViews>
    <sheetView workbookViewId="0">
      <selection activeCell="N9" sqref="N9"/>
    </sheetView>
  </sheetViews>
  <sheetFormatPr defaultRowHeight="15" x14ac:dyDescent="0.25"/>
  <cols>
    <col min="3" max="3" width="4.140625" customWidth="1"/>
    <col min="7" max="7" width="3.5703125" customWidth="1"/>
  </cols>
  <sheetData>
    <row r="1" spans="1:10" ht="30" x14ac:dyDescent="0.25">
      <c r="A1" s="11"/>
      <c r="B1" s="12" t="s">
        <v>39</v>
      </c>
      <c r="C1" s="11"/>
      <c r="D1" s="12" t="s">
        <v>40</v>
      </c>
      <c r="E1" s="12" t="s">
        <v>41</v>
      </c>
      <c r="F1" s="12" t="s">
        <v>42</v>
      </c>
      <c r="G1" s="11"/>
      <c r="H1" s="12" t="s">
        <v>43</v>
      </c>
      <c r="I1" s="12" t="s">
        <v>44</v>
      </c>
      <c r="J1" s="12" t="s">
        <v>45</v>
      </c>
    </row>
    <row r="2" spans="1:10" x14ac:dyDescent="0.25">
      <c r="A2" s="10" t="s">
        <v>37</v>
      </c>
      <c r="B2">
        <f>COUNTIFS(line_recovered_lags!B2:B93,line_recovered_lags!B89)</f>
        <v>6</v>
      </c>
      <c r="D2">
        <f>COUNTIFS(line_recovered_lags!$B2:$B93,line_recovered_lags!$B$9,line_recovered_lags!S2:S93,TRUE)</f>
        <v>6</v>
      </c>
      <c r="E2">
        <f>COUNTIFS(line_recovered_lags!$B2:$B93,line_recovered_lags!$B$9,line_recovered_lags!T2:T93,TRUE)</f>
        <v>1</v>
      </c>
      <c r="F2">
        <f>COUNTIFS(line_recovered_lags!$B2:$B93,line_recovered_lags!$B$9,line_recovered_lags!S2:S93,TRUE,line_recovered_lags!T2:T93,TRUE)</f>
        <v>1</v>
      </c>
      <c r="H2">
        <f>COUNTIFS(line_recovered_lags!$B2:$B93,line_recovered_lags!$B$9,line_recovered_lags!Y2:Y93,TRUE)</f>
        <v>6</v>
      </c>
      <c r="I2">
        <f>COUNTIFS(line_recovered_lags!$B2:$B93,line_recovered_lags!$B$9,line_recovered_lags!Z2:Z93,TRUE)</f>
        <v>3</v>
      </c>
      <c r="J2">
        <f>COUNTIFS(line_recovered_lags!$B2:$B93,line_recovered_lags!$B$9,line_recovered_lags!Y2:Y93,TRUE,line_recovered_lags!Z2:Z93,TRUE)</f>
        <v>3</v>
      </c>
    </row>
    <row r="3" spans="1:10" x14ac:dyDescent="0.25">
      <c r="A3" s="10" t="s">
        <v>36</v>
      </c>
      <c r="B3">
        <f>COUNTIFS(line_recovered_lags!B2:B93,line_recovered_lags!$B$2)+COUNTIFS(line_recovered_lags!B2:B93,line_recovered_lags!B89)</f>
        <v>92</v>
      </c>
      <c r="D3">
        <f>COUNTIFS(line_recovered_lags!$B2:$B93,line_recovered_lags!$B$2,line_recovered_lags!S2:S93,TRUE) + COUNTIFS(line_recovered_lags!$B2:$B93,line_recovered_lags!$B$9,line_recovered_lags!V2:V93,TRUE)</f>
        <v>86</v>
      </c>
      <c r="E3">
        <f>COUNTIFS(line_recovered_lags!$B2:$B93,line_recovered_lags!$B$2,line_recovered_lags!T2:T93,TRUE) + COUNTIFS(line_recovered_lags!$B2:$B93,line_recovered_lags!$B$9,line_recovered_lags!W2:W93,TRUE)</f>
        <v>46</v>
      </c>
      <c r="F3">
        <f>COUNTIFS(line_recovered_lags!$B2:$B93,line_recovered_lags!$B$2,line_recovered_lags!S2:S93,TRUE,line_recovered_lags!T2:T93,TRUE) + COUNTIFS(line_recovered_lags!$B2:$B93,line_recovered_lags!$B$9,line_recovered_lags!V2:V93,TRUE,line_recovered_lags!W2:W93,TRUE)</f>
        <v>46</v>
      </c>
      <c r="H3">
        <f>COUNTIFS(line_recovered_lags!$B2:$B93,line_recovered_lags!$B$2,line_recovered_lags!Y2:Y93,TRUE) + COUNTIFS(line_recovered_lags!$B2:$B93,line_recovered_lags!$B$9,line_recovered_lags!AB2:AB93,TRUE)</f>
        <v>84</v>
      </c>
      <c r="I3">
        <f>COUNTIFS(line_recovered_lags!$B2:$B93,line_recovered_lags!$B$2,line_recovered_lags!Z2:Z93,TRUE) + COUNTIFS(line_recovered_lags!$B2:$B93,line_recovered_lags!$B$9,line_recovered_lags!AC2:AC93,TRUE)</f>
        <v>45</v>
      </c>
      <c r="J3">
        <f>COUNTIFS(line_recovered_lags!$B2:$B93,line_recovered_lags!$B$2,line_recovered_lags!Y2:Y93,TRUE,line_recovered_lags!Z2:Z93,TRUE) + COUNTIFS(line_recovered_lags!$B2:$B93,line_recovered_lags!$B$9,line_recovered_lags!AB2:AB93,TRUE,line_recovered_lags!AC2:AC93,TRUE)</f>
        <v>45</v>
      </c>
    </row>
    <row r="4" spans="1:10" x14ac:dyDescent="0.25">
      <c r="A4" s="10" t="s">
        <v>38</v>
      </c>
      <c r="B4">
        <f>COUNTIFS(line_recovered_lags!B2:B93,line_recovered_lags!$B$2)</f>
        <v>86</v>
      </c>
      <c r="D4">
        <f>COUNTIFS(line_recovered_lags!$B2:$B93,line_recovered_lags!$B$2,line_recovered_lags!V2:V93,TRUE)</f>
        <v>28</v>
      </c>
      <c r="E4">
        <f>COUNTIFS(line_recovered_lags!$B2:$B93,line_recovered_lags!$B$2,line_recovered_lags!W2:W93,TRUE)</f>
        <v>0</v>
      </c>
      <c r="F4">
        <f>COUNTIFS(line_recovered_lags!$B2:$B93,line_recovered_lags!$B$2,line_recovered_lags!V2:V93,TRUE,line_recovered_lags!W2:W93,TRUE)</f>
        <v>0</v>
      </c>
      <c r="H4">
        <f>COUNTIFS(line_recovered_lags!$B2:$B93,line_recovered_lags!$B$2,line_recovered_lags!AB2:AB93,TRUE)</f>
        <v>24</v>
      </c>
      <c r="I4">
        <f>COUNTIFS(line_recovered_lags!$B2:$B93,line_recovered_lags!$B$2,line_recovered_lags!AC2:AC93,TRUE)</f>
        <v>0</v>
      </c>
      <c r="J4">
        <f>COUNTIFS(line_recovered_lags!$B2:$B93,line_recovered_lags!$B$2,line_recovered_lags!AB2:AB93,TRUE,line_recovered_lags!AC2:AC93,TRUE)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ContScales</vt:lpstr>
      <vt:lpstr>Sheet2</vt:lpstr>
      <vt:lpstr>line_recovered_lags</vt:lpstr>
      <vt:lpstr>Data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McDougall</dc:creator>
  <cp:lastModifiedBy>Hugh McDougall</cp:lastModifiedBy>
  <dcterms:created xsi:type="dcterms:W3CDTF">2023-05-07T20:56:50Z</dcterms:created>
  <dcterms:modified xsi:type="dcterms:W3CDTF">2023-05-08T23:21:26Z</dcterms:modified>
</cp:coreProperties>
</file>