
<file path=[Content_Types].xml><?xml version="1.0" encoding="utf-8"?>
<Types xmlns="http://schemas.openxmlformats.org/package/2006/content-types"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20610" yWindow="630" windowWidth="20730" windowHeight="11760" tabRatio="345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/>
  <c r="C36"/>
  <c r="C37"/>
  <c r="C38"/>
  <c r="C39"/>
  <c r="C40"/>
  <c r="C41"/>
  <c r="H4" i="2"/>
  <c r="A9"/>
  <c r="A10"/>
  <c r="A11"/>
  <c r="A12"/>
  <c r="A13"/>
  <c r="A14"/>
  <c r="A15"/>
  <c r="A16"/>
  <c r="A17"/>
  <c r="A18"/>
  <c r="A19"/>
  <c r="A20"/>
  <c r="A4"/>
  <c r="A5"/>
  <c r="A6"/>
  <c r="A7"/>
  <c r="A8"/>
  <c r="A3"/>
  <c r="C33" i="1"/>
  <c r="D20"/>
  <c r="D21" s="1"/>
  <c r="C27"/>
  <c r="D27" s="1"/>
  <c r="C26"/>
  <c r="D26" s="1"/>
  <c r="C25"/>
  <c r="D25" s="1"/>
  <c r="C28"/>
  <c r="D28" s="1"/>
  <c r="C24"/>
  <c r="D24" s="1"/>
  <c r="D36" l="1"/>
  <c r="D41"/>
  <c r="D39"/>
  <c r="D38"/>
  <c r="D40"/>
  <c r="D37"/>
  <c r="D42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<sst xmlns="http://schemas.openxmlformats.org/spreadsheetml/2006/main" count="71" uniqueCount="34">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</sst>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2" xfId="0" applyFont="1" applyFill="1" applyBorder="1" applyAlignment="1">
      <alignment horizontal="center" vertical="center"/>
    </xf>
  </cellXfs>
  <cellStyles count="4">
    <cellStyle name="Moeda" xfId="1" builtinId="4"/>
    <cellStyle name="Neutra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P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Val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gapWidth val="100"/>
        <c:axId val="151773568"/>
        <c:axId val="151759488"/>
      </c:barChart>
      <c:valAx>
        <c:axId val="151759488"/>
        <c:scaling>
          <c:orientation val="minMax"/>
        </c:scaling>
        <c:axPos val="l"/>
        <c:majorGridlines/>
        <c:numFmt formatCode="0%" sourceLinked="1"/>
        <c:tickLblPos val="nextTo"/>
        <c:crossAx val="151773568"/>
        <c:crosses val="autoZero"/>
        <c:crossBetween val="between"/>
      </c:valAx>
      <c:catAx>
        <c:axId val="151773568"/>
        <c:scaling>
          <c:orientation val="minMax"/>
        </c:scaling>
        <c:axPos val="b"/>
        <c:tickLblPos val="nextTo"/>
        <c:crossAx val="151759488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199066</xdr:colOff>
      <xdr:row>0</xdr:row>
      <xdr:rowOff>183696</xdr:rowOff>
    </xdr:from>
    <xdr:to>
      <xdr:col>5</xdr:col>
      <xdr:colOff>39273</xdr:colOff>
      <xdr:row>9</xdr:row>
      <xdr:rowOff>25401</xdr:rowOff>
    </xdr:to>
    <xdr:pic>
      <xdr:nvPicPr>
        <xdr:cNvPr id="3" name="Imagem 2">
          <a:extLst>
            <a:ext uri="{FF2B5EF4-FFF2-40B4-BE49-F238E27FC236}">
              <a16:creationId xmlns="" xmlns:a16="http://schemas.microsoft.com/office/drawing/2014/main" id="{A06C0C26-EE62-D9A1-8A3D-A7E61EE75D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b="9606"/>
        <a:stretch/>
      </xdr:blipFill>
      <xdr:spPr>
        <a:xfrm>
          <a:off x="199066" y="182563"/>
          <a:ext cx="6008059" cy="1485901"/>
        </a:xfrm>
        <a:prstGeom prst="rect">
          <a:avLst/>
        </a:prstGeom>
      </xdr:spPr>
    </xdr:pic>
    <xdr:clientData/>
  </xdr:twoCellAnchor>
  <xdr:twoCellAnchor>
    <xdr:from>
      <xdr:col>1</xdr:col>
      <xdr:colOff>48614</xdr:colOff>
      <xdr:row>43</xdr:row>
      <xdr:rowOff>28698</xdr:rowOff>
    </xdr:from>
    <xdr:to>
      <xdr:col>3</xdr:col>
      <xdr:colOff>1039379</xdr:colOff>
      <xdr:row>55</xdr:row>
      <xdr:rowOff>148400</xdr:rowOff>
    </xdr:to>
    <xdr:graphicFrame macro="">
      <xdr:nvGraphicFramePr>
        <xdr:cNvPr id="6" name="Gráfico 5">
          <a:extLst>
            <a:ext uri="{FF2B5EF4-FFF2-40B4-BE49-F238E27FC236}">
              <a16:creationId xmlns=""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521936</xdr:colOff>
      <xdr:row>2</xdr:row>
      <xdr:rowOff>18042</xdr:rowOff>
    </xdr:from>
    <xdr:to>
      <xdr:col>1</xdr:col>
      <xdr:colOff>1506683</xdr:colOff>
      <xdr:row>7</xdr:row>
      <xdr:rowOff>136244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937572" y="381724"/>
          <a:ext cx="984747" cy="1027406"/>
        </a:xfrm>
        <a:prstGeom prst="rect">
          <a:avLst/>
        </a:prstGeom>
      </xdr:spPr>
    </xdr:pic>
    <xdr:clientData/>
  </xdr:twoCellAnchor>
  <xdr:twoCellAnchor>
    <xdr:from>
      <xdr:col>1</xdr:col>
      <xdr:colOff>1524000</xdr:colOff>
      <xdr:row>2</xdr:row>
      <xdr:rowOff>17318</xdr:rowOff>
    </xdr:from>
    <xdr:to>
      <xdr:col>3</xdr:col>
      <xdr:colOff>675409</xdr:colOff>
      <xdr:row>7</xdr:row>
      <xdr:rowOff>147205</xdr:rowOff>
    </xdr:to>
    <xdr:sp macro="" textlink="">
      <xdr:nvSpPr>
        <xdr:cNvPr id="5" name="Retângulo 4"/>
        <xdr:cNvSpPr/>
      </xdr:nvSpPr>
      <xdr:spPr>
        <a:xfrm>
          <a:off x="1939636" y="381000"/>
          <a:ext cx="4061114" cy="1039091"/>
        </a:xfrm>
        <a:prstGeom prst="rect">
          <a:avLst/>
        </a:prstGeom>
        <a:solidFill>
          <a:schemeClr val="tx2">
            <a:lumMod val="25000"/>
            <a:lumOff val="75000"/>
          </a:schemeClr>
        </a:solidFill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pt-BR" sz="3600" b="1" i="0">
              <a:solidFill>
                <a:srgbClr val="FFFF00"/>
              </a:solidFill>
              <a:latin typeface="Baskerville Old Face" pitchFamily="18" charset="0"/>
            </a:rPr>
            <a:t>MONEY INVEST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0:H42"/>
  <sheetViews>
    <sheetView showGridLines="0" tabSelected="1" zoomScale="110" zoomScaleNormal="110" workbookViewId="0">
      <selection activeCell="D12" sqref="D12"/>
    </sheetView>
  </sheetViews>
  <sheetFormatPr defaultColWidth="0" defaultRowHeight="14.25"/>
  <cols>
    <col min="1" max="1" width="5.5" customWidth="1"/>
    <col min="2" max="2" width="46.875" customWidth="1"/>
    <col min="3" max="3" width="17.5" bestFit="1" customWidth="1"/>
    <col min="4" max="4" width="15" customWidth="1"/>
    <col min="5" max="8" width="3.5" customWidth="1"/>
    <col min="9" max="16384" width="8.75" hidden="1"/>
  </cols>
  <sheetData>
    <row r="10" spans="2:4" ht="15" thickBot="1"/>
    <row r="11" spans="2:4" ht="26.25">
      <c r="B11" s="5" t="s">
        <v>15</v>
      </c>
      <c r="C11" s="6"/>
      <c r="D11" s="7"/>
    </row>
    <row r="12" spans="2:4" ht="17.25">
      <c r="B12" s="43" t="s">
        <v>14</v>
      </c>
      <c r="C12" s="44"/>
      <c r="D12" s="23">
        <v>2000</v>
      </c>
    </row>
    <row r="13" spans="2:4" ht="17.25">
      <c r="B13" s="45" t="s">
        <v>13</v>
      </c>
      <c r="C13" s="46"/>
      <c r="D13" s="24">
        <v>6.0000000000000001E-3</v>
      </c>
    </row>
    <row r="14" spans="2:4" ht="18" thickBot="1">
      <c r="B14" s="47" t="s">
        <v>33</v>
      </c>
      <c r="C14" s="48"/>
      <c r="D14" s="25">
        <f>D12*30%</f>
        <v>600</v>
      </c>
    </row>
    <row r="15" spans="2:4" ht="15" thickBot="1"/>
    <row r="16" spans="2:4" ht="28.5" customHeight="1">
      <c r="B16" s="51" t="s">
        <v>5</v>
      </c>
      <c r="C16" s="52"/>
      <c r="D16" s="55"/>
    </row>
    <row r="17" spans="1:6" ht="17.25">
      <c r="B17" s="43" t="s">
        <v>0</v>
      </c>
      <c r="C17" s="44"/>
      <c r="D17" s="18">
        <v>200</v>
      </c>
    </row>
    <row r="18" spans="1:6" ht="17.25">
      <c r="B18" s="45" t="s">
        <v>1</v>
      </c>
      <c r="C18" s="46"/>
      <c r="D18" s="19">
        <v>5</v>
      </c>
    </row>
    <row r="19" spans="1:6" ht="17.25">
      <c r="B19" s="45" t="s">
        <v>2</v>
      </c>
      <c r="C19" s="46"/>
      <c r="D19" s="20">
        <v>1.0789999999999999E-2</v>
      </c>
    </row>
    <row r="20" spans="1:6" ht="17.25">
      <c r="B20" s="49" t="s">
        <v>3</v>
      </c>
      <c r="C20" s="50"/>
      <c r="D20" s="21">
        <f>FV(taxa_mensal,qtd_anos*12,aporte*-1)</f>
        <v>16755.382799697527</v>
      </c>
    </row>
    <row r="21" spans="1:6" ht="18" thickBot="1">
      <c r="B21" s="53" t="s">
        <v>4</v>
      </c>
      <c r="C21" s="54"/>
      <c r="D21" s="22">
        <f>patrimonio*rendimento_carteira</f>
        <v>100.53229679818516</v>
      </c>
      <c r="F21" s="3"/>
    </row>
    <row r="22" spans="1:6" ht="15" thickBot="1"/>
    <row r="23" spans="1:6" ht="30.75">
      <c r="B23" s="51" t="s">
        <v>11</v>
      </c>
      <c r="C23" s="52"/>
      <c r="D23" s="8" t="s">
        <v>12</v>
      </c>
    </row>
    <row r="24" spans="1:6" ht="17.25">
      <c r="A24" s="1">
        <v>2</v>
      </c>
      <c r="B24" s="9" t="s">
        <v>6</v>
      </c>
      <c r="C24" s="10">
        <f>FV($D$19,$A24*12,$D$17*-1)</f>
        <v>5445.5254595290435</v>
      </c>
      <c r="D24" s="11">
        <f>C24*rendimento_carteira</f>
        <v>32.673152757174265</v>
      </c>
    </row>
    <row r="25" spans="1:6" ht="17.25">
      <c r="A25" s="1">
        <v>5</v>
      </c>
      <c r="B25" s="12" t="s">
        <v>7</v>
      </c>
      <c r="C25" s="13">
        <f>FV($D$19,$A25*12,$D$17*-1)</f>
        <v>16755.382799697527</v>
      </c>
      <c r="D25" s="14">
        <f>C25*rendimento_carteira</f>
        <v>100.53229679818516</v>
      </c>
    </row>
    <row r="26" spans="1:6" ht="17.25">
      <c r="A26" s="1">
        <v>10</v>
      </c>
      <c r="B26" s="12" t="s">
        <v>8</v>
      </c>
      <c r="C26" s="13">
        <f>FV($D$19,$A26*12,$D$17*-1)</f>
        <v>48656.842506034438</v>
      </c>
      <c r="D26" s="14">
        <f>C26*rendimento_carteira</f>
        <v>291.94105503620665</v>
      </c>
    </row>
    <row r="27" spans="1:6" ht="17.25">
      <c r="A27" s="1">
        <v>20</v>
      </c>
      <c r="B27" s="12" t="s">
        <v>9</v>
      </c>
      <c r="C27" s="13">
        <f>FV($D$19,$A27*12,$D$17*-1)</f>
        <v>225039.68001941612</v>
      </c>
      <c r="D27" s="14">
        <f>C27*rendimento_carteira</f>
        <v>1350.2380801164968</v>
      </c>
    </row>
    <row r="28" spans="1:6" ht="18" thickBot="1">
      <c r="A28" s="1">
        <v>30</v>
      </c>
      <c r="B28" s="15" t="s">
        <v>10</v>
      </c>
      <c r="C28" s="16">
        <f>FV($D$19,$A28*12,$D$17*-1)</f>
        <v>864433.93100094295</v>
      </c>
      <c r="D28" s="17">
        <f>C28*rendimento_carteira</f>
        <v>5186.6035860056581</v>
      </c>
    </row>
    <row r="32" spans="1:6">
      <c r="B32" s="26" t="s">
        <v>20</v>
      </c>
      <c r="C32" s="27" t="s">
        <v>16</v>
      </c>
      <c r="D32" s="26"/>
    </row>
    <row r="33" spans="2:4" ht="15">
      <c r="B33" s="28" t="s">
        <v>19</v>
      </c>
      <c r="C33" s="29">
        <f>aporte</f>
        <v>200</v>
      </c>
      <c r="D33" s="28"/>
    </row>
    <row r="35" spans="2:4" ht="15">
      <c r="B35" s="30" t="s">
        <v>21</v>
      </c>
      <c r="C35" s="30" t="s">
        <v>22</v>
      </c>
      <c r="D35" s="30" t="s">
        <v>23</v>
      </c>
    </row>
    <row r="36" spans="2:4">
      <c r="B36" s="2" t="s">
        <v>24</v>
      </c>
      <c r="C36" s="4">
        <f>VLOOKUP($C$32&amp;"-"&amp;B36,Planilha2!$A:$D,4,FALSE)</f>
        <v>0.3</v>
      </c>
      <c r="D36" s="33">
        <f>C36*$C$33</f>
        <v>60</v>
      </c>
    </row>
    <row r="37" spans="2:4">
      <c r="B37" s="2" t="s">
        <v>25</v>
      </c>
      <c r="C37" s="4">
        <f>VLOOKUP($C$32&amp;"-"&amp;B37,Planilha2!$A:$D,4,FALSE)</f>
        <v>0.5</v>
      </c>
      <c r="D37" s="33">
        <f t="shared" ref="D37:D41" si="0">C37*$C$33</f>
        <v>100</v>
      </c>
    </row>
    <row r="38" spans="2:4">
      <c r="B38" s="2" t="s">
        <v>26</v>
      </c>
      <c r="C38" s="4">
        <f>VLOOKUP($C$32&amp;"-"&amp;B38,Planilha2!$A:$D,4,FALSE)</f>
        <v>0.1</v>
      </c>
      <c r="D38" s="33">
        <f t="shared" si="0"/>
        <v>20</v>
      </c>
    </row>
    <row r="39" spans="2:4">
      <c r="B39" s="2" t="s">
        <v>27</v>
      </c>
      <c r="C39" s="4">
        <f>VLOOKUP($C$32&amp;"-"&amp;B39,Planilha2!$A:$D,4,FALSE)</f>
        <v>0.1</v>
      </c>
      <c r="D39" s="33">
        <f t="shared" si="0"/>
        <v>20</v>
      </c>
    </row>
    <row r="40" spans="2:4">
      <c r="B40" s="2" t="s">
        <v>28</v>
      </c>
      <c r="C40" s="4">
        <f>VLOOKUP($C$32&amp;"-"&amp;B40,Planilha2!$A:$D,4,FALSE)</f>
        <v>0</v>
      </c>
      <c r="D40" s="33">
        <f t="shared" si="0"/>
        <v>0</v>
      </c>
    </row>
    <row r="41" spans="2:4">
      <c r="B41" s="2" t="s">
        <v>29</v>
      </c>
      <c r="C41" s="4">
        <f>VLOOKUP($C$32&amp;"-"&amp;B41,Planilha2!$A:$D,4,FALSE)</f>
        <v>0</v>
      </c>
      <c r="D41" s="33">
        <f t="shared" si="0"/>
        <v>0</v>
      </c>
    </row>
    <row r="42" spans="2:4" ht="15">
      <c r="B42" s="31"/>
      <c r="C42" s="31"/>
      <c r="D42" s="32">
        <f>SUM(D36:D41)</f>
        <v>200</v>
      </c>
    </row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H21"/>
  <sheetViews>
    <sheetView showGridLines="0" zoomScale="115" zoomScaleNormal="115" workbookViewId="0">
      <selection activeCell="H4" sqref="H4"/>
    </sheetView>
  </sheetViews>
  <sheetFormatPr defaultRowHeight="14.25"/>
  <cols>
    <col min="1" max="1" width="29.125" bestFit="1" customWidth="1"/>
    <col min="2" max="2" width="11.5" bestFit="1" customWidth="1"/>
    <col min="3" max="3" width="17.75" bestFit="1" customWidth="1"/>
    <col min="7" max="7" width="15.375" bestFit="1" customWidth="1"/>
  </cols>
  <sheetData>
    <row r="2" spans="1:8">
      <c r="A2" s="41" t="s">
        <v>31</v>
      </c>
      <c r="B2" s="41" t="s">
        <v>20</v>
      </c>
      <c r="C2" s="42" t="s">
        <v>21</v>
      </c>
      <c r="D2" s="42" t="s">
        <v>30</v>
      </c>
    </row>
    <row r="3" spans="1:8">
      <c r="A3" t="str">
        <f>B3&amp;"-"&amp;C3</f>
        <v>Conservador-PAPEL</v>
      </c>
      <c r="B3" t="s">
        <v>16</v>
      </c>
      <c r="C3" s="2" t="s">
        <v>24</v>
      </c>
      <c r="D3" s="4">
        <v>0.3</v>
      </c>
      <c r="H3" t="s">
        <v>30</v>
      </c>
    </row>
    <row r="4" spans="1:8">
      <c r="A4" t="str">
        <f t="shared" ref="A4:A20" si="0">B4&amp;"-"&amp;C4</f>
        <v>Conservador-TIJOLO</v>
      </c>
      <c r="B4" t="s">
        <v>16</v>
      </c>
      <c r="C4" s="2" t="s">
        <v>25</v>
      </c>
      <c r="D4" s="4">
        <v>0.5</v>
      </c>
      <c r="G4" s="26" t="s">
        <v>32</v>
      </c>
      <c r="H4" s="40">
        <f>VLOOKUP(G4,$A:$D,4,FALSE)</f>
        <v>0.35</v>
      </c>
    </row>
    <row r="5" spans="1:8">
      <c r="A5" t="str">
        <f t="shared" si="0"/>
        <v>Conservador-HÍBRIDOS</v>
      </c>
      <c r="B5" t="s">
        <v>16</v>
      </c>
      <c r="C5" s="2" t="s">
        <v>26</v>
      </c>
      <c r="D5" s="4">
        <v>0.1</v>
      </c>
    </row>
    <row r="6" spans="1:8">
      <c r="A6" t="str">
        <f t="shared" si="0"/>
        <v>Conservador-FOFs</v>
      </c>
      <c r="B6" t="s">
        <v>16</v>
      </c>
      <c r="C6" s="2" t="s">
        <v>27</v>
      </c>
      <c r="D6" s="4">
        <v>0.1</v>
      </c>
    </row>
    <row r="7" spans="1:8">
      <c r="A7" t="str">
        <f t="shared" si="0"/>
        <v>Conservador-DESENVOLVIMENTO</v>
      </c>
      <c r="B7" t="s">
        <v>16</v>
      </c>
      <c r="C7" s="2" t="s">
        <v>28</v>
      </c>
      <c r="D7" s="4">
        <v>0</v>
      </c>
    </row>
    <row r="8" spans="1:8" ht="15" thickBot="1">
      <c r="A8" s="34" t="str">
        <f t="shared" si="0"/>
        <v>Conservador-HOTELARIAS</v>
      </c>
      <c r="B8" s="34" t="s">
        <v>16</v>
      </c>
      <c r="C8" s="35" t="s">
        <v>29</v>
      </c>
      <c r="D8" s="36">
        <v>0</v>
      </c>
    </row>
    <row r="9" spans="1:8">
      <c r="A9" t="str">
        <f t="shared" si="0"/>
        <v>Moderado-PAPEL</v>
      </c>
      <c r="B9" t="s">
        <v>17</v>
      </c>
      <c r="C9" s="2" t="s">
        <v>24</v>
      </c>
      <c r="D9" s="4">
        <v>0.32</v>
      </c>
    </row>
    <row r="10" spans="1:8">
      <c r="A10" s="37" t="str">
        <f t="shared" si="0"/>
        <v>Moderado-TIJOLO</v>
      </c>
      <c r="B10" s="37" t="s">
        <v>17</v>
      </c>
      <c r="C10" s="38" t="s">
        <v>25</v>
      </c>
      <c r="D10" s="39">
        <v>0.35</v>
      </c>
    </row>
    <row r="11" spans="1:8">
      <c r="A11" t="str">
        <f t="shared" si="0"/>
        <v>Moderado-HÍBRIDOS</v>
      </c>
      <c r="B11" t="s">
        <v>17</v>
      </c>
      <c r="C11" s="2" t="s">
        <v>26</v>
      </c>
      <c r="D11" s="4">
        <v>0.08</v>
      </c>
    </row>
    <row r="12" spans="1:8">
      <c r="A12" t="str">
        <f t="shared" si="0"/>
        <v>Moderado-FOFs</v>
      </c>
      <c r="B12" t="s">
        <v>17</v>
      </c>
      <c r="C12" s="2" t="s">
        <v>27</v>
      </c>
      <c r="D12" s="4">
        <v>0.05</v>
      </c>
    </row>
    <row r="13" spans="1:8">
      <c r="A13" t="str">
        <f t="shared" si="0"/>
        <v>Moderado-DESENVOLVIMENTO</v>
      </c>
      <c r="B13" t="s">
        <v>17</v>
      </c>
      <c r="C13" s="2" t="s">
        <v>28</v>
      </c>
      <c r="D13" s="4">
        <v>0.1</v>
      </c>
    </row>
    <row r="14" spans="1:8" ht="15" thickBot="1">
      <c r="A14" s="34" t="str">
        <f t="shared" si="0"/>
        <v>Moderado-HOTELARIAS</v>
      </c>
      <c r="B14" s="34" t="s">
        <v>17</v>
      </c>
      <c r="C14" s="35" t="s">
        <v>29</v>
      </c>
      <c r="D14" s="36">
        <v>0.1</v>
      </c>
    </row>
    <row r="15" spans="1:8">
      <c r="A15" t="str">
        <f t="shared" si="0"/>
        <v>Agressivo-PAPEL</v>
      </c>
      <c r="B15" t="s">
        <v>18</v>
      </c>
      <c r="C15" s="2" t="s">
        <v>24</v>
      </c>
      <c r="D15" s="4">
        <v>0.5</v>
      </c>
    </row>
    <row r="16" spans="1:8">
      <c r="A16" t="str">
        <f t="shared" si="0"/>
        <v>Agressivo-TIJOLO</v>
      </c>
      <c r="B16" t="s">
        <v>18</v>
      </c>
      <c r="C16" s="2" t="s">
        <v>25</v>
      </c>
      <c r="D16" s="4">
        <v>0.1</v>
      </c>
    </row>
    <row r="17" spans="1:4">
      <c r="A17" t="str">
        <f t="shared" si="0"/>
        <v>Agressivo-HÍBRIDOS</v>
      </c>
      <c r="B17" t="s">
        <v>18</v>
      </c>
      <c r="C17" s="2" t="s">
        <v>26</v>
      </c>
      <c r="D17" s="4">
        <v>0.05</v>
      </c>
    </row>
    <row r="18" spans="1:4">
      <c r="A18" t="str">
        <f t="shared" si="0"/>
        <v>Agressivo-FOFs</v>
      </c>
      <c r="B18" t="s">
        <v>18</v>
      </c>
      <c r="C18" s="2" t="s">
        <v>27</v>
      </c>
      <c r="D18" s="4">
        <v>0.05</v>
      </c>
    </row>
    <row r="19" spans="1:4">
      <c r="A19" t="str">
        <f t="shared" si="0"/>
        <v>Agressivo-DESENVOLVIMENTO</v>
      </c>
      <c r="B19" t="s">
        <v>18</v>
      </c>
      <c r="C19" s="2" t="s">
        <v>28</v>
      </c>
      <c r="D19" s="4">
        <v>0.2</v>
      </c>
    </row>
    <row r="20" spans="1:4">
      <c r="A20" t="str">
        <f t="shared" si="0"/>
        <v>Agressivo-HOTELARIAS</v>
      </c>
      <c r="B20" t="s">
        <v>18</v>
      </c>
      <c r="C20" s="2" t="s">
        <v>29</v>
      </c>
      <c r="D20" s="4">
        <v>0.1</v>
      </c>
    </row>
    <row r="21" spans="1:4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Hugo A. da Silva</cp:lastModifiedBy>
  <dcterms:created xsi:type="dcterms:W3CDTF">2025-04-16T18:38:03Z</dcterms:created>
  <dcterms:modified xsi:type="dcterms:W3CDTF">2025-05-27T12:04:31Z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