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G:\Unidades compartidas\Costos y Presupuestos\COSTOS  CO\COSTOS\CIERRES DE COSTEO\2022\Cierre 08-2022\Info campo\Campo\"/>
    </mc:Choice>
  </mc:AlternateContent>
  <xr:revisionPtr revIDLastSave="0" documentId="13_ncr:1_{054156DC-4233-4C1B-BB49-1993CEBE197B}" xr6:coauthVersionLast="47" xr6:coauthVersionMax="47" xr10:uidLastSave="{00000000-0000-0000-0000-000000000000}"/>
  <bookViews>
    <workbookView xWindow="19090" yWindow="-110" windowWidth="19420" windowHeight="10420" tabRatio="455" firstSheet="1" activeTab="1" xr2:uid="{00000000-000D-0000-FFFF-FFFF00000000}"/>
  </bookViews>
  <sheets>
    <sheet name="ET IV" sheetId="4" state="hidden" r:id="rId1"/>
    <sheet name="ET VI" sheetId="3" r:id="rId2"/>
    <sheet name="ET VII" sheetId="5" r:id="rId3"/>
    <sheet name="ET VIII" sheetId="7" r:id="rId4"/>
    <sheet name="Recalces C5 Y C6- A9" sheetId="6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'ET VI'!$B$7:$J$69</definedName>
    <definedName name="_xlnm._FilterDatabase" localSheetId="2" hidden="1">'ET VII'!$B$7:$J$96</definedName>
    <definedName name="_xlnm._FilterDatabase" localSheetId="3" hidden="1">'ET VIII'!$B$5:$J$63</definedName>
    <definedName name="_xlnm._FilterDatabase" localSheetId="4" hidden="1">'Recalces C5 Y C6- A9'!$A$6:$G$47</definedName>
    <definedName name="_xlnm.Print_Area" localSheetId="0">#REF!</definedName>
    <definedName name="_xlnm.Print_Area" localSheetId="1">#REF!</definedName>
    <definedName name="_xlnm.Print_Area">#REF!</definedName>
    <definedName name="color">[1]Ley.SJ!$K$2:$K$5</definedName>
    <definedName name="eLGA" localSheetId="0">#REF!</definedName>
    <definedName name="eLGA">#REF!</definedName>
    <definedName name="Fech">[2]Data!$A$3:$A$50000</definedName>
    <definedName name="Fecha">[3]Detalle!$U$2:$U$4986</definedName>
    <definedName name="Kg_Total">[2]Data!$F$3:$F$50000</definedName>
    <definedName name="Kilo">[3]Detalle!$X$2:$X$4986</definedName>
    <definedName name="NN">[4]Detalle!$L$2:$L$4975</definedName>
    <definedName name="SPChAmarillo">[1]Ley.SP!$C$2:$C$4</definedName>
    <definedName name="SPChRojo">[1]Ley.SP!$C$6:$C$9</definedName>
    <definedName name="SPChVerde">[1]Ley.SP!$C$2:$C$9</definedName>
    <definedName name="SPLagrima">[1]Ley.SP!$C$11:$C$15</definedName>
    <definedName name="SPLombardy">[1]Ley.SP!$C$16:$C$17</definedName>
    <definedName name="SPMelon">[1]Ley.SP!$C$18:$C$21</definedName>
    <definedName name="SPMorron">[1]Ley.SP!$C$23:$C$43</definedName>
    <definedName name="SPMorronA">[1]Ley.SP!$C$22</definedName>
    <definedName name="SPPeppadew">[1]Ley.SP!$C$45:$C$48</definedName>
    <definedName name="_xlnm.Print_Titles">#N/A</definedName>
    <definedName name="Turno">[2]Data!$C$3:$C$50000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" i="6" l="1"/>
  <c r="G52" i="6" l="1"/>
  <c r="G51" i="6"/>
  <c r="G53" i="6" s="1"/>
  <c r="G56" i="6" s="1"/>
  <c r="H53" i="6"/>
  <c r="H56" i="6" s="1"/>
  <c r="H52" i="6"/>
  <c r="D50" i="6" l="1"/>
  <c r="D49" i="6"/>
  <c r="D46" i="6"/>
  <c r="D63" i="7" l="1"/>
  <c r="D61" i="7"/>
  <c r="I59" i="7"/>
  <c r="E58" i="7"/>
  <c r="I57" i="7"/>
  <c r="I55" i="7"/>
  <c r="I53" i="7"/>
  <c r="I58" i="7"/>
  <c r="I54" i="7"/>
  <c r="I52" i="7"/>
  <c r="I36" i="7"/>
  <c r="E33" i="7"/>
  <c r="I34" i="7"/>
  <c r="D27" i="6" l="1"/>
  <c r="D35" i="6"/>
  <c r="D89" i="5"/>
  <c r="D97" i="5"/>
  <c r="D63" i="3"/>
  <c r="I56" i="7"/>
  <c r="I17" i="7"/>
  <c r="E16" i="7"/>
  <c r="I87" i="5" l="1"/>
  <c r="E85" i="5"/>
  <c r="D44" i="6" l="1"/>
  <c r="D45" i="6"/>
  <c r="B47" i="6"/>
  <c r="I84" i="5" l="1"/>
  <c r="E83" i="5"/>
  <c r="I82" i="5"/>
  <c r="E80" i="5"/>
  <c r="I33" i="7" l="1"/>
  <c r="I32" i="7"/>
  <c r="I31" i="7" l="1"/>
  <c r="E30" i="7"/>
  <c r="D9" i="6" l="1"/>
  <c r="D10" i="6" l="1"/>
  <c r="D11" i="6"/>
  <c r="D8" i="6"/>
  <c r="D41" i="6"/>
  <c r="D42" i="6"/>
  <c r="D43" i="6"/>
  <c r="D40" i="6"/>
  <c r="C12" i="6"/>
  <c r="E47" i="7" l="1"/>
  <c r="E48" i="7"/>
  <c r="E49" i="7"/>
  <c r="E46" i="7"/>
  <c r="E40" i="7"/>
  <c r="E41" i="7"/>
  <c r="E42" i="7"/>
  <c r="E43" i="7"/>
  <c r="E39" i="7"/>
  <c r="E32" i="7"/>
  <c r="E35" i="7"/>
  <c r="E36" i="7"/>
  <c r="E15" i="7"/>
  <c r="E18" i="7"/>
  <c r="E14" i="7"/>
  <c r="E9" i="7"/>
  <c r="E10" i="7"/>
  <c r="E11" i="7"/>
  <c r="E8" i="7"/>
  <c r="C61" i="7" l="1"/>
  <c r="E61" i="7" l="1"/>
  <c r="D51" i="7"/>
  <c r="C51" i="7"/>
  <c r="D45" i="7"/>
  <c r="C45" i="7"/>
  <c r="D38" i="7"/>
  <c r="C38" i="7"/>
  <c r="I37" i="7"/>
  <c r="I30" i="7"/>
  <c r="E20" i="7"/>
  <c r="D20" i="7"/>
  <c r="C20" i="7"/>
  <c r="I18" i="7"/>
  <c r="I16" i="7"/>
  <c r="I15" i="7"/>
  <c r="I14" i="7"/>
  <c r="E13" i="7"/>
  <c r="D13" i="7"/>
  <c r="C13" i="7"/>
  <c r="I11" i="7"/>
  <c r="I10" i="7"/>
  <c r="I9" i="7"/>
  <c r="I8" i="7"/>
  <c r="G4" i="7"/>
  <c r="J59" i="7" s="1"/>
  <c r="J55" i="7" l="1"/>
  <c r="J57" i="7"/>
  <c r="J58" i="7"/>
  <c r="J53" i="7"/>
  <c r="J52" i="7"/>
  <c r="J54" i="7"/>
  <c r="J36" i="7"/>
  <c r="J56" i="7"/>
  <c r="J34" i="7"/>
  <c r="J33" i="7"/>
  <c r="J17" i="7"/>
  <c r="J31" i="7"/>
  <c r="J32" i="7"/>
  <c r="C63" i="7"/>
  <c r="I61" i="7"/>
  <c r="I38" i="7"/>
  <c r="E51" i="7"/>
  <c r="E38" i="7"/>
  <c r="I13" i="7"/>
  <c r="I51" i="7"/>
  <c r="I45" i="7"/>
  <c r="I20" i="7"/>
  <c r="E45" i="7"/>
  <c r="J9" i="7"/>
  <c r="J8" i="7"/>
  <c r="J16" i="7"/>
  <c r="J30" i="7"/>
  <c r="J11" i="7"/>
  <c r="J15" i="7"/>
  <c r="J10" i="7"/>
  <c r="J14" i="7"/>
  <c r="J18" i="7"/>
  <c r="I63" i="7" l="1"/>
  <c r="E63" i="7"/>
  <c r="I94" i="5" l="1"/>
  <c r="I93" i="5"/>
  <c r="I92" i="5"/>
  <c r="E91" i="5"/>
  <c r="I61" i="5"/>
  <c r="E54" i="5"/>
  <c r="C63" i="5"/>
  <c r="D63" i="5"/>
  <c r="I57" i="5"/>
  <c r="I91" i="5" l="1"/>
  <c r="I90" i="5"/>
  <c r="I95" i="5" s="1"/>
  <c r="I81" i="5"/>
  <c r="I59" i="5"/>
  <c r="E58" i="5"/>
  <c r="I85" i="5" l="1"/>
  <c r="I86" i="5"/>
  <c r="C89" i="5"/>
  <c r="D77" i="5"/>
  <c r="I79" i="5" l="1"/>
  <c r="I80" i="5"/>
  <c r="I83" i="5"/>
  <c r="E78" i="5"/>
  <c r="I73" i="5" l="1"/>
  <c r="I58" i="5"/>
  <c r="I60" i="5"/>
  <c r="I56" i="5"/>
  <c r="E49" i="5"/>
  <c r="I53" i="5"/>
  <c r="C15" i="6" l="1"/>
  <c r="D12" i="6" l="1"/>
  <c r="C24" i="6"/>
  <c r="D18" i="6" s="1"/>
  <c r="D34" i="6"/>
  <c r="C47" i="6" l="1"/>
  <c r="D39" i="6"/>
  <c r="D47" i="6" s="1"/>
  <c r="F5" i="6"/>
  <c r="G46" i="6" s="1"/>
  <c r="G33" i="6" l="1"/>
  <c r="G38" i="6"/>
  <c r="G10" i="6"/>
  <c r="G11" i="6"/>
  <c r="G9" i="6"/>
  <c r="G45" i="6"/>
  <c r="G44" i="6"/>
  <c r="G17" i="6"/>
  <c r="G26" i="6"/>
  <c r="G40" i="6"/>
  <c r="G43" i="6"/>
  <c r="G42" i="6"/>
  <c r="G41" i="6"/>
  <c r="G12" i="6"/>
  <c r="G37" i="6"/>
  <c r="G25" i="6"/>
  <c r="G16" i="6"/>
  <c r="G32" i="6"/>
  <c r="G35" i="6"/>
  <c r="G36" i="6"/>
  <c r="G34" i="6"/>
  <c r="G15" i="6"/>
  <c r="G14" i="6"/>
  <c r="G13" i="6"/>
  <c r="G30" i="6"/>
  <c r="G20" i="6"/>
  <c r="G21" i="6"/>
  <c r="G22" i="6"/>
  <c r="G23" i="6"/>
  <c r="G24" i="6"/>
  <c r="G31" i="6"/>
  <c r="G19" i="6"/>
  <c r="G29" i="6"/>
  <c r="G18" i="6"/>
  <c r="G28" i="6"/>
  <c r="G39" i="6"/>
  <c r="G27" i="6"/>
  <c r="D95" i="5"/>
  <c r="C95" i="5"/>
  <c r="I78" i="5"/>
  <c r="I72" i="5"/>
  <c r="I71" i="5"/>
  <c r="E74" i="5" l="1"/>
  <c r="E75" i="5"/>
  <c r="I54" i="5"/>
  <c r="I74" i="5"/>
  <c r="I70" i="5"/>
  <c r="I69" i="5"/>
  <c r="I55" i="5" l="1"/>
  <c r="I49" i="5"/>
  <c r="I50" i="5"/>
  <c r="I51" i="5"/>
  <c r="I52" i="5"/>
  <c r="I46" i="5" l="1"/>
  <c r="I47" i="5"/>
  <c r="I48" i="5"/>
  <c r="I24" i="5"/>
  <c r="I68" i="5" l="1"/>
  <c r="I23" i="5"/>
  <c r="I46" i="3"/>
  <c r="I65" i="5" l="1"/>
  <c r="I66" i="5"/>
  <c r="I67" i="5"/>
  <c r="I44" i="5"/>
  <c r="I45" i="5"/>
  <c r="I21" i="5"/>
  <c r="I22" i="5"/>
  <c r="I18" i="5"/>
  <c r="I49" i="3"/>
  <c r="I44" i="3"/>
  <c r="D52" i="3" l="1"/>
  <c r="E69" i="5"/>
  <c r="I65" i="3" l="1"/>
  <c r="E94" i="5"/>
  <c r="E93" i="5"/>
  <c r="I63" i="3"/>
  <c r="I61" i="3"/>
  <c r="I56" i="3"/>
  <c r="E95" i="5" l="1"/>
  <c r="I54" i="3"/>
  <c r="I48" i="3"/>
  <c r="I45" i="3"/>
  <c r="I43" i="3"/>
  <c r="E89" i="5" l="1"/>
  <c r="C77" i="5"/>
  <c r="I75" i="5"/>
  <c r="I64" i="5"/>
  <c r="E64" i="5"/>
  <c r="I43" i="5"/>
  <c r="I42" i="5"/>
  <c r="I63" i="5" s="1"/>
  <c r="E42" i="5"/>
  <c r="E63" i="5" s="1"/>
  <c r="D41" i="5"/>
  <c r="C41" i="5"/>
  <c r="I40" i="5"/>
  <c r="I39" i="5"/>
  <c r="E39" i="5"/>
  <c r="I38" i="5"/>
  <c r="E38" i="5"/>
  <c r="I37" i="5"/>
  <c r="E37" i="5"/>
  <c r="I36" i="5"/>
  <c r="E36" i="5"/>
  <c r="D26" i="5"/>
  <c r="C26" i="5"/>
  <c r="I20" i="5"/>
  <c r="I19" i="5"/>
  <c r="I17" i="5"/>
  <c r="I16" i="5"/>
  <c r="D15" i="5"/>
  <c r="C15" i="5"/>
  <c r="I13" i="5"/>
  <c r="I12" i="5"/>
  <c r="I11" i="5"/>
  <c r="I10" i="5"/>
  <c r="G6" i="5"/>
  <c r="J84" i="5" l="1"/>
  <c r="J87" i="5"/>
  <c r="J94" i="5"/>
  <c r="J82" i="5"/>
  <c r="J92" i="5"/>
  <c r="J93" i="5"/>
  <c r="J57" i="5"/>
  <c r="J61" i="5"/>
  <c r="J90" i="5"/>
  <c r="J91" i="5"/>
  <c r="J59" i="5"/>
  <c r="J81" i="5"/>
  <c r="J85" i="5"/>
  <c r="J86" i="5"/>
  <c r="J73" i="5"/>
  <c r="J79" i="5"/>
  <c r="J80" i="5"/>
  <c r="J83" i="5"/>
  <c r="I77" i="5"/>
  <c r="J58" i="5"/>
  <c r="J60" i="5"/>
  <c r="J53" i="5"/>
  <c r="J56" i="5"/>
  <c r="J12" i="5"/>
  <c r="I15" i="5"/>
  <c r="I89" i="5"/>
  <c r="C97" i="5"/>
  <c r="J75" i="5"/>
  <c r="J78" i="5"/>
  <c r="J71" i="5"/>
  <c r="J72" i="5"/>
  <c r="J74" i="5"/>
  <c r="J54" i="5"/>
  <c r="J70" i="5"/>
  <c r="J55" i="5"/>
  <c r="J69" i="5"/>
  <c r="J49" i="5"/>
  <c r="J50" i="5"/>
  <c r="J52" i="5"/>
  <c r="J51" i="5"/>
  <c r="J46" i="5"/>
  <c r="J47" i="5"/>
  <c r="J48" i="5"/>
  <c r="J24" i="5"/>
  <c r="J68" i="5"/>
  <c r="J23" i="5"/>
  <c r="J22" i="5"/>
  <c r="J19" i="5"/>
  <c r="J18" i="5"/>
  <c r="J21" i="5"/>
  <c r="J20" i="5"/>
  <c r="J16" i="5"/>
  <c r="J17" i="5"/>
  <c r="J66" i="5"/>
  <c r="J67" i="5"/>
  <c r="J65" i="5"/>
  <c r="J44" i="5"/>
  <c r="J45" i="5"/>
  <c r="I41" i="5"/>
  <c r="I26" i="5"/>
  <c r="E41" i="5"/>
  <c r="E15" i="5"/>
  <c r="E26" i="5"/>
  <c r="J64" i="5"/>
  <c r="J43" i="5"/>
  <c r="J38" i="5"/>
  <c r="J10" i="5"/>
  <c r="J36" i="5"/>
  <c r="J39" i="5"/>
  <c r="J13" i="5"/>
  <c r="J42" i="5"/>
  <c r="J11" i="5"/>
  <c r="J37" i="5"/>
  <c r="I97" i="5" l="1"/>
  <c r="I66" i="3"/>
  <c r="I64" i="3"/>
  <c r="I62" i="3"/>
  <c r="I58" i="3"/>
  <c r="I57" i="3"/>
  <c r="I55" i="3"/>
  <c r="I53" i="3"/>
  <c r="I50" i="3"/>
  <c r="I67" i="3" l="1"/>
  <c r="I47" i="3"/>
  <c r="I42" i="3"/>
  <c r="I41" i="3"/>
  <c r="I39" i="3"/>
  <c r="I38" i="3"/>
  <c r="I37" i="3"/>
  <c r="I35" i="3"/>
  <c r="I19" i="3"/>
  <c r="I13" i="3"/>
  <c r="G6" i="4" l="1"/>
  <c r="J13" i="4" s="1"/>
  <c r="E10" i="4"/>
  <c r="I10" i="4"/>
  <c r="I11" i="4"/>
  <c r="I12" i="4"/>
  <c r="E13" i="4"/>
  <c r="E17" i="4" s="1"/>
  <c r="E57" i="4" s="1"/>
  <c r="I13" i="4"/>
  <c r="I14" i="4"/>
  <c r="I17" i="4" s="1"/>
  <c r="I15" i="4"/>
  <c r="C17" i="4"/>
  <c r="C57" i="4" s="1"/>
  <c r="D17" i="4"/>
  <c r="I18" i="4"/>
  <c r="I25" i="4" s="1"/>
  <c r="I19" i="4"/>
  <c r="I20" i="4"/>
  <c r="I21" i="4"/>
  <c r="E22" i="4"/>
  <c r="I22" i="4"/>
  <c r="E23" i="4"/>
  <c r="I23" i="4"/>
  <c r="C25" i="4"/>
  <c r="D25" i="4"/>
  <c r="E25" i="4"/>
  <c r="E35" i="4"/>
  <c r="E43" i="4" s="1"/>
  <c r="I35" i="4"/>
  <c r="E36" i="4"/>
  <c r="I36" i="4"/>
  <c r="E37" i="4"/>
  <c r="I37" i="4"/>
  <c r="I38" i="4"/>
  <c r="I39" i="4"/>
  <c r="E40" i="4"/>
  <c r="I40" i="4"/>
  <c r="I43" i="4" s="1"/>
  <c r="I41" i="4"/>
  <c r="C43" i="4"/>
  <c r="D43" i="4"/>
  <c r="I44" i="4"/>
  <c r="I50" i="4" s="1"/>
  <c r="I45" i="4"/>
  <c r="E46" i="4"/>
  <c r="E50" i="4" s="1"/>
  <c r="I46" i="4"/>
  <c r="E47" i="4"/>
  <c r="I47" i="4"/>
  <c r="I48" i="4"/>
  <c r="C50" i="4"/>
  <c r="D50" i="4"/>
  <c r="E51" i="4"/>
  <c r="I51" i="4"/>
  <c r="E52" i="4"/>
  <c r="I52" i="4"/>
  <c r="E53" i="4"/>
  <c r="I53" i="4"/>
  <c r="C55" i="4"/>
  <c r="D55" i="4"/>
  <c r="D57" i="4" s="1"/>
  <c r="E55" i="4"/>
  <c r="I55" i="4"/>
  <c r="J37" i="4" l="1"/>
  <c r="J48" i="4"/>
  <c r="J21" i="4"/>
  <c r="J12" i="4"/>
  <c r="J40" i="4"/>
  <c r="J47" i="4"/>
  <c r="J44" i="4"/>
  <c r="J36" i="4"/>
  <c r="J39" i="4"/>
  <c r="J23" i="4"/>
  <c r="J20" i="4"/>
  <c r="J15" i="4"/>
  <c r="J11" i="4"/>
  <c r="J52" i="4"/>
  <c r="J54" i="4"/>
  <c r="J18" i="4"/>
  <c r="J45" i="4"/>
  <c r="J46" i="4"/>
  <c r="J35" i="4"/>
  <c r="J19" i="4"/>
  <c r="J14" i="4"/>
  <c r="J51" i="4"/>
  <c r="J53" i="4"/>
  <c r="J38" i="4"/>
  <c r="J41" i="4"/>
  <c r="J22" i="4"/>
  <c r="I57" i="4"/>
  <c r="J10" i="4"/>
  <c r="I36" i="3"/>
  <c r="I20" i="3"/>
  <c r="I21" i="3"/>
  <c r="I22" i="3"/>
  <c r="I23" i="3"/>
  <c r="I18" i="3"/>
  <c r="D17" i="3" l="1"/>
  <c r="I14" i="3" l="1"/>
  <c r="I11" i="3"/>
  <c r="E47" i="3" l="1"/>
  <c r="E41" i="3"/>
  <c r="E36" i="3"/>
  <c r="E37" i="3"/>
  <c r="E38" i="3"/>
  <c r="E35" i="3"/>
  <c r="E20" i="3"/>
  <c r="E21" i="3"/>
  <c r="E22" i="3"/>
  <c r="E23" i="3"/>
  <c r="E11" i="3"/>
  <c r="E14" i="3"/>
  <c r="E15" i="3"/>
  <c r="E10" i="3"/>
  <c r="E64" i="3"/>
  <c r="E61" i="3"/>
  <c r="D67" i="3"/>
  <c r="C67" i="3"/>
  <c r="E67" i="3" l="1"/>
  <c r="I60" i="3"/>
  <c r="D60" i="3"/>
  <c r="C60" i="3"/>
  <c r="E58" i="3"/>
  <c r="E55" i="3"/>
  <c r="C52" i="3"/>
  <c r="D40" i="3"/>
  <c r="C40" i="3"/>
  <c r="D25" i="3"/>
  <c r="C25" i="3"/>
  <c r="C17" i="3"/>
  <c r="I15" i="3"/>
  <c r="I12" i="3"/>
  <c r="I10" i="3"/>
  <c r="E17" i="3"/>
  <c r="G6" i="3"/>
  <c r="J46" i="3" s="1"/>
  <c r="J44" i="3" l="1"/>
  <c r="J49" i="3"/>
  <c r="J65" i="3"/>
  <c r="J61" i="3"/>
  <c r="J63" i="3"/>
  <c r="J54" i="3"/>
  <c r="J56" i="3"/>
  <c r="J43" i="3"/>
  <c r="J48" i="3"/>
  <c r="C69" i="3"/>
  <c r="E60" i="3"/>
  <c r="J66" i="3"/>
  <c r="J64" i="3"/>
  <c r="J62" i="3"/>
  <c r="J55" i="3"/>
  <c r="J53" i="3"/>
  <c r="J58" i="3"/>
  <c r="J57" i="3"/>
  <c r="J45" i="3"/>
  <c r="J50" i="3"/>
  <c r="J41" i="3"/>
  <c r="J47" i="3"/>
  <c r="J42" i="3"/>
  <c r="J38" i="3"/>
  <c r="J37" i="3"/>
  <c r="J19" i="3"/>
  <c r="J35" i="3"/>
  <c r="J36" i="3"/>
  <c r="J13" i="3"/>
  <c r="J23" i="3"/>
  <c r="J20" i="3"/>
  <c r="J22" i="3"/>
  <c r="J21" i="3"/>
  <c r="J12" i="3"/>
  <c r="J18" i="3"/>
  <c r="D69" i="3"/>
  <c r="D71" i="3" s="1"/>
  <c r="J15" i="3"/>
  <c r="J10" i="3"/>
  <c r="J14" i="3"/>
  <c r="J11" i="3"/>
  <c r="I52" i="3"/>
  <c r="E40" i="3"/>
  <c r="I40" i="3"/>
  <c r="E25" i="3"/>
  <c r="E52" i="3"/>
  <c r="I25" i="3"/>
  <c r="I17" i="3"/>
  <c r="E69" i="3" l="1"/>
  <c r="I69" i="3"/>
  <c r="E77" i="5" l="1"/>
  <c r="E97" i="5" l="1"/>
</calcChain>
</file>

<file path=xl/sharedStrings.xml><?xml version="1.0" encoding="utf-8"?>
<sst xmlns="http://schemas.openxmlformats.org/spreadsheetml/2006/main" count="249" uniqueCount="155">
  <si>
    <t>N°</t>
  </si>
  <si>
    <t>Dens.</t>
  </si>
  <si>
    <t>pta/ha</t>
  </si>
  <si>
    <t>Plantines</t>
  </si>
  <si>
    <t>AGROVISIÓN</t>
  </si>
  <si>
    <t>Programa de Siembra</t>
  </si>
  <si>
    <t xml:space="preserve">Fecha de </t>
  </si>
  <si>
    <t>Siembra</t>
  </si>
  <si>
    <t xml:space="preserve">Fin de </t>
  </si>
  <si>
    <t>Cultivo</t>
  </si>
  <si>
    <t>Área Neta</t>
  </si>
  <si>
    <t>Semanas</t>
  </si>
  <si>
    <t>TOTAL</t>
  </si>
  <si>
    <t>Area 
Sembrada</t>
  </si>
  <si>
    <t>Pendiente por
 sembrar</t>
  </si>
  <si>
    <t>Campo/Turno</t>
  </si>
  <si>
    <t>AVANCES DE SIEMBRA - ETAPA VI</t>
  </si>
  <si>
    <t>C1-T1/Sekoya Pop</t>
  </si>
  <si>
    <t>C1-T2/Sekoya Pop</t>
  </si>
  <si>
    <t>C1-T3/Sekoya Pop</t>
  </si>
  <si>
    <t>C1-T4/Sekoya Pop</t>
  </si>
  <si>
    <t>C2-T1/Sekoya Pop</t>
  </si>
  <si>
    <t>C2-T2/Sekoya Pop</t>
  </si>
  <si>
    <t>C2-T3/Sekoya Pop</t>
  </si>
  <si>
    <t>C2-T4/Sekoya Pop</t>
  </si>
  <si>
    <t>C2-T5/Sekoya Pop</t>
  </si>
  <si>
    <t>C3-T1/Sekoya Pop</t>
  </si>
  <si>
    <t>C3-T2/Sekoya Pop</t>
  </si>
  <si>
    <t>C3-T3 /Sekoya Pop</t>
  </si>
  <si>
    <t>C3-T4 /Sekoya Pop</t>
  </si>
  <si>
    <t>C4-T1/Sekoya Beauty</t>
  </si>
  <si>
    <t>C4-T2 /Sekoya Beauty</t>
  </si>
  <si>
    <t>C4-T3/Sekoya Beauty</t>
  </si>
  <si>
    <t>C4-T4/Sekoya Beauty</t>
  </si>
  <si>
    <t>C5-T1/Sekoya Beauty</t>
  </si>
  <si>
    <t>C5-T2/Sekoya Beauty</t>
  </si>
  <si>
    <t>C5-T3/Sekoya Beauty</t>
  </si>
  <si>
    <t>C5-T4/Sekoya Beauty</t>
  </si>
  <si>
    <t>C1-T5/Sekoya Pop</t>
  </si>
  <si>
    <t>C6-T1/Sekoya Beauty</t>
  </si>
  <si>
    <t>C6-T2/Sekoya Beauty</t>
  </si>
  <si>
    <t>C6-T3/Sekoya Beauty</t>
  </si>
  <si>
    <t>C5-T3/Jupiter</t>
  </si>
  <si>
    <t>C5-T2/Atlas</t>
  </si>
  <si>
    <t>C5-T1/Atlas</t>
  </si>
  <si>
    <t>C4-T4/Atlas</t>
  </si>
  <si>
    <t>C4-T3/Atlas</t>
  </si>
  <si>
    <t>C4-T2/Atlas</t>
  </si>
  <si>
    <t>C4-T1/Atlas</t>
  </si>
  <si>
    <t>C3-T4/Masirah</t>
  </si>
  <si>
    <t>C3-T3 C/Masirah</t>
  </si>
  <si>
    <t>C3-T3 B/Madeira</t>
  </si>
  <si>
    <t>C3-T3 A/Malibu</t>
  </si>
  <si>
    <t>C3-T2/Jupiter</t>
  </si>
  <si>
    <t>C3-T1/Jupiter</t>
  </si>
  <si>
    <t>C2-T4/Beauty</t>
  </si>
  <si>
    <t>C2-T3/Beauty</t>
  </si>
  <si>
    <t>C2-T2/Beauty</t>
  </si>
  <si>
    <t>C2-T1/Beauty</t>
  </si>
  <si>
    <t>C1-T4/Atlas</t>
  </si>
  <si>
    <t>C1-T3/Atlas</t>
  </si>
  <si>
    <t>C1-T2/Atlas</t>
  </si>
  <si>
    <t>C1-T1/Atlas</t>
  </si>
  <si>
    <t>AVANCES DE SIEMBRA - ETAPA IV</t>
  </si>
  <si>
    <t>C4-T5/Sekoya Beauty</t>
  </si>
  <si>
    <t>C1-T1/Sekoya Beauty</t>
  </si>
  <si>
    <t>C1-T2/Sekoya Beauty</t>
  </si>
  <si>
    <t>C1-T3/Sekoya Beauty</t>
  </si>
  <si>
    <t>C1-T4/Sekoya Beauty</t>
  </si>
  <si>
    <t>C3-T1/Sekoya Beauty</t>
  </si>
  <si>
    <t>C3-T2/Sekoya Beauty</t>
  </si>
  <si>
    <t>C3-T3 /Sekoya Beauty</t>
  </si>
  <si>
    <t>C3-T4 /Sekoya Beauty</t>
  </si>
  <si>
    <t>C5-T1/Sekoya Pop</t>
  </si>
  <si>
    <t>C5-T2/Sekoya Pop</t>
  </si>
  <si>
    <t>C5-T2B/Bianca</t>
  </si>
  <si>
    <t>C5-T3/Bianca</t>
  </si>
  <si>
    <t>C6-T2/Bianca</t>
  </si>
  <si>
    <t>C6-T3/Bianca</t>
  </si>
  <si>
    <t>AVANCES DE SIEMBRA - ETAPA VII</t>
  </si>
  <si>
    <t>C6-T4B/Sekoya Pop</t>
  </si>
  <si>
    <t>C5-T4/Sekoya Pop</t>
  </si>
  <si>
    <t>C5-T4B/Bianca</t>
  </si>
  <si>
    <t>C6-T1/Bianca</t>
  </si>
  <si>
    <t>C7-T1/Sekoya Pop</t>
  </si>
  <si>
    <t>C7-T2/Sekoya Pop</t>
  </si>
  <si>
    <t>C7-T3/Sekoya Pop</t>
  </si>
  <si>
    <t>C7-T4/Sekoya Pop</t>
  </si>
  <si>
    <t>AVANCES DE RECALCE C5 Y C6</t>
  </si>
  <si>
    <t>E2-C2-T3D/BIANCA</t>
  </si>
  <si>
    <t>E2-C2-T4E/BIANCA</t>
  </si>
  <si>
    <t>E3-C6-T1F/BIANCA</t>
  </si>
  <si>
    <t>E3-C6-T4C/BIANCA</t>
  </si>
  <si>
    <t>E5-C2-T5B/BIANCA</t>
  </si>
  <si>
    <t>Antes teníamos 1.63 Has pero se ha reducido a 1.59 Has porque 0.04 Has no se sembrarán, ya que dicha área se asignó para la construcción de comedor.</t>
  </si>
  <si>
    <t>Antes teníamos 7 Has pero se ha reducido a 6.96 Has porque 0.04 Has no se sembrarán, ya que dicha área se asignó para la construcción de comedor.</t>
  </si>
  <si>
    <t>Se solicitó el cambio de Has para el turno 4A y 4B porque ya no habían plantas de Sekoya Pop, por lo que el turno 4A de 4.22 Has pasó a 3.56 Has cediendo la diferencia al turno 4B.</t>
  </si>
  <si>
    <t>E3-C6-T1G/MAGNUS</t>
  </si>
  <si>
    <t>Antes teníamos 10.56 Has pero se ha reducido a 10.54 Has porque 0.02 Has no se sembrarán, ya que dicha área se asignó para la construcción de comedor.</t>
  </si>
  <si>
    <t>Antes teníamos 10.56 Has pero se ha reducido a 10.46 Has porque 0.1 Has no se sembrarán, ya que dicha área se asignó para la construcción de comedor.</t>
  </si>
  <si>
    <t>C6-T4/Bianca</t>
  </si>
  <si>
    <t>Antes teníamos 9.24 Has pero se ha reducido a 9.14 Has porque 0.1 Has no se sembrarán, ya que dicha área se asignó para la construcción de comedor.</t>
  </si>
  <si>
    <t>Antes teníamos 10.56 Has pero se ha reducido a 10.52 Has porque 0.04 Has no se sembrarán, ya que dicha área se asignó para la construcción de acopio.</t>
  </si>
  <si>
    <t>C4-T4B/Sekoya Pop</t>
  </si>
  <si>
    <t>Antes teníamos 5.32 Has pero se ha reducido a 5.28 Has porque 0.04 Has no se sembrarán, ya que dicha área se asignó para la construcción de acopio.</t>
  </si>
  <si>
    <t>C4-T5B/Sekoya Pop</t>
  </si>
  <si>
    <t>Antes teníamos 3.76 Has pero se ha reducido a 3.72 Has porque 0.04 Has no se sembrarán, ya que dicha área se asignó para la construcción de acopio.</t>
  </si>
  <si>
    <t>Antes teníamos 10.56 Has pero se ha reducido a 10.44 Has porque 0.12 Has no se sembrarán, ya que dicha área se asignó para la construcción de comedor y acopio.</t>
  </si>
  <si>
    <t>Antes teníamos 10.56 Has pero se ha reducido a 10.54 Has porque 0.02 Has no se sembrarán, ya que dicha área se asignó para la construcción de comedory acopio.</t>
  </si>
  <si>
    <t>AVANCES DE SIEMBRA - ETAPA VIII</t>
  </si>
  <si>
    <t>Antes teníamos 11.89 Has pero se ha reducido a 11.76 Has porque 0.13 Has no se sembrarán, ya que dicha área se asignó para la construcción de comedor y acopios.</t>
  </si>
  <si>
    <t>Antes teníamos 11.81 Has pero se ha reducido a 11.65 Has porque 0.16 Has no se sembrarán, ya que dicha área se asignó para la construcción de comedor y acopios.</t>
  </si>
  <si>
    <t>Antes teníamos 11.89 Has pero se ha reducido a 11.86 Has porque 0.03 Has no se sembrarán, ya que dicha área se asignó para la construcción de  acopios.</t>
  </si>
  <si>
    <t>Antes teníamos 11.81 Has pero se ha reducido a 11.75 Has porque 0.06 Has no se sembrarán, ya que dicha área se asignó para la construcción de comedor y acopios.</t>
  </si>
  <si>
    <t>Antes teníamos 11.78 Has pero se ha reducido a 11.62 Has porque 0.16 Has no se sembrarán, ya que dicha área se asignó para la construcción de comedor y acopios.</t>
  </si>
  <si>
    <t>C3-T5 /Sekoya Pop</t>
  </si>
  <si>
    <t>C4-T1/Definir Variedad</t>
  </si>
  <si>
    <t>C4-T2/Definir Variedad</t>
  </si>
  <si>
    <t>C4-T3/Definir Variedad</t>
  </si>
  <si>
    <t>C4-T4/Definir Variedad</t>
  </si>
  <si>
    <t>C4-T5/Definir Variedad</t>
  </si>
  <si>
    <t>C5-T1/Definir Variedad</t>
  </si>
  <si>
    <t>C5-T2/Definir Variedad</t>
  </si>
  <si>
    <t>C5-T3/Definir Variedad</t>
  </si>
  <si>
    <t>C5-T4/Definir Variedad</t>
  </si>
  <si>
    <t>E2-C2-T4G/ FCM17-132</t>
  </si>
  <si>
    <t>E2-C2-T4F/ FCM15-005</t>
  </si>
  <si>
    <t>E2-C2-T4H/ FCM15-003</t>
  </si>
  <si>
    <t>E5-C2-T6B/MANILA</t>
  </si>
  <si>
    <t>E5-C1-T2C/RAYMI</t>
  </si>
  <si>
    <t>E5-C1-T1B/ARANA ORGANICA</t>
  </si>
  <si>
    <t>E5-C1-T2B/ARANA ORGANICA</t>
  </si>
  <si>
    <t>E1-C3-T5D/BIANCA</t>
  </si>
  <si>
    <t>Antes teníamos 11.80 Has pero se ha reducido a 11.77 Has porque 0.03 Has no se sembrarán, ya que dicha área se asignó para la construcción de comedor y acopios.</t>
  </si>
  <si>
    <t>Antes teníamos 11.78 Has pero se ha reducido a 11.65 Has porque 0.13 Has no se sembrarán, ya que dicha área se asignó para la construcción de comedor y acopios.</t>
  </si>
  <si>
    <t>Antes teníamos 10.56 Has pero se ha reducido a 10.44 Has porque 0.12 Has no se sembrarán, ya que dicha área se asignó para la construcción de comedor.</t>
  </si>
  <si>
    <t>Antes teníamos 10.56 Has pero se ha reducido a 10.44 Has porque 0.02 Has no se sembrarán, ya que dicha área se asignó para la construcción de comedor.</t>
  </si>
  <si>
    <t>E6-C6-T2B/SEKOYA POP</t>
  </si>
  <si>
    <t>E6-C6-T4C/SEKOYA POP</t>
  </si>
  <si>
    <t>17/05/2022</t>
  </si>
  <si>
    <t>Antes teníamos 10.56 Has pero se ha reducido a 10.52 Has porque 0.04 Has no se sembrarán, ya que dicha área se asignó para la construcción de comedor.</t>
  </si>
  <si>
    <t>Antes teníamos 11.78 Has pero se ha reducido a 11.72 Has porque 0.06 Has no se sembrarán, ya que dicha área se asignó para la construcción de comedor y acopios.</t>
  </si>
  <si>
    <t xml:space="preserve">El turno 2 disminuyo su Ha de 12 a 11.16 debido </t>
  </si>
  <si>
    <t>Antes teníamos 8.85Has pero se ha reducido a 8.74 Has porque 0.11 Has no se sembrarán, ya que dicha área se asignó para la construcción de comedor y acopios.</t>
  </si>
  <si>
    <t>Antes teníamos 11.46Has pero se ha reducido a 11.3Has porque 0.16 Has no se sembrarán, ya que dicha área se asignó para la construcción de comedor y acopios.</t>
  </si>
  <si>
    <t>Antes teníamos 8.85Has pero se ha reducido a 8.74Has porque 0.11 Has no se sembrarán, ya que dicha área se asignó para la construcción de comedor y acopios.</t>
  </si>
  <si>
    <t>Antes teníamos 10.32Has pero se ha reducido a 10.27Has porque 0.05 Has no se sembrarán, ya que dicha área se asignó para la construcción de comedor y acopios.</t>
  </si>
  <si>
    <t>E2-C6-T3B/SWEET GLOBE</t>
  </si>
  <si>
    <t>Total</t>
  </si>
  <si>
    <t>Según control de imputaciones</t>
  </si>
  <si>
    <t>Diferencia</t>
  </si>
  <si>
    <t>HAS</t>
  </si>
  <si>
    <t>Avance de siembra - Recalces</t>
  </si>
  <si>
    <t>Avance de siembra - Siembra</t>
  </si>
  <si>
    <t>Etapa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</si>
</sst>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#,##0.0"/>
    <numFmt numFmtId="167" formatCode="_([$€-2]\ * #,##0.00_);_([$€-2]\ * \(#,##0.00\);_([$€-2]\ * &quot;-&quot;??_)"/>
    <numFmt numFmtId="168" formatCode="_(&quot;S/.&quot;\ * #,##0.00_);_(&quot;S/.&quot;\ * \(#,##0.00\);_(&quot;S/.&quot;\ * &quot;-&quot;??_);_(@_)"/>
    <numFmt numFmtId="169" formatCode="_-* #,##0_-;\-* #,##0_-;_-* &quot;-&quot;??_-;_-@_-"/>
    <numFmt numFmtId="170" formatCode="0.000"/>
    <numFmt numFmtId="171" formatCode="0.000000"/>
    <numFmt numFmtId="172" formatCode="0.0000000"/>
    <numFmt numFmtId="173" formatCode="0.00000"/>
    <numFmt numFmtId="174" formatCode="0.0000"/>
  </numFmts>
  <fonts count="22" x14ac:knownFonts="1">
    <font>
      <sz val="12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color indexed="8"/>
      <name val="Bookman Old Style"/>
      <family val="1"/>
    </font>
    <font>
      <b/>
      <i/>
      <sz val="14"/>
      <color indexed="8"/>
      <name val="Bookman Old Style"/>
      <family val="1"/>
    </font>
    <font>
      <b/>
      <sz val="10"/>
      <name val="Bookman Old Style"/>
      <family val="1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6"/>
      <color theme="2" tint="-0.89999084444715716"/>
      <name val="Baskerville Old Face"/>
      <family val="1"/>
    </font>
    <font>
      <sz val="10"/>
      <color rgb="FFFF000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color rgb="FFFF0000"/>
      <name val="Bookman Old Style"/>
      <family val="1"/>
    </font>
    <font>
      <b/>
      <sz val="12"/>
      <name val="Arial"/>
      <family val="2"/>
    </font>
    <font>
      <b/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6" tint="-0.499984740745262"/>
      </top>
      <bottom style="double">
        <color theme="6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36">
    <xf numFmtId="0" fontId="0" fillId="0" borderId="0"/>
    <xf numFmtId="43" fontId="8" fillId="0" borderId="0" applyFont="0" applyFill="0" applyBorder="0" applyAlignment="0" applyProtection="0"/>
    <xf numFmtId="0" fontId="1" fillId="0" borderId="0"/>
    <xf numFmtId="0" fontId="6" fillId="0" borderId="0"/>
    <xf numFmtId="43" fontId="7" fillId="0" borderId="0" applyFont="0" applyFill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44">
    <xf numFmtId="0" fontId="0" fillId="0" borderId="0" xfId="0"/>
    <xf numFmtId="4" fontId="2" fillId="0" borderId="0" xfId="0" applyNumberFormat="1" applyFont="1"/>
    <xf numFmtId="15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10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14" fontId="2" fillId="3" borderId="1" xfId="0" applyNumberFormat="1" applyFont="1" applyFill="1" applyBorder="1"/>
    <xf numFmtId="14" fontId="2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/>
    <xf numFmtId="3" fontId="2" fillId="3" borderId="1" xfId="0" applyNumberFormat="1" applyFont="1" applyFill="1" applyBorder="1" applyAlignment="1">
      <alignment horizontal="center"/>
    </xf>
    <xf numFmtId="166" fontId="11" fillId="4" borderId="1" xfId="0" applyNumberFormat="1" applyFont="1" applyFill="1" applyBorder="1"/>
    <xf numFmtId="2" fontId="7" fillId="4" borderId="8" xfId="0" applyNumberFormat="1" applyFont="1" applyFill="1" applyBorder="1" applyAlignment="1">
      <alignment horizontal="center" vertical="center"/>
    </xf>
    <xf numFmtId="14" fontId="2" fillId="3" borderId="8" xfId="0" applyNumberFormat="1" applyFont="1" applyFill="1" applyBorder="1" applyAlignment="1">
      <alignment horizontal="center"/>
    </xf>
    <xf numFmtId="169" fontId="7" fillId="3" borderId="8" xfId="1" applyNumberFormat="1" applyFont="1" applyFill="1" applyBorder="1" applyAlignment="1">
      <alignment horizontal="center"/>
    </xf>
    <xf numFmtId="169" fontId="2" fillId="3" borderId="8" xfId="1" applyNumberFormat="1" applyFont="1" applyFill="1" applyBorder="1" applyAlignment="1">
      <alignment horizontal="center"/>
    </xf>
    <xf numFmtId="3" fontId="2" fillId="3" borderId="9" xfId="0" applyNumberFormat="1" applyFont="1" applyFill="1" applyBorder="1" applyAlignment="1">
      <alignment horizontal="center"/>
    </xf>
    <xf numFmtId="14" fontId="2" fillId="3" borderId="8" xfId="0" applyNumberFormat="1" applyFont="1" applyFill="1" applyBorder="1" applyAlignment="1">
      <alignment horizontal="center" vertical="center"/>
    </xf>
    <xf numFmtId="166" fontId="11" fillId="4" borderId="7" xfId="0" applyNumberFormat="1" applyFont="1" applyFill="1" applyBorder="1" applyAlignment="1">
      <alignment horizontal="left" vertical="center"/>
    </xf>
    <xf numFmtId="2" fontId="13" fillId="4" borderId="10" xfId="0" applyNumberFormat="1" applyFont="1" applyFill="1" applyBorder="1" applyAlignment="1">
      <alignment horizontal="center" vertical="center"/>
    </xf>
    <xf numFmtId="14" fontId="3" fillId="3" borderId="10" xfId="0" applyNumberFormat="1" applyFont="1" applyFill="1" applyBorder="1" applyAlignment="1">
      <alignment horizontal="center" vertical="center"/>
    </xf>
    <xf numFmtId="14" fontId="3" fillId="3" borderId="10" xfId="0" applyNumberFormat="1" applyFont="1" applyFill="1" applyBorder="1"/>
    <xf numFmtId="0" fontId="13" fillId="3" borderId="10" xfId="0" applyFont="1" applyFill="1" applyBorder="1"/>
    <xf numFmtId="169" fontId="3" fillId="3" borderId="10" xfId="1" applyNumberFormat="1" applyFont="1" applyFill="1" applyBorder="1"/>
    <xf numFmtId="3" fontId="3" fillId="3" borderId="11" xfId="0" applyNumberFormat="1" applyFont="1" applyFill="1" applyBorder="1" applyAlignment="1">
      <alignment horizontal="center"/>
    </xf>
    <xf numFmtId="166" fontId="11" fillId="4" borderId="7" xfId="0" applyNumberFormat="1" applyFont="1" applyFill="1" applyBorder="1" applyAlignment="1">
      <alignment vertical="center"/>
    </xf>
    <xf numFmtId="166" fontId="11" fillId="4" borderId="12" xfId="0" applyNumberFormat="1" applyFont="1" applyFill="1" applyBorder="1"/>
    <xf numFmtId="2" fontId="13" fillId="4" borderId="8" xfId="0" applyNumberFormat="1" applyFont="1" applyFill="1" applyBorder="1" applyAlignment="1">
      <alignment horizontal="center" vertical="center"/>
    </xf>
    <xf numFmtId="14" fontId="2" fillId="4" borderId="8" xfId="0" applyNumberFormat="1" applyFont="1" applyFill="1" applyBorder="1" applyAlignment="1">
      <alignment horizontal="center" vertical="center"/>
    </xf>
    <xf numFmtId="14" fontId="2" fillId="4" borderId="8" xfId="0" applyNumberFormat="1" applyFont="1" applyFill="1" applyBorder="1" applyAlignment="1">
      <alignment horizontal="center"/>
    </xf>
    <xf numFmtId="169" fontId="7" fillId="4" borderId="8" xfId="1" applyNumberFormat="1" applyFont="1" applyFill="1" applyBorder="1" applyAlignment="1">
      <alignment horizontal="center"/>
    </xf>
    <xf numFmtId="3" fontId="2" fillId="4" borderId="9" xfId="0" applyNumberFormat="1" applyFont="1" applyFill="1" applyBorder="1" applyAlignment="1">
      <alignment horizontal="center"/>
    </xf>
    <xf numFmtId="169" fontId="3" fillId="4" borderId="8" xfId="1" applyNumberFormat="1" applyFont="1" applyFill="1" applyBorder="1" applyAlignment="1">
      <alignment horizontal="center"/>
    </xf>
    <xf numFmtId="169" fontId="7" fillId="3" borderId="8" xfId="4" applyNumberFormat="1" applyFill="1" applyBorder="1" applyAlignment="1">
      <alignment horizontal="center"/>
    </xf>
    <xf numFmtId="169" fontId="2" fillId="3" borderId="8" xfId="4" applyNumberFormat="1" applyFont="1" applyFill="1" applyBorder="1" applyAlignment="1">
      <alignment horizontal="center"/>
    </xf>
    <xf numFmtId="169" fontId="7" fillId="4" borderId="8" xfId="4" applyNumberFormat="1" applyFill="1" applyBorder="1" applyAlignment="1">
      <alignment horizontal="center"/>
    </xf>
    <xf numFmtId="169" fontId="3" fillId="4" borderId="8" xfId="4" applyNumberFormat="1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4" fillId="15" borderId="3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69" fontId="7" fillId="0" borderId="8" xfId="4" applyNumberFormat="1" applyFill="1" applyBorder="1" applyAlignment="1">
      <alignment horizontal="center"/>
    </xf>
    <xf numFmtId="169" fontId="2" fillId="0" borderId="8" xfId="4" applyNumberFormat="1" applyFont="1" applyFill="1" applyBorder="1" applyAlignment="1">
      <alignment horizontal="center"/>
    </xf>
    <xf numFmtId="2" fontId="2" fillId="0" borderId="0" xfId="0" applyNumberFormat="1" applyFont="1"/>
    <xf numFmtId="0" fontId="14" fillId="15" borderId="4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169" fontId="3" fillId="3" borderId="10" xfId="4" applyNumberFormat="1" applyFont="1" applyFill="1" applyBorder="1"/>
    <xf numFmtId="169" fontId="7" fillId="3" borderId="8" xfId="4" applyNumberFormat="1" applyFont="1" applyFill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169" fontId="7" fillId="4" borderId="8" xfId="4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16" fillId="3" borderId="8" xfId="0" applyNumberFormat="1" applyFont="1" applyFill="1" applyBorder="1" applyAlignment="1">
      <alignment horizontal="center" vertical="center"/>
    </xf>
    <xf numFmtId="169" fontId="16" fillId="3" borderId="8" xfId="4" applyNumberFormat="1" applyFont="1" applyFill="1" applyBorder="1" applyAlignment="1">
      <alignment horizontal="center"/>
    </xf>
    <xf numFmtId="3" fontId="16" fillId="3" borderId="9" xfId="0" applyNumberFormat="1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170" fontId="0" fillId="0" borderId="0" xfId="0" applyNumberFormat="1"/>
    <xf numFmtId="2" fontId="0" fillId="0" borderId="0" xfId="0" applyNumberFormat="1"/>
    <xf numFmtId="2" fontId="7" fillId="4" borderId="15" xfId="0" applyNumberFormat="1" applyFont="1" applyFill="1" applyBorder="1" applyAlignment="1">
      <alignment horizontal="center" vertical="center"/>
    </xf>
    <xf numFmtId="169" fontId="7" fillId="3" borderId="8" xfId="1" applyNumberFormat="1" applyFont="1" applyFill="1" applyBorder="1" applyAlignment="1">
      <alignment horizontal="center" vertical="center"/>
    </xf>
    <xf numFmtId="169" fontId="2" fillId="3" borderId="8" xfId="1" applyNumberFormat="1" applyFont="1" applyFill="1" applyBorder="1" applyAlignment="1">
      <alignment horizontal="center" vertical="center"/>
    </xf>
    <xf numFmtId="3" fontId="2" fillId="3" borderId="9" xfId="0" applyNumberFormat="1" applyFont="1" applyFill="1" applyBorder="1" applyAlignment="1">
      <alignment horizontal="center" vertical="center"/>
    </xf>
    <xf numFmtId="169" fontId="2" fillId="3" borderId="8" xfId="4" applyNumberFormat="1" applyFont="1" applyFill="1" applyBorder="1" applyAlignment="1">
      <alignment horizontal="center" vertical="center"/>
    </xf>
    <xf numFmtId="169" fontId="7" fillId="4" borderId="8" xfId="1" applyNumberFormat="1" applyFont="1" applyFill="1" applyBorder="1" applyAlignment="1">
      <alignment horizontal="center" vertical="center"/>
    </xf>
    <xf numFmtId="169" fontId="3" fillId="4" borderId="8" xfId="1" applyNumberFormat="1" applyFont="1" applyFill="1" applyBorder="1" applyAlignment="1">
      <alignment horizontal="center" vertical="center"/>
    </xf>
    <xf numFmtId="3" fontId="2" fillId="4" borderId="9" xfId="0" applyNumberFormat="1" applyFont="1" applyFill="1" applyBorder="1" applyAlignment="1">
      <alignment horizontal="center" vertical="center"/>
    </xf>
    <xf numFmtId="169" fontId="7" fillId="4" borderId="8" xfId="4" applyNumberFormat="1" applyFill="1" applyBorder="1" applyAlignment="1">
      <alignment horizontal="center" vertical="center"/>
    </xf>
    <xf numFmtId="14" fontId="3" fillId="3" borderId="10" xfId="0" applyNumberFormat="1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169" fontId="3" fillId="3" borderId="10" xfId="1" applyNumberFormat="1" applyFont="1" applyFill="1" applyBorder="1" applyAlignment="1">
      <alignment vertical="center"/>
    </xf>
    <xf numFmtId="3" fontId="3" fillId="3" borderId="11" xfId="0" applyNumberFormat="1" applyFont="1" applyFill="1" applyBorder="1" applyAlignment="1">
      <alignment horizontal="center" vertical="center"/>
    </xf>
    <xf numFmtId="170" fontId="7" fillId="4" borderId="1" xfId="0" applyNumberFormat="1" applyFont="1" applyFill="1" applyBorder="1" applyAlignment="1">
      <alignment horizontal="center" vertical="center"/>
    </xf>
    <xf numFmtId="171" fontId="7" fillId="4" borderId="8" xfId="0" applyNumberFormat="1" applyFont="1" applyFill="1" applyBorder="1" applyAlignment="1">
      <alignment horizontal="center" vertical="center"/>
    </xf>
    <xf numFmtId="171" fontId="7" fillId="4" borderId="1" xfId="0" applyNumberFormat="1" applyFont="1" applyFill="1" applyBorder="1" applyAlignment="1">
      <alignment horizontal="center" vertical="center"/>
    </xf>
    <xf numFmtId="170" fontId="7" fillId="4" borderId="8" xfId="0" applyNumberFormat="1" applyFont="1" applyFill="1" applyBorder="1" applyAlignment="1">
      <alignment horizontal="center" vertical="center"/>
    </xf>
    <xf numFmtId="174" fontId="0" fillId="0" borderId="0" xfId="0" applyNumberFormat="1"/>
    <xf numFmtId="166" fontId="11" fillId="4" borderId="16" xfId="0" applyNumberFormat="1" applyFont="1" applyFill="1" applyBorder="1" applyAlignment="1">
      <alignment horizontal="center" vertical="center"/>
    </xf>
    <xf numFmtId="166" fontId="11" fillId="4" borderId="17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6" fontId="11" fillId="4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11" fillId="4" borderId="12" xfId="0" applyNumberFormat="1" applyFont="1" applyFill="1" applyBorder="1" applyAlignment="1">
      <alignment horizontal="center" vertical="center"/>
    </xf>
    <xf numFmtId="166" fontId="11" fillId="4" borderId="12" xfId="0" applyNumberFormat="1" applyFont="1" applyFill="1" applyBorder="1" applyAlignment="1">
      <alignment horizontal="center"/>
    </xf>
    <xf numFmtId="2" fontId="7" fillId="4" borderId="8" xfId="0" applyNumberFormat="1" applyFont="1" applyFill="1" applyBorder="1" applyAlignment="1">
      <alignment vertical="center"/>
    </xf>
    <xf numFmtId="166" fontId="11" fillId="4" borderId="16" xfId="0" applyNumberFormat="1" applyFont="1" applyFill="1" applyBorder="1" applyAlignment="1">
      <alignment vertical="center"/>
    </xf>
    <xf numFmtId="174" fontId="7" fillId="4" borderId="8" xfId="0" applyNumberFormat="1" applyFont="1" applyFill="1" applyBorder="1" applyAlignment="1">
      <alignment vertical="center"/>
    </xf>
    <xf numFmtId="0" fontId="6" fillId="0" borderId="0" xfId="0" applyFont="1"/>
    <xf numFmtId="166" fontId="11" fillId="17" borderId="7" xfId="0" applyNumberFormat="1" applyFont="1" applyFill="1" applyBorder="1" applyAlignment="1">
      <alignment horizontal="center" vertical="center"/>
    </xf>
    <xf numFmtId="2" fontId="7" fillId="17" borderId="1" xfId="0" applyNumberFormat="1" applyFont="1" applyFill="1" applyBorder="1" applyAlignment="1">
      <alignment horizontal="center" vertical="center"/>
    </xf>
    <xf numFmtId="2" fontId="7" fillId="17" borderId="8" xfId="0" applyNumberFormat="1" applyFont="1" applyFill="1" applyBorder="1" applyAlignment="1">
      <alignment horizontal="center" vertical="center"/>
    </xf>
    <xf numFmtId="14" fontId="2" fillId="17" borderId="8" xfId="0" applyNumberFormat="1" applyFont="1" applyFill="1" applyBorder="1" applyAlignment="1">
      <alignment horizontal="center" vertical="center"/>
    </xf>
    <xf numFmtId="3" fontId="2" fillId="17" borderId="9" xfId="0" applyNumberFormat="1" applyFont="1" applyFill="1" applyBorder="1" applyAlignment="1">
      <alignment horizontal="center"/>
    </xf>
    <xf numFmtId="166" fontId="19" fillId="17" borderId="7" xfId="0" applyNumberFormat="1" applyFont="1" applyFill="1" applyBorder="1" applyAlignment="1">
      <alignment horizontal="center" vertical="center"/>
    </xf>
    <xf numFmtId="2" fontId="16" fillId="17" borderId="1" xfId="0" applyNumberFormat="1" applyFont="1" applyFill="1" applyBorder="1" applyAlignment="1">
      <alignment horizontal="center" vertical="center"/>
    </xf>
    <xf numFmtId="2" fontId="16" fillId="17" borderId="8" xfId="0" applyNumberFormat="1" applyFont="1" applyFill="1" applyBorder="1" applyAlignment="1">
      <alignment horizontal="center" vertical="center"/>
    </xf>
    <xf numFmtId="14" fontId="16" fillId="17" borderId="8" xfId="0" applyNumberFormat="1" applyFont="1" applyFill="1" applyBorder="1" applyAlignment="1">
      <alignment horizontal="center" vertical="center"/>
    </xf>
    <xf numFmtId="3" fontId="16" fillId="17" borderId="9" xfId="0" applyNumberFormat="1" applyFont="1" applyFill="1" applyBorder="1" applyAlignment="1">
      <alignment horizontal="center"/>
    </xf>
    <xf numFmtId="169" fontId="7" fillId="17" borderId="8" xfId="1" applyNumberFormat="1" applyFont="1" applyFill="1" applyBorder="1" applyAlignment="1">
      <alignment horizontal="center" vertical="center"/>
    </xf>
    <xf numFmtId="169" fontId="2" fillId="17" borderId="8" xfId="4" applyNumberFormat="1" applyFont="1" applyFill="1" applyBorder="1" applyAlignment="1">
      <alignment horizontal="center" vertical="center"/>
    </xf>
    <xf numFmtId="3" fontId="2" fillId="17" borderId="9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20" fillId="0" borderId="0" xfId="0" applyNumberFormat="1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2" fontId="7" fillId="4" borderId="15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15" fillId="16" borderId="2" xfId="0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0" fontId="14" fillId="15" borderId="13" xfId="0" applyFont="1" applyFill="1" applyBorder="1" applyAlignment="1">
      <alignment horizontal="center" vertical="center"/>
    </xf>
    <xf numFmtId="0" fontId="14" fillId="15" borderId="14" xfId="0" applyFont="1" applyFill="1" applyBorder="1" applyAlignment="1">
      <alignment horizontal="center" vertical="center"/>
    </xf>
    <xf numFmtId="166" fontId="11" fillId="4" borderId="16" xfId="0" applyNumberFormat="1" applyFont="1" applyFill="1" applyBorder="1" applyAlignment="1">
      <alignment horizontal="left" vertical="center"/>
    </xf>
    <xf numFmtId="166" fontId="11" fillId="4" borderId="14" xfId="0" applyNumberFormat="1" applyFont="1" applyFill="1" applyBorder="1" applyAlignment="1">
      <alignment horizontal="left" vertical="center"/>
    </xf>
    <xf numFmtId="166" fontId="11" fillId="4" borderId="16" xfId="0" applyNumberFormat="1" applyFont="1" applyFill="1" applyBorder="1" applyAlignment="1">
      <alignment horizontal="center" vertical="center"/>
    </xf>
    <xf numFmtId="166" fontId="11" fillId="4" borderId="14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/>
    </xf>
    <xf numFmtId="166" fontId="11" fillId="4" borderId="17" xfId="0" applyNumberFormat="1" applyFont="1" applyFill="1" applyBorder="1" applyAlignment="1">
      <alignment horizontal="center" vertical="center"/>
    </xf>
    <xf numFmtId="2" fontId="21" fillId="4" borderId="15" xfId="0" applyNumberFormat="1" applyFont="1" applyFill="1" applyBorder="1" applyAlignment="1">
      <alignment horizontal="center" vertical="center"/>
    </xf>
    <xf numFmtId="2" fontId="21" fillId="4" borderId="3" xfId="0" applyNumberFormat="1" applyFont="1" applyFill="1" applyBorder="1" applyAlignment="1">
      <alignment horizontal="center" vertical="center"/>
    </xf>
    <xf numFmtId="2" fontId="21" fillId="4" borderId="1" xfId="0" applyNumberFormat="1" applyFont="1" applyFill="1" applyBorder="1" applyAlignment="1">
      <alignment horizontal="center" vertical="center"/>
    </xf>
    <xf numFmtId="2" fontId="7" fillId="17" borderId="3" xfId="0" applyNumberFormat="1" applyFont="1" applyFill="1" applyBorder="1" applyAlignment="1">
      <alignment horizontal="center" vertical="center"/>
    </xf>
    <xf numFmtId="2" fontId="7" fillId="17" borderId="1" xfId="0" applyNumberFormat="1" applyFont="1" applyFill="1" applyBorder="1" applyAlignment="1">
      <alignment horizontal="center" vertical="center"/>
    </xf>
    <xf numFmtId="166" fontId="11" fillId="17" borderId="16" xfId="0" applyNumberFormat="1" applyFont="1" applyFill="1" applyBorder="1" applyAlignment="1">
      <alignment horizontal="center" vertical="center"/>
    </xf>
    <xf numFmtId="166" fontId="11" fillId="17" borderId="14" xfId="0" applyNumberFormat="1" applyFont="1" applyFill="1" applyBorder="1" applyAlignment="1">
      <alignment horizontal="center" vertical="center"/>
    </xf>
    <xf numFmtId="2" fontId="7" fillId="17" borderId="15" xfId="0" applyNumberFormat="1" applyFont="1" applyFill="1" applyBorder="1" applyAlignment="1">
      <alignment horizontal="center" vertical="center"/>
    </xf>
    <xf numFmtId="170" fontId="7" fillId="4" borderId="15" xfId="0" applyNumberFormat="1" applyFont="1" applyFill="1" applyBorder="1" applyAlignment="1">
      <alignment horizontal="center" vertical="center"/>
    </xf>
    <xf numFmtId="170" fontId="7" fillId="4" borderId="3" xfId="0" applyNumberFormat="1" applyFont="1" applyFill="1" applyBorder="1" applyAlignment="1">
      <alignment horizontal="center" vertical="center"/>
    </xf>
    <xf numFmtId="170" fontId="7" fillId="4" borderId="1" xfId="0" applyNumberFormat="1" applyFont="1" applyFill="1" applyBorder="1" applyAlignment="1">
      <alignment horizontal="center" vertical="center"/>
    </xf>
    <xf numFmtId="172" fontId="7" fillId="4" borderId="15" xfId="0" applyNumberFormat="1" applyFont="1" applyFill="1" applyBorder="1" applyAlignment="1">
      <alignment horizontal="center" vertical="center"/>
    </xf>
    <xf numFmtId="172" fontId="7" fillId="4" borderId="3" xfId="0" applyNumberFormat="1" applyFont="1" applyFill="1" applyBorder="1" applyAlignment="1">
      <alignment horizontal="center" vertical="center"/>
    </xf>
    <xf numFmtId="172" fontId="7" fillId="4" borderId="1" xfId="0" applyNumberFormat="1" applyFont="1" applyFill="1" applyBorder="1" applyAlignment="1">
      <alignment horizontal="center" vertical="center"/>
    </xf>
    <xf numFmtId="173" fontId="7" fillId="4" borderId="15" xfId="0" applyNumberFormat="1" applyFont="1" applyFill="1" applyBorder="1" applyAlignment="1">
      <alignment horizontal="center" vertical="center"/>
    </xf>
    <xf numFmtId="173" fontId="7" fillId="4" borderId="3" xfId="0" applyNumberFormat="1" applyFont="1" applyFill="1" applyBorder="1" applyAlignment="1">
      <alignment horizontal="center" vertical="center"/>
    </xf>
    <xf numFmtId="173" fontId="7" fillId="4" borderId="1" xfId="0" applyNumberFormat="1" applyFont="1" applyFill="1" applyBorder="1" applyAlignment="1">
      <alignment horizontal="center" vertical="center"/>
    </xf>
  </cellXfs>
  <cellStyles count="236">
    <cellStyle name="20% - Énfasis1 2" xfId="5" xr:uid="{00000000-0005-0000-0000-000000000000}"/>
    <cellStyle name="20% - Énfasis2 2" xfId="6" xr:uid="{00000000-0005-0000-0000-000001000000}"/>
    <cellStyle name="20% - Énfasis3 2" xfId="7" xr:uid="{00000000-0005-0000-0000-000002000000}"/>
    <cellStyle name="20% - Énfasis4 2" xfId="8" xr:uid="{00000000-0005-0000-0000-000003000000}"/>
    <cellStyle name="20% - Énfasis5 2" xfId="9" xr:uid="{00000000-0005-0000-0000-000004000000}"/>
    <cellStyle name="20% - Énfasis6 2" xfId="10" xr:uid="{00000000-0005-0000-0000-000005000000}"/>
    <cellStyle name="40% - Énfasis1 2" xfId="11" xr:uid="{00000000-0005-0000-0000-000006000000}"/>
    <cellStyle name="40% - Énfasis2 2" xfId="12" xr:uid="{00000000-0005-0000-0000-000007000000}"/>
    <cellStyle name="40% - Énfasis3 2" xfId="13" xr:uid="{00000000-0005-0000-0000-000008000000}"/>
    <cellStyle name="40% - Énfasis4 2" xfId="14" xr:uid="{00000000-0005-0000-0000-000009000000}"/>
    <cellStyle name="40% - Énfasis5 2" xfId="15" xr:uid="{00000000-0005-0000-0000-00000A000000}"/>
    <cellStyle name="40% - Énfasis6 2" xfId="16" xr:uid="{00000000-0005-0000-0000-00000B000000}"/>
    <cellStyle name="Euro" xfId="17" xr:uid="{00000000-0005-0000-0000-00000C000000}"/>
    <cellStyle name="Millares" xfId="1" builtinId="3"/>
    <cellStyle name="Millares 2" xfId="4" xr:uid="{00000000-0005-0000-0000-00000E000000}"/>
    <cellStyle name="Millares 2 10" xfId="18" xr:uid="{00000000-0005-0000-0000-00000F000000}"/>
    <cellStyle name="Millares 2 100" xfId="19" xr:uid="{00000000-0005-0000-0000-000010000000}"/>
    <cellStyle name="Millares 2 101" xfId="20" xr:uid="{00000000-0005-0000-0000-000011000000}"/>
    <cellStyle name="Millares 2 102" xfId="21" xr:uid="{00000000-0005-0000-0000-000012000000}"/>
    <cellStyle name="Millares 2 103" xfId="22" xr:uid="{00000000-0005-0000-0000-000013000000}"/>
    <cellStyle name="Millares 2 104" xfId="23" xr:uid="{00000000-0005-0000-0000-000014000000}"/>
    <cellStyle name="Millares 2 105" xfId="24" xr:uid="{00000000-0005-0000-0000-000015000000}"/>
    <cellStyle name="Millares 2 106" xfId="25" xr:uid="{00000000-0005-0000-0000-000016000000}"/>
    <cellStyle name="Millares 2 107" xfId="26" xr:uid="{00000000-0005-0000-0000-000017000000}"/>
    <cellStyle name="Millares 2 108" xfId="27" xr:uid="{00000000-0005-0000-0000-000018000000}"/>
    <cellStyle name="Millares 2 109" xfId="28" xr:uid="{00000000-0005-0000-0000-000019000000}"/>
    <cellStyle name="Millares 2 11" xfId="29" xr:uid="{00000000-0005-0000-0000-00001A000000}"/>
    <cellStyle name="Millares 2 110" xfId="30" xr:uid="{00000000-0005-0000-0000-00001B000000}"/>
    <cellStyle name="Millares 2 111" xfId="31" xr:uid="{00000000-0005-0000-0000-00001C000000}"/>
    <cellStyle name="Millares 2 112" xfId="32" xr:uid="{00000000-0005-0000-0000-00001D000000}"/>
    <cellStyle name="Millares 2 113" xfId="33" xr:uid="{00000000-0005-0000-0000-00001E000000}"/>
    <cellStyle name="Millares 2 114" xfId="34" xr:uid="{00000000-0005-0000-0000-00001F000000}"/>
    <cellStyle name="Millares 2 115" xfId="35" xr:uid="{00000000-0005-0000-0000-000020000000}"/>
    <cellStyle name="Millares 2 116" xfId="36" xr:uid="{00000000-0005-0000-0000-000021000000}"/>
    <cellStyle name="Millares 2 117" xfId="37" xr:uid="{00000000-0005-0000-0000-000022000000}"/>
    <cellStyle name="Millares 2 118" xfId="38" xr:uid="{00000000-0005-0000-0000-000023000000}"/>
    <cellStyle name="Millares 2 119" xfId="39" xr:uid="{00000000-0005-0000-0000-000024000000}"/>
    <cellStyle name="Millares 2 12" xfId="40" xr:uid="{00000000-0005-0000-0000-000025000000}"/>
    <cellStyle name="Millares 2 120" xfId="41" xr:uid="{00000000-0005-0000-0000-000026000000}"/>
    <cellStyle name="Millares 2 121" xfId="42" xr:uid="{00000000-0005-0000-0000-000027000000}"/>
    <cellStyle name="Millares 2 122" xfId="43" xr:uid="{00000000-0005-0000-0000-000028000000}"/>
    <cellStyle name="Millares 2 123" xfId="44" xr:uid="{00000000-0005-0000-0000-000029000000}"/>
    <cellStyle name="Millares 2 124" xfId="45" xr:uid="{00000000-0005-0000-0000-00002A000000}"/>
    <cellStyle name="Millares 2 125" xfId="46" xr:uid="{00000000-0005-0000-0000-00002B000000}"/>
    <cellStyle name="Millares 2 126" xfId="47" xr:uid="{00000000-0005-0000-0000-00002C000000}"/>
    <cellStyle name="Millares 2 127" xfId="48" xr:uid="{00000000-0005-0000-0000-00002D000000}"/>
    <cellStyle name="Millares 2 128" xfId="49" xr:uid="{00000000-0005-0000-0000-00002E000000}"/>
    <cellStyle name="Millares 2 129" xfId="50" xr:uid="{00000000-0005-0000-0000-00002F000000}"/>
    <cellStyle name="Millares 2 13" xfId="51" xr:uid="{00000000-0005-0000-0000-000030000000}"/>
    <cellStyle name="Millares 2 130" xfId="52" xr:uid="{00000000-0005-0000-0000-000031000000}"/>
    <cellStyle name="Millares 2 131" xfId="53" xr:uid="{00000000-0005-0000-0000-000032000000}"/>
    <cellStyle name="Millares 2 132" xfId="54" xr:uid="{00000000-0005-0000-0000-000033000000}"/>
    <cellStyle name="Millares 2 133" xfId="55" xr:uid="{00000000-0005-0000-0000-000034000000}"/>
    <cellStyle name="Millares 2 134" xfId="56" xr:uid="{00000000-0005-0000-0000-000035000000}"/>
    <cellStyle name="Millares 2 135" xfId="57" xr:uid="{00000000-0005-0000-0000-000036000000}"/>
    <cellStyle name="Millares 2 136" xfId="58" xr:uid="{00000000-0005-0000-0000-000037000000}"/>
    <cellStyle name="Millares 2 137" xfId="59" xr:uid="{00000000-0005-0000-0000-000038000000}"/>
    <cellStyle name="Millares 2 138" xfId="60" xr:uid="{00000000-0005-0000-0000-000039000000}"/>
    <cellStyle name="Millares 2 139" xfId="61" xr:uid="{00000000-0005-0000-0000-00003A000000}"/>
    <cellStyle name="Millares 2 14" xfId="62" xr:uid="{00000000-0005-0000-0000-00003B000000}"/>
    <cellStyle name="Millares 2 140" xfId="63" xr:uid="{00000000-0005-0000-0000-00003C000000}"/>
    <cellStyle name="Millares 2 141" xfId="64" xr:uid="{00000000-0005-0000-0000-00003D000000}"/>
    <cellStyle name="Millares 2 142" xfId="65" xr:uid="{00000000-0005-0000-0000-00003E000000}"/>
    <cellStyle name="Millares 2 143" xfId="66" xr:uid="{00000000-0005-0000-0000-00003F000000}"/>
    <cellStyle name="Millares 2 144" xfId="67" xr:uid="{00000000-0005-0000-0000-000040000000}"/>
    <cellStyle name="Millares 2 145" xfId="68" xr:uid="{00000000-0005-0000-0000-000041000000}"/>
    <cellStyle name="Millares 2 146" xfId="69" xr:uid="{00000000-0005-0000-0000-000042000000}"/>
    <cellStyle name="Millares 2 147" xfId="70" xr:uid="{00000000-0005-0000-0000-000043000000}"/>
    <cellStyle name="Millares 2 148" xfId="71" xr:uid="{00000000-0005-0000-0000-000044000000}"/>
    <cellStyle name="Millares 2 149" xfId="72" xr:uid="{00000000-0005-0000-0000-000045000000}"/>
    <cellStyle name="Millares 2 15" xfId="73" xr:uid="{00000000-0005-0000-0000-000046000000}"/>
    <cellStyle name="Millares 2 150" xfId="74" xr:uid="{00000000-0005-0000-0000-000047000000}"/>
    <cellStyle name="Millares 2 151" xfId="75" xr:uid="{00000000-0005-0000-0000-000048000000}"/>
    <cellStyle name="Millares 2 152" xfId="76" xr:uid="{00000000-0005-0000-0000-000049000000}"/>
    <cellStyle name="Millares 2 153" xfId="77" xr:uid="{00000000-0005-0000-0000-00004A000000}"/>
    <cellStyle name="Millares 2 154" xfId="78" xr:uid="{00000000-0005-0000-0000-00004B000000}"/>
    <cellStyle name="Millares 2 155" xfId="79" xr:uid="{00000000-0005-0000-0000-00004C000000}"/>
    <cellStyle name="Millares 2 156" xfId="80" xr:uid="{00000000-0005-0000-0000-00004D000000}"/>
    <cellStyle name="Millares 2 157" xfId="81" xr:uid="{00000000-0005-0000-0000-00004E000000}"/>
    <cellStyle name="Millares 2 158" xfId="82" xr:uid="{00000000-0005-0000-0000-00004F000000}"/>
    <cellStyle name="Millares 2 159" xfId="83" xr:uid="{00000000-0005-0000-0000-000050000000}"/>
    <cellStyle name="Millares 2 16" xfId="84" xr:uid="{00000000-0005-0000-0000-000051000000}"/>
    <cellStyle name="Millares 2 160" xfId="85" xr:uid="{00000000-0005-0000-0000-000052000000}"/>
    <cellStyle name="Millares 2 161" xfId="86" xr:uid="{00000000-0005-0000-0000-000053000000}"/>
    <cellStyle name="Millares 2 162" xfId="87" xr:uid="{00000000-0005-0000-0000-000054000000}"/>
    <cellStyle name="Millares 2 163" xfId="88" xr:uid="{00000000-0005-0000-0000-000055000000}"/>
    <cellStyle name="Millares 2 164" xfId="89" xr:uid="{00000000-0005-0000-0000-000056000000}"/>
    <cellStyle name="Millares 2 165" xfId="90" xr:uid="{00000000-0005-0000-0000-000057000000}"/>
    <cellStyle name="Millares 2 166" xfId="91" xr:uid="{00000000-0005-0000-0000-000058000000}"/>
    <cellStyle name="Millares 2 167" xfId="92" xr:uid="{00000000-0005-0000-0000-000059000000}"/>
    <cellStyle name="Millares 2 168" xfId="93" xr:uid="{00000000-0005-0000-0000-00005A000000}"/>
    <cellStyle name="Millares 2 169" xfId="94" xr:uid="{00000000-0005-0000-0000-00005B000000}"/>
    <cellStyle name="Millares 2 17" xfId="95" xr:uid="{00000000-0005-0000-0000-00005C000000}"/>
    <cellStyle name="Millares 2 170" xfId="96" xr:uid="{00000000-0005-0000-0000-00005D000000}"/>
    <cellStyle name="Millares 2 171" xfId="97" xr:uid="{00000000-0005-0000-0000-00005E000000}"/>
    <cellStyle name="Millares 2 172" xfId="98" xr:uid="{00000000-0005-0000-0000-00005F000000}"/>
    <cellStyle name="Millares 2 173" xfId="99" xr:uid="{00000000-0005-0000-0000-000060000000}"/>
    <cellStyle name="Millares 2 174" xfId="100" xr:uid="{00000000-0005-0000-0000-000061000000}"/>
    <cellStyle name="Millares 2 175" xfId="101" xr:uid="{00000000-0005-0000-0000-000062000000}"/>
    <cellStyle name="Millares 2 176" xfId="102" xr:uid="{00000000-0005-0000-0000-000063000000}"/>
    <cellStyle name="Millares 2 177" xfId="103" xr:uid="{00000000-0005-0000-0000-000064000000}"/>
    <cellStyle name="Millares 2 178" xfId="104" xr:uid="{00000000-0005-0000-0000-000065000000}"/>
    <cellStyle name="Millares 2 179" xfId="105" xr:uid="{00000000-0005-0000-0000-000066000000}"/>
    <cellStyle name="Millares 2 18" xfId="106" xr:uid="{00000000-0005-0000-0000-000067000000}"/>
    <cellStyle name="Millares 2 180" xfId="107" xr:uid="{00000000-0005-0000-0000-000068000000}"/>
    <cellStyle name="Millares 2 181" xfId="108" xr:uid="{00000000-0005-0000-0000-000069000000}"/>
    <cellStyle name="Millares 2 182" xfId="109" xr:uid="{00000000-0005-0000-0000-00006A000000}"/>
    <cellStyle name="Millares 2 183" xfId="110" xr:uid="{00000000-0005-0000-0000-00006B000000}"/>
    <cellStyle name="Millares 2 184" xfId="111" xr:uid="{00000000-0005-0000-0000-00006C000000}"/>
    <cellStyle name="Millares 2 185" xfId="112" xr:uid="{00000000-0005-0000-0000-00006D000000}"/>
    <cellStyle name="Millares 2 186" xfId="113" xr:uid="{00000000-0005-0000-0000-00006E000000}"/>
    <cellStyle name="Millares 2 187" xfId="114" xr:uid="{00000000-0005-0000-0000-00006F000000}"/>
    <cellStyle name="Millares 2 188" xfId="115" xr:uid="{00000000-0005-0000-0000-000070000000}"/>
    <cellStyle name="Millares 2 189" xfId="116" xr:uid="{00000000-0005-0000-0000-000071000000}"/>
    <cellStyle name="Millares 2 19" xfId="117" xr:uid="{00000000-0005-0000-0000-000072000000}"/>
    <cellStyle name="Millares 2 190" xfId="118" xr:uid="{00000000-0005-0000-0000-000073000000}"/>
    <cellStyle name="Millares 2 191" xfId="119" xr:uid="{00000000-0005-0000-0000-000074000000}"/>
    <cellStyle name="Millares 2 192" xfId="120" xr:uid="{00000000-0005-0000-0000-000075000000}"/>
    <cellStyle name="Millares 2 193" xfId="121" xr:uid="{00000000-0005-0000-0000-000076000000}"/>
    <cellStyle name="Millares 2 194" xfId="122" xr:uid="{00000000-0005-0000-0000-000077000000}"/>
    <cellStyle name="Millares 2 195" xfId="123" xr:uid="{00000000-0005-0000-0000-000078000000}"/>
    <cellStyle name="Millares 2 196" xfId="124" xr:uid="{00000000-0005-0000-0000-000079000000}"/>
    <cellStyle name="Millares 2 197" xfId="125" xr:uid="{00000000-0005-0000-0000-00007A000000}"/>
    <cellStyle name="Millares 2 198" xfId="126" xr:uid="{00000000-0005-0000-0000-00007B000000}"/>
    <cellStyle name="Millares 2 199" xfId="127" xr:uid="{00000000-0005-0000-0000-00007C000000}"/>
    <cellStyle name="Millares 2 2" xfId="128" xr:uid="{00000000-0005-0000-0000-00007D000000}"/>
    <cellStyle name="Millares 2 20" xfId="129" xr:uid="{00000000-0005-0000-0000-00007E000000}"/>
    <cellStyle name="Millares 2 200" xfId="130" xr:uid="{00000000-0005-0000-0000-00007F000000}"/>
    <cellStyle name="Millares 2 201" xfId="131" xr:uid="{00000000-0005-0000-0000-000080000000}"/>
    <cellStyle name="Millares 2 202" xfId="132" xr:uid="{00000000-0005-0000-0000-000081000000}"/>
    <cellStyle name="Millares 2 203" xfId="133" xr:uid="{00000000-0005-0000-0000-000082000000}"/>
    <cellStyle name="Millares 2 204" xfId="134" xr:uid="{00000000-0005-0000-0000-000083000000}"/>
    <cellStyle name="Millares 2 205" xfId="135" xr:uid="{00000000-0005-0000-0000-000084000000}"/>
    <cellStyle name="Millares 2 206" xfId="136" xr:uid="{00000000-0005-0000-0000-000085000000}"/>
    <cellStyle name="Millares 2 207" xfId="137" xr:uid="{00000000-0005-0000-0000-000086000000}"/>
    <cellStyle name="Millares 2 208" xfId="138" xr:uid="{00000000-0005-0000-0000-000087000000}"/>
    <cellStyle name="Millares 2 21" xfId="139" xr:uid="{00000000-0005-0000-0000-000088000000}"/>
    <cellStyle name="Millares 2 22" xfId="140" xr:uid="{00000000-0005-0000-0000-000089000000}"/>
    <cellStyle name="Millares 2 23" xfId="141" xr:uid="{00000000-0005-0000-0000-00008A000000}"/>
    <cellStyle name="Millares 2 24" xfId="142" xr:uid="{00000000-0005-0000-0000-00008B000000}"/>
    <cellStyle name="Millares 2 25" xfId="143" xr:uid="{00000000-0005-0000-0000-00008C000000}"/>
    <cellStyle name="Millares 2 26" xfId="144" xr:uid="{00000000-0005-0000-0000-00008D000000}"/>
    <cellStyle name="Millares 2 27" xfId="145" xr:uid="{00000000-0005-0000-0000-00008E000000}"/>
    <cellStyle name="Millares 2 28" xfId="146" xr:uid="{00000000-0005-0000-0000-00008F000000}"/>
    <cellStyle name="Millares 2 29" xfId="147" xr:uid="{00000000-0005-0000-0000-000090000000}"/>
    <cellStyle name="Millares 2 3" xfId="148" xr:uid="{00000000-0005-0000-0000-000091000000}"/>
    <cellStyle name="Millares 2 30" xfId="149" xr:uid="{00000000-0005-0000-0000-000092000000}"/>
    <cellStyle name="Millares 2 31" xfId="150" xr:uid="{00000000-0005-0000-0000-000093000000}"/>
    <cellStyle name="Millares 2 32" xfId="151" xr:uid="{00000000-0005-0000-0000-000094000000}"/>
    <cellStyle name="Millares 2 33" xfId="152" xr:uid="{00000000-0005-0000-0000-000095000000}"/>
    <cellStyle name="Millares 2 34" xfId="153" xr:uid="{00000000-0005-0000-0000-000096000000}"/>
    <cellStyle name="Millares 2 35" xfId="154" xr:uid="{00000000-0005-0000-0000-000097000000}"/>
    <cellStyle name="Millares 2 36" xfId="155" xr:uid="{00000000-0005-0000-0000-000098000000}"/>
    <cellStyle name="Millares 2 37" xfId="156" xr:uid="{00000000-0005-0000-0000-000099000000}"/>
    <cellStyle name="Millares 2 38" xfId="157" xr:uid="{00000000-0005-0000-0000-00009A000000}"/>
    <cellStyle name="Millares 2 39" xfId="158" xr:uid="{00000000-0005-0000-0000-00009B000000}"/>
    <cellStyle name="Millares 2 4" xfId="159" xr:uid="{00000000-0005-0000-0000-00009C000000}"/>
    <cellStyle name="Millares 2 40" xfId="160" xr:uid="{00000000-0005-0000-0000-00009D000000}"/>
    <cellStyle name="Millares 2 41" xfId="161" xr:uid="{00000000-0005-0000-0000-00009E000000}"/>
    <cellStyle name="Millares 2 42" xfId="162" xr:uid="{00000000-0005-0000-0000-00009F000000}"/>
    <cellStyle name="Millares 2 43" xfId="163" xr:uid="{00000000-0005-0000-0000-0000A0000000}"/>
    <cellStyle name="Millares 2 44" xfId="164" xr:uid="{00000000-0005-0000-0000-0000A1000000}"/>
    <cellStyle name="Millares 2 45" xfId="165" xr:uid="{00000000-0005-0000-0000-0000A2000000}"/>
    <cellStyle name="Millares 2 46" xfId="166" xr:uid="{00000000-0005-0000-0000-0000A3000000}"/>
    <cellStyle name="Millares 2 47" xfId="167" xr:uid="{00000000-0005-0000-0000-0000A4000000}"/>
    <cellStyle name="Millares 2 48" xfId="168" xr:uid="{00000000-0005-0000-0000-0000A5000000}"/>
    <cellStyle name="Millares 2 49" xfId="169" xr:uid="{00000000-0005-0000-0000-0000A6000000}"/>
    <cellStyle name="Millares 2 5" xfId="170" xr:uid="{00000000-0005-0000-0000-0000A7000000}"/>
    <cellStyle name="Millares 2 50" xfId="171" xr:uid="{00000000-0005-0000-0000-0000A8000000}"/>
    <cellStyle name="Millares 2 51" xfId="172" xr:uid="{00000000-0005-0000-0000-0000A9000000}"/>
    <cellStyle name="Millares 2 52" xfId="173" xr:uid="{00000000-0005-0000-0000-0000AA000000}"/>
    <cellStyle name="Millares 2 53" xfId="174" xr:uid="{00000000-0005-0000-0000-0000AB000000}"/>
    <cellStyle name="Millares 2 54" xfId="175" xr:uid="{00000000-0005-0000-0000-0000AC000000}"/>
    <cellStyle name="Millares 2 55" xfId="176" xr:uid="{00000000-0005-0000-0000-0000AD000000}"/>
    <cellStyle name="Millares 2 56" xfId="177" xr:uid="{00000000-0005-0000-0000-0000AE000000}"/>
    <cellStyle name="Millares 2 57" xfId="178" xr:uid="{00000000-0005-0000-0000-0000AF000000}"/>
    <cellStyle name="Millares 2 58" xfId="179" xr:uid="{00000000-0005-0000-0000-0000B0000000}"/>
    <cellStyle name="Millares 2 59" xfId="180" xr:uid="{00000000-0005-0000-0000-0000B1000000}"/>
    <cellStyle name="Millares 2 6" xfId="181" xr:uid="{00000000-0005-0000-0000-0000B2000000}"/>
    <cellStyle name="Millares 2 60" xfId="182" xr:uid="{00000000-0005-0000-0000-0000B3000000}"/>
    <cellStyle name="Millares 2 61" xfId="183" xr:uid="{00000000-0005-0000-0000-0000B4000000}"/>
    <cellStyle name="Millares 2 62" xfId="184" xr:uid="{00000000-0005-0000-0000-0000B5000000}"/>
    <cellStyle name="Millares 2 63" xfId="185" xr:uid="{00000000-0005-0000-0000-0000B6000000}"/>
    <cellStyle name="Millares 2 64" xfId="186" xr:uid="{00000000-0005-0000-0000-0000B7000000}"/>
    <cellStyle name="Millares 2 65" xfId="187" xr:uid="{00000000-0005-0000-0000-0000B8000000}"/>
    <cellStyle name="Millares 2 66" xfId="188" xr:uid="{00000000-0005-0000-0000-0000B9000000}"/>
    <cellStyle name="Millares 2 67" xfId="189" xr:uid="{00000000-0005-0000-0000-0000BA000000}"/>
    <cellStyle name="Millares 2 68" xfId="190" xr:uid="{00000000-0005-0000-0000-0000BB000000}"/>
    <cellStyle name="Millares 2 69" xfId="191" xr:uid="{00000000-0005-0000-0000-0000BC000000}"/>
    <cellStyle name="Millares 2 7" xfId="192" xr:uid="{00000000-0005-0000-0000-0000BD000000}"/>
    <cellStyle name="Millares 2 70" xfId="193" xr:uid="{00000000-0005-0000-0000-0000BE000000}"/>
    <cellStyle name="Millares 2 71" xfId="194" xr:uid="{00000000-0005-0000-0000-0000BF000000}"/>
    <cellStyle name="Millares 2 72" xfId="195" xr:uid="{00000000-0005-0000-0000-0000C0000000}"/>
    <cellStyle name="Millares 2 73" xfId="196" xr:uid="{00000000-0005-0000-0000-0000C1000000}"/>
    <cellStyle name="Millares 2 74" xfId="197" xr:uid="{00000000-0005-0000-0000-0000C2000000}"/>
    <cellStyle name="Millares 2 75" xfId="198" xr:uid="{00000000-0005-0000-0000-0000C3000000}"/>
    <cellStyle name="Millares 2 76" xfId="199" xr:uid="{00000000-0005-0000-0000-0000C4000000}"/>
    <cellStyle name="Millares 2 77" xfId="200" xr:uid="{00000000-0005-0000-0000-0000C5000000}"/>
    <cellStyle name="Millares 2 78" xfId="201" xr:uid="{00000000-0005-0000-0000-0000C6000000}"/>
    <cellStyle name="Millares 2 79" xfId="202" xr:uid="{00000000-0005-0000-0000-0000C7000000}"/>
    <cellStyle name="Millares 2 8" xfId="203" xr:uid="{00000000-0005-0000-0000-0000C8000000}"/>
    <cellStyle name="Millares 2 80" xfId="204" xr:uid="{00000000-0005-0000-0000-0000C9000000}"/>
    <cellStyle name="Millares 2 81" xfId="205" xr:uid="{00000000-0005-0000-0000-0000CA000000}"/>
    <cellStyle name="Millares 2 82" xfId="206" xr:uid="{00000000-0005-0000-0000-0000CB000000}"/>
    <cellStyle name="Millares 2 83" xfId="207" xr:uid="{00000000-0005-0000-0000-0000CC000000}"/>
    <cellStyle name="Millares 2 84" xfId="208" xr:uid="{00000000-0005-0000-0000-0000CD000000}"/>
    <cellStyle name="Millares 2 85" xfId="209" xr:uid="{00000000-0005-0000-0000-0000CE000000}"/>
    <cellStyle name="Millares 2 86" xfId="210" xr:uid="{00000000-0005-0000-0000-0000CF000000}"/>
    <cellStyle name="Millares 2 87" xfId="211" xr:uid="{00000000-0005-0000-0000-0000D0000000}"/>
    <cellStyle name="Millares 2 88" xfId="212" xr:uid="{00000000-0005-0000-0000-0000D1000000}"/>
    <cellStyle name="Millares 2 89" xfId="213" xr:uid="{00000000-0005-0000-0000-0000D2000000}"/>
    <cellStyle name="Millares 2 9" xfId="214" xr:uid="{00000000-0005-0000-0000-0000D3000000}"/>
    <cellStyle name="Millares 2 90" xfId="215" xr:uid="{00000000-0005-0000-0000-0000D4000000}"/>
    <cellStyle name="Millares 2 91" xfId="216" xr:uid="{00000000-0005-0000-0000-0000D5000000}"/>
    <cellStyle name="Millares 2 92" xfId="217" xr:uid="{00000000-0005-0000-0000-0000D6000000}"/>
    <cellStyle name="Millares 2 93" xfId="218" xr:uid="{00000000-0005-0000-0000-0000D7000000}"/>
    <cellStyle name="Millares 2 94" xfId="219" xr:uid="{00000000-0005-0000-0000-0000D8000000}"/>
    <cellStyle name="Millares 2 95" xfId="220" xr:uid="{00000000-0005-0000-0000-0000D9000000}"/>
    <cellStyle name="Millares 2 96" xfId="221" xr:uid="{00000000-0005-0000-0000-0000DA000000}"/>
    <cellStyle name="Millares 2 97" xfId="222" xr:uid="{00000000-0005-0000-0000-0000DB000000}"/>
    <cellStyle name="Millares 2 98" xfId="223" xr:uid="{00000000-0005-0000-0000-0000DC000000}"/>
    <cellStyle name="Millares 2 99" xfId="224" xr:uid="{00000000-0005-0000-0000-0000DD000000}"/>
    <cellStyle name="Moneda 2" xfId="225" xr:uid="{00000000-0005-0000-0000-0000DE000000}"/>
    <cellStyle name="Normal" xfId="0" builtinId="0"/>
    <cellStyle name="Normal 10" xfId="226" xr:uid="{00000000-0005-0000-0000-0000E0000000}"/>
    <cellStyle name="Normal 2" xfId="3" xr:uid="{00000000-0005-0000-0000-0000E1000000}"/>
    <cellStyle name="Normal 2 2" xfId="2" xr:uid="{00000000-0005-0000-0000-0000E2000000}"/>
    <cellStyle name="Normal 3" xfId="227" xr:uid="{00000000-0005-0000-0000-0000E3000000}"/>
    <cellStyle name="Normal 4" xfId="228" xr:uid="{00000000-0005-0000-0000-0000E4000000}"/>
    <cellStyle name="Normal 4 2" xfId="229" xr:uid="{00000000-0005-0000-0000-0000E5000000}"/>
    <cellStyle name="Normal 5" xfId="230" xr:uid="{00000000-0005-0000-0000-0000E6000000}"/>
    <cellStyle name="Normal 5 2" xfId="231" xr:uid="{00000000-0005-0000-0000-0000E7000000}"/>
    <cellStyle name="Porcentaje 2" xfId="232" xr:uid="{00000000-0005-0000-0000-0000E8000000}"/>
    <cellStyle name="Porcentual 2" xfId="233" xr:uid="{00000000-0005-0000-0000-0000E9000000}"/>
    <cellStyle name="Porcentual 3" xfId="234" xr:uid="{00000000-0005-0000-0000-0000EA000000}"/>
    <cellStyle name="Porcentual 4" xfId="235" xr:uid="{00000000-0005-0000-0000-0000EB000000}"/>
  </cellStyles>
  <dxfs count="0"/>
  <tableStyles count="0" defaultTableStyle="TableStyleMedium9" defaultPivotStyle="PivotStyleLight16"/>
  <colors>
    <mruColors>
      <color rgb="FF808000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ndules\AppData\Local\Temp\Informacion%20Proyecciones\proyecciones%20de%20cosecha\PROYECCIONES%202013\Proyecci&#243;n%20Semana%2017\Proyeccion%20de%20cosecha%20diaria%20por%20lotes%20S-17.v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Users\gandules\AppData\Local\Temp\Users\BETSABE\Downloads\Users\jgarcia\AppData\Local\Microsoft\Windows\Temporary%20Internet%20Files\Content.IE5\DN0ABMAN\Users\jgarcia\Downloads\Reporte%20diario%20de%20cosecha%20SanJudas%202012.xlsx?2E53F52F" TargetMode="External"/><Relationship Id="rId1" Type="http://schemas.openxmlformats.org/officeDocument/2006/relationships/externalLinkPath" Target="file:///\\2E53F52F\Reporte%20diario%20de%20cosecha%20SanJudas%20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etzabe\Mis%20documentos\Downloads\Boletas_de_produccion_SJ_Morron%20(3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TSABE\Downloads\Boletas_de_produccion_SJ_Jalape&#241;o%20(2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.F.SanPedro"/>
      <sheetName val="PLJ-Programa"/>
      <sheetName val="Sem18"/>
      <sheetName val="SJTareo"/>
      <sheetName val="Ley.SP"/>
      <sheetName val="Ley.SJ"/>
    </sheetNames>
    <sheetDataSet>
      <sheetData sheetId="0"/>
      <sheetData sheetId="1"/>
      <sheetData sheetId="2"/>
      <sheetData sheetId="3"/>
      <sheetData sheetId="4">
        <row r="2">
          <cell r="C2" t="str">
            <v>M1T1 Amarillo</v>
          </cell>
        </row>
        <row r="3">
          <cell r="C3" t="str">
            <v>M1T2 Amarillo</v>
          </cell>
        </row>
        <row r="4">
          <cell r="C4" t="str">
            <v>M3T3 Amarillo</v>
          </cell>
        </row>
        <row r="6">
          <cell r="C6" t="str">
            <v>M1T1 Rojo</v>
          </cell>
        </row>
        <row r="7">
          <cell r="C7" t="str">
            <v>M1T2 Rojo</v>
          </cell>
        </row>
        <row r="8">
          <cell r="C8" t="str">
            <v>Santolaya</v>
          </cell>
        </row>
        <row r="9">
          <cell r="C9" t="str">
            <v>M3T3 Rojo</v>
          </cell>
        </row>
        <row r="11">
          <cell r="C11" t="str">
            <v>Vilma</v>
          </cell>
        </row>
        <row r="12">
          <cell r="C12" t="str">
            <v>Sampe</v>
          </cell>
        </row>
        <row r="13">
          <cell r="C13" t="str">
            <v>Chaman</v>
          </cell>
        </row>
        <row r="14">
          <cell r="C14" t="str">
            <v>Pasache+Narro</v>
          </cell>
        </row>
        <row r="15">
          <cell r="C15" t="str">
            <v>M4T3</v>
          </cell>
        </row>
        <row r="16">
          <cell r="C16" t="str">
            <v>Castro</v>
          </cell>
        </row>
        <row r="17">
          <cell r="C17" t="str">
            <v>Farfan</v>
          </cell>
        </row>
        <row r="18">
          <cell r="C18" t="str">
            <v>Santolaya</v>
          </cell>
        </row>
        <row r="19">
          <cell r="C19" t="str">
            <v>Narro</v>
          </cell>
        </row>
        <row r="20">
          <cell r="C20" t="str">
            <v>Villarreal H1</v>
          </cell>
        </row>
        <row r="21">
          <cell r="C21" t="str">
            <v>Villarreal H2</v>
          </cell>
        </row>
        <row r="22">
          <cell r="C22" t="str">
            <v>M1T4 Canario</v>
          </cell>
        </row>
        <row r="23">
          <cell r="C23" t="str">
            <v>M2T1 Mano de Piedra</v>
          </cell>
        </row>
        <row r="24">
          <cell r="C24" t="str">
            <v>M2T2 Mano de Piedra</v>
          </cell>
        </row>
        <row r="25">
          <cell r="C25" t="str">
            <v>M3T1 Mano de Piedra</v>
          </cell>
        </row>
        <row r="26">
          <cell r="C26" t="str">
            <v>M3T1 Mano de Piedra T</v>
          </cell>
        </row>
        <row r="27">
          <cell r="C27" t="str">
            <v>M3T1 Mano de Piedra E</v>
          </cell>
        </row>
        <row r="28">
          <cell r="C28" t="str">
            <v>M3T1 Candente E</v>
          </cell>
        </row>
        <row r="29">
          <cell r="C29" t="str">
            <v>M3T1 Aristotle E</v>
          </cell>
        </row>
        <row r="30">
          <cell r="C30" t="str">
            <v>M1T3 Mano de Piedra</v>
          </cell>
        </row>
        <row r="31">
          <cell r="C31" t="str">
            <v>M1T4 Mano de Piedra</v>
          </cell>
        </row>
        <row r="32">
          <cell r="C32" t="str">
            <v>M3T2 Mano de Piedra</v>
          </cell>
        </row>
        <row r="33">
          <cell r="C33" t="str">
            <v>M1T5 Mano de Piedra</v>
          </cell>
        </row>
        <row r="34">
          <cell r="C34" t="str">
            <v>M2T5 Mano de Piedra</v>
          </cell>
        </row>
        <row r="35">
          <cell r="C35" t="str">
            <v>M1T6 Mano de Piedra</v>
          </cell>
        </row>
        <row r="36">
          <cell r="C36" t="str">
            <v>M2T6 Mano de Piedra</v>
          </cell>
        </row>
        <row r="37">
          <cell r="C37" t="str">
            <v>M4T2 Mano de Piedra 1S</v>
          </cell>
        </row>
        <row r="38">
          <cell r="C38" t="str">
            <v>M4T2 Mano de Piedra 2S</v>
          </cell>
        </row>
        <row r="39">
          <cell r="C39" t="str">
            <v>M4T2 Aristocrat</v>
          </cell>
        </row>
        <row r="40">
          <cell r="C40" t="str">
            <v>M4T2 Corsario</v>
          </cell>
        </row>
        <row r="41">
          <cell r="C41" t="str">
            <v>M4T2 Magistral</v>
          </cell>
        </row>
        <row r="42">
          <cell r="C42" t="str">
            <v>M4T2 Revelación</v>
          </cell>
        </row>
        <row r="43">
          <cell r="C43" t="str">
            <v>Llican</v>
          </cell>
        </row>
        <row r="45">
          <cell r="C45" t="str">
            <v>M4T1</v>
          </cell>
        </row>
        <row r="46">
          <cell r="C46" t="str">
            <v>M2T4</v>
          </cell>
        </row>
        <row r="47">
          <cell r="C47" t="str">
            <v>Chayhuaque</v>
          </cell>
        </row>
        <row r="48">
          <cell r="C48" t="str">
            <v>Guanilo</v>
          </cell>
        </row>
      </sheetData>
      <sheetData sheetId="5">
        <row r="2">
          <cell r="K2" t="str">
            <v>Rojo</v>
          </cell>
        </row>
        <row r="3">
          <cell r="K3" t="str">
            <v>Fresco</v>
          </cell>
        </row>
        <row r="4">
          <cell r="K4" t="str">
            <v>Pintón</v>
          </cell>
        </row>
        <row r="5">
          <cell r="K5" t="str">
            <v>Verde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tado"/>
      <sheetName val="Data"/>
      <sheetName val="Diario-Semanal"/>
    </sheetNames>
    <sheetDataSet>
      <sheetData sheetId="0" refreshError="1"/>
      <sheetData sheetId="1" refreshError="1">
        <row r="3">
          <cell r="A3">
            <v>41085</v>
          </cell>
          <cell r="C3" t="str">
            <v>M6T07</v>
          </cell>
          <cell r="F3">
            <v>25386.75</v>
          </cell>
        </row>
        <row r="4">
          <cell r="A4">
            <v>41085</v>
          </cell>
          <cell r="C4" t="str">
            <v>M6T07</v>
          </cell>
          <cell r="F4">
            <v>3320</v>
          </cell>
        </row>
        <row r="5">
          <cell r="A5">
            <v>41085</v>
          </cell>
          <cell r="C5" t="str">
            <v>M6T07</v>
          </cell>
          <cell r="F5">
            <v>14322</v>
          </cell>
        </row>
        <row r="6">
          <cell r="A6">
            <v>41086</v>
          </cell>
          <cell r="C6" t="str">
            <v>M6T07</v>
          </cell>
          <cell r="F6">
            <v>6623.25</v>
          </cell>
        </row>
        <row r="7">
          <cell r="A7">
            <v>41086</v>
          </cell>
          <cell r="C7" t="str">
            <v>M6T07</v>
          </cell>
          <cell r="F7">
            <v>7764</v>
          </cell>
        </row>
        <row r="8">
          <cell r="A8">
            <v>41086</v>
          </cell>
          <cell r="C8" t="str">
            <v>M6T01</v>
          </cell>
          <cell r="F8">
            <v>6650</v>
          </cell>
        </row>
        <row r="9">
          <cell r="A9">
            <v>41086</v>
          </cell>
          <cell r="C9" t="str">
            <v>M6T01</v>
          </cell>
          <cell r="F9">
            <v>928</v>
          </cell>
        </row>
        <row r="10">
          <cell r="A10">
            <v>41086</v>
          </cell>
          <cell r="C10" t="str">
            <v>M6T01</v>
          </cell>
          <cell r="F10">
            <v>23640</v>
          </cell>
        </row>
        <row r="11">
          <cell r="A11">
            <v>41086</v>
          </cell>
          <cell r="C11" t="str">
            <v>M6T01</v>
          </cell>
          <cell r="F11">
            <v>9095</v>
          </cell>
        </row>
        <row r="12">
          <cell r="A12">
            <v>41086</v>
          </cell>
          <cell r="C12" t="str">
            <v>M6T01</v>
          </cell>
          <cell r="F12">
            <v>10230</v>
          </cell>
        </row>
        <row r="13">
          <cell r="A13">
            <v>41086</v>
          </cell>
          <cell r="C13" t="str">
            <v>M6T01</v>
          </cell>
          <cell r="F13">
            <v>3128</v>
          </cell>
        </row>
        <row r="14">
          <cell r="A14">
            <v>41087</v>
          </cell>
          <cell r="C14" t="str">
            <v>M6T01</v>
          </cell>
          <cell r="F14">
            <v>6778</v>
          </cell>
        </row>
        <row r="15">
          <cell r="A15">
            <v>41087</v>
          </cell>
          <cell r="C15" t="str">
            <v>M6T01</v>
          </cell>
          <cell r="F15">
            <v>6906</v>
          </cell>
        </row>
        <row r="16">
          <cell r="A16">
            <v>41087</v>
          </cell>
          <cell r="C16" t="str">
            <v>M6T01</v>
          </cell>
          <cell r="F16">
            <v>39977.5</v>
          </cell>
        </row>
        <row r="17">
          <cell r="A17">
            <v>41087</v>
          </cell>
          <cell r="C17" t="str">
            <v>M6T01</v>
          </cell>
          <cell r="F17">
            <v>10463</v>
          </cell>
        </row>
        <row r="18">
          <cell r="A18">
            <v>41088</v>
          </cell>
          <cell r="C18" t="str">
            <v>M6T01</v>
          </cell>
          <cell r="F18">
            <v>22238.400000000001</v>
          </cell>
        </row>
        <row r="19">
          <cell r="A19">
            <v>41092</v>
          </cell>
          <cell r="C19" t="str">
            <v>M6T02</v>
          </cell>
          <cell r="F19">
            <v>195</v>
          </cell>
        </row>
        <row r="20">
          <cell r="A20">
            <v>41092</v>
          </cell>
          <cell r="C20" t="str">
            <v>M6T02</v>
          </cell>
          <cell r="F20">
            <v>19708</v>
          </cell>
        </row>
        <row r="21">
          <cell r="A21">
            <v>41092</v>
          </cell>
          <cell r="C21" t="str">
            <v>M6T02</v>
          </cell>
          <cell r="F21">
            <v>24115</v>
          </cell>
        </row>
        <row r="22">
          <cell r="A22">
            <v>41092</v>
          </cell>
          <cell r="C22" t="str">
            <v>M4T01</v>
          </cell>
          <cell r="F22">
            <v>2398</v>
          </cell>
        </row>
        <row r="23">
          <cell r="A23">
            <v>41092</v>
          </cell>
          <cell r="C23" t="str">
            <v>M4T01</v>
          </cell>
          <cell r="F23">
            <v>2997</v>
          </cell>
        </row>
        <row r="24">
          <cell r="A24">
            <v>41092</v>
          </cell>
          <cell r="C24" t="str">
            <v>M4T01</v>
          </cell>
          <cell r="F24">
            <v>533.5</v>
          </cell>
        </row>
        <row r="25">
          <cell r="A25">
            <v>41093</v>
          </cell>
          <cell r="C25" t="str">
            <v>M6T02</v>
          </cell>
          <cell r="F25">
            <v>31723.1</v>
          </cell>
        </row>
        <row r="26">
          <cell r="A26">
            <v>41093</v>
          </cell>
          <cell r="C26" t="str">
            <v>M6T02</v>
          </cell>
          <cell r="F26">
            <v>56241.8</v>
          </cell>
        </row>
        <row r="27">
          <cell r="A27">
            <v>41093</v>
          </cell>
          <cell r="C27" t="str">
            <v>M6T02</v>
          </cell>
          <cell r="F27">
            <v>5093.8</v>
          </cell>
        </row>
        <row r="28">
          <cell r="A28">
            <v>41093</v>
          </cell>
          <cell r="C28" t="str">
            <v>M4T01</v>
          </cell>
          <cell r="F28">
            <v>2441</v>
          </cell>
        </row>
        <row r="29">
          <cell r="A29">
            <v>41093</v>
          </cell>
          <cell r="C29" t="str">
            <v>M4T01</v>
          </cell>
          <cell r="F29">
            <v>5145</v>
          </cell>
        </row>
        <row r="30">
          <cell r="A30">
            <v>41093</v>
          </cell>
          <cell r="C30" t="str">
            <v>M4T01</v>
          </cell>
          <cell r="F30">
            <v>997.77</v>
          </cell>
        </row>
        <row r="31">
          <cell r="A31">
            <v>41093</v>
          </cell>
          <cell r="C31" t="str">
            <v>M4T01</v>
          </cell>
          <cell r="F31">
            <v>514.98</v>
          </cell>
        </row>
        <row r="32">
          <cell r="A32">
            <v>41094</v>
          </cell>
          <cell r="C32" t="str">
            <v>M6T07</v>
          </cell>
          <cell r="F32">
            <v>6646</v>
          </cell>
        </row>
        <row r="33">
          <cell r="A33">
            <v>41094</v>
          </cell>
          <cell r="C33" t="str">
            <v>M6T07</v>
          </cell>
          <cell r="F33">
            <v>167</v>
          </cell>
        </row>
        <row r="34">
          <cell r="A34">
            <v>41094</v>
          </cell>
          <cell r="C34" t="str">
            <v>M6T07</v>
          </cell>
          <cell r="F34">
            <v>13215</v>
          </cell>
        </row>
        <row r="35">
          <cell r="A35">
            <v>41094</v>
          </cell>
          <cell r="C35" t="str">
            <v>M6T07</v>
          </cell>
          <cell r="F35">
            <v>807</v>
          </cell>
        </row>
        <row r="36">
          <cell r="A36">
            <v>41094</v>
          </cell>
          <cell r="C36" t="str">
            <v>M6T07</v>
          </cell>
          <cell r="F36">
            <v>794</v>
          </cell>
        </row>
        <row r="37">
          <cell r="A37">
            <v>41094</v>
          </cell>
          <cell r="C37" t="str">
            <v>M6T01</v>
          </cell>
          <cell r="F37">
            <v>674.1</v>
          </cell>
        </row>
        <row r="38">
          <cell r="A38">
            <v>41094</v>
          </cell>
          <cell r="C38" t="str">
            <v>M6T01</v>
          </cell>
          <cell r="F38">
            <v>7921.4</v>
          </cell>
        </row>
        <row r="39">
          <cell r="A39">
            <v>41094</v>
          </cell>
          <cell r="C39" t="str">
            <v>M6T02</v>
          </cell>
          <cell r="F39">
            <v>16582</v>
          </cell>
        </row>
        <row r="40">
          <cell r="A40">
            <v>41094</v>
          </cell>
          <cell r="C40" t="str">
            <v>M6T02</v>
          </cell>
          <cell r="F40">
            <v>24713</v>
          </cell>
        </row>
        <row r="41">
          <cell r="A41">
            <v>41094</v>
          </cell>
          <cell r="C41" t="str">
            <v>M4T01</v>
          </cell>
          <cell r="F41">
            <v>6507</v>
          </cell>
        </row>
        <row r="42">
          <cell r="A42">
            <v>41094</v>
          </cell>
          <cell r="C42" t="str">
            <v>M4T01</v>
          </cell>
          <cell r="F42">
            <v>3311</v>
          </cell>
        </row>
        <row r="43">
          <cell r="A43">
            <v>41094</v>
          </cell>
          <cell r="C43" t="str">
            <v>M4T01</v>
          </cell>
          <cell r="F43">
            <v>3209.7</v>
          </cell>
        </row>
        <row r="44">
          <cell r="A44">
            <v>41094</v>
          </cell>
          <cell r="C44" t="str">
            <v>M4T01</v>
          </cell>
          <cell r="F44">
            <v>2975.8</v>
          </cell>
        </row>
        <row r="45">
          <cell r="A45">
            <v>41095</v>
          </cell>
          <cell r="C45" t="str">
            <v>M4T01</v>
          </cell>
          <cell r="F45">
            <v>6722.86</v>
          </cell>
        </row>
        <row r="46">
          <cell r="A46">
            <v>41095</v>
          </cell>
          <cell r="C46" t="str">
            <v>M4T01</v>
          </cell>
          <cell r="F46">
            <v>1147.03</v>
          </cell>
        </row>
        <row r="47">
          <cell r="A47">
            <v>41095</v>
          </cell>
          <cell r="C47" t="str">
            <v>M5T01</v>
          </cell>
          <cell r="F47">
            <v>5225</v>
          </cell>
        </row>
        <row r="48">
          <cell r="A48">
            <v>41095</v>
          </cell>
          <cell r="C48" t="str">
            <v>M5T01</v>
          </cell>
          <cell r="F48">
            <v>2655</v>
          </cell>
        </row>
        <row r="49">
          <cell r="A49">
            <v>41095</v>
          </cell>
          <cell r="C49" t="str">
            <v>M6T01</v>
          </cell>
          <cell r="F49">
            <v>37073.9</v>
          </cell>
        </row>
        <row r="50">
          <cell r="A50">
            <v>41095</v>
          </cell>
          <cell r="C50" t="str">
            <v>M6T01</v>
          </cell>
          <cell r="F50">
            <v>15379.1</v>
          </cell>
        </row>
        <row r="51">
          <cell r="A51">
            <v>41095</v>
          </cell>
          <cell r="C51" t="str">
            <v>M6T01</v>
          </cell>
          <cell r="F51">
            <v>12386</v>
          </cell>
        </row>
        <row r="52">
          <cell r="A52">
            <v>41095</v>
          </cell>
          <cell r="C52" t="str">
            <v>M6T01</v>
          </cell>
          <cell r="F52">
            <v>8640</v>
          </cell>
        </row>
        <row r="53">
          <cell r="A53">
            <v>41095</v>
          </cell>
          <cell r="C53" t="str">
            <v>M6T01</v>
          </cell>
          <cell r="F53">
            <v>2399.4</v>
          </cell>
        </row>
        <row r="54">
          <cell r="A54">
            <v>41095</v>
          </cell>
          <cell r="C54" t="str">
            <v>M6T01</v>
          </cell>
          <cell r="F54">
            <v>3002.1</v>
          </cell>
        </row>
        <row r="55">
          <cell r="A55">
            <v>41096</v>
          </cell>
          <cell r="C55" t="str">
            <v>M6T03</v>
          </cell>
          <cell r="F55">
            <v>14613.5</v>
          </cell>
        </row>
        <row r="56">
          <cell r="A56">
            <v>41096</v>
          </cell>
          <cell r="C56" t="str">
            <v>M6T03</v>
          </cell>
          <cell r="F56">
            <v>14595</v>
          </cell>
        </row>
        <row r="57">
          <cell r="A57">
            <v>41096</v>
          </cell>
          <cell r="C57" t="str">
            <v>M6T01</v>
          </cell>
          <cell r="F57">
            <v>11290.94</v>
          </cell>
        </row>
        <row r="58">
          <cell r="A58">
            <v>41096</v>
          </cell>
          <cell r="C58" t="str">
            <v>M6T01</v>
          </cell>
          <cell r="F58">
            <v>13066.9</v>
          </cell>
        </row>
        <row r="59">
          <cell r="A59">
            <v>41096</v>
          </cell>
          <cell r="C59" t="str">
            <v>M5T01</v>
          </cell>
          <cell r="F59">
            <v>11652.25</v>
          </cell>
        </row>
        <row r="60">
          <cell r="A60">
            <v>41096</v>
          </cell>
          <cell r="C60" t="str">
            <v>M5T01</v>
          </cell>
          <cell r="F60">
            <v>3955.5</v>
          </cell>
        </row>
        <row r="61">
          <cell r="A61">
            <v>41097</v>
          </cell>
          <cell r="C61" t="str">
            <v>M6T03</v>
          </cell>
          <cell r="F61">
            <v>26189</v>
          </cell>
        </row>
        <row r="62">
          <cell r="A62">
            <v>41097</v>
          </cell>
          <cell r="C62" t="str">
            <v>M6T03</v>
          </cell>
          <cell r="F62">
            <v>42415</v>
          </cell>
        </row>
        <row r="63">
          <cell r="A63">
            <v>41097</v>
          </cell>
          <cell r="C63" t="str">
            <v>M5T01</v>
          </cell>
          <cell r="F63">
            <v>10724</v>
          </cell>
        </row>
        <row r="64">
          <cell r="A64">
            <v>41097</v>
          </cell>
          <cell r="C64" t="str">
            <v>M5T01</v>
          </cell>
          <cell r="F64">
            <v>8405</v>
          </cell>
        </row>
        <row r="65">
          <cell r="A65">
            <v>41098</v>
          </cell>
          <cell r="C65" t="str">
            <v>M6T03</v>
          </cell>
          <cell r="F65">
            <v>5291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ificxColor"/>
      <sheetName val="ClasificxVariedad"/>
      <sheetName val="Junio2012"/>
      <sheetName val="Julio2012"/>
      <sheetName val="Agosto2012"/>
      <sheetName val="Detal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R2" t="str">
            <v>M6T07</v>
          </cell>
          <cell r="U2">
            <v>41085</v>
          </cell>
          <cell r="X2">
            <v>7579</v>
          </cell>
        </row>
        <row r="3">
          <cell r="U3">
            <v>41085</v>
          </cell>
          <cell r="X3">
            <v>420</v>
          </cell>
        </row>
        <row r="4">
          <cell r="U4">
            <v>41085</v>
          </cell>
          <cell r="X4">
            <v>631</v>
          </cell>
        </row>
        <row r="5">
          <cell r="U5">
            <v>41085</v>
          </cell>
          <cell r="X5">
            <v>210</v>
          </cell>
        </row>
        <row r="6">
          <cell r="U6">
            <v>41085</v>
          </cell>
          <cell r="X6">
            <v>9330</v>
          </cell>
        </row>
        <row r="7">
          <cell r="U7">
            <v>41085</v>
          </cell>
          <cell r="X7">
            <v>6718.75</v>
          </cell>
        </row>
        <row r="8">
          <cell r="U8">
            <v>41085</v>
          </cell>
          <cell r="X8">
            <v>915</v>
          </cell>
        </row>
        <row r="9">
          <cell r="U9">
            <v>41085</v>
          </cell>
          <cell r="X9">
            <v>457</v>
          </cell>
        </row>
        <row r="10">
          <cell r="U10">
            <v>41085</v>
          </cell>
          <cell r="X10">
            <v>3660</v>
          </cell>
        </row>
        <row r="11">
          <cell r="U11">
            <v>41085</v>
          </cell>
          <cell r="X11">
            <v>4578</v>
          </cell>
        </row>
        <row r="12">
          <cell r="U12">
            <v>41085</v>
          </cell>
          <cell r="X12">
            <v>673</v>
          </cell>
        </row>
        <row r="13">
          <cell r="U13">
            <v>41085</v>
          </cell>
          <cell r="X13">
            <v>224</v>
          </cell>
        </row>
        <row r="14">
          <cell r="U14">
            <v>41085</v>
          </cell>
          <cell r="X14">
            <v>1122</v>
          </cell>
        </row>
        <row r="15">
          <cell r="U15">
            <v>41085</v>
          </cell>
          <cell r="X15">
            <v>6511</v>
          </cell>
        </row>
        <row r="16">
          <cell r="U16">
            <v>41086</v>
          </cell>
          <cell r="X16">
            <v>951</v>
          </cell>
        </row>
        <row r="17">
          <cell r="U17">
            <v>41086</v>
          </cell>
          <cell r="X17">
            <v>9039</v>
          </cell>
        </row>
        <row r="18">
          <cell r="U18">
            <v>41086</v>
          </cell>
          <cell r="X18">
            <v>6682.25</v>
          </cell>
        </row>
        <row r="19">
          <cell r="U19">
            <v>41086</v>
          </cell>
          <cell r="X19">
            <v>9920</v>
          </cell>
        </row>
        <row r="20">
          <cell r="U20">
            <v>41086</v>
          </cell>
          <cell r="X20">
            <v>6754</v>
          </cell>
        </row>
        <row r="21">
          <cell r="U21">
            <v>41086</v>
          </cell>
          <cell r="X21">
            <v>2396</v>
          </cell>
        </row>
        <row r="22">
          <cell r="U22">
            <v>41086</v>
          </cell>
          <cell r="X22">
            <v>7047</v>
          </cell>
        </row>
        <row r="23">
          <cell r="U23">
            <v>41086</v>
          </cell>
          <cell r="X23">
            <v>5304</v>
          </cell>
        </row>
        <row r="24">
          <cell r="U24">
            <v>41086</v>
          </cell>
          <cell r="X24">
            <v>3032</v>
          </cell>
        </row>
        <row r="25">
          <cell r="U25">
            <v>41086</v>
          </cell>
          <cell r="X25">
            <v>2274</v>
          </cell>
        </row>
        <row r="26">
          <cell r="U26">
            <v>41086</v>
          </cell>
          <cell r="X26">
            <v>6729</v>
          </cell>
        </row>
        <row r="27">
          <cell r="U27">
            <v>41086</v>
          </cell>
          <cell r="X27">
            <v>2641</v>
          </cell>
        </row>
        <row r="28">
          <cell r="U28">
            <v>41086</v>
          </cell>
          <cell r="X28">
            <v>180</v>
          </cell>
        </row>
        <row r="29">
          <cell r="U29">
            <v>41086</v>
          </cell>
          <cell r="X29">
            <v>5109</v>
          </cell>
        </row>
        <row r="30">
          <cell r="U30">
            <v>41087</v>
          </cell>
          <cell r="X30">
            <v>2329</v>
          </cell>
        </row>
        <row r="31">
          <cell r="U31">
            <v>41087</v>
          </cell>
          <cell r="X31">
            <v>1851</v>
          </cell>
        </row>
        <row r="32">
          <cell r="U32">
            <v>41087</v>
          </cell>
          <cell r="X32">
            <v>6104</v>
          </cell>
        </row>
        <row r="33">
          <cell r="U33">
            <v>41087</v>
          </cell>
          <cell r="X33">
            <v>3756</v>
          </cell>
        </row>
        <row r="34">
          <cell r="U34">
            <v>41087</v>
          </cell>
          <cell r="X34">
            <v>9770</v>
          </cell>
        </row>
        <row r="35">
          <cell r="U35">
            <v>41087</v>
          </cell>
          <cell r="X35">
            <v>499</v>
          </cell>
        </row>
        <row r="36">
          <cell r="U36">
            <v>41087</v>
          </cell>
          <cell r="X36">
            <v>167</v>
          </cell>
        </row>
        <row r="37">
          <cell r="U37">
            <v>41087</v>
          </cell>
          <cell r="X37">
            <v>4420</v>
          </cell>
        </row>
        <row r="38">
          <cell r="U38">
            <v>41087</v>
          </cell>
          <cell r="X38">
            <v>4389</v>
          </cell>
        </row>
        <row r="39">
          <cell r="U39">
            <v>41087</v>
          </cell>
          <cell r="X39">
            <v>693</v>
          </cell>
        </row>
        <row r="40">
          <cell r="U40">
            <v>41087</v>
          </cell>
          <cell r="X40">
            <v>4628</v>
          </cell>
        </row>
        <row r="41">
          <cell r="U41">
            <v>41087</v>
          </cell>
          <cell r="X41">
            <v>9490</v>
          </cell>
        </row>
        <row r="42">
          <cell r="U42">
            <v>41087</v>
          </cell>
          <cell r="X42">
            <v>9280</v>
          </cell>
        </row>
        <row r="43">
          <cell r="U43">
            <v>41087</v>
          </cell>
          <cell r="X43">
            <v>6748.75</v>
          </cell>
        </row>
        <row r="44">
          <cell r="U44">
            <v>41088</v>
          </cell>
          <cell r="X44">
            <v>6568.75</v>
          </cell>
        </row>
        <row r="45">
          <cell r="U45">
            <v>41088</v>
          </cell>
          <cell r="X45">
            <v>8153</v>
          </cell>
        </row>
        <row r="46">
          <cell r="U46">
            <v>41088</v>
          </cell>
          <cell r="X46">
            <v>217</v>
          </cell>
        </row>
        <row r="47">
          <cell r="U47">
            <v>41088</v>
          </cell>
          <cell r="X47">
            <v>6388.25</v>
          </cell>
        </row>
        <row r="48">
          <cell r="U48">
            <v>41088</v>
          </cell>
          <cell r="X48">
            <v>654.4</v>
          </cell>
        </row>
        <row r="49">
          <cell r="U49">
            <v>41088</v>
          </cell>
          <cell r="X49">
            <v>257</v>
          </cell>
        </row>
        <row r="50">
          <cell r="U50">
            <v>41092</v>
          </cell>
          <cell r="X50">
            <v>6309</v>
          </cell>
        </row>
        <row r="51">
          <cell r="U51">
            <v>41092</v>
          </cell>
          <cell r="X51">
            <v>10.199999999999999</v>
          </cell>
        </row>
        <row r="52">
          <cell r="U52">
            <v>41092</v>
          </cell>
          <cell r="X52">
            <v>20.6</v>
          </cell>
        </row>
        <row r="53">
          <cell r="U53">
            <v>41092</v>
          </cell>
          <cell r="X53">
            <v>4829.5</v>
          </cell>
        </row>
        <row r="54">
          <cell r="U54">
            <v>41092</v>
          </cell>
          <cell r="X54">
            <v>9110</v>
          </cell>
        </row>
        <row r="55">
          <cell r="U55">
            <v>41092</v>
          </cell>
          <cell r="X55">
            <v>1326.3</v>
          </cell>
        </row>
        <row r="56">
          <cell r="U56">
            <v>41092</v>
          </cell>
          <cell r="X56">
            <v>3618.2</v>
          </cell>
        </row>
        <row r="57">
          <cell r="U57">
            <v>41092</v>
          </cell>
          <cell r="X57">
            <v>8930</v>
          </cell>
        </row>
        <row r="58">
          <cell r="U58">
            <v>41092</v>
          </cell>
          <cell r="X58">
            <v>8599</v>
          </cell>
        </row>
        <row r="59">
          <cell r="U59">
            <v>41092</v>
          </cell>
          <cell r="X59">
            <v>195</v>
          </cell>
        </row>
        <row r="60">
          <cell r="U60">
            <v>41092</v>
          </cell>
          <cell r="X60">
            <v>1110</v>
          </cell>
        </row>
        <row r="61">
          <cell r="U61">
            <v>41093</v>
          </cell>
          <cell r="X61">
            <v>5045.25</v>
          </cell>
        </row>
        <row r="62">
          <cell r="U62">
            <v>41093</v>
          </cell>
          <cell r="X62">
            <v>2223.8000000000002</v>
          </cell>
        </row>
        <row r="63">
          <cell r="U63">
            <v>41093</v>
          </cell>
          <cell r="X63">
            <v>7116.2</v>
          </cell>
        </row>
        <row r="64">
          <cell r="U64">
            <v>41093</v>
          </cell>
          <cell r="X64">
            <v>12910</v>
          </cell>
        </row>
        <row r="65">
          <cell r="U65">
            <v>41093</v>
          </cell>
          <cell r="X65">
            <v>8760</v>
          </cell>
        </row>
        <row r="66">
          <cell r="U66">
            <v>41093</v>
          </cell>
          <cell r="X66">
            <v>5007</v>
          </cell>
        </row>
        <row r="67">
          <cell r="U67">
            <v>41093</v>
          </cell>
          <cell r="X67">
            <v>9180</v>
          </cell>
        </row>
        <row r="68">
          <cell r="U68">
            <v>41093</v>
          </cell>
          <cell r="X68">
            <v>2673.5</v>
          </cell>
        </row>
        <row r="69">
          <cell r="U69">
            <v>41093</v>
          </cell>
          <cell r="X69">
            <v>13600</v>
          </cell>
        </row>
        <row r="70">
          <cell r="U70">
            <v>41093</v>
          </cell>
          <cell r="X70">
            <v>2591</v>
          </cell>
        </row>
        <row r="71">
          <cell r="U71">
            <v>41093</v>
          </cell>
          <cell r="X71">
            <v>6479</v>
          </cell>
        </row>
        <row r="72">
          <cell r="U72">
            <v>41093</v>
          </cell>
          <cell r="X72">
            <v>279</v>
          </cell>
        </row>
        <row r="73">
          <cell r="U73">
            <v>41093</v>
          </cell>
          <cell r="X73">
            <v>2774</v>
          </cell>
        </row>
        <row r="74">
          <cell r="U74">
            <v>41093</v>
          </cell>
          <cell r="X74">
            <v>9140</v>
          </cell>
        </row>
        <row r="75">
          <cell r="U75">
            <v>41093</v>
          </cell>
          <cell r="X75">
            <v>5280</v>
          </cell>
        </row>
        <row r="76">
          <cell r="U76">
            <v>41094</v>
          </cell>
          <cell r="X76">
            <v>5007</v>
          </cell>
        </row>
        <row r="77">
          <cell r="U77">
            <v>41094</v>
          </cell>
          <cell r="X77">
            <v>4405</v>
          </cell>
        </row>
        <row r="78">
          <cell r="U78">
            <v>41094</v>
          </cell>
          <cell r="X78">
            <v>5140</v>
          </cell>
        </row>
        <row r="79">
          <cell r="U79">
            <v>41094</v>
          </cell>
          <cell r="X79">
            <v>246</v>
          </cell>
        </row>
        <row r="80">
          <cell r="U80">
            <v>41094</v>
          </cell>
          <cell r="X80">
            <v>489</v>
          </cell>
        </row>
        <row r="81">
          <cell r="U81">
            <v>41094</v>
          </cell>
          <cell r="X81">
            <v>7250</v>
          </cell>
        </row>
        <row r="82">
          <cell r="U82">
            <v>41094</v>
          </cell>
          <cell r="X82">
            <v>4480</v>
          </cell>
        </row>
        <row r="83">
          <cell r="U83">
            <v>41094</v>
          </cell>
          <cell r="X83">
            <v>367</v>
          </cell>
        </row>
        <row r="84">
          <cell r="U84">
            <v>41094</v>
          </cell>
          <cell r="X84">
            <v>7597.75</v>
          </cell>
        </row>
        <row r="85">
          <cell r="U85">
            <v>41094</v>
          </cell>
          <cell r="X85">
            <v>3640</v>
          </cell>
        </row>
        <row r="86">
          <cell r="U86">
            <v>41094</v>
          </cell>
          <cell r="X86">
            <v>4460</v>
          </cell>
        </row>
        <row r="87">
          <cell r="U87">
            <v>41094</v>
          </cell>
          <cell r="X87">
            <v>5286.5</v>
          </cell>
        </row>
        <row r="88">
          <cell r="U88">
            <v>41094</v>
          </cell>
          <cell r="X88">
            <v>8211</v>
          </cell>
        </row>
        <row r="89">
          <cell r="U89">
            <v>41094</v>
          </cell>
          <cell r="X89">
            <v>1109</v>
          </cell>
        </row>
        <row r="90">
          <cell r="U90">
            <v>41094</v>
          </cell>
          <cell r="X90">
            <v>4570</v>
          </cell>
        </row>
        <row r="91">
          <cell r="U91">
            <v>41094</v>
          </cell>
          <cell r="X91">
            <v>218</v>
          </cell>
        </row>
        <row r="92">
          <cell r="U92">
            <v>41094</v>
          </cell>
          <cell r="X92">
            <v>1748</v>
          </cell>
        </row>
        <row r="93">
          <cell r="U93">
            <v>41094</v>
          </cell>
          <cell r="X93">
            <v>430</v>
          </cell>
        </row>
        <row r="94">
          <cell r="U94">
            <v>41094</v>
          </cell>
          <cell r="X94">
            <v>436</v>
          </cell>
        </row>
        <row r="95">
          <cell r="U95">
            <v>41094</v>
          </cell>
          <cell r="X95">
            <v>1528</v>
          </cell>
        </row>
        <row r="96">
          <cell r="U96">
            <v>41094</v>
          </cell>
          <cell r="X96">
            <v>660</v>
          </cell>
        </row>
        <row r="97">
          <cell r="U97">
            <v>41094</v>
          </cell>
          <cell r="X97">
            <v>440</v>
          </cell>
        </row>
        <row r="98">
          <cell r="U98">
            <v>41094</v>
          </cell>
          <cell r="X98">
            <v>1100</v>
          </cell>
        </row>
        <row r="99">
          <cell r="U99">
            <v>41094</v>
          </cell>
          <cell r="X99">
            <v>2200</v>
          </cell>
        </row>
        <row r="100">
          <cell r="U100">
            <v>41094</v>
          </cell>
          <cell r="X100">
            <v>501.25</v>
          </cell>
        </row>
        <row r="101">
          <cell r="U101">
            <v>41095</v>
          </cell>
          <cell r="X101">
            <v>4847</v>
          </cell>
        </row>
        <row r="102">
          <cell r="U102">
            <v>41095</v>
          </cell>
          <cell r="X102">
            <v>2375</v>
          </cell>
        </row>
        <row r="103">
          <cell r="U103">
            <v>41095</v>
          </cell>
          <cell r="X103">
            <v>2375</v>
          </cell>
        </row>
        <row r="104">
          <cell r="U104">
            <v>41095</v>
          </cell>
          <cell r="X104">
            <v>6273</v>
          </cell>
        </row>
        <row r="105">
          <cell r="U105">
            <v>41095</v>
          </cell>
          <cell r="X105">
            <v>2339.5</v>
          </cell>
        </row>
        <row r="106">
          <cell r="U106">
            <v>41095</v>
          </cell>
          <cell r="X106">
            <v>4732</v>
          </cell>
        </row>
        <row r="107">
          <cell r="U107">
            <v>41095</v>
          </cell>
          <cell r="X107">
            <v>11463</v>
          </cell>
        </row>
        <row r="108">
          <cell r="U108">
            <v>41095</v>
          </cell>
          <cell r="X108">
            <v>8102</v>
          </cell>
        </row>
        <row r="109">
          <cell r="U109">
            <v>41095</v>
          </cell>
          <cell r="X109">
            <v>4660</v>
          </cell>
        </row>
        <row r="110">
          <cell r="U110">
            <v>41095</v>
          </cell>
          <cell r="X110">
            <v>9990</v>
          </cell>
        </row>
        <row r="111">
          <cell r="U111">
            <v>41095</v>
          </cell>
          <cell r="X111">
            <v>8332</v>
          </cell>
        </row>
        <row r="112">
          <cell r="U112">
            <v>41095</v>
          </cell>
          <cell r="X112">
            <v>3345</v>
          </cell>
        </row>
        <row r="113">
          <cell r="U113">
            <v>41095</v>
          </cell>
          <cell r="X113">
            <v>1115</v>
          </cell>
        </row>
        <row r="114">
          <cell r="U114">
            <v>41095</v>
          </cell>
          <cell r="X114">
            <v>687</v>
          </cell>
        </row>
        <row r="115">
          <cell r="U115">
            <v>41095</v>
          </cell>
          <cell r="X115">
            <v>8245</v>
          </cell>
        </row>
        <row r="116">
          <cell r="U116">
            <v>41096</v>
          </cell>
          <cell r="X116">
            <v>8960</v>
          </cell>
        </row>
        <row r="117">
          <cell r="U117">
            <v>41096</v>
          </cell>
          <cell r="X117">
            <v>5292.24</v>
          </cell>
        </row>
        <row r="118">
          <cell r="U118">
            <v>41096</v>
          </cell>
          <cell r="X118">
            <v>4320</v>
          </cell>
        </row>
        <row r="119">
          <cell r="U119">
            <v>41096</v>
          </cell>
          <cell r="X119">
            <v>8910</v>
          </cell>
        </row>
        <row r="120">
          <cell r="U120">
            <v>41096</v>
          </cell>
          <cell r="X120">
            <v>8.6</v>
          </cell>
        </row>
        <row r="121">
          <cell r="U121">
            <v>41096</v>
          </cell>
          <cell r="X121">
            <v>8522</v>
          </cell>
        </row>
        <row r="122">
          <cell r="U122">
            <v>41096</v>
          </cell>
          <cell r="X122">
            <v>6818</v>
          </cell>
        </row>
        <row r="123">
          <cell r="U123">
            <v>41096</v>
          </cell>
          <cell r="X123">
            <v>4230</v>
          </cell>
        </row>
        <row r="124">
          <cell r="U124">
            <v>41096</v>
          </cell>
          <cell r="X124">
            <v>1184</v>
          </cell>
        </row>
        <row r="125">
          <cell r="U125">
            <v>41096</v>
          </cell>
          <cell r="X125">
            <v>1992.5</v>
          </cell>
        </row>
        <row r="126">
          <cell r="U126">
            <v>41096</v>
          </cell>
          <cell r="X126">
            <v>2970</v>
          </cell>
        </row>
        <row r="127">
          <cell r="U127">
            <v>41096</v>
          </cell>
          <cell r="X127">
            <v>359</v>
          </cell>
        </row>
        <row r="128">
          <cell r="U128">
            <v>41097</v>
          </cell>
          <cell r="X128">
            <v>10379</v>
          </cell>
        </row>
        <row r="129">
          <cell r="U129">
            <v>41097</v>
          </cell>
          <cell r="X129">
            <v>1137.25</v>
          </cell>
        </row>
        <row r="130">
          <cell r="U130">
            <v>41097</v>
          </cell>
          <cell r="X130">
            <v>8064.25</v>
          </cell>
        </row>
        <row r="131">
          <cell r="U131">
            <v>41097</v>
          </cell>
          <cell r="X131">
            <v>8039.75</v>
          </cell>
        </row>
        <row r="132">
          <cell r="U132">
            <v>41097</v>
          </cell>
          <cell r="X132">
            <v>8766</v>
          </cell>
        </row>
        <row r="133">
          <cell r="U133">
            <v>41097</v>
          </cell>
          <cell r="X133">
            <v>9008.5</v>
          </cell>
        </row>
        <row r="134">
          <cell r="U134">
            <v>41097</v>
          </cell>
          <cell r="X134">
            <v>9501</v>
          </cell>
        </row>
        <row r="135">
          <cell r="U135">
            <v>41097</v>
          </cell>
          <cell r="X135">
            <v>2439</v>
          </cell>
        </row>
        <row r="136">
          <cell r="U136">
            <v>41097</v>
          </cell>
          <cell r="X136">
            <v>6193</v>
          </cell>
        </row>
        <row r="137">
          <cell r="U137">
            <v>41097</v>
          </cell>
          <cell r="X137">
            <v>2242</v>
          </cell>
        </row>
        <row r="138">
          <cell r="U138">
            <v>41097</v>
          </cell>
          <cell r="X138">
            <v>2680</v>
          </cell>
        </row>
        <row r="139">
          <cell r="U139">
            <v>41097</v>
          </cell>
          <cell r="X139">
            <v>154.25</v>
          </cell>
        </row>
        <row r="140">
          <cell r="U140">
            <v>41098</v>
          </cell>
          <cell r="X140">
            <v>5291</v>
          </cell>
        </row>
        <row r="141">
          <cell r="U141">
            <v>41099</v>
          </cell>
          <cell r="X141">
            <v>4743</v>
          </cell>
        </row>
        <row r="142">
          <cell r="U142">
            <v>41099</v>
          </cell>
          <cell r="X142">
            <v>567</v>
          </cell>
        </row>
        <row r="143">
          <cell r="U143">
            <v>41102</v>
          </cell>
          <cell r="X143">
            <v>7616</v>
          </cell>
        </row>
        <row r="144">
          <cell r="U144">
            <v>41102</v>
          </cell>
          <cell r="X144">
            <v>1174</v>
          </cell>
        </row>
        <row r="145">
          <cell r="U145">
            <v>41102</v>
          </cell>
          <cell r="X145">
            <v>7420</v>
          </cell>
        </row>
        <row r="146">
          <cell r="U146">
            <v>41102</v>
          </cell>
          <cell r="X146">
            <v>11161</v>
          </cell>
        </row>
        <row r="147">
          <cell r="U147">
            <v>41102</v>
          </cell>
          <cell r="X147">
            <v>859</v>
          </cell>
        </row>
        <row r="148">
          <cell r="U148">
            <v>41102</v>
          </cell>
          <cell r="X148">
            <v>8072.5</v>
          </cell>
        </row>
        <row r="149">
          <cell r="U149">
            <v>41102</v>
          </cell>
          <cell r="X149">
            <v>2933</v>
          </cell>
        </row>
        <row r="150">
          <cell r="U150">
            <v>41102</v>
          </cell>
          <cell r="X150">
            <v>5867</v>
          </cell>
        </row>
        <row r="151">
          <cell r="U151">
            <v>41102</v>
          </cell>
          <cell r="X151">
            <v>13370</v>
          </cell>
        </row>
        <row r="152">
          <cell r="U152">
            <v>41102</v>
          </cell>
          <cell r="X152">
            <v>2250</v>
          </cell>
        </row>
        <row r="153">
          <cell r="U153">
            <v>41102</v>
          </cell>
          <cell r="X153">
            <v>17</v>
          </cell>
        </row>
        <row r="154">
          <cell r="U154">
            <v>41102</v>
          </cell>
          <cell r="X154">
            <v>112</v>
          </cell>
        </row>
        <row r="155">
          <cell r="U155">
            <v>41102</v>
          </cell>
          <cell r="X155">
            <v>1223.8699999999999</v>
          </cell>
        </row>
        <row r="156">
          <cell r="U156">
            <v>41102</v>
          </cell>
          <cell r="X156">
            <v>1727</v>
          </cell>
        </row>
        <row r="157">
          <cell r="U157">
            <v>41102</v>
          </cell>
          <cell r="X157">
            <v>7343</v>
          </cell>
        </row>
        <row r="158">
          <cell r="U158">
            <v>41102</v>
          </cell>
          <cell r="X158">
            <v>2462</v>
          </cell>
        </row>
        <row r="159">
          <cell r="U159">
            <v>41103</v>
          </cell>
          <cell r="X159">
            <v>6820</v>
          </cell>
        </row>
        <row r="160">
          <cell r="U160">
            <v>41103</v>
          </cell>
          <cell r="X160">
            <v>8240</v>
          </cell>
        </row>
        <row r="161">
          <cell r="U161">
            <v>41103</v>
          </cell>
          <cell r="X161">
            <v>7690</v>
          </cell>
        </row>
        <row r="162">
          <cell r="U162">
            <v>41103</v>
          </cell>
          <cell r="X162">
            <v>615</v>
          </cell>
        </row>
        <row r="163">
          <cell r="U163">
            <v>41103</v>
          </cell>
          <cell r="X163">
            <v>5125</v>
          </cell>
        </row>
        <row r="164">
          <cell r="U164">
            <v>41103</v>
          </cell>
          <cell r="X164">
            <v>842</v>
          </cell>
        </row>
        <row r="165">
          <cell r="U165">
            <v>41108</v>
          </cell>
          <cell r="X165">
            <v>4257</v>
          </cell>
        </row>
        <row r="166">
          <cell r="U166">
            <v>41108</v>
          </cell>
          <cell r="X166">
            <v>473</v>
          </cell>
        </row>
        <row r="167">
          <cell r="U167">
            <v>41108</v>
          </cell>
          <cell r="X167">
            <v>5354.25</v>
          </cell>
        </row>
        <row r="168">
          <cell r="U168">
            <v>41108</v>
          </cell>
          <cell r="X168">
            <v>10.56</v>
          </cell>
        </row>
        <row r="169">
          <cell r="U169">
            <v>41108</v>
          </cell>
          <cell r="X169">
            <v>8190</v>
          </cell>
        </row>
        <row r="170">
          <cell r="U170">
            <v>41108</v>
          </cell>
          <cell r="X170">
            <v>462</v>
          </cell>
        </row>
        <row r="171">
          <cell r="U171">
            <v>41108</v>
          </cell>
          <cell r="X171">
            <v>2305</v>
          </cell>
        </row>
        <row r="172">
          <cell r="U172">
            <v>41108</v>
          </cell>
          <cell r="X172">
            <v>5533</v>
          </cell>
        </row>
        <row r="173">
          <cell r="U173">
            <v>41108</v>
          </cell>
          <cell r="X173">
            <v>4443</v>
          </cell>
        </row>
        <row r="174">
          <cell r="U174">
            <v>41108</v>
          </cell>
          <cell r="X174">
            <v>469</v>
          </cell>
        </row>
        <row r="175">
          <cell r="U175">
            <v>41108</v>
          </cell>
          <cell r="X175">
            <v>702</v>
          </cell>
        </row>
        <row r="176">
          <cell r="U176">
            <v>41108</v>
          </cell>
          <cell r="X176">
            <v>2806</v>
          </cell>
        </row>
        <row r="177">
          <cell r="U177">
            <v>41108</v>
          </cell>
          <cell r="X177">
            <v>930</v>
          </cell>
        </row>
        <row r="178">
          <cell r="U178">
            <v>41108</v>
          </cell>
          <cell r="X178">
            <v>2323</v>
          </cell>
        </row>
        <row r="179">
          <cell r="U179">
            <v>41108</v>
          </cell>
          <cell r="X179">
            <v>1858</v>
          </cell>
        </row>
        <row r="180">
          <cell r="U180">
            <v>41108</v>
          </cell>
          <cell r="X180">
            <v>1859</v>
          </cell>
        </row>
        <row r="181">
          <cell r="U181">
            <v>41108</v>
          </cell>
          <cell r="X181">
            <v>5351.25</v>
          </cell>
        </row>
        <row r="182">
          <cell r="U182">
            <v>41108</v>
          </cell>
          <cell r="X182">
            <v>2700</v>
          </cell>
        </row>
        <row r="183">
          <cell r="U183">
            <v>41108</v>
          </cell>
          <cell r="X183">
            <v>4050</v>
          </cell>
        </row>
        <row r="184">
          <cell r="U184">
            <v>41108</v>
          </cell>
          <cell r="X184">
            <v>450</v>
          </cell>
        </row>
        <row r="185">
          <cell r="U185">
            <v>41108</v>
          </cell>
          <cell r="X185">
            <v>3390</v>
          </cell>
        </row>
        <row r="186">
          <cell r="U186">
            <v>41109</v>
          </cell>
          <cell r="X186">
            <v>7895</v>
          </cell>
        </row>
        <row r="187">
          <cell r="U187">
            <v>41109</v>
          </cell>
          <cell r="X187">
            <v>4645</v>
          </cell>
        </row>
        <row r="188">
          <cell r="U188">
            <v>41109</v>
          </cell>
          <cell r="X188">
            <v>8320</v>
          </cell>
        </row>
        <row r="189">
          <cell r="U189">
            <v>41109</v>
          </cell>
          <cell r="X189">
            <v>661</v>
          </cell>
        </row>
        <row r="190">
          <cell r="U190">
            <v>41109</v>
          </cell>
          <cell r="X190">
            <v>5949</v>
          </cell>
        </row>
        <row r="191">
          <cell r="U191">
            <v>41109</v>
          </cell>
          <cell r="X191">
            <v>716</v>
          </cell>
        </row>
        <row r="192">
          <cell r="U192">
            <v>41109</v>
          </cell>
          <cell r="X192">
            <v>2386</v>
          </cell>
        </row>
        <row r="193">
          <cell r="U193">
            <v>41109</v>
          </cell>
          <cell r="X193">
            <v>478</v>
          </cell>
        </row>
        <row r="194">
          <cell r="U194">
            <v>41109</v>
          </cell>
          <cell r="X194">
            <v>5010</v>
          </cell>
        </row>
        <row r="195">
          <cell r="U195">
            <v>41109</v>
          </cell>
          <cell r="X195">
            <v>7570</v>
          </cell>
        </row>
        <row r="196">
          <cell r="U196">
            <v>41109</v>
          </cell>
          <cell r="X196">
            <v>7855</v>
          </cell>
        </row>
        <row r="197">
          <cell r="U197">
            <v>41109</v>
          </cell>
          <cell r="X197">
            <v>715</v>
          </cell>
        </row>
        <row r="198">
          <cell r="U198">
            <v>41109</v>
          </cell>
          <cell r="X198">
            <v>9190</v>
          </cell>
        </row>
        <row r="199">
          <cell r="U199">
            <v>41110</v>
          </cell>
          <cell r="X199">
            <v>7210</v>
          </cell>
        </row>
        <row r="200">
          <cell r="U200">
            <v>41110</v>
          </cell>
          <cell r="X200">
            <v>8270</v>
          </cell>
        </row>
        <row r="201">
          <cell r="U201">
            <v>41110</v>
          </cell>
          <cell r="X201">
            <v>12910</v>
          </cell>
        </row>
        <row r="202">
          <cell r="U202">
            <v>41110</v>
          </cell>
          <cell r="X202">
            <v>8220</v>
          </cell>
        </row>
        <row r="203">
          <cell r="U203">
            <v>41110</v>
          </cell>
          <cell r="X203">
            <v>3591</v>
          </cell>
        </row>
        <row r="204">
          <cell r="U204">
            <v>41110</v>
          </cell>
          <cell r="X204">
            <v>3168</v>
          </cell>
        </row>
        <row r="205">
          <cell r="U205">
            <v>41110</v>
          </cell>
          <cell r="X205">
            <v>803.38</v>
          </cell>
        </row>
        <row r="206">
          <cell r="U206">
            <v>41110</v>
          </cell>
          <cell r="X206">
            <v>24.4</v>
          </cell>
        </row>
        <row r="207">
          <cell r="U207">
            <v>41110</v>
          </cell>
          <cell r="X207">
            <v>17.12</v>
          </cell>
        </row>
        <row r="208">
          <cell r="U208">
            <v>41110</v>
          </cell>
          <cell r="X208">
            <v>2674</v>
          </cell>
        </row>
        <row r="209">
          <cell r="U209">
            <v>41110</v>
          </cell>
          <cell r="X209">
            <v>1560</v>
          </cell>
        </row>
        <row r="210">
          <cell r="U210">
            <v>41110</v>
          </cell>
          <cell r="X210">
            <v>447</v>
          </cell>
        </row>
        <row r="211">
          <cell r="U211">
            <v>41110</v>
          </cell>
          <cell r="X211">
            <v>891</v>
          </cell>
        </row>
        <row r="212">
          <cell r="U212">
            <v>41110</v>
          </cell>
          <cell r="X212">
            <v>3788</v>
          </cell>
        </row>
        <row r="213">
          <cell r="U213">
            <v>41110</v>
          </cell>
          <cell r="X213">
            <v>1987</v>
          </cell>
        </row>
        <row r="214">
          <cell r="U214">
            <v>41110</v>
          </cell>
          <cell r="X214">
            <v>205</v>
          </cell>
        </row>
        <row r="215">
          <cell r="U215">
            <v>41111</v>
          </cell>
          <cell r="X215">
            <v>1545</v>
          </cell>
        </row>
        <row r="216">
          <cell r="U216">
            <v>41111</v>
          </cell>
          <cell r="X216">
            <v>83.75</v>
          </cell>
        </row>
        <row r="217">
          <cell r="U217">
            <v>41111</v>
          </cell>
          <cell r="X217">
            <v>4785</v>
          </cell>
        </row>
        <row r="218">
          <cell r="U218">
            <v>41111</v>
          </cell>
          <cell r="X218">
            <v>245</v>
          </cell>
        </row>
        <row r="219">
          <cell r="U219">
            <v>41111</v>
          </cell>
          <cell r="X219">
            <v>5827</v>
          </cell>
        </row>
        <row r="220">
          <cell r="U220">
            <v>41111</v>
          </cell>
          <cell r="X220">
            <v>1378</v>
          </cell>
        </row>
        <row r="221">
          <cell r="U221">
            <v>41111</v>
          </cell>
          <cell r="X221">
            <v>145</v>
          </cell>
        </row>
        <row r="222">
          <cell r="U222">
            <v>41111</v>
          </cell>
          <cell r="X222">
            <v>460</v>
          </cell>
        </row>
        <row r="223">
          <cell r="U223">
            <v>41111</v>
          </cell>
          <cell r="X223">
            <v>460</v>
          </cell>
        </row>
        <row r="224">
          <cell r="U224">
            <v>41113</v>
          </cell>
          <cell r="X224">
            <v>8370</v>
          </cell>
        </row>
        <row r="225">
          <cell r="U225">
            <v>41113</v>
          </cell>
          <cell r="X225">
            <v>8240</v>
          </cell>
        </row>
        <row r="226">
          <cell r="U226">
            <v>41113</v>
          </cell>
          <cell r="X226">
            <v>8430</v>
          </cell>
        </row>
        <row r="227">
          <cell r="U227">
            <v>41113</v>
          </cell>
          <cell r="X227">
            <v>7952</v>
          </cell>
        </row>
        <row r="228">
          <cell r="U228">
            <v>41113</v>
          </cell>
          <cell r="X228">
            <v>468</v>
          </cell>
        </row>
        <row r="229">
          <cell r="U229">
            <v>41113</v>
          </cell>
          <cell r="X229">
            <v>7948</v>
          </cell>
        </row>
        <row r="230">
          <cell r="U230">
            <v>41113</v>
          </cell>
          <cell r="X230">
            <v>722</v>
          </cell>
        </row>
        <row r="231">
          <cell r="U231">
            <v>41113</v>
          </cell>
          <cell r="X231">
            <v>2087</v>
          </cell>
        </row>
        <row r="232">
          <cell r="U232">
            <v>41113</v>
          </cell>
          <cell r="X232">
            <v>1390</v>
          </cell>
        </row>
        <row r="233">
          <cell r="U233">
            <v>41114</v>
          </cell>
          <cell r="X233">
            <v>4470</v>
          </cell>
        </row>
        <row r="234">
          <cell r="U234">
            <v>41114</v>
          </cell>
          <cell r="X234">
            <v>8450</v>
          </cell>
        </row>
        <row r="235">
          <cell r="U235">
            <v>41114</v>
          </cell>
          <cell r="X235">
            <v>8280</v>
          </cell>
        </row>
        <row r="236">
          <cell r="U236">
            <v>41114</v>
          </cell>
          <cell r="X236">
            <v>6960</v>
          </cell>
        </row>
        <row r="237">
          <cell r="U237">
            <v>41114</v>
          </cell>
          <cell r="X237">
            <v>8150</v>
          </cell>
        </row>
        <row r="238">
          <cell r="U238">
            <v>41114</v>
          </cell>
          <cell r="X238">
            <v>9050</v>
          </cell>
        </row>
        <row r="239">
          <cell r="U239">
            <v>41114</v>
          </cell>
          <cell r="X239">
            <v>2868</v>
          </cell>
        </row>
        <row r="240">
          <cell r="U240">
            <v>41114</v>
          </cell>
          <cell r="X240">
            <v>1672</v>
          </cell>
        </row>
        <row r="241">
          <cell r="U241">
            <v>41114</v>
          </cell>
          <cell r="X241">
            <v>457</v>
          </cell>
        </row>
        <row r="242">
          <cell r="U242">
            <v>41114</v>
          </cell>
          <cell r="X242">
            <v>1283</v>
          </cell>
        </row>
        <row r="243">
          <cell r="U243">
            <v>41115</v>
          </cell>
          <cell r="X243">
            <v>8010</v>
          </cell>
        </row>
        <row r="244">
          <cell r="U244">
            <v>41115</v>
          </cell>
          <cell r="X244">
            <v>8080</v>
          </cell>
        </row>
        <row r="245">
          <cell r="U245">
            <v>41115</v>
          </cell>
          <cell r="X245">
            <v>6770</v>
          </cell>
        </row>
        <row r="246">
          <cell r="U246">
            <v>41115</v>
          </cell>
          <cell r="X246">
            <v>5306</v>
          </cell>
        </row>
        <row r="247">
          <cell r="U247">
            <v>41115</v>
          </cell>
          <cell r="X247">
            <v>234</v>
          </cell>
        </row>
        <row r="248">
          <cell r="U248">
            <v>41115</v>
          </cell>
          <cell r="X248">
            <v>90</v>
          </cell>
        </row>
        <row r="249">
          <cell r="U249">
            <v>41115</v>
          </cell>
          <cell r="X249">
            <v>227</v>
          </cell>
        </row>
        <row r="250">
          <cell r="U250">
            <v>41115</v>
          </cell>
          <cell r="X250">
            <v>1207</v>
          </cell>
        </row>
        <row r="251">
          <cell r="U251">
            <v>41115</v>
          </cell>
          <cell r="X251">
            <v>341</v>
          </cell>
        </row>
        <row r="252">
          <cell r="U252">
            <v>41115</v>
          </cell>
          <cell r="X252">
            <v>910</v>
          </cell>
        </row>
        <row r="253">
          <cell r="U253">
            <v>41115</v>
          </cell>
          <cell r="X253">
            <v>115</v>
          </cell>
        </row>
        <row r="254">
          <cell r="U254">
            <v>41115</v>
          </cell>
          <cell r="X254">
            <v>4327</v>
          </cell>
        </row>
        <row r="255">
          <cell r="U255">
            <v>41115</v>
          </cell>
          <cell r="X255">
            <v>3873</v>
          </cell>
        </row>
        <row r="256">
          <cell r="U256">
            <v>41115</v>
          </cell>
          <cell r="X256">
            <v>6083.75</v>
          </cell>
        </row>
        <row r="257">
          <cell r="U257">
            <v>41115</v>
          </cell>
          <cell r="X257">
            <v>8650</v>
          </cell>
        </row>
        <row r="258">
          <cell r="U258">
            <v>41115</v>
          </cell>
          <cell r="X258">
            <v>4800</v>
          </cell>
        </row>
        <row r="259">
          <cell r="U259">
            <v>41115</v>
          </cell>
          <cell r="X259">
            <v>470</v>
          </cell>
        </row>
        <row r="260">
          <cell r="U260">
            <v>41115</v>
          </cell>
          <cell r="X260">
            <v>8460</v>
          </cell>
        </row>
        <row r="261">
          <cell r="U261">
            <v>41115</v>
          </cell>
          <cell r="X261">
            <v>890</v>
          </cell>
        </row>
        <row r="262">
          <cell r="U262">
            <v>41115</v>
          </cell>
          <cell r="X262">
            <v>982</v>
          </cell>
        </row>
        <row r="263">
          <cell r="U263">
            <v>41115</v>
          </cell>
          <cell r="X263">
            <v>3409</v>
          </cell>
        </row>
        <row r="264">
          <cell r="U264">
            <v>41115</v>
          </cell>
          <cell r="X264">
            <v>1818</v>
          </cell>
        </row>
        <row r="265">
          <cell r="U265">
            <v>41115</v>
          </cell>
          <cell r="X265">
            <v>481</v>
          </cell>
        </row>
        <row r="266">
          <cell r="U266">
            <v>41115</v>
          </cell>
          <cell r="X266">
            <v>230</v>
          </cell>
        </row>
        <row r="267">
          <cell r="U267">
            <v>41115</v>
          </cell>
          <cell r="X267">
            <v>1410.75</v>
          </cell>
        </row>
        <row r="268">
          <cell r="U268">
            <v>41116</v>
          </cell>
          <cell r="X268">
            <v>8072.75</v>
          </cell>
        </row>
        <row r="269">
          <cell r="U269">
            <v>41116</v>
          </cell>
          <cell r="X269">
            <v>2591</v>
          </cell>
        </row>
        <row r="270">
          <cell r="U270">
            <v>41116</v>
          </cell>
          <cell r="X270">
            <v>1654</v>
          </cell>
        </row>
        <row r="271">
          <cell r="U271">
            <v>41116</v>
          </cell>
          <cell r="X271">
            <v>4544.75</v>
          </cell>
        </row>
        <row r="272">
          <cell r="U272">
            <v>41116</v>
          </cell>
          <cell r="X272">
            <v>5372.5</v>
          </cell>
        </row>
        <row r="273">
          <cell r="U273">
            <v>41116</v>
          </cell>
          <cell r="X273">
            <v>3558</v>
          </cell>
        </row>
        <row r="274">
          <cell r="U274">
            <v>41116</v>
          </cell>
          <cell r="X274">
            <v>310</v>
          </cell>
        </row>
        <row r="275">
          <cell r="U275">
            <v>41116</v>
          </cell>
          <cell r="X275">
            <v>4142.75</v>
          </cell>
        </row>
        <row r="276">
          <cell r="U276">
            <v>41116</v>
          </cell>
          <cell r="X276">
            <v>1624</v>
          </cell>
        </row>
        <row r="277">
          <cell r="U277">
            <v>41116</v>
          </cell>
          <cell r="X277">
            <v>12</v>
          </cell>
        </row>
        <row r="278">
          <cell r="U278">
            <v>41117</v>
          </cell>
          <cell r="X278">
            <v>8810</v>
          </cell>
        </row>
        <row r="279">
          <cell r="U279">
            <v>41117</v>
          </cell>
          <cell r="X279">
            <v>5721</v>
          </cell>
        </row>
        <row r="280">
          <cell r="U280">
            <v>41117</v>
          </cell>
          <cell r="X280">
            <v>626.75</v>
          </cell>
        </row>
        <row r="281">
          <cell r="U281">
            <v>41117</v>
          </cell>
          <cell r="X281">
            <v>7540</v>
          </cell>
        </row>
        <row r="282">
          <cell r="U282">
            <v>41117</v>
          </cell>
          <cell r="X282">
            <v>4367.5</v>
          </cell>
        </row>
        <row r="283">
          <cell r="U283">
            <v>41117</v>
          </cell>
          <cell r="X283">
            <v>3672</v>
          </cell>
        </row>
        <row r="284">
          <cell r="U284">
            <v>41117</v>
          </cell>
          <cell r="X284">
            <v>244</v>
          </cell>
        </row>
        <row r="285">
          <cell r="U285">
            <v>41117</v>
          </cell>
          <cell r="X285">
            <v>5521</v>
          </cell>
        </row>
        <row r="286">
          <cell r="U286">
            <v>41117</v>
          </cell>
          <cell r="X286">
            <v>946</v>
          </cell>
        </row>
        <row r="287">
          <cell r="U287">
            <v>41117</v>
          </cell>
          <cell r="X287">
            <v>1059</v>
          </cell>
        </row>
        <row r="288">
          <cell r="U288">
            <v>41117</v>
          </cell>
          <cell r="X288">
            <v>417</v>
          </cell>
        </row>
        <row r="289">
          <cell r="U289">
            <v>41120</v>
          </cell>
          <cell r="X289">
            <v>4134</v>
          </cell>
        </row>
        <row r="290">
          <cell r="U290">
            <v>41120</v>
          </cell>
          <cell r="X290">
            <v>2756</v>
          </cell>
        </row>
        <row r="291">
          <cell r="U291">
            <v>41120</v>
          </cell>
          <cell r="X291">
            <v>893</v>
          </cell>
        </row>
        <row r="292">
          <cell r="U292">
            <v>41120</v>
          </cell>
          <cell r="X292">
            <v>4190</v>
          </cell>
        </row>
        <row r="293">
          <cell r="U293">
            <v>41120</v>
          </cell>
          <cell r="X293">
            <v>5620</v>
          </cell>
        </row>
        <row r="294">
          <cell r="U294">
            <v>41120</v>
          </cell>
          <cell r="X294">
            <v>2378</v>
          </cell>
        </row>
        <row r="295">
          <cell r="U295">
            <v>41120</v>
          </cell>
          <cell r="X295">
            <v>1082</v>
          </cell>
        </row>
        <row r="296">
          <cell r="U296">
            <v>41120</v>
          </cell>
          <cell r="X296">
            <v>6080</v>
          </cell>
        </row>
        <row r="297">
          <cell r="U297">
            <v>41120</v>
          </cell>
          <cell r="X297">
            <v>4747</v>
          </cell>
        </row>
        <row r="298">
          <cell r="U298">
            <v>41120</v>
          </cell>
          <cell r="X298">
            <v>604</v>
          </cell>
        </row>
        <row r="299">
          <cell r="U299">
            <v>41120</v>
          </cell>
          <cell r="X299">
            <v>5706</v>
          </cell>
        </row>
        <row r="300">
          <cell r="U300">
            <v>41120</v>
          </cell>
          <cell r="X300">
            <v>2194</v>
          </cell>
        </row>
        <row r="301">
          <cell r="U301">
            <v>41120</v>
          </cell>
          <cell r="X301">
            <v>3823</v>
          </cell>
        </row>
        <row r="302">
          <cell r="U302">
            <v>41120</v>
          </cell>
          <cell r="X302">
            <v>4505.75</v>
          </cell>
        </row>
        <row r="303">
          <cell r="U303">
            <v>41120</v>
          </cell>
          <cell r="X303">
            <v>205</v>
          </cell>
        </row>
        <row r="304">
          <cell r="U304">
            <v>41120</v>
          </cell>
          <cell r="X304">
            <v>313</v>
          </cell>
        </row>
        <row r="305">
          <cell r="U305">
            <v>41120</v>
          </cell>
          <cell r="X305">
            <v>1477</v>
          </cell>
        </row>
        <row r="306">
          <cell r="U306">
            <v>41120</v>
          </cell>
          <cell r="X306">
            <v>5387</v>
          </cell>
        </row>
        <row r="307">
          <cell r="U307">
            <v>41120</v>
          </cell>
          <cell r="X307">
            <v>488</v>
          </cell>
        </row>
        <row r="308">
          <cell r="U308">
            <v>41121</v>
          </cell>
          <cell r="X308">
            <v>3770</v>
          </cell>
        </row>
        <row r="309">
          <cell r="U309">
            <v>41121</v>
          </cell>
          <cell r="X309">
            <v>3300</v>
          </cell>
        </row>
        <row r="310">
          <cell r="U310">
            <v>41121</v>
          </cell>
          <cell r="X310">
            <v>7283</v>
          </cell>
        </row>
        <row r="311">
          <cell r="U311">
            <v>41121</v>
          </cell>
          <cell r="X311">
            <v>1457</v>
          </cell>
        </row>
        <row r="312">
          <cell r="U312">
            <v>41121</v>
          </cell>
          <cell r="X312">
            <v>50</v>
          </cell>
        </row>
        <row r="313">
          <cell r="U313">
            <v>41121</v>
          </cell>
          <cell r="X313">
            <v>5282</v>
          </cell>
        </row>
        <row r="314">
          <cell r="U314">
            <v>41121</v>
          </cell>
          <cell r="X314">
            <v>689</v>
          </cell>
        </row>
        <row r="315">
          <cell r="U315">
            <v>41121</v>
          </cell>
          <cell r="X315">
            <v>919</v>
          </cell>
        </row>
        <row r="316">
          <cell r="U316">
            <v>41121</v>
          </cell>
          <cell r="X316">
            <v>4875</v>
          </cell>
        </row>
        <row r="317">
          <cell r="U317">
            <v>41121</v>
          </cell>
          <cell r="X317">
            <v>4400</v>
          </cell>
        </row>
        <row r="318">
          <cell r="U318">
            <v>41121</v>
          </cell>
          <cell r="X318">
            <v>867</v>
          </cell>
        </row>
        <row r="319">
          <cell r="U319">
            <v>41121</v>
          </cell>
          <cell r="X319">
            <v>867</v>
          </cell>
        </row>
        <row r="320">
          <cell r="U320">
            <v>41121</v>
          </cell>
          <cell r="X320">
            <v>6066</v>
          </cell>
        </row>
        <row r="321">
          <cell r="U321">
            <v>41121</v>
          </cell>
          <cell r="X321">
            <v>6106</v>
          </cell>
        </row>
        <row r="322">
          <cell r="U322">
            <v>41121</v>
          </cell>
          <cell r="X322">
            <v>1962</v>
          </cell>
        </row>
        <row r="323">
          <cell r="U323">
            <v>41121</v>
          </cell>
          <cell r="X323">
            <v>1092</v>
          </cell>
        </row>
        <row r="324">
          <cell r="U324">
            <v>41121</v>
          </cell>
          <cell r="X324">
            <v>1037</v>
          </cell>
        </row>
        <row r="325">
          <cell r="U325">
            <v>41121</v>
          </cell>
          <cell r="X325">
            <v>3291</v>
          </cell>
        </row>
        <row r="326">
          <cell r="U326">
            <v>41121</v>
          </cell>
          <cell r="X326">
            <v>1666</v>
          </cell>
        </row>
        <row r="327">
          <cell r="U327">
            <v>41121</v>
          </cell>
          <cell r="X327">
            <v>8896.5</v>
          </cell>
        </row>
        <row r="328">
          <cell r="U328">
            <v>41121</v>
          </cell>
          <cell r="X328">
            <v>477</v>
          </cell>
        </row>
        <row r="329">
          <cell r="U329">
            <v>41121</v>
          </cell>
          <cell r="X329">
            <v>423</v>
          </cell>
        </row>
        <row r="330">
          <cell r="U330">
            <v>41121</v>
          </cell>
          <cell r="X330">
            <v>87</v>
          </cell>
        </row>
        <row r="331">
          <cell r="U331">
            <v>41121</v>
          </cell>
          <cell r="X331">
            <v>11</v>
          </cell>
        </row>
        <row r="332">
          <cell r="U332">
            <v>41121</v>
          </cell>
          <cell r="X332">
            <v>5480.75</v>
          </cell>
        </row>
        <row r="333">
          <cell r="U333">
            <v>41121</v>
          </cell>
          <cell r="X333">
            <v>431</v>
          </cell>
        </row>
        <row r="334">
          <cell r="U334">
            <v>41121</v>
          </cell>
          <cell r="X334">
            <v>161</v>
          </cell>
        </row>
        <row r="335">
          <cell r="U335">
            <v>41122</v>
          </cell>
          <cell r="X335">
            <v>2130</v>
          </cell>
        </row>
        <row r="336">
          <cell r="U336">
            <v>41122</v>
          </cell>
          <cell r="X336">
            <v>3787</v>
          </cell>
        </row>
        <row r="337">
          <cell r="U337">
            <v>41122</v>
          </cell>
          <cell r="X337">
            <v>473</v>
          </cell>
        </row>
        <row r="338">
          <cell r="U338">
            <v>41122</v>
          </cell>
          <cell r="X338">
            <v>710</v>
          </cell>
        </row>
        <row r="339">
          <cell r="U339">
            <v>41122</v>
          </cell>
          <cell r="X339">
            <v>807</v>
          </cell>
        </row>
        <row r="340">
          <cell r="U340">
            <v>41122</v>
          </cell>
          <cell r="X340">
            <v>4723.5</v>
          </cell>
        </row>
        <row r="341">
          <cell r="U341">
            <v>41122</v>
          </cell>
          <cell r="X341">
            <v>1737</v>
          </cell>
        </row>
        <row r="342">
          <cell r="U342">
            <v>41122</v>
          </cell>
          <cell r="X342">
            <v>3464</v>
          </cell>
        </row>
        <row r="343">
          <cell r="U343">
            <v>41122</v>
          </cell>
          <cell r="X343">
            <v>6983</v>
          </cell>
        </row>
        <row r="344">
          <cell r="U344">
            <v>41122</v>
          </cell>
          <cell r="X344">
            <v>1397</v>
          </cell>
        </row>
        <row r="345">
          <cell r="U345">
            <v>41122</v>
          </cell>
          <cell r="X345">
            <v>8540</v>
          </cell>
        </row>
        <row r="346">
          <cell r="U346">
            <v>41122</v>
          </cell>
          <cell r="X346">
            <v>4270</v>
          </cell>
        </row>
        <row r="347">
          <cell r="U347">
            <v>41122</v>
          </cell>
          <cell r="X347">
            <v>98</v>
          </cell>
        </row>
        <row r="348">
          <cell r="U348">
            <v>41122</v>
          </cell>
          <cell r="X348">
            <v>5909</v>
          </cell>
        </row>
        <row r="349">
          <cell r="U349">
            <v>41122</v>
          </cell>
          <cell r="X349">
            <v>945</v>
          </cell>
        </row>
        <row r="350">
          <cell r="U350">
            <v>41122</v>
          </cell>
          <cell r="X350">
            <v>1418</v>
          </cell>
        </row>
        <row r="351">
          <cell r="U351">
            <v>41122</v>
          </cell>
          <cell r="X351">
            <v>238</v>
          </cell>
        </row>
        <row r="352">
          <cell r="U352">
            <v>41122</v>
          </cell>
          <cell r="X352">
            <v>6380</v>
          </cell>
        </row>
        <row r="353">
          <cell r="U353">
            <v>41122</v>
          </cell>
          <cell r="X353">
            <v>1037</v>
          </cell>
        </row>
        <row r="354">
          <cell r="U354">
            <v>41122</v>
          </cell>
          <cell r="X354">
            <v>1293</v>
          </cell>
        </row>
        <row r="355">
          <cell r="U355">
            <v>41122</v>
          </cell>
          <cell r="X355">
            <v>6426</v>
          </cell>
        </row>
        <row r="356">
          <cell r="U356">
            <v>41122</v>
          </cell>
          <cell r="X356">
            <v>714</v>
          </cell>
        </row>
        <row r="357">
          <cell r="U357">
            <v>41122</v>
          </cell>
          <cell r="X357">
            <v>5544</v>
          </cell>
        </row>
        <row r="358">
          <cell r="U358">
            <v>41122</v>
          </cell>
          <cell r="X358">
            <v>5821</v>
          </cell>
        </row>
        <row r="359">
          <cell r="U359">
            <v>41122</v>
          </cell>
          <cell r="X359">
            <v>5383.25</v>
          </cell>
        </row>
        <row r="360">
          <cell r="U360">
            <v>41122</v>
          </cell>
          <cell r="X360">
            <v>22</v>
          </cell>
        </row>
        <row r="361">
          <cell r="U361">
            <v>41122</v>
          </cell>
          <cell r="X361">
            <v>1613</v>
          </cell>
        </row>
        <row r="362">
          <cell r="U362">
            <v>41123</v>
          </cell>
          <cell r="X362">
            <v>7320</v>
          </cell>
        </row>
        <row r="363">
          <cell r="U363">
            <v>41123</v>
          </cell>
          <cell r="X363">
            <v>8066</v>
          </cell>
        </row>
        <row r="364">
          <cell r="U364">
            <v>41123</v>
          </cell>
          <cell r="X364">
            <v>474</v>
          </cell>
        </row>
        <row r="365">
          <cell r="U365">
            <v>41123</v>
          </cell>
          <cell r="X365">
            <v>8680</v>
          </cell>
        </row>
        <row r="366">
          <cell r="U366">
            <v>41123</v>
          </cell>
          <cell r="X366">
            <v>6223</v>
          </cell>
        </row>
        <row r="367">
          <cell r="U367">
            <v>41123</v>
          </cell>
          <cell r="X367">
            <v>957</v>
          </cell>
        </row>
        <row r="368">
          <cell r="U368">
            <v>41123</v>
          </cell>
          <cell r="X368">
            <v>8313.5</v>
          </cell>
        </row>
        <row r="369">
          <cell r="U369">
            <v>41123</v>
          </cell>
          <cell r="X369">
            <v>1190</v>
          </cell>
        </row>
        <row r="370">
          <cell r="U370">
            <v>41123</v>
          </cell>
          <cell r="X370">
            <v>2475</v>
          </cell>
        </row>
        <row r="371">
          <cell r="U371">
            <v>41123</v>
          </cell>
          <cell r="X371">
            <v>190</v>
          </cell>
        </row>
        <row r="372">
          <cell r="U372">
            <v>41124</v>
          </cell>
          <cell r="X372">
            <v>80</v>
          </cell>
        </row>
        <row r="373">
          <cell r="U373">
            <v>41124</v>
          </cell>
          <cell r="X373">
            <v>80</v>
          </cell>
        </row>
        <row r="374">
          <cell r="U374">
            <v>41124</v>
          </cell>
          <cell r="X374">
            <v>80</v>
          </cell>
        </row>
        <row r="375">
          <cell r="U375">
            <v>41124</v>
          </cell>
          <cell r="X375">
            <v>3786</v>
          </cell>
        </row>
        <row r="376">
          <cell r="U376">
            <v>41124</v>
          </cell>
          <cell r="X376">
            <v>2776</v>
          </cell>
        </row>
        <row r="377">
          <cell r="U377">
            <v>41124</v>
          </cell>
          <cell r="X377">
            <v>2524</v>
          </cell>
        </row>
        <row r="378">
          <cell r="U378">
            <v>41124</v>
          </cell>
          <cell r="X378">
            <v>2238</v>
          </cell>
        </row>
        <row r="379">
          <cell r="U379">
            <v>41124</v>
          </cell>
          <cell r="X379">
            <v>4149.25</v>
          </cell>
        </row>
        <row r="380">
          <cell r="U380">
            <v>41124</v>
          </cell>
          <cell r="X380">
            <v>3.5</v>
          </cell>
        </row>
        <row r="381">
          <cell r="U381">
            <v>41124</v>
          </cell>
          <cell r="X381">
            <v>2889</v>
          </cell>
        </row>
        <row r="382">
          <cell r="U382">
            <v>41124</v>
          </cell>
          <cell r="X382">
            <v>722</v>
          </cell>
        </row>
        <row r="383">
          <cell r="U383">
            <v>41124</v>
          </cell>
          <cell r="X383">
            <v>241</v>
          </cell>
        </row>
        <row r="384">
          <cell r="U384">
            <v>41124</v>
          </cell>
          <cell r="X384">
            <v>241</v>
          </cell>
        </row>
        <row r="385">
          <cell r="U385">
            <v>41124</v>
          </cell>
          <cell r="X385">
            <v>4334</v>
          </cell>
        </row>
        <row r="386">
          <cell r="U386">
            <v>41124</v>
          </cell>
          <cell r="X386">
            <v>241</v>
          </cell>
        </row>
        <row r="387">
          <cell r="U387">
            <v>41124</v>
          </cell>
          <cell r="X387">
            <v>2007</v>
          </cell>
        </row>
        <row r="388">
          <cell r="U388">
            <v>41124</v>
          </cell>
          <cell r="X388">
            <v>1504</v>
          </cell>
        </row>
        <row r="389">
          <cell r="U389">
            <v>41124</v>
          </cell>
          <cell r="X389">
            <v>500</v>
          </cell>
        </row>
        <row r="390">
          <cell r="U390">
            <v>41124</v>
          </cell>
          <cell r="X390">
            <v>3509</v>
          </cell>
        </row>
        <row r="391">
          <cell r="U391">
            <v>41124</v>
          </cell>
          <cell r="X391">
            <v>9690</v>
          </cell>
        </row>
        <row r="392">
          <cell r="U392">
            <v>41124</v>
          </cell>
          <cell r="X392">
            <v>4121</v>
          </cell>
        </row>
        <row r="393">
          <cell r="U393">
            <v>41124</v>
          </cell>
          <cell r="X393">
            <v>649</v>
          </cell>
        </row>
        <row r="394">
          <cell r="U394">
            <v>41124</v>
          </cell>
          <cell r="X394">
            <v>1730</v>
          </cell>
        </row>
        <row r="395">
          <cell r="U395">
            <v>41124</v>
          </cell>
          <cell r="X395">
            <v>1702</v>
          </cell>
        </row>
        <row r="396">
          <cell r="U396">
            <v>41124</v>
          </cell>
          <cell r="X396">
            <v>8036.5</v>
          </cell>
        </row>
        <row r="397">
          <cell r="U397">
            <v>41124</v>
          </cell>
          <cell r="X397">
            <v>2326.75</v>
          </cell>
        </row>
        <row r="398">
          <cell r="U398">
            <v>41124</v>
          </cell>
          <cell r="X398">
            <v>451</v>
          </cell>
        </row>
        <row r="399">
          <cell r="U399">
            <v>41124</v>
          </cell>
          <cell r="X399">
            <v>176</v>
          </cell>
        </row>
        <row r="400">
          <cell r="U400">
            <v>41124</v>
          </cell>
          <cell r="X400">
            <v>41</v>
          </cell>
        </row>
        <row r="401">
          <cell r="U401">
            <v>41124</v>
          </cell>
          <cell r="X401">
            <v>703</v>
          </cell>
        </row>
        <row r="402">
          <cell r="U402">
            <v>41125</v>
          </cell>
          <cell r="X402">
            <v>3124</v>
          </cell>
        </row>
        <row r="403">
          <cell r="U403">
            <v>41125</v>
          </cell>
          <cell r="X403">
            <v>520</v>
          </cell>
        </row>
        <row r="404">
          <cell r="U404">
            <v>41125</v>
          </cell>
          <cell r="X404">
            <v>2864</v>
          </cell>
        </row>
        <row r="405">
          <cell r="U405">
            <v>41125</v>
          </cell>
          <cell r="X405">
            <v>1042</v>
          </cell>
        </row>
        <row r="406">
          <cell r="U406">
            <v>41125</v>
          </cell>
          <cell r="X406">
            <v>260</v>
          </cell>
        </row>
        <row r="407">
          <cell r="U407">
            <v>41125</v>
          </cell>
          <cell r="X407">
            <v>4035</v>
          </cell>
        </row>
        <row r="408">
          <cell r="U408">
            <v>41125</v>
          </cell>
          <cell r="X408">
            <v>448</v>
          </cell>
        </row>
        <row r="409">
          <cell r="U409">
            <v>41125</v>
          </cell>
          <cell r="X409">
            <v>224</v>
          </cell>
        </row>
        <row r="410">
          <cell r="U410">
            <v>41125</v>
          </cell>
          <cell r="X410">
            <v>448</v>
          </cell>
        </row>
        <row r="411">
          <cell r="U411">
            <v>41125</v>
          </cell>
          <cell r="X411">
            <v>225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ificxColor"/>
      <sheetName val="ClasificxVariedad"/>
      <sheetName val="Julio2012"/>
      <sheetName val="Agosto2012"/>
      <sheetName val="Detall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L2" t="str">
            <v>JALAPEÑO VERDE</v>
          </cell>
        </row>
        <row r="3">
          <cell r="L3" t="str">
            <v>JALAPEÑO VERDE</v>
          </cell>
        </row>
        <row r="4">
          <cell r="L4" t="str">
            <v>JALAPEÑO VERDE</v>
          </cell>
        </row>
        <row r="5">
          <cell r="L5" t="str">
            <v>JALAPEÑO VERDE</v>
          </cell>
        </row>
        <row r="6">
          <cell r="L6" t="str">
            <v>JALAPEÑO VERDE</v>
          </cell>
        </row>
        <row r="7">
          <cell r="L7" t="str">
            <v>JALAPEÑO VERDE</v>
          </cell>
        </row>
        <row r="8">
          <cell r="L8" t="str">
            <v>JALAPEÑO ROJO</v>
          </cell>
        </row>
        <row r="9">
          <cell r="L9" t="str">
            <v>JALAPEÑO VERDE</v>
          </cell>
        </row>
        <row r="10">
          <cell r="L10" t="str">
            <v>JALAPEÑO VERDE</v>
          </cell>
        </row>
        <row r="11">
          <cell r="L11" t="str">
            <v>JALAPEÑO VERDE</v>
          </cell>
        </row>
        <row r="12">
          <cell r="L12" t="str">
            <v>JALAPEÑO VERDE</v>
          </cell>
        </row>
        <row r="13">
          <cell r="L13" t="str">
            <v>JALAPEÑO VERDE</v>
          </cell>
        </row>
        <row r="14">
          <cell r="L14" t="str">
            <v>JALAPEÑO ROJO</v>
          </cell>
        </row>
        <row r="15">
          <cell r="L15" t="str">
            <v>JALAPEÑO VERDE</v>
          </cell>
        </row>
        <row r="16">
          <cell r="L16" t="str">
            <v>JALAPEÑO VERDE</v>
          </cell>
        </row>
        <row r="17">
          <cell r="L17" t="str">
            <v>JALAPEÑO VERDE</v>
          </cell>
        </row>
        <row r="18">
          <cell r="L18" t="str">
            <v>JALAPEÑO VERDE</v>
          </cell>
        </row>
        <row r="19">
          <cell r="L19" t="str">
            <v>JALAPEÑO VERDE</v>
          </cell>
        </row>
        <row r="20">
          <cell r="L20" t="str">
            <v>JALAPEÑO ROJO</v>
          </cell>
        </row>
        <row r="21">
          <cell r="L21" t="str">
            <v>JALAPEÑO VERDE</v>
          </cell>
        </row>
        <row r="22">
          <cell r="L22" t="str">
            <v>JALAPEÑO VERDE</v>
          </cell>
        </row>
        <row r="23">
          <cell r="L23" t="str">
            <v>JALAPEÑO ROJO</v>
          </cell>
        </row>
        <row r="24">
          <cell r="L24" t="str">
            <v>JALAPEÑO VERDE</v>
          </cell>
        </row>
        <row r="25">
          <cell r="L25" t="str">
            <v>JALAPEÑO VERDE</v>
          </cell>
        </row>
        <row r="26">
          <cell r="L26" t="str">
            <v>JALAPEÑO ROJO</v>
          </cell>
        </row>
        <row r="27">
          <cell r="L27" t="str">
            <v>JALAPEÑO VERDE</v>
          </cell>
        </row>
        <row r="28">
          <cell r="L28" t="str">
            <v>JALAPEÑO VERDE</v>
          </cell>
        </row>
        <row r="29">
          <cell r="L29" t="str">
            <v>JALAPEÑO VERDE</v>
          </cell>
        </row>
        <row r="30">
          <cell r="L30" t="str">
            <v>JALAPEÑO ROJO</v>
          </cell>
        </row>
        <row r="31">
          <cell r="L31" t="str">
            <v>JALAPEÑO VERDE</v>
          </cell>
        </row>
        <row r="32">
          <cell r="L32" t="str">
            <v>JALAPEÑO VERDE</v>
          </cell>
        </row>
        <row r="33">
          <cell r="L33" t="str">
            <v>JALAPEÑO VERDE</v>
          </cell>
        </row>
        <row r="34">
          <cell r="L34" t="str">
            <v>JALAPEÑO VERDE</v>
          </cell>
        </row>
        <row r="35">
          <cell r="L35" t="str">
            <v>JALAPEÑO ROJO</v>
          </cell>
        </row>
        <row r="36">
          <cell r="L36" t="str">
            <v>JALAPEÑO VERDE</v>
          </cell>
        </row>
        <row r="37">
          <cell r="L37" t="str">
            <v>JALAPEÑO VERDE</v>
          </cell>
        </row>
        <row r="38">
          <cell r="L38" t="str">
            <v>JALAPEÑO VERDE</v>
          </cell>
        </row>
        <row r="39">
          <cell r="L39" t="str">
            <v>JALAPEÑO VERDE</v>
          </cell>
        </row>
        <row r="40">
          <cell r="L40" t="str">
            <v>JALAPEÑO VERDE</v>
          </cell>
        </row>
        <row r="41">
          <cell r="L41" t="str">
            <v>JALAPEÑO ROJO</v>
          </cell>
        </row>
        <row r="42">
          <cell r="L42" t="str">
            <v>JALAPEÑO VERDE</v>
          </cell>
        </row>
        <row r="43">
          <cell r="L43" t="str">
            <v>JALAPEÑO VERDE</v>
          </cell>
        </row>
        <row r="44">
          <cell r="L44" t="str">
            <v>JALAPEÑO VERDE</v>
          </cell>
        </row>
        <row r="45">
          <cell r="L45" t="str">
            <v>JALAPEÑO ROJO</v>
          </cell>
        </row>
        <row r="46">
          <cell r="L46" t="str">
            <v>JALAPEÑO VERDE</v>
          </cell>
        </row>
        <row r="47">
          <cell r="L47" t="str">
            <v>JALAPEÑO ROJO</v>
          </cell>
        </row>
        <row r="48">
          <cell r="L48" t="str">
            <v>JALAPEÑO VERDE</v>
          </cell>
        </row>
        <row r="49">
          <cell r="L49" t="str">
            <v>JALAPEÑO ROJO</v>
          </cell>
        </row>
        <row r="50">
          <cell r="L50" t="str">
            <v>JALAPEÑO VERDE</v>
          </cell>
        </row>
        <row r="51">
          <cell r="L51" t="str">
            <v>JALAPEÑO ROJO</v>
          </cell>
        </row>
        <row r="52">
          <cell r="L52" t="str">
            <v>JALAPEÑO VERDE</v>
          </cell>
        </row>
        <row r="53">
          <cell r="L53" t="str">
            <v>JALAPEÑO ROJO</v>
          </cell>
        </row>
        <row r="54">
          <cell r="L54" t="str">
            <v>JALAPEÑO VERDE</v>
          </cell>
        </row>
        <row r="55">
          <cell r="L55" t="str">
            <v>JALAPEÑO ROJO</v>
          </cell>
        </row>
        <row r="56">
          <cell r="L56" t="str">
            <v>JALAPEÑO VERDE</v>
          </cell>
        </row>
        <row r="57">
          <cell r="L57" t="str">
            <v>JALAPEÑO ROJO</v>
          </cell>
        </row>
        <row r="58">
          <cell r="L58" t="str">
            <v>JALAPEÑO VERDE</v>
          </cell>
        </row>
        <row r="59">
          <cell r="L59" t="str">
            <v>JALAPEÑO ROJO</v>
          </cell>
        </row>
        <row r="60">
          <cell r="L60" t="str">
            <v>JALAPEÑO VERDE</v>
          </cell>
        </row>
        <row r="61">
          <cell r="L61" t="str">
            <v>JALAPEÑO ROJO</v>
          </cell>
        </row>
        <row r="62">
          <cell r="L62" t="str">
            <v>JALAPEÑO VERDE</v>
          </cell>
        </row>
        <row r="63">
          <cell r="L63" t="str">
            <v>JALAPEÑO ROJO</v>
          </cell>
        </row>
        <row r="64">
          <cell r="L64" t="str">
            <v>JALAPEÑO VERDE</v>
          </cell>
        </row>
        <row r="65">
          <cell r="L65" t="str">
            <v>JALAPEÑO ROJO</v>
          </cell>
        </row>
        <row r="66">
          <cell r="L66" t="str">
            <v>JALAPEÑO VERDE</v>
          </cell>
        </row>
        <row r="67">
          <cell r="L67" t="str">
            <v>JALAPEÑO ROJO</v>
          </cell>
        </row>
        <row r="68">
          <cell r="L68" t="str">
            <v>JALAPEÑO VERDE</v>
          </cell>
        </row>
        <row r="69">
          <cell r="L69" t="str">
            <v>JALAPEÑO ROJO</v>
          </cell>
        </row>
        <row r="70">
          <cell r="L70" t="str">
            <v>JALAPEÑO VERDE</v>
          </cell>
        </row>
        <row r="71">
          <cell r="L71" t="str">
            <v>JALAPEÑO ROJO</v>
          </cell>
        </row>
        <row r="72">
          <cell r="L72" t="str">
            <v>JALAPEÑO VERDE</v>
          </cell>
        </row>
        <row r="73">
          <cell r="L73" t="str">
            <v>JALAPEÑO ROJO</v>
          </cell>
        </row>
        <row r="74">
          <cell r="L74" t="str">
            <v>JALAPEÑO VERDE</v>
          </cell>
        </row>
        <row r="75">
          <cell r="L75" t="str">
            <v>JALAPEÑO ROJO</v>
          </cell>
        </row>
        <row r="76">
          <cell r="L76" t="str">
            <v>JALAPEÑO VERDE</v>
          </cell>
        </row>
        <row r="77">
          <cell r="L77" t="str">
            <v>JALAPEÑO VERDE</v>
          </cell>
        </row>
        <row r="78">
          <cell r="L78" t="str">
            <v>JALAPEÑO ROJO</v>
          </cell>
        </row>
        <row r="79">
          <cell r="L79" t="str">
            <v>JALAPEÑO VERDE</v>
          </cell>
        </row>
        <row r="80">
          <cell r="L80" t="str">
            <v>JALAPEÑO ROJO</v>
          </cell>
        </row>
        <row r="81">
          <cell r="L81" t="str">
            <v>JALAPEÑO VERDE</v>
          </cell>
        </row>
        <row r="82">
          <cell r="L82" t="str">
            <v>JALAPEÑO ROJO</v>
          </cell>
        </row>
        <row r="83">
          <cell r="L83" t="str">
            <v>JALAPEÑO VERDE</v>
          </cell>
        </row>
        <row r="84">
          <cell r="L84" t="str">
            <v>JALAPEÑO ROJO</v>
          </cell>
        </row>
        <row r="85">
          <cell r="L85" t="str">
            <v>JALAPEÑO VERDE</v>
          </cell>
        </row>
        <row r="86">
          <cell r="L86" t="str">
            <v>JALAPEÑO VERDE</v>
          </cell>
        </row>
        <row r="87">
          <cell r="L87" t="str">
            <v>JALAPEÑO ROJO</v>
          </cell>
        </row>
        <row r="88">
          <cell r="L88" t="str">
            <v>JALAPEÑO VERDE</v>
          </cell>
        </row>
        <row r="89">
          <cell r="L89" t="str">
            <v>JALAPEÑO ROJO</v>
          </cell>
        </row>
        <row r="90">
          <cell r="L90" t="str">
            <v>JALAPEÑO VERDE</v>
          </cell>
        </row>
        <row r="91">
          <cell r="L91" t="str">
            <v>JALAPEÑO ROJO</v>
          </cell>
        </row>
        <row r="92">
          <cell r="L92" t="str">
            <v>JALAPEÑO VERDE</v>
          </cell>
        </row>
        <row r="93">
          <cell r="L93" t="str">
            <v>JALAPEÑO VERDE</v>
          </cell>
        </row>
        <row r="94">
          <cell r="L94" t="str">
            <v>JALAPEÑO VERDE</v>
          </cell>
        </row>
        <row r="95">
          <cell r="L95" t="str">
            <v>JALAPEÑO VERDE</v>
          </cell>
        </row>
        <row r="96">
          <cell r="L96" t="str">
            <v>JALAPEÑO ROJO</v>
          </cell>
        </row>
        <row r="97">
          <cell r="L97" t="str">
            <v>JALAPEÑO VERDE</v>
          </cell>
        </row>
        <row r="98">
          <cell r="L98" t="str">
            <v>JALAPEÑO ROJO</v>
          </cell>
        </row>
        <row r="99">
          <cell r="L99" t="str">
            <v>JALAPEÑO VERDE</v>
          </cell>
        </row>
        <row r="100">
          <cell r="L100" t="str">
            <v>JALAPEÑO VERDE</v>
          </cell>
        </row>
        <row r="101">
          <cell r="L101" t="str">
            <v>JALAPEÑO VERDE</v>
          </cell>
        </row>
        <row r="102">
          <cell r="L102" t="str">
            <v>JALAPEÑO VERDE</v>
          </cell>
        </row>
        <row r="103">
          <cell r="L103" t="str">
            <v>JALAPEÑO ROJO</v>
          </cell>
        </row>
        <row r="104">
          <cell r="L104" t="str">
            <v>JALAPEÑO VERDE</v>
          </cell>
        </row>
        <row r="105">
          <cell r="L105" t="str">
            <v>JALAPEÑO ROJO</v>
          </cell>
        </row>
        <row r="106">
          <cell r="L106" t="str">
            <v>JALAPEÑO VERDE</v>
          </cell>
        </row>
        <row r="107">
          <cell r="L107" t="str">
            <v>JALAPEÑO VERDE</v>
          </cell>
        </row>
        <row r="108">
          <cell r="L108" t="str">
            <v>JALAPEÑO VERDE</v>
          </cell>
        </row>
        <row r="109">
          <cell r="L109" t="str">
            <v>JALAPEÑO VERDE</v>
          </cell>
        </row>
        <row r="110">
          <cell r="L110" t="str">
            <v>JALAPEÑO VERDE</v>
          </cell>
        </row>
        <row r="111">
          <cell r="L111" t="str">
            <v>JALAPEÑO VERDE</v>
          </cell>
        </row>
        <row r="112">
          <cell r="L112" t="str">
            <v>JALAPEÑO VERDE</v>
          </cell>
        </row>
        <row r="113">
          <cell r="L113" t="str">
            <v>JALAPEÑO VERDE</v>
          </cell>
        </row>
        <row r="114">
          <cell r="L114" t="str">
            <v>JALAPEÑO VERDE</v>
          </cell>
        </row>
        <row r="115">
          <cell r="L115" t="str">
            <v>JALAPEÑO ROJO</v>
          </cell>
        </row>
        <row r="116">
          <cell r="L116" t="str">
            <v>JALAPEÑO VERDE</v>
          </cell>
        </row>
        <row r="117">
          <cell r="L117" t="str">
            <v>JALAPEÑO ROJO</v>
          </cell>
        </row>
        <row r="118">
          <cell r="L118" t="str">
            <v>JALAPEÑO VERDE</v>
          </cell>
        </row>
        <row r="119">
          <cell r="L119" t="str">
            <v>JALAPEÑO VERDE</v>
          </cell>
        </row>
        <row r="120">
          <cell r="L120" t="str">
            <v>JALAPEÑO VERDE</v>
          </cell>
        </row>
        <row r="121">
          <cell r="L121" t="str">
            <v>JALAPEÑO VERDE</v>
          </cell>
        </row>
        <row r="122">
          <cell r="L122" t="str">
            <v>JALAPEÑO VERDE</v>
          </cell>
        </row>
        <row r="123">
          <cell r="L123" t="str">
            <v>JALAPEÑO VERDE</v>
          </cell>
        </row>
        <row r="124">
          <cell r="L124" t="str">
            <v>JALAPEÑO VERDE</v>
          </cell>
        </row>
        <row r="125">
          <cell r="L125" t="str">
            <v>JALAPEÑO ROJO</v>
          </cell>
        </row>
        <row r="126">
          <cell r="L126" t="str">
            <v>JALAPEÑO VERDE</v>
          </cell>
        </row>
        <row r="127">
          <cell r="L127" t="str">
            <v>JALAPEÑO ROJO</v>
          </cell>
        </row>
        <row r="128">
          <cell r="L128" t="str">
            <v>JALAPEÑO VERDE</v>
          </cell>
        </row>
        <row r="129">
          <cell r="L129" t="str">
            <v>JALAPEÑO ROJO</v>
          </cell>
        </row>
        <row r="130">
          <cell r="L130" t="str">
            <v>JALAPEÑO VERDE</v>
          </cell>
        </row>
        <row r="131">
          <cell r="L131" t="str">
            <v>JALAPEÑO VERDE</v>
          </cell>
        </row>
        <row r="132">
          <cell r="L132" t="str">
            <v>JALAPEÑO VERDE</v>
          </cell>
        </row>
        <row r="133">
          <cell r="L133" t="str">
            <v>JALAPEÑO VERDE</v>
          </cell>
        </row>
        <row r="134">
          <cell r="L134" t="str">
            <v>JALAPEÑO VERDE</v>
          </cell>
        </row>
        <row r="135">
          <cell r="L135" t="str">
            <v>JALAPEÑO ROJO</v>
          </cell>
        </row>
        <row r="136">
          <cell r="L136" t="str">
            <v>JALAPEÑO ROJO</v>
          </cell>
        </row>
        <row r="137">
          <cell r="L137" t="str">
            <v>JALAPEÑO ROJO</v>
          </cell>
        </row>
        <row r="138">
          <cell r="L138" t="str">
            <v>JALAPEÑO VERDE</v>
          </cell>
        </row>
        <row r="139">
          <cell r="L139" t="str">
            <v>JALAPEÑO VERDE</v>
          </cell>
        </row>
        <row r="140">
          <cell r="L140" t="str">
            <v>JALAPEÑO ROJO</v>
          </cell>
        </row>
        <row r="141">
          <cell r="L141" t="str">
            <v>JALAPEÑO VERDE</v>
          </cell>
        </row>
        <row r="142">
          <cell r="L142" t="str">
            <v>JALAPEÑO ROJO</v>
          </cell>
        </row>
        <row r="143">
          <cell r="L143" t="str">
            <v>JALAPEÑO VERDE</v>
          </cell>
        </row>
        <row r="144">
          <cell r="L144" t="str">
            <v>JALAPEÑO VERDE</v>
          </cell>
        </row>
        <row r="145">
          <cell r="L145" t="str">
            <v>JALAPEÑO VERDE</v>
          </cell>
        </row>
        <row r="146">
          <cell r="L146" t="str">
            <v>JALAPEÑO ROJO</v>
          </cell>
        </row>
        <row r="147">
          <cell r="L147" t="str">
            <v>JALAPEÑO VERDE</v>
          </cell>
        </row>
        <row r="148">
          <cell r="L148" t="str">
            <v>JALAPEÑO VERDE</v>
          </cell>
        </row>
        <row r="149">
          <cell r="L149" t="str">
            <v>JALAPEÑO ROJO</v>
          </cell>
        </row>
        <row r="150">
          <cell r="L150" t="str">
            <v>JALAPEÑO VERDE</v>
          </cell>
        </row>
        <row r="151">
          <cell r="L151" t="str">
            <v>JALAPEÑO ROJO</v>
          </cell>
        </row>
        <row r="152">
          <cell r="L152" t="str">
            <v>JALAPEÑO VERDE</v>
          </cell>
        </row>
        <row r="153">
          <cell r="L153" t="str">
            <v>JALAPEÑO ROJO</v>
          </cell>
        </row>
        <row r="154">
          <cell r="L154" t="str">
            <v>JALAPEÑO VERDE</v>
          </cell>
        </row>
        <row r="155">
          <cell r="L155" t="str">
            <v>JALAPEÑO ROJO</v>
          </cell>
        </row>
        <row r="156">
          <cell r="L156" t="str">
            <v>JALAPEÑO VERDE</v>
          </cell>
        </row>
        <row r="157">
          <cell r="L157" t="str">
            <v>JALAPEÑO VERDE</v>
          </cell>
        </row>
        <row r="158">
          <cell r="L158" t="str">
            <v>JALAPEÑO VERDE</v>
          </cell>
        </row>
        <row r="159">
          <cell r="L159" t="str">
            <v>JALAPEÑO VERDE</v>
          </cell>
        </row>
        <row r="160">
          <cell r="L160" t="str">
            <v>JALAPEÑO ROJO</v>
          </cell>
        </row>
        <row r="161">
          <cell r="L161" t="str">
            <v>JALAPEÑO ROJO</v>
          </cell>
        </row>
        <row r="162">
          <cell r="L162" t="str">
            <v>JALAPEÑO VERDE</v>
          </cell>
        </row>
        <row r="163">
          <cell r="L163" t="str">
            <v>JALAPEÑO VERDE</v>
          </cell>
        </row>
        <row r="164">
          <cell r="L164" t="str">
            <v>JALAPEÑO ROJO</v>
          </cell>
        </row>
        <row r="165">
          <cell r="L165" t="str">
            <v>JALAPEÑO VERDE</v>
          </cell>
        </row>
        <row r="166">
          <cell r="L166" t="str">
            <v>JALAPEÑO ROJO</v>
          </cell>
        </row>
        <row r="167">
          <cell r="L167" t="str">
            <v>JALAPEÑO VERDE</v>
          </cell>
        </row>
        <row r="168">
          <cell r="L168" t="str">
            <v>JALAPEÑO VERDE</v>
          </cell>
        </row>
        <row r="169">
          <cell r="L169" t="str">
            <v>JALAPEÑO VERDE</v>
          </cell>
        </row>
        <row r="170">
          <cell r="L170" t="str">
            <v>JALAPEÑO VERDE</v>
          </cell>
        </row>
        <row r="171">
          <cell r="L171" t="str">
            <v>JALAPEÑO VERDE</v>
          </cell>
        </row>
        <row r="172">
          <cell r="L172" t="str">
            <v>JALAPEÑO VERDE</v>
          </cell>
        </row>
        <row r="173">
          <cell r="L173" t="str">
            <v>JALAPEÑO VERDE</v>
          </cell>
        </row>
        <row r="174">
          <cell r="L174" t="str">
            <v>JALAPEÑO ROJO</v>
          </cell>
        </row>
        <row r="175">
          <cell r="L175" t="str">
            <v>JALAPEÑO VERDE</v>
          </cell>
        </row>
        <row r="176">
          <cell r="L176" t="str">
            <v>JALAPEÑO ROJO</v>
          </cell>
        </row>
        <row r="177">
          <cell r="L177" t="str">
            <v>JALAPEÑO VERDE</v>
          </cell>
        </row>
        <row r="178">
          <cell r="L178" t="str">
            <v>JALAPEÑO ROJO</v>
          </cell>
        </row>
        <row r="179">
          <cell r="L179" t="str">
            <v>JALAPEÑO VERDE</v>
          </cell>
        </row>
        <row r="180">
          <cell r="L180" t="str">
            <v>JALAPEÑO VERDE</v>
          </cell>
        </row>
        <row r="181">
          <cell r="L181" t="str">
            <v>JALAPEÑO VERDE</v>
          </cell>
        </row>
        <row r="182">
          <cell r="L182" t="str">
            <v>JALAPEÑO VERDE</v>
          </cell>
        </row>
        <row r="183">
          <cell r="L183" t="str">
            <v>JALAPEÑO VERDE</v>
          </cell>
        </row>
        <row r="184">
          <cell r="L184" t="str">
            <v>JALAPEÑO VERDE</v>
          </cell>
        </row>
        <row r="185">
          <cell r="L185" t="str">
            <v>JALAPEÑO ROJO</v>
          </cell>
        </row>
        <row r="186">
          <cell r="L186" t="str">
            <v>JALAPEÑO ROJO</v>
          </cell>
        </row>
        <row r="187">
          <cell r="L187" t="str">
            <v>JALAPEÑO VERDE</v>
          </cell>
        </row>
        <row r="188">
          <cell r="L188" t="str">
            <v>JALAPEÑO VERDE</v>
          </cell>
        </row>
        <row r="189">
          <cell r="L189" t="str">
            <v>JALAPEÑO VERDE</v>
          </cell>
        </row>
        <row r="190">
          <cell r="L190" t="str">
            <v>JALAPEÑO ROJO</v>
          </cell>
        </row>
        <row r="191">
          <cell r="L191" t="str">
            <v>JALAPEÑO VERDE</v>
          </cell>
        </row>
        <row r="192">
          <cell r="L192" t="str">
            <v>JALAPEÑO ROJO</v>
          </cell>
        </row>
        <row r="193">
          <cell r="L193" t="str">
            <v>JALAPEÑO VERDE</v>
          </cell>
        </row>
        <row r="194">
          <cell r="L194" t="str">
            <v>JALAPEÑO VERDE</v>
          </cell>
        </row>
        <row r="195">
          <cell r="L195" t="str">
            <v>JALAPEÑO VERDE</v>
          </cell>
        </row>
        <row r="196">
          <cell r="L196" t="str">
            <v>JALAPEÑO VERDE</v>
          </cell>
        </row>
        <row r="197">
          <cell r="L197" t="str">
            <v>JALAPEÑO VERDE</v>
          </cell>
        </row>
        <row r="198">
          <cell r="L198" t="str">
            <v>JALAPEÑO ROJO</v>
          </cell>
        </row>
        <row r="199">
          <cell r="L199" t="str">
            <v>JALAPEÑO VERDE</v>
          </cell>
        </row>
        <row r="200">
          <cell r="L200" t="str">
            <v>JALAPEÑO VERDE</v>
          </cell>
        </row>
        <row r="201">
          <cell r="L201" t="str">
            <v>JALAPEÑO ROJO</v>
          </cell>
        </row>
        <row r="202">
          <cell r="L202" t="str">
            <v>JALAPEÑO VERDE</v>
          </cell>
        </row>
        <row r="203">
          <cell r="L203" t="str">
            <v>JALAPEÑO VERDE</v>
          </cell>
        </row>
        <row r="204">
          <cell r="L204" t="str">
            <v>JALAPEÑO VERDE</v>
          </cell>
        </row>
        <row r="205">
          <cell r="L205" t="str">
            <v>JALAPEÑO ROJO</v>
          </cell>
        </row>
        <row r="206">
          <cell r="L206" t="str">
            <v>JALAPEÑO VERDE</v>
          </cell>
        </row>
        <row r="207">
          <cell r="L207" t="str">
            <v>JALAPEÑO ROJO</v>
          </cell>
        </row>
        <row r="208">
          <cell r="L208" t="str">
            <v>JALAPEÑO VERDE</v>
          </cell>
        </row>
        <row r="209">
          <cell r="L209" t="str">
            <v>JALAPEÑO VERDE</v>
          </cell>
        </row>
        <row r="210">
          <cell r="L210" t="str">
            <v>JALAPEÑO VERDE</v>
          </cell>
        </row>
        <row r="211">
          <cell r="L211" t="str">
            <v>JALAPEÑO VERDE</v>
          </cell>
        </row>
        <row r="212">
          <cell r="L212" t="str">
            <v>JALAPEÑO ROJO</v>
          </cell>
        </row>
        <row r="213">
          <cell r="L213" t="str">
            <v>JALAPEÑO ROJO</v>
          </cell>
        </row>
        <row r="214">
          <cell r="L214" t="str">
            <v>JALAPEÑO VERDE</v>
          </cell>
        </row>
        <row r="215">
          <cell r="L215" t="str">
            <v>JALAPEÑO VERDE</v>
          </cell>
        </row>
        <row r="216">
          <cell r="L216" t="str">
            <v>JALAPEÑO VERDE</v>
          </cell>
        </row>
        <row r="217">
          <cell r="L217" t="str">
            <v>JALAPEÑO ROJO</v>
          </cell>
        </row>
        <row r="218">
          <cell r="L218" t="str">
            <v>JALAPEÑO ROJO</v>
          </cell>
        </row>
        <row r="219">
          <cell r="L219" t="str">
            <v>JALAPEÑO VERDE</v>
          </cell>
        </row>
        <row r="220">
          <cell r="L220" t="str">
            <v>JALAPEÑO VERDE</v>
          </cell>
        </row>
        <row r="221">
          <cell r="L221" t="str">
            <v>JALAPEÑO VERDE</v>
          </cell>
        </row>
        <row r="222">
          <cell r="L222" t="str">
            <v>JALAPEÑO VERDE</v>
          </cell>
        </row>
        <row r="223">
          <cell r="L223" t="str">
            <v>JALAPEÑO VERDE</v>
          </cell>
        </row>
        <row r="224">
          <cell r="L224" t="str">
            <v>JALAPEÑO ROJO</v>
          </cell>
        </row>
        <row r="225">
          <cell r="L225" t="str">
            <v>JALAPEÑO VERDE</v>
          </cell>
        </row>
        <row r="226">
          <cell r="L226" t="str">
            <v>JALAPEÑO VERDE</v>
          </cell>
        </row>
        <row r="227">
          <cell r="L227" t="str">
            <v>JALAPEÑO VERDE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89E7-298F-44BD-9624-B1B777B24ED0}">
  <sheetPr codeName="Hoja1">
    <pageSetUpPr fitToPage="1"/>
  </sheetPr>
  <dimension ref="B2:J61"/>
  <sheetViews>
    <sheetView showGridLines="0" showZeros="0" showOutlineSymbols="0" zoomScaleNormal="100" workbookViewId="0">
      <pane ySplit="9" topLeftCell="A10" activePane="bottomLeft" state="frozen"/>
      <selection pane="bottomLeft" activeCell="F21" sqref="F21"/>
    </sheetView>
  </sheetViews>
  <sheetFormatPr baseColWidth="10" defaultColWidth="9.6328125" defaultRowHeight="15.9" customHeight="1" x14ac:dyDescent="0.25"/>
  <cols>
    <col min="1" max="1" width="1.54296875" style="4" customWidth="1"/>
    <col min="2" max="2" width="22.54296875" style="8" customWidth="1"/>
    <col min="3" max="5" width="8.54296875" style="4" customWidth="1"/>
    <col min="6" max="6" width="11.90625" style="4" customWidth="1"/>
    <col min="7" max="7" width="10" style="4" customWidth="1"/>
    <col min="8" max="8" width="10.1796875" style="4" customWidth="1"/>
    <col min="9" max="9" width="10.81640625" style="4" customWidth="1"/>
    <col min="10" max="10" width="11.1796875" style="4" customWidth="1"/>
    <col min="11" max="16384" width="9.6328125" style="4"/>
  </cols>
  <sheetData>
    <row r="2" spans="2:10" ht="26.25" customHeight="1" thickBot="1" x14ac:dyDescent="0.3">
      <c r="B2" s="114" t="s">
        <v>63</v>
      </c>
      <c r="C2" s="114"/>
      <c r="D2" s="114"/>
      <c r="E2" s="114"/>
      <c r="F2" s="114"/>
      <c r="G2" s="114"/>
      <c r="H2" s="114"/>
      <c r="I2" s="114"/>
      <c r="J2" s="114"/>
    </row>
    <row r="3" spans="2:10" ht="15.9" hidden="1" customHeight="1" thickTop="1" x14ac:dyDescent="0.25"/>
    <row r="4" spans="2:10" ht="15.9" hidden="1" customHeight="1" x14ac:dyDescent="0.3">
      <c r="B4" s="9" t="s">
        <v>4</v>
      </c>
      <c r="C4" s="1"/>
      <c r="D4" s="1"/>
      <c r="E4" s="1"/>
    </row>
    <row r="5" spans="2:10" ht="15.9" hidden="1" customHeight="1" x14ac:dyDescent="0.35">
      <c r="B5" s="7" t="s">
        <v>5</v>
      </c>
      <c r="C5" s="3"/>
      <c r="D5" s="3"/>
      <c r="E5" s="3"/>
      <c r="J5" s="55"/>
    </row>
    <row r="6" spans="2:10" ht="11.25" hidden="1" customHeight="1" thickBot="1" x14ac:dyDescent="0.3">
      <c r="B6" s="3"/>
      <c r="C6" s="3"/>
      <c r="D6" s="3"/>
      <c r="E6" s="3"/>
      <c r="F6" s="3"/>
      <c r="G6" s="2">
        <f ca="1">TODAY()</f>
        <v>44813</v>
      </c>
    </row>
    <row r="7" spans="2:10" s="41" customFormat="1" ht="21.75" customHeight="1" thickTop="1" x14ac:dyDescent="0.25">
      <c r="B7" s="119" t="s">
        <v>15</v>
      </c>
      <c r="C7" s="115" t="s">
        <v>10</v>
      </c>
      <c r="D7" s="117" t="s">
        <v>13</v>
      </c>
      <c r="E7" s="117" t="s">
        <v>14</v>
      </c>
      <c r="F7" s="48" t="s">
        <v>6</v>
      </c>
      <c r="G7" s="48" t="s">
        <v>8</v>
      </c>
      <c r="H7" s="48" t="s">
        <v>1</v>
      </c>
      <c r="I7" s="48" t="s">
        <v>0</v>
      </c>
      <c r="J7" s="40" t="s">
        <v>11</v>
      </c>
    </row>
    <row r="8" spans="2:10" s="41" customFormat="1" ht="21.75" customHeight="1" x14ac:dyDescent="0.25">
      <c r="B8" s="120"/>
      <c r="C8" s="116"/>
      <c r="D8" s="118"/>
      <c r="E8" s="118"/>
      <c r="F8" s="42" t="s">
        <v>7</v>
      </c>
      <c r="G8" s="42" t="s">
        <v>7</v>
      </c>
      <c r="H8" s="42" t="s">
        <v>2</v>
      </c>
      <c r="I8" s="42" t="s">
        <v>3</v>
      </c>
      <c r="J8" s="43" t="s">
        <v>9</v>
      </c>
    </row>
    <row r="9" spans="2:10" ht="1.5" customHeight="1" x14ac:dyDescent="0.25">
      <c r="B9" s="21"/>
      <c r="C9" s="15"/>
      <c r="D9" s="15"/>
      <c r="E9" s="15"/>
      <c r="F9" s="20"/>
      <c r="G9" s="16"/>
      <c r="H9" s="51"/>
      <c r="I9" s="37"/>
      <c r="J9" s="19"/>
    </row>
    <row r="10" spans="2:10" ht="16.5" customHeight="1" x14ac:dyDescent="0.25">
      <c r="B10" s="28" t="s">
        <v>62</v>
      </c>
      <c r="C10" s="15">
        <v>12.2</v>
      </c>
      <c r="D10" s="15">
        <v>12.2</v>
      </c>
      <c r="E10" s="15">
        <f>+C10-D10</f>
        <v>0</v>
      </c>
      <c r="F10" s="20">
        <v>43978</v>
      </c>
      <c r="G10" s="16">
        <v>43979</v>
      </c>
      <c r="H10" s="51">
        <v>5555</v>
      </c>
      <c r="I10" s="37">
        <f t="shared" ref="I10:I15" si="0">+D10*H10</f>
        <v>67771</v>
      </c>
      <c r="J10" s="19">
        <f t="shared" ref="J10:J15" ca="1" si="1">+IFERROR($G$6-G10,0)/7</f>
        <v>119.14285714285714</v>
      </c>
    </row>
    <row r="11" spans="2:10" ht="15.9" customHeight="1" x14ac:dyDescent="0.25">
      <c r="B11" s="121" t="s">
        <v>61</v>
      </c>
      <c r="C11" s="112">
        <v>12.2</v>
      </c>
      <c r="D11" s="15">
        <v>11.85</v>
      </c>
      <c r="E11" s="15"/>
      <c r="F11" s="20">
        <v>43983</v>
      </c>
      <c r="G11" s="16">
        <v>43986</v>
      </c>
      <c r="H11" s="51">
        <v>5555</v>
      </c>
      <c r="I11" s="37">
        <f t="shared" si="0"/>
        <v>65826.75</v>
      </c>
      <c r="J11" s="19">
        <f t="shared" ca="1" si="1"/>
        <v>118.14285714285714</v>
      </c>
    </row>
    <row r="12" spans="2:10" ht="15.9" customHeight="1" x14ac:dyDescent="0.25">
      <c r="B12" s="122"/>
      <c r="C12" s="113"/>
      <c r="D12" s="15">
        <v>0.35</v>
      </c>
      <c r="E12" s="15"/>
      <c r="F12" s="20">
        <v>44047</v>
      </c>
      <c r="G12" s="16">
        <v>44047</v>
      </c>
      <c r="H12" s="51">
        <v>5556</v>
      </c>
      <c r="I12" s="37">
        <f t="shared" si="0"/>
        <v>1944.6</v>
      </c>
      <c r="J12" s="19">
        <f t="shared" ca="1" si="1"/>
        <v>109.42857142857143</v>
      </c>
    </row>
    <row r="13" spans="2:10" ht="15.9" customHeight="1" x14ac:dyDescent="0.25">
      <c r="B13" s="28" t="s">
        <v>60</v>
      </c>
      <c r="C13" s="15">
        <v>12.2</v>
      </c>
      <c r="D13" s="15">
        <v>12.2</v>
      </c>
      <c r="E13" s="15">
        <f>+C13-D13</f>
        <v>0</v>
      </c>
      <c r="F13" s="20">
        <v>44000</v>
      </c>
      <c r="G13" s="16">
        <v>44005</v>
      </c>
      <c r="H13" s="51">
        <v>5555</v>
      </c>
      <c r="I13" s="37">
        <f t="shared" si="0"/>
        <v>67771</v>
      </c>
      <c r="J13" s="19">
        <f t="shared" ca="1" si="1"/>
        <v>115.42857142857143</v>
      </c>
    </row>
    <row r="14" spans="2:10" ht="15.9" customHeight="1" x14ac:dyDescent="0.25">
      <c r="B14" s="121" t="s">
        <v>59</v>
      </c>
      <c r="C14" s="112">
        <v>12.2</v>
      </c>
      <c r="D14" s="15">
        <v>12.05</v>
      </c>
      <c r="E14" s="15"/>
      <c r="F14" s="20">
        <v>43992</v>
      </c>
      <c r="G14" s="16">
        <v>43995</v>
      </c>
      <c r="H14" s="51">
        <v>5555</v>
      </c>
      <c r="I14" s="37">
        <f t="shared" si="0"/>
        <v>66937.75</v>
      </c>
      <c r="J14" s="19">
        <f t="shared" ca="1" si="1"/>
        <v>116.85714285714286</v>
      </c>
    </row>
    <row r="15" spans="2:10" ht="15.9" customHeight="1" x14ac:dyDescent="0.25">
      <c r="B15" s="122"/>
      <c r="C15" s="113"/>
      <c r="D15" s="15">
        <v>0.15</v>
      </c>
      <c r="E15" s="15"/>
      <c r="F15" s="20">
        <v>44055</v>
      </c>
      <c r="G15" s="16">
        <v>44055</v>
      </c>
      <c r="H15" s="51">
        <v>5555</v>
      </c>
      <c r="I15" s="37">
        <f t="shared" si="0"/>
        <v>833.25</v>
      </c>
      <c r="J15" s="19">
        <f t="shared" ca="1" si="1"/>
        <v>108.28571428571429</v>
      </c>
    </row>
    <row r="16" spans="2:10" ht="1.5" customHeight="1" x14ac:dyDescent="0.25">
      <c r="B16" s="28"/>
      <c r="C16" s="15"/>
      <c r="D16" s="15"/>
      <c r="E16" s="15"/>
      <c r="F16" s="20"/>
      <c r="G16" s="16"/>
      <c r="H16" s="51"/>
      <c r="I16" s="37"/>
      <c r="J16" s="19"/>
    </row>
    <row r="17" spans="2:10" ht="15.9" customHeight="1" x14ac:dyDescent="0.25">
      <c r="B17" s="28"/>
      <c r="C17" s="30">
        <f>SUM(C10:C16)</f>
        <v>48.8</v>
      </c>
      <c r="D17" s="30">
        <f>SUM(D10:D16)</f>
        <v>48.79999999999999</v>
      </c>
      <c r="E17" s="30">
        <f>SUM(E10:E16)</f>
        <v>0</v>
      </c>
      <c r="F17" s="31"/>
      <c r="G17" s="32"/>
      <c r="H17" s="54"/>
      <c r="I17" s="39">
        <f>SUM(I10:I16)</f>
        <v>271084.34999999998</v>
      </c>
      <c r="J17" s="34"/>
    </row>
    <row r="18" spans="2:10" ht="15.9" customHeight="1" x14ac:dyDescent="0.25">
      <c r="B18" s="121" t="s">
        <v>58</v>
      </c>
      <c r="C18" s="112">
        <v>12.2</v>
      </c>
      <c r="D18" s="15">
        <v>6.1</v>
      </c>
      <c r="E18" s="15"/>
      <c r="F18" s="20">
        <v>44043</v>
      </c>
      <c r="G18" s="16">
        <v>44043</v>
      </c>
      <c r="H18" s="51">
        <v>5555</v>
      </c>
      <c r="I18" s="37">
        <f t="shared" ref="I18:I23" si="2">+D18*H18</f>
        <v>33885.5</v>
      </c>
      <c r="J18" s="19">
        <f t="shared" ref="J18:J23" ca="1" si="3">+IFERROR($G$6-G18,0)/7</f>
        <v>110</v>
      </c>
    </row>
    <row r="19" spans="2:10" ht="15.9" customHeight="1" x14ac:dyDescent="0.25">
      <c r="B19" s="122"/>
      <c r="C19" s="113"/>
      <c r="D19" s="15">
        <v>6.1</v>
      </c>
      <c r="E19" s="15"/>
      <c r="F19" s="20">
        <v>44044</v>
      </c>
      <c r="G19" s="16">
        <v>44044</v>
      </c>
      <c r="H19" s="51">
        <v>5555</v>
      </c>
      <c r="I19" s="37">
        <f t="shared" si="2"/>
        <v>33885.5</v>
      </c>
      <c r="J19" s="19">
        <f t="shared" ca="1" si="3"/>
        <v>109.85714285714286</v>
      </c>
    </row>
    <row r="20" spans="2:10" ht="15.9" customHeight="1" x14ac:dyDescent="0.25">
      <c r="B20" s="28" t="s">
        <v>57</v>
      </c>
      <c r="C20" s="112">
        <v>12.2</v>
      </c>
      <c r="D20" s="15">
        <v>6.1</v>
      </c>
      <c r="E20" s="15"/>
      <c r="F20" s="20">
        <v>44044</v>
      </c>
      <c r="G20" s="16">
        <v>44060</v>
      </c>
      <c r="H20" s="36">
        <v>5555</v>
      </c>
      <c r="I20" s="37">
        <f t="shared" si="2"/>
        <v>33885.5</v>
      </c>
      <c r="J20" s="19">
        <f t="shared" ca="1" si="3"/>
        <v>107.57142857142857</v>
      </c>
    </row>
    <row r="21" spans="2:10" ht="15.9" customHeight="1" x14ac:dyDescent="0.25">
      <c r="B21" s="28" t="s">
        <v>57</v>
      </c>
      <c r="C21" s="113"/>
      <c r="D21" s="15">
        <v>6.1</v>
      </c>
      <c r="E21" s="15"/>
      <c r="F21" s="56">
        <v>44193</v>
      </c>
      <c r="G21" s="56">
        <v>44193</v>
      </c>
      <c r="H21" s="57">
        <v>5556</v>
      </c>
      <c r="I21" s="57">
        <f t="shared" si="2"/>
        <v>33891.599999999999</v>
      </c>
      <c r="J21" s="58">
        <f t="shared" ca="1" si="3"/>
        <v>88.571428571428569</v>
      </c>
    </row>
    <row r="22" spans="2:10" ht="15.9" customHeight="1" x14ac:dyDescent="0.25">
      <c r="B22" s="28" t="s">
        <v>56</v>
      </c>
      <c r="C22" s="15">
        <v>12.2</v>
      </c>
      <c r="D22" s="15">
        <v>12.2</v>
      </c>
      <c r="E22" s="15">
        <f>+C22-D22</f>
        <v>0</v>
      </c>
      <c r="F22" s="20">
        <v>43950</v>
      </c>
      <c r="G22" s="16">
        <v>44043</v>
      </c>
      <c r="H22" s="36">
        <v>5555</v>
      </c>
      <c r="I22" s="37">
        <f t="shared" si="2"/>
        <v>67771</v>
      </c>
      <c r="J22" s="19">
        <f t="shared" ca="1" si="3"/>
        <v>110</v>
      </c>
    </row>
    <row r="23" spans="2:10" ht="15.9" customHeight="1" x14ac:dyDescent="0.25">
      <c r="B23" s="28" t="s">
        <v>55</v>
      </c>
      <c r="C23" s="15">
        <v>12.2</v>
      </c>
      <c r="D23" s="15">
        <v>12.2</v>
      </c>
      <c r="E23" s="15">
        <f>+C23-D23</f>
        <v>0</v>
      </c>
      <c r="F23" s="20">
        <v>43939</v>
      </c>
      <c r="G23" s="16">
        <v>43949</v>
      </c>
      <c r="H23" s="36">
        <v>5555</v>
      </c>
      <c r="I23" s="37">
        <f t="shared" si="2"/>
        <v>67771</v>
      </c>
      <c r="J23" s="19">
        <f t="shared" ca="1" si="3"/>
        <v>123.42857142857143</v>
      </c>
    </row>
    <row r="24" spans="2:10" ht="3.75" customHeight="1" x14ac:dyDescent="0.25">
      <c r="B24" s="28"/>
      <c r="C24" s="15"/>
      <c r="D24" s="15"/>
      <c r="E24" s="15"/>
      <c r="F24" s="20"/>
      <c r="G24" s="16"/>
      <c r="H24" s="51"/>
      <c r="I24" s="37"/>
      <c r="J24" s="19"/>
    </row>
    <row r="25" spans="2:10" ht="15.9" customHeight="1" x14ac:dyDescent="0.25">
      <c r="B25" s="28"/>
      <c r="C25" s="30">
        <f>SUM(C18:C24)</f>
        <v>48.8</v>
      </c>
      <c r="D25" s="30">
        <f>SUM(D18:D24)</f>
        <v>48.8</v>
      </c>
      <c r="E25" s="30">
        <f>SUM(E18:E24)</f>
        <v>0</v>
      </c>
      <c r="F25" s="31"/>
      <c r="G25" s="32"/>
      <c r="H25" s="38"/>
      <c r="I25" s="39">
        <f>SUM(I18:I24)</f>
        <v>271090.09999999998</v>
      </c>
      <c r="J25" s="34"/>
    </row>
    <row r="26" spans="2:10" ht="15.9" hidden="1" customHeight="1" x14ac:dyDescent="0.25">
      <c r="B26" s="28"/>
      <c r="C26" s="30"/>
      <c r="D26" s="30"/>
      <c r="E26" s="30"/>
      <c r="F26" s="31"/>
      <c r="G26" s="32"/>
      <c r="H26" s="54"/>
      <c r="I26" s="39"/>
      <c r="J26" s="34"/>
    </row>
    <row r="27" spans="2:10" ht="15.9" hidden="1" customHeight="1" x14ac:dyDescent="0.25">
      <c r="B27" s="28"/>
      <c r="C27" s="30"/>
      <c r="D27" s="30"/>
      <c r="E27" s="30"/>
      <c r="F27" s="31"/>
      <c r="G27" s="32"/>
      <c r="H27" s="54"/>
      <c r="I27" s="39"/>
      <c r="J27" s="34"/>
    </row>
    <row r="28" spans="2:10" ht="15.9" hidden="1" customHeight="1" x14ac:dyDescent="0.25">
      <c r="B28" s="28"/>
      <c r="C28" s="30"/>
      <c r="D28" s="30"/>
      <c r="E28" s="30"/>
      <c r="F28" s="31"/>
      <c r="G28" s="32"/>
      <c r="H28" s="54"/>
      <c r="I28" s="39"/>
      <c r="J28" s="34"/>
    </row>
    <row r="29" spans="2:10" ht="15.9" hidden="1" customHeight="1" x14ac:dyDescent="0.25">
      <c r="B29" s="28"/>
      <c r="C29" s="30"/>
      <c r="D29" s="30"/>
      <c r="E29" s="30"/>
      <c r="F29" s="31"/>
      <c r="G29" s="32"/>
      <c r="H29" s="54"/>
      <c r="I29" s="39"/>
      <c r="J29" s="34"/>
    </row>
    <row r="30" spans="2:10" ht="15.9" hidden="1" customHeight="1" x14ac:dyDescent="0.25">
      <c r="B30" s="28"/>
      <c r="C30" s="30"/>
      <c r="D30" s="30"/>
      <c r="E30" s="30"/>
      <c r="F30" s="31"/>
      <c r="G30" s="32"/>
      <c r="H30" s="54"/>
      <c r="I30" s="39"/>
      <c r="J30" s="34"/>
    </row>
    <row r="31" spans="2:10" ht="15.9" hidden="1" customHeight="1" x14ac:dyDescent="0.25">
      <c r="B31" s="28"/>
      <c r="C31" s="30"/>
      <c r="D31" s="30"/>
      <c r="E31" s="30"/>
      <c r="F31" s="31"/>
      <c r="G31" s="32"/>
      <c r="H31" s="54"/>
      <c r="I31" s="39"/>
      <c r="J31" s="34"/>
    </row>
    <row r="32" spans="2:10" ht="15.9" hidden="1" customHeight="1" x14ac:dyDescent="0.25">
      <c r="B32" s="28"/>
      <c r="C32" s="30"/>
      <c r="D32" s="30"/>
      <c r="E32" s="30"/>
      <c r="F32" s="31"/>
      <c r="G32" s="32"/>
      <c r="H32" s="54"/>
      <c r="I32" s="39"/>
      <c r="J32" s="34"/>
    </row>
    <row r="33" spans="2:10" ht="15.9" hidden="1" customHeight="1" x14ac:dyDescent="0.25">
      <c r="B33" s="28"/>
      <c r="C33" s="30"/>
      <c r="D33" s="30"/>
      <c r="E33" s="30"/>
      <c r="F33" s="31"/>
      <c r="G33" s="32"/>
      <c r="H33" s="54"/>
      <c r="I33" s="39"/>
      <c r="J33" s="34"/>
    </row>
    <row r="34" spans="2:10" ht="15.9" hidden="1" customHeight="1" x14ac:dyDescent="0.25">
      <c r="B34" s="28"/>
      <c r="C34" s="30"/>
      <c r="D34" s="30"/>
      <c r="E34" s="30"/>
      <c r="F34" s="31"/>
      <c r="G34" s="32"/>
      <c r="H34" s="54"/>
      <c r="I34" s="39"/>
      <c r="J34" s="34"/>
    </row>
    <row r="35" spans="2:10" ht="15.9" customHeight="1" x14ac:dyDescent="0.25">
      <c r="B35" s="28" t="s">
        <v>54</v>
      </c>
      <c r="C35" s="15">
        <v>12.2</v>
      </c>
      <c r="D35" s="15">
        <v>12.2</v>
      </c>
      <c r="E35" s="15">
        <f>+C35-D35</f>
        <v>0</v>
      </c>
      <c r="F35" s="20">
        <v>43922</v>
      </c>
      <c r="G35" s="16">
        <v>43929</v>
      </c>
      <c r="H35" s="36">
        <v>5555</v>
      </c>
      <c r="I35" s="37">
        <f t="shared" ref="I35:I41" si="4">+D35*H35</f>
        <v>67771</v>
      </c>
      <c r="J35" s="19">
        <f t="shared" ref="J35:J41" ca="1" si="5">+IFERROR($G$6-G35,0)/7</f>
        <v>126.28571428571429</v>
      </c>
    </row>
    <row r="36" spans="2:10" ht="15.9" customHeight="1" x14ac:dyDescent="0.25">
      <c r="B36" s="28" t="s">
        <v>53</v>
      </c>
      <c r="C36" s="15">
        <v>12.2</v>
      </c>
      <c r="D36" s="15">
        <v>12.05</v>
      </c>
      <c r="E36" s="15">
        <f>+C36-D36</f>
        <v>0.14999999999999858</v>
      </c>
      <c r="F36" s="20">
        <v>43921</v>
      </c>
      <c r="G36" s="16">
        <v>43921</v>
      </c>
      <c r="H36" s="36">
        <v>5555</v>
      </c>
      <c r="I36" s="37">
        <f t="shared" si="4"/>
        <v>66937.75</v>
      </c>
      <c r="J36" s="19">
        <f t="shared" ca="1" si="5"/>
        <v>127.42857142857143</v>
      </c>
    </row>
    <row r="37" spans="2:10" ht="15.9" customHeight="1" x14ac:dyDescent="0.25">
      <c r="B37" s="28" t="s">
        <v>52</v>
      </c>
      <c r="C37" s="15">
        <v>6.3</v>
      </c>
      <c r="D37" s="15">
        <v>6.3</v>
      </c>
      <c r="E37" s="15">
        <f>+C37-D37</f>
        <v>0</v>
      </c>
      <c r="F37" s="20">
        <v>43997</v>
      </c>
      <c r="G37" s="16">
        <v>43997</v>
      </c>
      <c r="H37" s="36">
        <v>5555</v>
      </c>
      <c r="I37" s="37">
        <f t="shared" si="4"/>
        <v>34996.5</v>
      </c>
      <c r="J37" s="19">
        <f t="shared" ca="1" si="5"/>
        <v>116.57142857142857</v>
      </c>
    </row>
    <row r="38" spans="2:10" ht="15.9" customHeight="1" x14ac:dyDescent="0.25">
      <c r="B38" s="28" t="s">
        <v>51</v>
      </c>
      <c r="C38" s="15">
        <v>3.59</v>
      </c>
      <c r="D38" s="15">
        <v>3.6</v>
      </c>
      <c r="E38" s="15"/>
      <c r="F38" s="20">
        <v>43998</v>
      </c>
      <c r="G38" s="16">
        <v>43998</v>
      </c>
      <c r="H38" s="36">
        <v>5555</v>
      </c>
      <c r="I38" s="37">
        <f t="shared" si="4"/>
        <v>19998</v>
      </c>
      <c r="J38" s="19">
        <f t="shared" ca="1" si="5"/>
        <v>116.42857142857143</v>
      </c>
    </row>
    <row r="39" spans="2:10" ht="15.9" customHeight="1" x14ac:dyDescent="0.25">
      <c r="B39" s="28" t="s">
        <v>50</v>
      </c>
      <c r="C39" s="15">
        <v>2.31</v>
      </c>
      <c r="D39" s="15">
        <v>2.2999999999999998</v>
      </c>
      <c r="E39" s="15"/>
      <c r="F39" s="20">
        <v>43999</v>
      </c>
      <c r="G39" s="16">
        <v>43999</v>
      </c>
      <c r="H39" s="36">
        <v>5555</v>
      </c>
      <c r="I39" s="37">
        <f t="shared" si="4"/>
        <v>12776.499999999998</v>
      </c>
      <c r="J39" s="19">
        <f t="shared" ca="1" si="5"/>
        <v>116.28571428571429</v>
      </c>
    </row>
    <row r="40" spans="2:10" ht="15.9" customHeight="1" x14ac:dyDescent="0.25">
      <c r="B40" s="121" t="s">
        <v>49</v>
      </c>
      <c r="C40" s="112">
        <v>12.2</v>
      </c>
      <c r="D40" s="15">
        <v>11.945399999999999</v>
      </c>
      <c r="E40" s="112">
        <f>+C40-D41-D40</f>
        <v>5.4600000000000648E-2</v>
      </c>
      <c r="F40" s="20">
        <v>44007</v>
      </c>
      <c r="G40" s="16">
        <v>44034</v>
      </c>
      <c r="H40" s="36">
        <v>5555</v>
      </c>
      <c r="I40" s="37">
        <f t="shared" si="4"/>
        <v>66356.697</v>
      </c>
      <c r="J40" s="19">
        <f t="shared" ca="1" si="5"/>
        <v>111.28571428571429</v>
      </c>
    </row>
    <row r="41" spans="2:10" ht="13.2" x14ac:dyDescent="0.25">
      <c r="B41" s="122"/>
      <c r="C41" s="113"/>
      <c r="D41" s="15">
        <v>0.2</v>
      </c>
      <c r="E41" s="113"/>
      <c r="F41" s="20">
        <v>44054</v>
      </c>
      <c r="G41" s="16">
        <v>44054</v>
      </c>
      <c r="H41" s="36">
        <v>5555</v>
      </c>
      <c r="I41" s="37">
        <f t="shared" si="4"/>
        <v>1111</v>
      </c>
      <c r="J41" s="19">
        <f t="shared" ca="1" si="5"/>
        <v>108.42857142857143</v>
      </c>
    </row>
    <row r="42" spans="2:10" ht="1.5" customHeight="1" x14ac:dyDescent="0.25">
      <c r="B42" s="28"/>
      <c r="C42" s="15"/>
      <c r="D42" s="15"/>
      <c r="E42" s="15"/>
      <c r="F42" s="20"/>
      <c r="G42" s="16"/>
      <c r="H42" s="51"/>
      <c r="I42" s="37"/>
      <c r="J42" s="19"/>
    </row>
    <row r="43" spans="2:10" ht="16.5" customHeight="1" x14ac:dyDescent="0.25">
      <c r="B43" s="28"/>
      <c r="C43" s="30">
        <f>SUM(C35:C42)</f>
        <v>48.8</v>
      </c>
      <c r="D43" s="30">
        <f>SUM(D35:D42)</f>
        <v>48.595399999999998</v>
      </c>
      <c r="E43" s="30">
        <f>SUM(E35:E42)</f>
        <v>0.20459999999999923</v>
      </c>
      <c r="F43" s="31"/>
      <c r="G43" s="32"/>
      <c r="H43" s="38"/>
      <c r="I43" s="39">
        <f>SUM(I35:I42)</f>
        <v>269947.44699999999</v>
      </c>
      <c r="J43" s="34"/>
    </row>
    <row r="44" spans="2:10" ht="15.9" customHeight="1" x14ac:dyDescent="0.25">
      <c r="B44" s="123" t="s">
        <v>48</v>
      </c>
      <c r="C44" s="112">
        <v>12.2</v>
      </c>
      <c r="D44" s="15">
        <v>11.7</v>
      </c>
      <c r="E44" s="112"/>
      <c r="F44" s="20">
        <v>44027</v>
      </c>
      <c r="G44" s="16">
        <v>44030</v>
      </c>
      <c r="H44" s="36">
        <v>5555</v>
      </c>
      <c r="I44" s="37">
        <f>+D44*H44</f>
        <v>64993.499999999993</v>
      </c>
      <c r="J44" s="19">
        <f ca="1">+IFERROR($G$6-G44,0)/7</f>
        <v>111.85714285714286</v>
      </c>
    </row>
    <row r="45" spans="2:10" ht="15.9" customHeight="1" x14ac:dyDescent="0.25">
      <c r="B45" s="124"/>
      <c r="C45" s="113"/>
      <c r="D45" s="15">
        <v>0.5</v>
      </c>
      <c r="E45" s="113"/>
      <c r="F45" s="20">
        <v>44053</v>
      </c>
      <c r="G45" s="16">
        <v>44053</v>
      </c>
      <c r="H45" s="36">
        <v>5556</v>
      </c>
      <c r="I45" s="37">
        <f>+D45*H45</f>
        <v>2778</v>
      </c>
      <c r="J45" s="19">
        <f ca="1">+IFERROR($G$6-G45,0)/7</f>
        <v>108.57142857142857</v>
      </c>
    </row>
    <row r="46" spans="2:10" ht="15.9" customHeight="1" x14ac:dyDescent="0.25">
      <c r="B46" s="28" t="s">
        <v>47</v>
      </c>
      <c r="C46" s="15">
        <v>12.2</v>
      </c>
      <c r="D46" s="15">
        <v>12.2</v>
      </c>
      <c r="E46" s="15">
        <f>+C46-D46</f>
        <v>0</v>
      </c>
      <c r="F46" s="20">
        <v>44032</v>
      </c>
      <c r="G46" s="16">
        <v>44034</v>
      </c>
      <c r="H46" s="36">
        <v>5555</v>
      </c>
      <c r="I46" s="37">
        <f>+D46*H46</f>
        <v>67771</v>
      </c>
      <c r="J46" s="19">
        <f ca="1">+IFERROR($G$6-G46,0)/7</f>
        <v>111.28571428571429</v>
      </c>
    </row>
    <row r="47" spans="2:10" ht="13.2" x14ac:dyDescent="0.25">
      <c r="B47" s="28" t="s">
        <v>46</v>
      </c>
      <c r="C47" s="15">
        <v>12.2</v>
      </c>
      <c r="D47" s="15">
        <v>12.2</v>
      </c>
      <c r="E47" s="15">
        <f>+C47-D47</f>
        <v>0</v>
      </c>
      <c r="F47" s="20">
        <v>44041</v>
      </c>
      <c r="G47" s="16">
        <v>44043</v>
      </c>
      <c r="H47" s="36">
        <v>5555</v>
      </c>
      <c r="I47" s="37">
        <f>+D47*H47</f>
        <v>67771</v>
      </c>
      <c r="J47" s="19">
        <f ca="1">+IFERROR($G$6-G47,0)/7</f>
        <v>110</v>
      </c>
    </row>
    <row r="48" spans="2:10" ht="12.75" customHeight="1" x14ac:dyDescent="0.25">
      <c r="B48" s="28" t="s">
        <v>45</v>
      </c>
      <c r="C48" s="15">
        <v>12.2</v>
      </c>
      <c r="D48" s="15">
        <v>12.2</v>
      </c>
      <c r="E48" s="15"/>
      <c r="F48" s="20">
        <v>44036</v>
      </c>
      <c r="G48" s="16">
        <v>44039</v>
      </c>
      <c r="H48" s="51">
        <v>5555</v>
      </c>
      <c r="I48" s="37">
        <f>+D48*H48</f>
        <v>67771</v>
      </c>
      <c r="J48" s="19">
        <f ca="1">+IFERROR($G$6-G48,0)/7</f>
        <v>110.57142857142857</v>
      </c>
    </row>
    <row r="49" spans="2:10" ht="3" customHeight="1" x14ac:dyDescent="0.25">
      <c r="B49" s="28"/>
      <c r="C49" s="15"/>
      <c r="D49" s="15"/>
      <c r="E49" s="15"/>
      <c r="F49" s="20"/>
      <c r="G49" s="16"/>
      <c r="H49" s="51"/>
      <c r="I49" s="37"/>
      <c r="J49" s="19"/>
    </row>
    <row r="50" spans="2:10" ht="15.9" customHeight="1" x14ac:dyDescent="0.25">
      <c r="B50" s="28"/>
      <c r="C50" s="30">
        <f>SUM(C44:C48)</f>
        <v>48.8</v>
      </c>
      <c r="D50" s="30">
        <f>SUM(D44:D48)</f>
        <v>48.8</v>
      </c>
      <c r="E50" s="30">
        <f>SUM(E44:E48)</f>
        <v>0</v>
      </c>
      <c r="F50" s="31"/>
      <c r="G50" s="32"/>
      <c r="H50" s="38"/>
      <c r="I50" s="39">
        <f>SUM(I44:I48)</f>
        <v>271084.5</v>
      </c>
      <c r="J50" s="34"/>
    </row>
    <row r="51" spans="2:10" ht="15.9" customHeight="1" x14ac:dyDescent="0.25">
      <c r="B51" s="28" t="s">
        <v>44</v>
      </c>
      <c r="C51" s="15">
        <v>9.64</v>
      </c>
      <c r="D51" s="15">
        <v>9.64</v>
      </c>
      <c r="E51" s="15">
        <f>+C51-D51</f>
        <v>0</v>
      </c>
      <c r="F51" s="20">
        <v>44020</v>
      </c>
      <c r="G51" s="16">
        <v>44021</v>
      </c>
      <c r="H51" s="36">
        <v>5555</v>
      </c>
      <c r="I51" s="37">
        <f>+D51*H51</f>
        <v>53550.200000000004</v>
      </c>
      <c r="J51" s="19">
        <f ca="1">+IFERROR($G$6-G51,0)/7</f>
        <v>113.14285714285714</v>
      </c>
    </row>
    <row r="52" spans="2:10" ht="15.9" customHeight="1" x14ac:dyDescent="0.25">
      <c r="B52" s="28" t="s">
        <v>43</v>
      </c>
      <c r="C52" s="15">
        <v>9.82</v>
      </c>
      <c r="D52" s="15">
        <v>9.82</v>
      </c>
      <c r="E52" s="15">
        <f>+C52-D52</f>
        <v>0</v>
      </c>
      <c r="F52" s="44">
        <v>44016</v>
      </c>
      <c r="G52" s="53">
        <v>44026</v>
      </c>
      <c r="H52" s="45">
        <v>5555</v>
      </c>
      <c r="I52" s="46">
        <f>+D52*H52</f>
        <v>54550.1</v>
      </c>
      <c r="J52" s="52">
        <f ca="1">+IFERROR($G$6-G52,0)/7</f>
        <v>112.42857142857143</v>
      </c>
    </row>
    <row r="53" spans="2:10" ht="15.9" customHeight="1" x14ac:dyDescent="0.25">
      <c r="B53" s="28" t="s">
        <v>42</v>
      </c>
      <c r="C53" s="15">
        <v>6.68</v>
      </c>
      <c r="D53" s="15">
        <v>6.68</v>
      </c>
      <c r="E53" s="15">
        <f>+C53-D53</f>
        <v>0</v>
      </c>
      <c r="F53" s="20">
        <v>44013</v>
      </c>
      <c r="G53" s="16">
        <v>44013</v>
      </c>
      <c r="H53" s="36">
        <v>5555</v>
      </c>
      <c r="I53" s="37">
        <f>+D53*H53</f>
        <v>37107.4</v>
      </c>
      <c r="J53" s="19">
        <f ca="1">+IFERROR($G$6-G53,0)/7</f>
        <v>114.28571428571429</v>
      </c>
    </row>
    <row r="54" spans="2:10" ht="1.5" customHeight="1" x14ac:dyDescent="0.25">
      <c r="B54" s="28"/>
      <c r="C54" s="15"/>
      <c r="D54" s="15"/>
      <c r="E54" s="15"/>
      <c r="F54" s="20"/>
      <c r="G54" s="16"/>
      <c r="H54" s="51"/>
      <c r="I54" s="37"/>
      <c r="J54" s="19">
        <f ca="1">+IFERROR($G$6-G54,0)/7</f>
        <v>6401.8571428571431</v>
      </c>
    </row>
    <row r="55" spans="2:10" ht="13.2" x14ac:dyDescent="0.25">
      <c r="B55" s="28"/>
      <c r="C55" s="30">
        <f>SUM(C51:C54)</f>
        <v>26.14</v>
      </c>
      <c r="D55" s="30">
        <f>SUM(D51:D54)</f>
        <v>26.14</v>
      </c>
      <c r="E55" s="30">
        <f>SUM(E51:E54)</f>
        <v>0</v>
      </c>
      <c r="F55" s="31"/>
      <c r="G55" s="32"/>
      <c r="H55" s="38"/>
      <c r="I55" s="39">
        <f>SUM(I51:I54)</f>
        <v>145207.70000000001</v>
      </c>
      <c r="J55" s="34"/>
    </row>
    <row r="56" spans="2:10" ht="3" customHeight="1" x14ac:dyDescent="0.25">
      <c r="B56" s="14"/>
      <c r="C56" s="49"/>
      <c r="D56" s="49"/>
      <c r="E56" s="49"/>
      <c r="F56" s="11"/>
      <c r="G56" s="10"/>
      <c r="H56" s="12"/>
      <c r="I56" s="13"/>
      <c r="J56" s="13"/>
    </row>
    <row r="57" spans="2:10" ht="15.9" customHeight="1" thickBot="1" x14ac:dyDescent="0.3">
      <c r="B57" s="29" t="s">
        <v>12</v>
      </c>
      <c r="C57" s="22">
        <f>C17+C43+C25+C50+C55</f>
        <v>221.33999999999997</v>
      </c>
      <c r="D57" s="22">
        <f>D17+D43+D25+D50+D55</f>
        <v>221.1354</v>
      </c>
      <c r="E57" s="22">
        <f>E17+E43+E25+E50+E55</f>
        <v>0.20459999999999923</v>
      </c>
      <c r="F57" s="23"/>
      <c r="G57" s="24"/>
      <c r="H57" s="25"/>
      <c r="I57" s="50">
        <f>I17+I43+I50+I55+I25</f>
        <v>1228414.0970000001</v>
      </c>
      <c r="J57" s="27"/>
    </row>
    <row r="58" spans="2:10" ht="2.25" customHeight="1" x14ac:dyDescent="0.25">
      <c r="B58" s="14"/>
      <c r="C58" s="49"/>
      <c r="D58" s="49"/>
      <c r="E58" s="49"/>
      <c r="F58" s="11"/>
      <c r="G58" s="10"/>
      <c r="H58" s="12"/>
      <c r="I58" s="13"/>
      <c r="J58" s="13"/>
    </row>
    <row r="60" spans="2:10" ht="15.9" customHeight="1" x14ac:dyDescent="0.25">
      <c r="E60" s="47"/>
    </row>
    <row r="61" spans="2:10" ht="15.9" customHeight="1" x14ac:dyDescent="0.25">
      <c r="E61" s="47"/>
    </row>
  </sheetData>
  <mergeCells count="18">
    <mergeCell ref="C40:C41"/>
    <mergeCell ref="E40:E41"/>
    <mergeCell ref="B44:B45"/>
    <mergeCell ref="C44:C45"/>
    <mergeCell ref="E44:E45"/>
    <mergeCell ref="B40:B41"/>
    <mergeCell ref="C20:C21"/>
    <mergeCell ref="B2:J2"/>
    <mergeCell ref="C7:C8"/>
    <mergeCell ref="D7:D8"/>
    <mergeCell ref="E7:E8"/>
    <mergeCell ref="B7:B8"/>
    <mergeCell ref="B11:B12"/>
    <mergeCell ref="C11:C12"/>
    <mergeCell ref="B14:B15"/>
    <mergeCell ref="C14:C15"/>
    <mergeCell ref="B18:B19"/>
    <mergeCell ref="C18:C19"/>
  </mergeCells>
  <printOptions horizontalCentered="1"/>
  <pageMargins left="0" right="0" top="0" bottom="0" header="0" footer="0"/>
  <pageSetup paperSize="9" orientation="landscape" r:id="rId1"/>
  <headerFooter alignWithMargins="0">
    <oddFooter>&amp;LIng° Agr. Pedro Chigchón C&amp;D&amp;F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17FDF-59C9-46B0-9322-F70F98521D5F}">
  <sheetPr codeName="Hoja3">
    <pageSetUpPr fitToPage="1"/>
  </sheetPr>
  <dimension ref="B2:J73"/>
  <sheetViews>
    <sheetView showGridLines="0" showZeros="0" tabSelected="1" showOutlineSymbols="0" zoomScale="72" zoomScaleNormal="72" workbookViewId="0">
      <pane ySplit="9" topLeftCell="A53" activePane="bottomLeft" state="frozen"/>
      <selection activeCell="C51" sqref="C51"/>
      <selection pane="bottomLeft" activeCell="D50" sqref="D50"/>
    </sheetView>
  </sheetViews>
  <sheetFormatPr baseColWidth="10" defaultColWidth="9.6328125" defaultRowHeight="15.9" customHeight="1" x14ac:dyDescent="0.25"/>
  <cols>
    <col min="1" max="1" width="1.54296875" style="4" customWidth="1"/>
    <col min="2" max="2" width="22.54296875" style="83" customWidth="1"/>
    <col min="3" max="5" width="8.54296875" style="4" customWidth="1"/>
    <col min="6" max="6" width="11.90625" style="4" customWidth="1"/>
    <col min="7" max="7" width="10" style="4" customWidth="1"/>
    <col min="8" max="8" width="10.1796875" style="4" customWidth="1"/>
    <col min="9" max="9" width="10.81640625" style="4" customWidth="1"/>
    <col min="10" max="10" width="11.1796875" style="4" customWidth="1"/>
    <col min="11" max="16384" width="9.6328125" style="4"/>
  </cols>
  <sheetData>
    <row r="2" spans="2:10" ht="26.25" customHeight="1" thickBot="1" x14ac:dyDescent="0.3">
      <c r="B2" s="114" t="s">
        <v>16</v>
      </c>
      <c r="C2" s="114"/>
      <c r="D2" s="114"/>
      <c r="E2" s="114"/>
      <c r="F2" s="114"/>
      <c r="G2" s="114"/>
      <c r="H2" s="114"/>
      <c r="I2" s="114"/>
      <c r="J2" s="114"/>
    </row>
    <row r="3" spans="2:10" ht="15.9" hidden="1" customHeight="1" thickTop="1" x14ac:dyDescent="0.25"/>
    <row r="4" spans="2:10" ht="15.9" hidden="1" customHeight="1" x14ac:dyDescent="0.3">
      <c r="B4" s="84" t="s">
        <v>4</v>
      </c>
      <c r="C4" s="1"/>
      <c r="D4" s="1"/>
      <c r="E4" s="1"/>
      <c r="G4" s="5"/>
      <c r="H4" s="5"/>
      <c r="J4" s="5"/>
    </row>
    <row r="5" spans="2:10" ht="15.9" hidden="1" customHeight="1" x14ac:dyDescent="0.35">
      <c r="B5" s="85" t="s">
        <v>5</v>
      </c>
      <c r="C5" s="3"/>
      <c r="D5" s="3"/>
      <c r="E5" s="3"/>
      <c r="F5" s="5"/>
      <c r="G5" s="5"/>
      <c r="H5" s="5"/>
      <c r="J5" s="6"/>
    </row>
    <row r="6" spans="2:10" ht="11.25" hidden="1" customHeight="1" thickBot="1" x14ac:dyDescent="0.3">
      <c r="B6" s="3"/>
      <c r="C6" s="3"/>
      <c r="D6" s="3"/>
      <c r="E6" s="3"/>
      <c r="F6" s="3"/>
      <c r="G6" s="2">
        <f ca="1">TODAY()</f>
        <v>44813</v>
      </c>
    </row>
    <row r="7" spans="2:10" s="41" customFormat="1" ht="21.75" customHeight="1" thickTop="1" x14ac:dyDescent="0.25">
      <c r="B7" s="119" t="s">
        <v>15</v>
      </c>
      <c r="C7" s="115" t="s">
        <v>10</v>
      </c>
      <c r="D7" s="117" t="s">
        <v>13</v>
      </c>
      <c r="E7" s="117" t="s">
        <v>14</v>
      </c>
      <c r="F7" s="48" t="s">
        <v>6</v>
      </c>
      <c r="G7" s="48" t="s">
        <v>8</v>
      </c>
      <c r="H7" s="48" t="s">
        <v>1</v>
      </c>
      <c r="I7" s="48" t="s">
        <v>0</v>
      </c>
      <c r="J7" s="40" t="s">
        <v>11</v>
      </c>
    </row>
    <row r="8" spans="2:10" s="41" customFormat="1" ht="21.75" customHeight="1" x14ac:dyDescent="0.25">
      <c r="B8" s="120"/>
      <c r="C8" s="116"/>
      <c r="D8" s="118"/>
      <c r="E8" s="118"/>
      <c r="F8" s="42" t="s">
        <v>7</v>
      </c>
      <c r="G8" s="42" t="s">
        <v>7</v>
      </c>
      <c r="H8" s="42" t="s">
        <v>2</v>
      </c>
      <c r="I8" s="42" t="s">
        <v>3</v>
      </c>
      <c r="J8" s="43" t="s">
        <v>9</v>
      </c>
    </row>
    <row r="9" spans="2:10" ht="1.5" customHeight="1" x14ac:dyDescent="0.25">
      <c r="B9" s="86"/>
      <c r="C9" s="15"/>
      <c r="D9" s="15"/>
      <c r="E9" s="15"/>
      <c r="F9" s="20"/>
      <c r="G9" s="16"/>
      <c r="H9" s="17"/>
      <c r="I9" s="18"/>
      <c r="J9" s="19"/>
    </row>
    <row r="10" spans="2:10" ht="16.5" customHeight="1" x14ac:dyDescent="0.25">
      <c r="B10" s="86" t="s">
        <v>17</v>
      </c>
      <c r="C10" s="15">
        <v>13.66</v>
      </c>
      <c r="D10" s="15">
        <v>13.66</v>
      </c>
      <c r="E10" s="15">
        <f>+C10-D10</f>
        <v>0</v>
      </c>
      <c r="F10" s="20">
        <v>44165</v>
      </c>
      <c r="G10" s="20">
        <v>44167</v>
      </c>
      <c r="H10" s="63">
        <v>5575</v>
      </c>
      <c r="I10" s="64">
        <f t="shared" ref="I10:I15" si="0">+D10*H10</f>
        <v>76154.5</v>
      </c>
      <c r="J10" s="65">
        <f t="shared" ref="J10:J15" ca="1" si="1">+IFERROR($G$6-G10,0)/7</f>
        <v>92.285714285714292</v>
      </c>
    </row>
    <row r="11" spans="2:10" ht="16.5" customHeight="1" x14ac:dyDescent="0.25">
      <c r="B11" s="86" t="s">
        <v>18</v>
      </c>
      <c r="C11" s="15">
        <v>10.51</v>
      </c>
      <c r="D11" s="15">
        <v>10.51</v>
      </c>
      <c r="E11" s="15">
        <f>+C11-D11</f>
        <v>0</v>
      </c>
      <c r="F11" s="20">
        <v>44165</v>
      </c>
      <c r="G11" s="20">
        <v>44167</v>
      </c>
      <c r="H11" s="63">
        <v>5575</v>
      </c>
      <c r="I11" s="64">
        <f t="shared" si="0"/>
        <v>58593.25</v>
      </c>
      <c r="J11" s="65">
        <f t="shared" ca="1" si="1"/>
        <v>92.285714285714292</v>
      </c>
    </row>
    <row r="12" spans="2:10" ht="16.5" customHeight="1" x14ac:dyDescent="0.25">
      <c r="B12" s="123" t="s">
        <v>19</v>
      </c>
      <c r="C12" s="112">
        <v>12.04</v>
      </c>
      <c r="D12" s="15">
        <v>10.79</v>
      </c>
      <c r="E12" s="15"/>
      <c r="F12" s="20">
        <v>44167</v>
      </c>
      <c r="G12" s="20">
        <v>44168</v>
      </c>
      <c r="H12" s="63">
        <v>5575</v>
      </c>
      <c r="I12" s="64">
        <f t="shared" si="0"/>
        <v>60154.249999999993</v>
      </c>
      <c r="J12" s="65">
        <f t="shared" ca="1" si="1"/>
        <v>92.142857142857139</v>
      </c>
    </row>
    <row r="13" spans="2:10" ht="16.5" customHeight="1" x14ac:dyDescent="0.25">
      <c r="B13" s="124"/>
      <c r="C13" s="113"/>
      <c r="D13" s="15">
        <v>1.25</v>
      </c>
      <c r="E13" s="15"/>
      <c r="F13" s="20">
        <v>44218</v>
      </c>
      <c r="G13" s="20">
        <v>44218</v>
      </c>
      <c r="H13" s="63">
        <v>5575</v>
      </c>
      <c r="I13" s="64">
        <f t="shared" si="0"/>
        <v>6968.75</v>
      </c>
      <c r="J13" s="65">
        <f t="shared" ca="1" si="1"/>
        <v>85</v>
      </c>
    </row>
    <row r="14" spans="2:10" ht="16.5" customHeight="1" x14ac:dyDescent="0.25">
      <c r="B14" s="86" t="s">
        <v>20</v>
      </c>
      <c r="C14" s="15">
        <v>12</v>
      </c>
      <c r="D14" s="15">
        <v>12</v>
      </c>
      <c r="E14" s="15">
        <f>+C14-D14</f>
        <v>0</v>
      </c>
      <c r="F14" s="20">
        <v>44144</v>
      </c>
      <c r="G14" s="20">
        <v>44168</v>
      </c>
      <c r="H14" s="63">
        <v>5575</v>
      </c>
      <c r="I14" s="64">
        <f t="shared" si="0"/>
        <v>66900</v>
      </c>
      <c r="J14" s="65">
        <f t="shared" ca="1" si="1"/>
        <v>92.142857142857139</v>
      </c>
    </row>
    <row r="15" spans="2:10" ht="16.5" customHeight="1" x14ac:dyDescent="0.25">
      <c r="B15" s="86" t="s">
        <v>38</v>
      </c>
      <c r="C15" s="15">
        <v>12</v>
      </c>
      <c r="D15" s="15">
        <v>12</v>
      </c>
      <c r="E15" s="15">
        <f>+C15-D15</f>
        <v>0</v>
      </c>
      <c r="F15" s="20">
        <v>44146</v>
      </c>
      <c r="G15" s="20">
        <v>44147</v>
      </c>
      <c r="H15" s="63">
        <v>5575</v>
      </c>
      <c r="I15" s="64">
        <f t="shared" si="0"/>
        <v>66900</v>
      </c>
      <c r="J15" s="65">
        <f t="shared" ca="1" si="1"/>
        <v>95.142857142857139</v>
      </c>
    </row>
    <row r="16" spans="2:10" ht="2.1" customHeight="1" x14ac:dyDescent="0.25">
      <c r="B16" s="86"/>
      <c r="C16" s="15"/>
      <c r="D16" s="15"/>
      <c r="E16" s="15"/>
      <c r="F16" s="20"/>
      <c r="G16" s="16"/>
      <c r="H16" s="17"/>
      <c r="I16" s="18"/>
      <c r="J16" s="19"/>
    </row>
    <row r="17" spans="2:10" ht="15.9" customHeight="1" x14ac:dyDescent="0.25">
      <c r="B17" s="86"/>
      <c r="C17" s="30">
        <f>SUM(C10:C16)</f>
        <v>60.21</v>
      </c>
      <c r="D17" s="30">
        <f>SUM(D10:D16)</f>
        <v>60.21</v>
      </c>
      <c r="E17" s="30">
        <f>SUM(E10:E16)</f>
        <v>0</v>
      </c>
      <c r="F17" s="31"/>
      <c r="G17" s="32"/>
      <c r="H17" s="33"/>
      <c r="I17" s="35">
        <f>SUM(I10:I16)</f>
        <v>335670.75</v>
      </c>
      <c r="J17" s="34"/>
    </row>
    <row r="18" spans="2:10" ht="16.5" customHeight="1" x14ac:dyDescent="0.25">
      <c r="B18" s="123" t="s">
        <v>21</v>
      </c>
      <c r="C18" s="112">
        <v>11.14</v>
      </c>
      <c r="D18" s="15">
        <v>9.93</v>
      </c>
      <c r="E18" s="15"/>
      <c r="F18" s="20">
        <v>44188</v>
      </c>
      <c r="G18" s="20">
        <v>44191</v>
      </c>
      <c r="H18" s="63">
        <v>5575</v>
      </c>
      <c r="I18" s="64">
        <f t="shared" ref="I18:I23" si="2">+D18*H18</f>
        <v>55359.75</v>
      </c>
      <c r="J18" s="65">
        <f t="shared" ref="J18:J23" ca="1" si="3">+IFERROR($G$6-G18,0)/7</f>
        <v>88.857142857142861</v>
      </c>
    </row>
    <row r="19" spans="2:10" ht="16.5" customHeight="1" x14ac:dyDescent="0.25">
      <c r="B19" s="124"/>
      <c r="C19" s="113"/>
      <c r="D19" s="15">
        <v>1.21</v>
      </c>
      <c r="E19" s="15"/>
      <c r="F19" s="20">
        <v>44218</v>
      </c>
      <c r="G19" s="20">
        <v>44218</v>
      </c>
      <c r="H19" s="63">
        <v>5575</v>
      </c>
      <c r="I19" s="64">
        <f t="shared" si="2"/>
        <v>6745.75</v>
      </c>
      <c r="J19" s="65">
        <f ca="1">+IFERROR($G$6-G19,0)/7</f>
        <v>85</v>
      </c>
    </row>
    <row r="20" spans="2:10" ht="16.5" customHeight="1" x14ac:dyDescent="0.25">
      <c r="B20" s="86" t="s">
        <v>22</v>
      </c>
      <c r="C20" s="15">
        <v>11.26</v>
      </c>
      <c r="D20" s="15">
        <v>11.26</v>
      </c>
      <c r="E20" s="15">
        <f>+C20-D20</f>
        <v>0</v>
      </c>
      <c r="F20" s="20">
        <v>44187</v>
      </c>
      <c r="G20" s="20">
        <v>44188</v>
      </c>
      <c r="H20" s="63">
        <v>5575</v>
      </c>
      <c r="I20" s="64">
        <f t="shared" si="2"/>
        <v>62774.5</v>
      </c>
      <c r="J20" s="65">
        <f t="shared" ca="1" si="3"/>
        <v>89.285714285714292</v>
      </c>
    </row>
    <row r="21" spans="2:10" ht="16.5" customHeight="1" x14ac:dyDescent="0.25">
      <c r="B21" s="86" t="s">
        <v>23</v>
      </c>
      <c r="C21" s="15">
        <v>10.95</v>
      </c>
      <c r="D21" s="15">
        <v>10.95</v>
      </c>
      <c r="E21" s="15">
        <f>+C21-D21</f>
        <v>0</v>
      </c>
      <c r="F21" s="20">
        <v>44186</v>
      </c>
      <c r="G21" s="20">
        <v>44187</v>
      </c>
      <c r="H21" s="63">
        <v>5575</v>
      </c>
      <c r="I21" s="64">
        <f t="shared" si="2"/>
        <v>61046.249999999993</v>
      </c>
      <c r="J21" s="65">
        <f t="shared" ca="1" si="3"/>
        <v>89.428571428571431</v>
      </c>
    </row>
    <row r="22" spans="2:10" ht="16.5" customHeight="1" x14ac:dyDescent="0.25">
      <c r="B22" s="86" t="s">
        <v>24</v>
      </c>
      <c r="C22" s="15">
        <v>12</v>
      </c>
      <c r="D22" s="15">
        <v>12</v>
      </c>
      <c r="E22" s="15">
        <f>+C22-D22</f>
        <v>0</v>
      </c>
      <c r="F22" s="20">
        <v>44183</v>
      </c>
      <c r="G22" s="20">
        <v>44183</v>
      </c>
      <c r="H22" s="63">
        <v>5575</v>
      </c>
      <c r="I22" s="64">
        <f t="shared" si="2"/>
        <v>66900</v>
      </c>
      <c r="J22" s="65">
        <f t="shared" ca="1" si="3"/>
        <v>90</v>
      </c>
    </row>
    <row r="23" spans="2:10" ht="16.5" customHeight="1" x14ac:dyDescent="0.25">
      <c r="B23" s="86" t="s">
        <v>25</v>
      </c>
      <c r="C23" s="15">
        <v>11.71</v>
      </c>
      <c r="D23" s="15">
        <v>11.71</v>
      </c>
      <c r="E23" s="15">
        <f>+C23-D23</f>
        <v>0</v>
      </c>
      <c r="F23" s="20">
        <v>44185</v>
      </c>
      <c r="G23" s="20">
        <v>44187</v>
      </c>
      <c r="H23" s="63">
        <v>5575</v>
      </c>
      <c r="I23" s="64">
        <f t="shared" si="2"/>
        <v>65283.250000000007</v>
      </c>
      <c r="J23" s="65">
        <f t="shared" ca="1" si="3"/>
        <v>89.428571428571431</v>
      </c>
    </row>
    <row r="24" spans="2:10" ht="2.1" customHeight="1" x14ac:dyDescent="0.25">
      <c r="B24" s="86"/>
      <c r="C24" s="15"/>
      <c r="D24" s="15"/>
      <c r="E24" s="15"/>
      <c r="F24" s="20"/>
      <c r="G24" s="16"/>
      <c r="H24" s="17"/>
      <c r="I24" s="18"/>
      <c r="J24" s="19"/>
    </row>
    <row r="25" spans="2:10" ht="15.9" customHeight="1" x14ac:dyDescent="0.25">
      <c r="B25" s="86"/>
      <c r="C25" s="30">
        <f>SUM(C18:C24)</f>
        <v>57.059999999999995</v>
      </c>
      <c r="D25" s="30">
        <f>SUM(D18:D24)</f>
        <v>57.059999999999995</v>
      </c>
      <c r="E25" s="30">
        <f>SUM(E18:E24)</f>
        <v>0</v>
      </c>
      <c r="F25" s="31"/>
      <c r="G25" s="32"/>
      <c r="H25" s="38"/>
      <c r="I25" s="39">
        <f>SUM(I18:I24)</f>
        <v>318109.5</v>
      </c>
      <c r="J25" s="34"/>
    </row>
    <row r="26" spans="2:10" ht="15.9" hidden="1" customHeight="1" x14ac:dyDescent="0.25">
      <c r="B26" s="86"/>
      <c r="C26" s="30"/>
      <c r="D26" s="30"/>
      <c r="E26" s="30"/>
      <c r="F26" s="31"/>
      <c r="G26" s="32"/>
      <c r="H26" s="33"/>
      <c r="I26" s="35"/>
      <c r="J26" s="34"/>
    </row>
    <row r="27" spans="2:10" ht="15.9" hidden="1" customHeight="1" x14ac:dyDescent="0.25">
      <c r="B27" s="86"/>
      <c r="C27" s="30"/>
      <c r="D27" s="30"/>
      <c r="E27" s="30"/>
      <c r="F27" s="31"/>
      <c r="G27" s="32"/>
      <c r="H27" s="33"/>
      <c r="I27" s="35"/>
      <c r="J27" s="34"/>
    </row>
    <row r="28" spans="2:10" ht="15.9" hidden="1" customHeight="1" x14ac:dyDescent="0.25">
      <c r="B28" s="86"/>
      <c r="C28" s="30"/>
      <c r="D28" s="30"/>
      <c r="E28" s="30"/>
      <c r="F28" s="31"/>
      <c r="G28" s="32"/>
      <c r="H28" s="33"/>
      <c r="I28" s="35"/>
      <c r="J28" s="34"/>
    </row>
    <row r="29" spans="2:10" ht="15.9" hidden="1" customHeight="1" x14ac:dyDescent="0.25">
      <c r="B29" s="86"/>
      <c r="C29" s="30"/>
      <c r="D29" s="30"/>
      <c r="E29" s="30"/>
      <c r="F29" s="31"/>
      <c r="G29" s="32"/>
      <c r="H29" s="33"/>
      <c r="I29" s="35"/>
      <c r="J29" s="34"/>
    </row>
    <row r="30" spans="2:10" ht="15.9" hidden="1" customHeight="1" x14ac:dyDescent="0.25">
      <c r="B30" s="86"/>
      <c r="C30" s="30"/>
      <c r="D30" s="30"/>
      <c r="E30" s="30"/>
      <c r="F30" s="31"/>
      <c r="G30" s="32"/>
      <c r="H30" s="33"/>
      <c r="I30" s="35"/>
      <c r="J30" s="34"/>
    </row>
    <row r="31" spans="2:10" ht="15.9" hidden="1" customHeight="1" x14ac:dyDescent="0.25">
      <c r="B31" s="86"/>
      <c r="C31" s="30"/>
      <c r="D31" s="30"/>
      <c r="E31" s="30"/>
      <c r="F31" s="31"/>
      <c r="G31" s="32"/>
      <c r="H31" s="33"/>
      <c r="I31" s="35"/>
      <c r="J31" s="34"/>
    </row>
    <row r="32" spans="2:10" ht="15.9" hidden="1" customHeight="1" x14ac:dyDescent="0.25">
      <c r="B32" s="86"/>
      <c r="C32" s="30"/>
      <c r="D32" s="30"/>
      <c r="E32" s="30"/>
      <c r="F32" s="31"/>
      <c r="G32" s="32"/>
      <c r="H32" s="33"/>
      <c r="I32" s="35"/>
      <c r="J32" s="34"/>
    </row>
    <row r="33" spans="2:10" ht="15.9" hidden="1" customHeight="1" x14ac:dyDescent="0.25">
      <c r="B33" s="86"/>
      <c r="C33" s="30"/>
      <c r="D33" s="30"/>
      <c r="E33" s="30"/>
      <c r="F33" s="31"/>
      <c r="G33" s="32"/>
      <c r="H33" s="33"/>
      <c r="I33" s="35"/>
      <c r="J33" s="34"/>
    </row>
    <row r="34" spans="2:10" ht="15.9" hidden="1" customHeight="1" x14ac:dyDescent="0.25">
      <c r="B34" s="86"/>
      <c r="C34" s="30"/>
      <c r="D34" s="30"/>
      <c r="E34" s="30"/>
      <c r="F34" s="31"/>
      <c r="G34" s="32"/>
      <c r="H34" s="33"/>
      <c r="I34" s="35"/>
      <c r="J34" s="34"/>
    </row>
    <row r="35" spans="2:10" s="41" customFormat="1" ht="16.5" customHeight="1" x14ac:dyDescent="0.25">
      <c r="B35" s="86" t="s">
        <v>26</v>
      </c>
      <c r="C35" s="15">
        <v>12.07</v>
      </c>
      <c r="D35" s="15">
        <v>12.07</v>
      </c>
      <c r="E35" s="15">
        <f>+C35-D35</f>
        <v>0</v>
      </c>
      <c r="F35" s="20">
        <v>44201</v>
      </c>
      <c r="G35" s="20">
        <v>44212</v>
      </c>
      <c r="H35" s="63">
        <v>5575</v>
      </c>
      <c r="I35" s="66">
        <f>+D35*H35</f>
        <v>67290.25</v>
      </c>
      <c r="J35" s="65">
        <f ca="1">+IFERROR($G$6-G35,0)/7</f>
        <v>85.857142857142861</v>
      </c>
    </row>
    <row r="36" spans="2:10" s="41" customFormat="1" ht="16.5" customHeight="1" x14ac:dyDescent="0.25">
      <c r="B36" s="86" t="s">
        <v>27</v>
      </c>
      <c r="C36" s="15">
        <v>12</v>
      </c>
      <c r="D36" s="15">
        <v>12</v>
      </c>
      <c r="E36" s="15">
        <f>+C36-D36</f>
        <v>0</v>
      </c>
      <c r="F36" s="20">
        <v>44195</v>
      </c>
      <c r="G36" s="20">
        <v>44195</v>
      </c>
      <c r="H36" s="63">
        <v>5575</v>
      </c>
      <c r="I36" s="66">
        <f>+D36*H36</f>
        <v>66900</v>
      </c>
      <c r="J36" s="65">
        <f ca="1">+IFERROR($G$6-G36,0)/7</f>
        <v>88.285714285714292</v>
      </c>
    </row>
    <row r="37" spans="2:10" s="41" customFormat="1" ht="16.5" customHeight="1" x14ac:dyDescent="0.25">
      <c r="B37" s="86" t="s">
        <v>28</v>
      </c>
      <c r="C37" s="15">
        <v>12.07</v>
      </c>
      <c r="D37" s="15">
        <v>12.07</v>
      </c>
      <c r="E37" s="15">
        <f>+C37-D37</f>
        <v>0</v>
      </c>
      <c r="F37" s="20">
        <v>44204</v>
      </c>
      <c r="G37" s="20">
        <v>44212</v>
      </c>
      <c r="H37" s="63">
        <v>5575</v>
      </c>
      <c r="I37" s="66">
        <f>+D37*H37</f>
        <v>67290.25</v>
      </c>
      <c r="J37" s="65">
        <f ca="1">+IFERROR($G$6-G37,0)/7</f>
        <v>85.857142857142861</v>
      </c>
    </row>
    <row r="38" spans="2:10" s="41" customFormat="1" ht="16.5" customHeight="1" x14ac:dyDescent="0.25">
      <c r="B38" s="86" t="s">
        <v>29</v>
      </c>
      <c r="C38" s="15">
        <v>12</v>
      </c>
      <c r="D38" s="15">
        <v>12</v>
      </c>
      <c r="E38" s="15">
        <f>+C38-D38</f>
        <v>0</v>
      </c>
      <c r="F38" s="20">
        <v>44209</v>
      </c>
      <c r="G38" s="20">
        <v>44210</v>
      </c>
      <c r="H38" s="63">
        <v>5575</v>
      </c>
      <c r="I38" s="66">
        <f>+D38*H38</f>
        <v>66900</v>
      </c>
      <c r="J38" s="65">
        <f ca="1">+IFERROR($G$6-G38,0)/7</f>
        <v>86.142857142857139</v>
      </c>
    </row>
    <row r="39" spans="2:10" ht="2.1" customHeight="1" x14ac:dyDescent="0.25">
      <c r="B39" s="86"/>
      <c r="C39" s="15"/>
      <c r="D39" s="15"/>
      <c r="E39" s="15"/>
      <c r="F39" s="20"/>
      <c r="G39" s="16"/>
      <c r="H39" s="17"/>
      <c r="I39" s="18">
        <f>+D39*H39</f>
        <v>0</v>
      </c>
      <c r="J39" s="19"/>
    </row>
    <row r="40" spans="2:10" ht="16.5" customHeight="1" x14ac:dyDescent="0.25">
      <c r="B40" s="86"/>
      <c r="C40" s="30">
        <f>SUM(C35:C39)</f>
        <v>48.14</v>
      </c>
      <c r="D40" s="30">
        <f>SUM(D35:D39)</f>
        <v>48.14</v>
      </c>
      <c r="E40" s="30">
        <f>SUM(E35:E39)</f>
        <v>0</v>
      </c>
      <c r="F40" s="31"/>
      <c r="G40" s="32"/>
      <c r="H40" s="38"/>
      <c r="I40" s="39">
        <f>SUM(I35:I39)</f>
        <v>268380.5</v>
      </c>
      <c r="J40" s="34"/>
    </row>
    <row r="41" spans="2:10" s="41" customFormat="1" ht="16.5" customHeight="1" x14ac:dyDescent="0.25">
      <c r="B41" s="86" t="s">
        <v>30</v>
      </c>
      <c r="C41" s="49">
        <v>12</v>
      </c>
      <c r="D41" s="15">
        <v>12</v>
      </c>
      <c r="E41" s="49">
        <f>+C41-D41</f>
        <v>0</v>
      </c>
      <c r="F41" s="20">
        <v>44224</v>
      </c>
      <c r="G41" s="20">
        <v>44224</v>
      </c>
      <c r="H41" s="63">
        <v>5575</v>
      </c>
      <c r="I41" s="66">
        <f t="shared" ref="I41:I50" si="4">+D41*H41</f>
        <v>66900</v>
      </c>
      <c r="J41" s="65">
        <f t="shared" ref="J41:J50" ca="1" si="5">+IFERROR($G$6-G41,0)/7</f>
        <v>84.142857142857139</v>
      </c>
    </row>
    <row r="42" spans="2:10" s="41" customFormat="1" ht="16.5" customHeight="1" x14ac:dyDescent="0.25">
      <c r="B42" s="123" t="s">
        <v>31</v>
      </c>
      <c r="C42" s="112">
        <v>12</v>
      </c>
      <c r="D42" s="15">
        <v>3</v>
      </c>
      <c r="E42" s="112"/>
      <c r="F42" s="20">
        <v>44226</v>
      </c>
      <c r="G42" s="20">
        <v>44226</v>
      </c>
      <c r="H42" s="63">
        <v>5575</v>
      </c>
      <c r="I42" s="66">
        <f t="shared" si="4"/>
        <v>16725</v>
      </c>
      <c r="J42" s="65">
        <f t="shared" ca="1" si="5"/>
        <v>83.857142857142861</v>
      </c>
    </row>
    <row r="43" spans="2:10" s="41" customFormat="1" ht="16.5" customHeight="1" x14ac:dyDescent="0.25">
      <c r="B43" s="126"/>
      <c r="C43" s="125"/>
      <c r="D43" s="15">
        <v>6</v>
      </c>
      <c r="E43" s="125"/>
      <c r="F43" s="20">
        <v>44228</v>
      </c>
      <c r="G43" s="20">
        <v>44228</v>
      </c>
      <c r="H43" s="63">
        <v>5575</v>
      </c>
      <c r="I43" s="66">
        <f t="shared" si="4"/>
        <v>33450</v>
      </c>
      <c r="J43" s="65">
        <f t="shared" ca="1" si="5"/>
        <v>83.571428571428569</v>
      </c>
    </row>
    <row r="44" spans="2:10" s="41" customFormat="1" ht="16.5" customHeight="1" x14ac:dyDescent="0.25">
      <c r="B44" s="126"/>
      <c r="C44" s="125"/>
      <c r="D44" s="15">
        <v>1.85</v>
      </c>
      <c r="E44" s="125"/>
      <c r="F44" s="20">
        <v>44278</v>
      </c>
      <c r="G44" s="20">
        <v>44278</v>
      </c>
      <c r="H44" s="63">
        <v>5575</v>
      </c>
      <c r="I44" s="66">
        <f t="shared" si="4"/>
        <v>10313.75</v>
      </c>
      <c r="J44" s="65">
        <f t="shared" ca="1" si="5"/>
        <v>76.428571428571431</v>
      </c>
    </row>
    <row r="45" spans="2:10" s="41" customFormat="1" ht="16.5" customHeight="1" x14ac:dyDescent="0.25">
      <c r="B45" s="126"/>
      <c r="C45" s="125"/>
      <c r="D45" s="15">
        <v>0.91</v>
      </c>
      <c r="E45" s="125"/>
      <c r="F45" s="20">
        <v>44306</v>
      </c>
      <c r="G45" s="20">
        <v>44306</v>
      </c>
      <c r="H45" s="63">
        <v>5575</v>
      </c>
      <c r="I45" s="66">
        <f t="shared" si="4"/>
        <v>5073.25</v>
      </c>
      <c r="J45" s="65">
        <f t="shared" ca="1" si="5"/>
        <v>72.428571428571431</v>
      </c>
    </row>
    <row r="46" spans="2:10" s="41" customFormat="1" ht="16.5" customHeight="1" x14ac:dyDescent="0.25">
      <c r="B46" s="124"/>
      <c r="C46" s="113"/>
      <c r="D46" s="15">
        <v>0.24</v>
      </c>
      <c r="E46" s="113"/>
      <c r="F46" s="20">
        <v>44340</v>
      </c>
      <c r="G46" s="20">
        <v>44340</v>
      </c>
      <c r="H46" s="63">
        <v>5575</v>
      </c>
      <c r="I46" s="66">
        <f t="shared" si="4"/>
        <v>1338</v>
      </c>
      <c r="J46" s="65">
        <f t="shared" ca="1" si="5"/>
        <v>67.571428571428569</v>
      </c>
    </row>
    <row r="47" spans="2:10" s="41" customFormat="1" ht="16.5" customHeight="1" x14ac:dyDescent="0.25">
      <c r="B47" s="86" t="s">
        <v>32</v>
      </c>
      <c r="C47" s="15">
        <v>12</v>
      </c>
      <c r="D47" s="15">
        <v>12</v>
      </c>
      <c r="E47" s="49">
        <f>+C47-D47</f>
        <v>0</v>
      </c>
      <c r="F47" s="20">
        <v>44225</v>
      </c>
      <c r="G47" s="20">
        <v>44225</v>
      </c>
      <c r="H47" s="63">
        <v>5575</v>
      </c>
      <c r="I47" s="66">
        <f t="shared" si="4"/>
        <v>66900</v>
      </c>
      <c r="J47" s="65">
        <f t="shared" ca="1" si="5"/>
        <v>84</v>
      </c>
    </row>
    <row r="48" spans="2:10" s="41" customFormat="1" ht="16.5" customHeight="1" x14ac:dyDescent="0.25">
      <c r="B48" s="123" t="s">
        <v>33</v>
      </c>
      <c r="C48" s="112">
        <v>12</v>
      </c>
      <c r="D48" s="15">
        <v>9</v>
      </c>
      <c r="E48" s="127"/>
      <c r="F48" s="20">
        <v>44228</v>
      </c>
      <c r="G48" s="20">
        <v>44230</v>
      </c>
      <c r="H48" s="63">
        <v>5575</v>
      </c>
      <c r="I48" s="66">
        <f t="shared" si="4"/>
        <v>50175</v>
      </c>
      <c r="J48" s="65">
        <f t="shared" ca="1" si="5"/>
        <v>83.285714285714292</v>
      </c>
    </row>
    <row r="49" spans="2:10" s="41" customFormat="1" ht="16.5" customHeight="1" x14ac:dyDescent="0.25">
      <c r="B49" s="126"/>
      <c r="C49" s="125"/>
      <c r="D49" s="15">
        <v>2.33</v>
      </c>
      <c r="E49" s="128"/>
      <c r="F49" s="20">
        <v>44278</v>
      </c>
      <c r="G49" s="20">
        <v>44278</v>
      </c>
      <c r="H49" s="63">
        <v>5575</v>
      </c>
      <c r="I49" s="66">
        <f t="shared" si="4"/>
        <v>12989.75</v>
      </c>
      <c r="J49" s="65">
        <f t="shared" ca="1" si="5"/>
        <v>76.428571428571431</v>
      </c>
    </row>
    <row r="50" spans="2:10" s="41" customFormat="1" ht="16.5" customHeight="1" x14ac:dyDescent="0.25">
      <c r="B50" s="124"/>
      <c r="C50" s="113"/>
      <c r="D50" s="15">
        <v>0.67</v>
      </c>
      <c r="E50" s="129"/>
      <c r="F50" s="20">
        <v>44292</v>
      </c>
      <c r="G50" s="20">
        <v>44292</v>
      </c>
      <c r="H50" s="63">
        <v>5575</v>
      </c>
      <c r="I50" s="66">
        <f t="shared" si="4"/>
        <v>3735.25</v>
      </c>
      <c r="J50" s="65">
        <f t="shared" ca="1" si="5"/>
        <v>74.428571428571431</v>
      </c>
    </row>
    <row r="51" spans="2:10" ht="2.1" customHeight="1" x14ac:dyDescent="0.25">
      <c r="B51" s="86"/>
      <c r="C51" s="15"/>
      <c r="D51" s="15"/>
      <c r="E51" s="15"/>
      <c r="F51" s="20"/>
      <c r="G51" s="16"/>
      <c r="H51" s="17"/>
      <c r="I51" s="18"/>
      <c r="J51" s="19"/>
    </row>
    <row r="52" spans="2:10" ht="15.9" customHeight="1" x14ac:dyDescent="0.25">
      <c r="B52" s="86"/>
      <c r="C52" s="30">
        <f>SUM(C41:C48)</f>
        <v>48</v>
      </c>
      <c r="D52" s="30">
        <f>SUM(D41:D51)</f>
        <v>48</v>
      </c>
      <c r="E52" s="30">
        <f>SUM(E41:E48)</f>
        <v>0</v>
      </c>
      <c r="F52" s="31"/>
      <c r="G52" s="32"/>
      <c r="H52" s="38"/>
      <c r="I52" s="39">
        <f>SUM(I41:I50)</f>
        <v>267600</v>
      </c>
      <c r="J52" s="34"/>
    </row>
    <row r="53" spans="2:10" s="41" customFormat="1" ht="16.5" customHeight="1" x14ac:dyDescent="0.25">
      <c r="B53" s="123" t="s">
        <v>34</v>
      </c>
      <c r="C53" s="112">
        <v>12</v>
      </c>
      <c r="D53" s="15">
        <v>11.85</v>
      </c>
      <c r="E53" s="112"/>
      <c r="F53" s="20">
        <v>44239</v>
      </c>
      <c r="G53" s="20">
        <v>44240</v>
      </c>
      <c r="H53" s="63">
        <v>5575</v>
      </c>
      <c r="I53" s="66">
        <f t="shared" ref="I53:I58" si="6">+D53*H53</f>
        <v>66063.75</v>
      </c>
      <c r="J53" s="65">
        <f t="shared" ref="J53:J58" ca="1" si="7">+IFERROR($G$6-G53,0)/7</f>
        <v>81.857142857142861</v>
      </c>
    </row>
    <row r="54" spans="2:10" s="41" customFormat="1" ht="16.5" customHeight="1" x14ac:dyDescent="0.25">
      <c r="B54" s="124"/>
      <c r="C54" s="113"/>
      <c r="D54" s="15">
        <v>0.15</v>
      </c>
      <c r="E54" s="113"/>
      <c r="F54" s="20">
        <v>44261</v>
      </c>
      <c r="G54" s="20">
        <v>44261</v>
      </c>
      <c r="H54" s="63">
        <v>5576</v>
      </c>
      <c r="I54" s="66">
        <f>+D54*H54</f>
        <v>836.4</v>
      </c>
      <c r="J54" s="65">
        <f ca="1">+IFERROR($G$6-G54,0)/7</f>
        <v>78.857142857142861</v>
      </c>
    </row>
    <row r="55" spans="2:10" s="41" customFormat="1" ht="16.5" customHeight="1" x14ac:dyDescent="0.25">
      <c r="B55" s="86" t="s">
        <v>35</v>
      </c>
      <c r="C55" s="15">
        <v>12</v>
      </c>
      <c r="D55" s="15">
        <v>12</v>
      </c>
      <c r="E55" s="15">
        <f>+C55-D55</f>
        <v>0</v>
      </c>
      <c r="F55" s="44">
        <v>44242</v>
      </c>
      <c r="G55" s="44">
        <v>44243</v>
      </c>
      <c r="H55" s="63">
        <v>5575</v>
      </c>
      <c r="I55" s="66">
        <f t="shared" si="6"/>
        <v>66900</v>
      </c>
      <c r="J55" s="65">
        <f t="shared" ca="1" si="7"/>
        <v>81.428571428571431</v>
      </c>
    </row>
    <row r="56" spans="2:10" s="41" customFormat="1" ht="16.5" customHeight="1" x14ac:dyDescent="0.25">
      <c r="B56" s="123" t="s">
        <v>36</v>
      </c>
      <c r="C56" s="112">
        <v>12</v>
      </c>
      <c r="D56" s="15">
        <v>11.44</v>
      </c>
      <c r="E56" s="112"/>
      <c r="F56" s="20">
        <v>44237</v>
      </c>
      <c r="G56" s="20">
        <v>44239</v>
      </c>
      <c r="H56" s="63">
        <v>5575</v>
      </c>
      <c r="I56" s="66">
        <f>+D56*H56</f>
        <v>63778</v>
      </c>
      <c r="J56" s="65">
        <f ca="1">+IFERROR($G$6-G56,0)/7</f>
        <v>82</v>
      </c>
    </row>
    <row r="57" spans="2:10" s="41" customFormat="1" ht="16.5" customHeight="1" x14ac:dyDescent="0.25">
      <c r="B57" s="124"/>
      <c r="C57" s="113"/>
      <c r="D57" s="15">
        <v>0.56000000000000005</v>
      </c>
      <c r="E57" s="113"/>
      <c r="F57" s="20">
        <v>44261</v>
      </c>
      <c r="G57" s="20">
        <v>44261</v>
      </c>
      <c r="H57" s="63">
        <v>5575</v>
      </c>
      <c r="I57" s="66">
        <f t="shared" si="6"/>
        <v>3122.0000000000005</v>
      </c>
      <c r="J57" s="65">
        <f t="shared" ca="1" si="7"/>
        <v>78.857142857142861</v>
      </c>
    </row>
    <row r="58" spans="2:10" s="41" customFormat="1" ht="16.5" customHeight="1" x14ac:dyDescent="0.25">
      <c r="B58" s="86" t="s">
        <v>37</v>
      </c>
      <c r="C58" s="15">
        <v>12</v>
      </c>
      <c r="D58" s="15">
        <v>12</v>
      </c>
      <c r="E58" s="15">
        <f>+C58-D58</f>
        <v>0</v>
      </c>
      <c r="F58" s="20">
        <v>44231</v>
      </c>
      <c r="G58" s="20">
        <v>44233</v>
      </c>
      <c r="H58" s="63">
        <v>5575</v>
      </c>
      <c r="I58" s="66">
        <f t="shared" si="6"/>
        <v>66900</v>
      </c>
      <c r="J58" s="65">
        <f t="shared" ca="1" si="7"/>
        <v>82.857142857142861</v>
      </c>
    </row>
    <row r="59" spans="2:10" ht="2.1" customHeight="1" x14ac:dyDescent="0.25">
      <c r="B59" s="86"/>
      <c r="C59" s="15"/>
      <c r="D59" s="15"/>
      <c r="E59" s="15"/>
      <c r="F59" s="20"/>
      <c r="G59" s="16"/>
      <c r="H59" s="17"/>
      <c r="I59" s="18"/>
      <c r="J59" s="19"/>
    </row>
    <row r="60" spans="2:10" ht="13.2" x14ac:dyDescent="0.25">
      <c r="B60" s="86"/>
      <c r="C60" s="30">
        <f>SUM(C53:C59)</f>
        <v>48</v>
      </c>
      <c r="D60" s="30">
        <f>SUM(D53:D59)</f>
        <v>48</v>
      </c>
      <c r="E60" s="30">
        <f>SUM(E53:E59)</f>
        <v>0</v>
      </c>
      <c r="F60" s="31"/>
      <c r="G60" s="32"/>
      <c r="H60" s="38"/>
      <c r="I60" s="39">
        <f>SUM(I53:I59)</f>
        <v>267600.15000000002</v>
      </c>
      <c r="J60" s="34"/>
    </row>
    <row r="61" spans="2:10" s="41" customFormat="1" ht="16.5" customHeight="1" x14ac:dyDescent="0.25">
      <c r="B61" s="95" t="s">
        <v>39</v>
      </c>
      <c r="C61" s="97">
        <v>9</v>
      </c>
      <c r="D61" s="97">
        <v>9</v>
      </c>
      <c r="E61" s="97">
        <f>+C61-D61</f>
        <v>0</v>
      </c>
      <c r="F61" s="98">
        <v>44257</v>
      </c>
      <c r="G61" s="98">
        <v>44259</v>
      </c>
      <c r="H61" s="105">
        <v>5575</v>
      </c>
      <c r="I61" s="106">
        <f>+D61*H61</f>
        <v>50175</v>
      </c>
      <c r="J61" s="107">
        <f ca="1">+IFERROR($G$6-G61,0)/7</f>
        <v>79.142857142857139</v>
      </c>
    </row>
    <row r="62" spans="2:10" s="41" customFormat="1" ht="16.5" customHeight="1" x14ac:dyDescent="0.25">
      <c r="B62" s="132" t="s">
        <v>40</v>
      </c>
      <c r="C62" s="134">
        <v>11.16</v>
      </c>
      <c r="D62" s="97">
        <v>6</v>
      </c>
      <c r="E62" s="134"/>
      <c r="F62" s="98">
        <v>44252</v>
      </c>
      <c r="G62" s="98">
        <v>44253</v>
      </c>
      <c r="H62" s="105">
        <v>5575</v>
      </c>
      <c r="I62" s="106">
        <f t="shared" ref="I62:I66" si="8">+D62*H62</f>
        <v>33450</v>
      </c>
      <c r="J62" s="107">
        <f t="shared" ref="J62:J66" ca="1" si="9">+IFERROR($G$6-G62,0)/7</f>
        <v>80</v>
      </c>
    </row>
    <row r="63" spans="2:10" s="41" customFormat="1" ht="16.5" customHeight="1" x14ac:dyDescent="0.25">
      <c r="B63" s="133"/>
      <c r="C63" s="131"/>
      <c r="D63" s="97">
        <f>6-0.84</f>
        <v>5.16</v>
      </c>
      <c r="E63" s="131"/>
      <c r="F63" s="98">
        <v>44256</v>
      </c>
      <c r="G63" s="98">
        <v>44256</v>
      </c>
      <c r="H63" s="105">
        <v>5576</v>
      </c>
      <c r="I63" s="106">
        <f>+D63*H63</f>
        <v>28772.16</v>
      </c>
      <c r="J63" s="107">
        <f ca="1">+IFERROR($G$6-G63,0)/7</f>
        <v>79.571428571428569</v>
      </c>
    </row>
    <row r="64" spans="2:10" s="41" customFormat="1" ht="16.5" customHeight="1" x14ac:dyDescent="0.25">
      <c r="B64" s="100" t="s">
        <v>41</v>
      </c>
      <c r="C64" s="102">
        <v>9</v>
      </c>
      <c r="D64" s="102">
        <v>9</v>
      </c>
      <c r="E64" s="102">
        <f>+C64-D64</f>
        <v>0</v>
      </c>
      <c r="F64" s="98">
        <v>44249</v>
      </c>
      <c r="G64" s="98">
        <v>44251</v>
      </c>
      <c r="H64" s="105">
        <v>5575</v>
      </c>
      <c r="I64" s="106">
        <f t="shared" si="8"/>
        <v>50175</v>
      </c>
      <c r="J64" s="107">
        <f t="shared" ca="1" si="9"/>
        <v>80.285714285714292</v>
      </c>
    </row>
    <row r="65" spans="2:10" s="41" customFormat="1" ht="16.5" customHeight="1" x14ac:dyDescent="0.25">
      <c r="B65" s="132" t="s">
        <v>80</v>
      </c>
      <c r="C65" s="134">
        <v>9.02</v>
      </c>
      <c r="D65" s="97">
        <v>2.38</v>
      </c>
      <c r="E65" s="130"/>
      <c r="F65" s="98">
        <v>44254</v>
      </c>
      <c r="G65" s="98">
        <v>44254</v>
      </c>
      <c r="H65" s="105">
        <v>5575</v>
      </c>
      <c r="I65" s="106">
        <f>+D65*H65</f>
        <v>13268.5</v>
      </c>
      <c r="J65" s="107">
        <f ca="1">+IFERROR($G$6-G65,0)/7</f>
        <v>79.857142857142861</v>
      </c>
    </row>
    <row r="66" spans="2:10" s="41" customFormat="1" ht="16.5" customHeight="1" x14ac:dyDescent="0.25">
      <c r="B66" s="133"/>
      <c r="C66" s="131"/>
      <c r="D66" s="97">
        <v>6.64</v>
      </c>
      <c r="E66" s="131"/>
      <c r="F66" s="98">
        <v>44271</v>
      </c>
      <c r="G66" s="98">
        <v>44271</v>
      </c>
      <c r="H66" s="105">
        <v>5575</v>
      </c>
      <c r="I66" s="106">
        <f t="shared" si="8"/>
        <v>37018</v>
      </c>
      <c r="J66" s="107">
        <f t="shared" ca="1" si="9"/>
        <v>77.428571428571431</v>
      </c>
    </row>
    <row r="67" spans="2:10" ht="13.2" x14ac:dyDescent="0.25">
      <c r="B67" s="86"/>
      <c r="C67" s="30">
        <f>SUM(C61:C66)</f>
        <v>38.18</v>
      </c>
      <c r="D67" s="30">
        <f>SUM(D61:D66)</f>
        <v>38.18</v>
      </c>
      <c r="E67" s="30">
        <f>SUM(E61:E66)</f>
        <v>0</v>
      </c>
      <c r="F67" s="31"/>
      <c r="G67" s="32"/>
      <c r="H67" s="38"/>
      <c r="I67" s="39">
        <f>SUM(I61:I66)</f>
        <v>212858.66</v>
      </c>
      <c r="J67" s="34"/>
    </row>
    <row r="68" spans="2:10" ht="2.1" customHeight="1" x14ac:dyDescent="0.25">
      <c r="B68" s="86"/>
      <c r="C68" s="15"/>
      <c r="D68" s="15"/>
      <c r="E68" s="15"/>
      <c r="F68" s="20"/>
      <c r="G68" s="16"/>
      <c r="H68" s="17"/>
      <c r="I68" s="18"/>
      <c r="J68" s="19"/>
    </row>
    <row r="69" spans="2:10" ht="15.9" customHeight="1" thickBot="1" x14ac:dyDescent="0.3">
      <c r="B69" s="90" t="s">
        <v>12</v>
      </c>
      <c r="C69" s="22">
        <f>C17+C40+C25+C52+C67+C60</f>
        <v>299.59000000000003</v>
      </c>
      <c r="D69" s="22">
        <f>D17+D40+D25+D52+D67+D60</f>
        <v>299.59000000000003</v>
      </c>
      <c r="E69" s="22">
        <f>E17+E40+E25+E52+E67+E60</f>
        <v>0</v>
      </c>
      <c r="F69" s="23"/>
      <c r="G69" s="24"/>
      <c r="H69" s="25"/>
      <c r="I69" s="26">
        <f>I17+I40+I52+I67+I25+I60</f>
        <v>1670219.56</v>
      </c>
      <c r="J69" s="27"/>
    </row>
    <row r="70" spans="2:10" ht="2.1" customHeight="1" x14ac:dyDescent="0.25">
      <c r="B70" s="86"/>
      <c r="C70" s="15"/>
      <c r="D70" s="15"/>
      <c r="E70" s="15"/>
      <c r="F70" s="20"/>
      <c r="G70" s="16"/>
      <c r="H70" s="17"/>
      <c r="I70" s="18"/>
      <c r="J70" s="19"/>
    </row>
    <row r="71" spans="2:10" ht="15.9" customHeight="1" x14ac:dyDescent="0.25">
      <c r="D71" s="47">
        <f>+C69-D69</f>
        <v>0</v>
      </c>
    </row>
    <row r="72" spans="2:10" ht="15.9" customHeight="1" x14ac:dyDescent="0.25">
      <c r="E72" s="47"/>
    </row>
    <row r="73" spans="2:10" ht="15.9" customHeight="1" x14ac:dyDescent="0.25">
      <c r="E73" s="47"/>
    </row>
  </sheetData>
  <autoFilter ref="B7:J69" xr:uid="{3EE17FDF-59C9-46B0-9322-F70F98521D5F}"/>
  <mergeCells count="27">
    <mergeCell ref="E65:E66"/>
    <mergeCell ref="B56:B57"/>
    <mergeCell ref="C56:C57"/>
    <mergeCell ref="E56:E57"/>
    <mergeCell ref="B62:B63"/>
    <mergeCell ref="C62:C63"/>
    <mergeCell ref="E62:E63"/>
    <mergeCell ref="B65:B66"/>
    <mergeCell ref="C65:C66"/>
    <mergeCell ref="B48:B50"/>
    <mergeCell ref="C48:C50"/>
    <mergeCell ref="E48:E50"/>
    <mergeCell ref="B53:B54"/>
    <mergeCell ref="C53:C54"/>
    <mergeCell ref="E53:E54"/>
    <mergeCell ref="E42:E46"/>
    <mergeCell ref="B2:J2"/>
    <mergeCell ref="B7:B8"/>
    <mergeCell ref="C7:C8"/>
    <mergeCell ref="D7:D8"/>
    <mergeCell ref="E7:E8"/>
    <mergeCell ref="B12:B13"/>
    <mergeCell ref="C12:C13"/>
    <mergeCell ref="B18:B19"/>
    <mergeCell ref="C18:C19"/>
    <mergeCell ref="B42:B46"/>
    <mergeCell ref="C42:C46"/>
  </mergeCells>
  <printOptions horizontalCentered="1"/>
  <pageMargins left="0" right="0" top="0" bottom="0" header="0" footer="0"/>
  <pageSetup paperSize="9" orientation="landscape" r:id="rId1"/>
  <headerFooter alignWithMargins="0">
    <oddFooter>&amp;LIng° Agr. Pedro Chigchón C&amp;D&amp;F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09C4-BE9A-483D-9415-9298040379C3}">
  <dimension ref="B2:K102"/>
  <sheetViews>
    <sheetView showGridLines="0" showZeros="0" zoomScale="86" zoomScaleNormal="86" workbookViewId="0">
      <pane xSplit="1" ySplit="8" topLeftCell="B84" activePane="bottomRight" state="frozen"/>
      <selection pane="topRight" activeCell="B1" sqref="B1"/>
      <selection pane="bottomLeft" activeCell="A9" sqref="A9"/>
      <selection pane="bottomRight" activeCell="C97" sqref="C97"/>
    </sheetView>
  </sheetViews>
  <sheetFormatPr baseColWidth="10" defaultColWidth="9.6328125" defaultRowHeight="13.2" x14ac:dyDescent="0.25"/>
  <cols>
    <col min="1" max="1" width="1.81640625" style="4" customWidth="1"/>
    <col min="2" max="2" width="22.54296875" style="83" customWidth="1"/>
    <col min="3" max="5" width="8.54296875" style="4" customWidth="1"/>
    <col min="6" max="6" width="11.90625" style="4" customWidth="1"/>
    <col min="7" max="7" width="10" style="4" customWidth="1"/>
    <col min="8" max="8" width="10.1796875" style="4" customWidth="1"/>
    <col min="9" max="9" width="10.81640625" style="4" customWidth="1"/>
    <col min="10" max="10" width="11.1796875" style="4" customWidth="1"/>
    <col min="11" max="16384" width="9.6328125" style="4"/>
  </cols>
  <sheetData>
    <row r="2" spans="2:10" ht="26.25" customHeight="1" thickBot="1" x14ac:dyDescent="0.3">
      <c r="B2" s="114" t="s">
        <v>79</v>
      </c>
      <c r="C2" s="114"/>
      <c r="D2" s="114"/>
      <c r="E2" s="114"/>
      <c r="F2" s="114"/>
      <c r="G2" s="114"/>
      <c r="H2" s="114"/>
      <c r="I2" s="114"/>
      <c r="J2" s="114"/>
    </row>
    <row r="3" spans="2:10" ht="3.6" hidden="1" customHeight="1" thickTop="1" x14ac:dyDescent="0.25"/>
    <row r="4" spans="2:10" ht="3.6" hidden="1" customHeight="1" x14ac:dyDescent="0.3">
      <c r="B4" s="84" t="s">
        <v>4</v>
      </c>
      <c r="C4" s="1"/>
      <c r="D4" s="1"/>
      <c r="E4" s="1"/>
      <c r="G4" s="5"/>
      <c r="H4" s="5"/>
      <c r="J4" s="5"/>
    </row>
    <row r="5" spans="2:10" ht="3.6" hidden="1" customHeight="1" x14ac:dyDescent="0.35">
      <c r="B5" s="85" t="s">
        <v>5</v>
      </c>
      <c r="C5" s="3"/>
      <c r="D5" s="3"/>
      <c r="E5" s="3"/>
      <c r="F5" s="5"/>
      <c r="G5" s="5"/>
      <c r="H5" s="5"/>
      <c r="J5" s="6"/>
    </row>
    <row r="6" spans="2:10" ht="3.6" hidden="1" customHeight="1" thickBot="1" x14ac:dyDescent="0.3">
      <c r="B6" s="3"/>
      <c r="C6" s="3"/>
      <c r="D6" s="3"/>
      <c r="E6" s="3"/>
      <c r="F6" s="3"/>
      <c r="G6" s="2">
        <f ca="1">TODAY()</f>
        <v>44813</v>
      </c>
    </row>
    <row r="7" spans="2:10" s="41" customFormat="1" ht="21.75" customHeight="1" thickTop="1" x14ac:dyDescent="0.25">
      <c r="B7" s="119" t="s">
        <v>15</v>
      </c>
      <c r="C7" s="115" t="s">
        <v>10</v>
      </c>
      <c r="D7" s="117" t="s">
        <v>13</v>
      </c>
      <c r="E7" s="117" t="s">
        <v>14</v>
      </c>
      <c r="F7" s="48" t="s">
        <v>6</v>
      </c>
      <c r="G7" s="48" t="s">
        <v>8</v>
      </c>
      <c r="H7" s="48" t="s">
        <v>1</v>
      </c>
      <c r="I7" s="48" t="s">
        <v>0</v>
      </c>
      <c r="J7" s="40" t="s">
        <v>11</v>
      </c>
    </row>
    <row r="8" spans="2:10" s="41" customFormat="1" ht="21.75" customHeight="1" x14ac:dyDescent="0.25">
      <c r="B8" s="120"/>
      <c r="C8" s="116"/>
      <c r="D8" s="118"/>
      <c r="E8" s="118"/>
      <c r="F8" s="42" t="s">
        <v>7</v>
      </c>
      <c r="G8" s="42" t="s">
        <v>7</v>
      </c>
      <c r="H8" s="42" t="s">
        <v>2</v>
      </c>
      <c r="I8" s="42" t="s">
        <v>3</v>
      </c>
      <c r="J8" s="43" t="s">
        <v>9</v>
      </c>
    </row>
    <row r="9" spans="2:10" ht="1.5" customHeight="1" x14ac:dyDescent="0.25">
      <c r="B9" s="86"/>
      <c r="C9" s="15"/>
      <c r="D9" s="15"/>
      <c r="E9" s="15"/>
      <c r="F9" s="20"/>
      <c r="G9" s="16"/>
      <c r="H9" s="17"/>
      <c r="I9" s="18"/>
      <c r="J9" s="19"/>
    </row>
    <row r="10" spans="2:10" ht="16.5" customHeight="1" x14ac:dyDescent="0.25">
      <c r="B10" s="86" t="s">
        <v>65</v>
      </c>
      <c r="C10" s="15">
        <v>10.63</v>
      </c>
      <c r="D10" s="15">
        <v>10.63</v>
      </c>
      <c r="E10" s="15"/>
      <c r="F10" s="20">
        <v>44264</v>
      </c>
      <c r="G10" s="20">
        <v>44265</v>
      </c>
      <c r="H10" s="63">
        <v>5575</v>
      </c>
      <c r="I10" s="64">
        <f>+D10*H10</f>
        <v>59262.250000000007</v>
      </c>
      <c r="J10" s="65">
        <f ca="1">+IFERROR($G$6-G10,0)/7</f>
        <v>78.285714285714292</v>
      </c>
    </row>
    <row r="11" spans="2:10" ht="16.5" customHeight="1" x14ac:dyDescent="0.25">
      <c r="B11" s="86" t="s">
        <v>66</v>
      </c>
      <c r="C11" s="49">
        <v>10.56</v>
      </c>
      <c r="D11" s="15">
        <v>10.56</v>
      </c>
      <c r="E11" s="15"/>
      <c r="F11" s="20">
        <v>44266</v>
      </c>
      <c r="G11" s="20">
        <v>44267</v>
      </c>
      <c r="H11" s="63">
        <v>5575</v>
      </c>
      <c r="I11" s="64">
        <f>+D11*H11</f>
        <v>58872</v>
      </c>
      <c r="J11" s="65">
        <f ca="1">+IFERROR($G$6-G11,0)/7</f>
        <v>78</v>
      </c>
    </row>
    <row r="12" spans="2:10" ht="16.5" customHeight="1" x14ac:dyDescent="0.25">
      <c r="B12" s="80" t="s">
        <v>67</v>
      </c>
      <c r="C12" s="15">
        <v>10.63</v>
      </c>
      <c r="D12" s="15">
        <v>10.63</v>
      </c>
      <c r="E12" s="15"/>
      <c r="F12" s="20">
        <v>44268</v>
      </c>
      <c r="G12" s="20">
        <v>44268</v>
      </c>
      <c r="H12" s="63">
        <v>5575</v>
      </c>
      <c r="I12" s="64">
        <f>+D12*H12</f>
        <v>59262.250000000007</v>
      </c>
      <c r="J12" s="65">
        <f ca="1">+IFERROR($G$6-G12,0)/7</f>
        <v>77.857142857142861</v>
      </c>
    </row>
    <row r="13" spans="2:10" ht="16.5" customHeight="1" x14ac:dyDescent="0.25">
      <c r="B13" s="86" t="s">
        <v>68</v>
      </c>
      <c r="C13" s="49">
        <v>10.56</v>
      </c>
      <c r="D13" s="15">
        <v>10.56</v>
      </c>
      <c r="E13" s="15"/>
      <c r="F13" s="20">
        <v>44269</v>
      </c>
      <c r="G13" s="20">
        <v>44270</v>
      </c>
      <c r="H13" s="63">
        <v>5575</v>
      </c>
      <c r="I13" s="64">
        <f>+D13*H13</f>
        <v>58872</v>
      </c>
      <c r="J13" s="65">
        <f ca="1">+IFERROR($G$6-G13,0)/7</f>
        <v>77.571428571428569</v>
      </c>
    </row>
    <row r="14" spans="2:10" ht="1.5" customHeight="1" x14ac:dyDescent="0.25">
      <c r="B14" s="86"/>
      <c r="C14" s="15"/>
      <c r="D14" s="15"/>
      <c r="E14" s="15"/>
      <c r="F14" s="20"/>
      <c r="G14" s="20"/>
      <c r="H14" s="63"/>
      <c r="I14" s="64"/>
      <c r="J14" s="65"/>
    </row>
    <row r="15" spans="2:10" ht="15" customHeight="1" x14ac:dyDescent="0.25">
      <c r="B15" s="86"/>
      <c r="C15" s="30">
        <f>SUM(C10:C14)</f>
        <v>42.38</v>
      </c>
      <c r="D15" s="30">
        <f>SUM(D10:D14)</f>
        <v>42.38</v>
      </c>
      <c r="E15" s="30">
        <f>SUM(E10:E14)</f>
        <v>0</v>
      </c>
      <c r="F15" s="31"/>
      <c r="G15" s="31"/>
      <c r="H15" s="67"/>
      <c r="I15" s="68">
        <f>SUM(I10:I14)</f>
        <v>236268.5</v>
      </c>
      <c r="J15" s="69"/>
    </row>
    <row r="16" spans="2:10" ht="16.5" customHeight="1" x14ac:dyDescent="0.25">
      <c r="B16" s="80" t="s">
        <v>21</v>
      </c>
      <c r="C16" s="62">
        <v>10.56</v>
      </c>
      <c r="D16" s="15">
        <v>10.56</v>
      </c>
      <c r="E16" s="15"/>
      <c r="F16" s="20">
        <v>44272</v>
      </c>
      <c r="G16" s="20">
        <v>44273</v>
      </c>
      <c r="H16" s="63">
        <v>5575</v>
      </c>
      <c r="I16" s="66">
        <f t="shared" ref="I16:I24" si="0">+D16*H16</f>
        <v>58872</v>
      </c>
      <c r="J16" s="65">
        <f t="shared" ref="J16:J24" ca="1" si="1">+IFERROR($G$6-G16,0)/7</f>
        <v>77.142857142857139</v>
      </c>
    </row>
    <row r="17" spans="2:10" ht="16.5" customHeight="1" x14ac:dyDescent="0.25">
      <c r="B17" s="123" t="s">
        <v>22</v>
      </c>
      <c r="C17" s="112">
        <v>10.56</v>
      </c>
      <c r="D17" s="15">
        <v>9.56</v>
      </c>
      <c r="E17" s="112"/>
      <c r="F17" s="20">
        <v>44273</v>
      </c>
      <c r="G17" s="20">
        <v>44282</v>
      </c>
      <c r="H17" s="63">
        <v>5575</v>
      </c>
      <c r="I17" s="66">
        <f t="shared" si="0"/>
        <v>53297</v>
      </c>
      <c r="J17" s="65">
        <f t="shared" ca="1" si="1"/>
        <v>75.857142857142861</v>
      </c>
    </row>
    <row r="18" spans="2:10" ht="16.5" customHeight="1" x14ac:dyDescent="0.25">
      <c r="B18" s="124"/>
      <c r="C18" s="113"/>
      <c r="D18" s="15">
        <v>1</v>
      </c>
      <c r="E18" s="113"/>
      <c r="F18" s="20">
        <v>44302</v>
      </c>
      <c r="G18" s="20">
        <v>44302</v>
      </c>
      <c r="H18" s="63">
        <v>5575</v>
      </c>
      <c r="I18" s="66">
        <f t="shared" si="0"/>
        <v>5575</v>
      </c>
      <c r="J18" s="65">
        <f t="shared" ca="1" si="1"/>
        <v>73</v>
      </c>
    </row>
    <row r="19" spans="2:10" ht="16.5" customHeight="1" x14ac:dyDescent="0.25">
      <c r="B19" s="86" t="s">
        <v>23</v>
      </c>
      <c r="C19" s="15">
        <v>10.56</v>
      </c>
      <c r="D19" s="15">
        <v>10.56</v>
      </c>
      <c r="E19" s="15"/>
      <c r="F19" s="20">
        <v>44274</v>
      </c>
      <c r="G19" s="20">
        <v>44275</v>
      </c>
      <c r="H19" s="63">
        <v>5575</v>
      </c>
      <c r="I19" s="66">
        <f t="shared" si="0"/>
        <v>58872</v>
      </c>
      <c r="J19" s="65">
        <f t="shared" ca="1" si="1"/>
        <v>76.857142857142861</v>
      </c>
    </row>
    <row r="20" spans="2:10" ht="16.5" customHeight="1" x14ac:dyDescent="0.25">
      <c r="B20" s="123" t="s">
        <v>24</v>
      </c>
      <c r="C20" s="112">
        <v>10.56</v>
      </c>
      <c r="D20" s="15">
        <v>7.92</v>
      </c>
      <c r="E20" s="112"/>
      <c r="F20" s="20">
        <v>44275</v>
      </c>
      <c r="G20" s="20">
        <v>44280</v>
      </c>
      <c r="H20" s="63">
        <v>5575</v>
      </c>
      <c r="I20" s="66">
        <f t="shared" si="0"/>
        <v>44154</v>
      </c>
      <c r="J20" s="65">
        <f t="shared" ca="1" si="1"/>
        <v>76.142857142857139</v>
      </c>
    </row>
    <row r="21" spans="2:10" ht="16.5" customHeight="1" x14ac:dyDescent="0.25">
      <c r="B21" s="126"/>
      <c r="C21" s="125"/>
      <c r="D21" s="15">
        <v>1.34</v>
      </c>
      <c r="E21" s="125"/>
      <c r="F21" s="20">
        <v>44296</v>
      </c>
      <c r="G21" s="20">
        <v>44296</v>
      </c>
      <c r="H21" s="63">
        <v>5575</v>
      </c>
      <c r="I21" s="66">
        <f t="shared" si="0"/>
        <v>7470.5</v>
      </c>
      <c r="J21" s="65">
        <f t="shared" ca="1" si="1"/>
        <v>73.857142857142861</v>
      </c>
    </row>
    <row r="22" spans="2:10" ht="16.5" customHeight="1" x14ac:dyDescent="0.25">
      <c r="B22" s="126"/>
      <c r="C22" s="125"/>
      <c r="D22" s="15">
        <v>0.3</v>
      </c>
      <c r="E22" s="125"/>
      <c r="F22" s="20">
        <v>44307</v>
      </c>
      <c r="G22" s="20">
        <v>44307</v>
      </c>
      <c r="H22" s="63">
        <v>5575</v>
      </c>
      <c r="I22" s="66">
        <f t="shared" si="0"/>
        <v>1672.5</v>
      </c>
      <c r="J22" s="65">
        <f t="shared" ca="1" si="1"/>
        <v>72.285714285714292</v>
      </c>
    </row>
    <row r="23" spans="2:10" ht="16.5" customHeight="1" x14ac:dyDescent="0.25">
      <c r="B23" s="126"/>
      <c r="C23" s="125"/>
      <c r="D23" s="15">
        <v>0.55000000000000004</v>
      </c>
      <c r="E23" s="125"/>
      <c r="F23" s="20">
        <v>44329</v>
      </c>
      <c r="G23" s="20">
        <v>44329</v>
      </c>
      <c r="H23" s="63">
        <v>5575</v>
      </c>
      <c r="I23" s="66">
        <f t="shared" si="0"/>
        <v>3066.2500000000005</v>
      </c>
      <c r="J23" s="65">
        <f t="shared" ca="1" si="1"/>
        <v>69.142857142857139</v>
      </c>
    </row>
    <row r="24" spans="2:10" ht="16.5" customHeight="1" x14ac:dyDescent="0.25">
      <c r="B24" s="124"/>
      <c r="C24" s="113"/>
      <c r="D24" s="15">
        <v>0.45</v>
      </c>
      <c r="E24" s="113"/>
      <c r="F24" s="20">
        <v>44356</v>
      </c>
      <c r="G24" s="20">
        <v>44356</v>
      </c>
      <c r="H24" s="63">
        <v>5575</v>
      </c>
      <c r="I24" s="66">
        <f t="shared" si="0"/>
        <v>2508.75</v>
      </c>
      <c r="J24" s="65">
        <f t="shared" ca="1" si="1"/>
        <v>65.285714285714292</v>
      </c>
    </row>
    <row r="25" spans="2:10" ht="1.5" customHeight="1" x14ac:dyDescent="0.25">
      <c r="B25" s="86"/>
      <c r="C25" s="15"/>
      <c r="D25" s="15"/>
      <c r="E25" s="15"/>
      <c r="F25" s="20"/>
      <c r="G25" s="20"/>
      <c r="H25" s="63"/>
      <c r="I25" s="64"/>
      <c r="J25" s="65"/>
    </row>
    <row r="26" spans="2:10" ht="15" customHeight="1" x14ac:dyDescent="0.25">
      <c r="B26" s="86"/>
      <c r="C26" s="30">
        <f>SUM(C16:C25)</f>
        <v>42.24</v>
      </c>
      <c r="D26" s="30">
        <f>SUM(D16:D25)</f>
        <v>42.24</v>
      </c>
      <c r="E26" s="30">
        <f>SUM(E16:E25)</f>
        <v>0</v>
      </c>
      <c r="F26" s="31"/>
      <c r="G26" s="31"/>
      <c r="H26" s="70"/>
      <c r="I26" s="68">
        <f>SUM(I16:I25)</f>
        <v>235488</v>
      </c>
      <c r="J26" s="69"/>
    </row>
    <row r="27" spans="2:10" ht="12.75" hidden="1" customHeight="1" x14ac:dyDescent="0.25">
      <c r="B27" s="86"/>
      <c r="C27" s="30"/>
      <c r="D27" s="30"/>
      <c r="E27" s="30"/>
      <c r="F27" s="31"/>
      <c r="G27" s="31"/>
      <c r="H27" s="67"/>
      <c r="I27" s="68"/>
      <c r="J27" s="69"/>
    </row>
    <row r="28" spans="2:10" ht="12.75" hidden="1" customHeight="1" x14ac:dyDescent="0.25">
      <c r="B28" s="86"/>
      <c r="C28" s="30"/>
      <c r="D28" s="30"/>
      <c r="E28" s="30"/>
      <c r="F28" s="31"/>
      <c r="G28" s="31"/>
      <c r="H28" s="67"/>
      <c r="I28" s="68"/>
      <c r="J28" s="69"/>
    </row>
    <row r="29" spans="2:10" ht="12.75" hidden="1" customHeight="1" x14ac:dyDescent="0.25">
      <c r="B29" s="86"/>
      <c r="C29" s="30"/>
      <c r="D29" s="30"/>
      <c r="E29" s="30"/>
      <c r="F29" s="31"/>
      <c r="G29" s="31"/>
      <c r="H29" s="67"/>
      <c r="I29" s="68"/>
      <c r="J29" s="69"/>
    </row>
    <row r="30" spans="2:10" ht="12.75" hidden="1" customHeight="1" x14ac:dyDescent="0.25">
      <c r="B30" s="86"/>
      <c r="C30" s="30"/>
      <c r="D30" s="30"/>
      <c r="E30" s="30"/>
      <c r="F30" s="31"/>
      <c r="G30" s="31"/>
      <c r="H30" s="67"/>
      <c r="I30" s="68"/>
      <c r="J30" s="69"/>
    </row>
    <row r="31" spans="2:10" ht="12.75" hidden="1" customHeight="1" x14ac:dyDescent="0.25">
      <c r="B31" s="86"/>
      <c r="C31" s="30"/>
      <c r="D31" s="30"/>
      <c r="E31" s="30"/>
      <c r="F31" s="31"/>
      <c r="G31" s="31"/>
      <c r="H31" s="67"/>
      <c r="I31" s="68"/>
      <c r="J31" s="69"/>
    </row>
    <row r="32" spans="2:10" ht="12.75" hidden="1" customHeight="1" x14ac:dyDescent="0.25">
      <c r="B32" s="86"/>
      <c r="C32" s="30"/>
      <c r="D32" s="30"/>
      <c r="E32" s="30"/>
      <c r="F32" s="31"/>
      <c r="G32" s="31"/>
      <c r="H32" s="67"/>
      <c r="I32" s="68"/>
      <c r="J32" s="69"/>
    </row>
    <row r="33" spans="2:10" ht="12.75" hidden="1" customHeight="1" x14ac:dyDescent="0.25">
      <c r="B33" s="86"/>
      <c r="C33" s="30"/>
      <c r="D33" s="30"/>
      <c r="E33" s="30"/>
      <c r="F33" s="31"/>
      <c r="G33" s="31"/>
      <c r="H33" s="67"/>
      <c r="I33" s="68"/>
      <c r="J33" s="69"/>
    </row>
    <row r="34" spans="2:10" ht="12.75" hidden="1" customHeight="1" x14ac:dyDescent="0.25">
      <c r="B34" s="86"/>
      <c r="C34" s="30"/>
      <c r="D34" s="30"/>
      <c r="E34" s="30"/>
      <c r="F34" s="31"/>
      <c r="G34" s="31"/>
      <c r="H34" s="67"/>
      <c r="I34" s="68"/>
      <c r="J34" s="69"/>
    </row>
    <row r="35" spans="2:10" ht="12.75" hidden="1" customHeight="1" x14ac:dyDescent="0.25">
      <c r="B35" s="86"/>
      <c r="C35" s="30"/>
      <c r="D35" s="30"/>
      <c r="E35" s="30"/>
      <c r="F35" s="31"/>
      <c r="G35" s="31"/>
      <c r="H35" s="67"/>
      <c r="I35" s="68"/>
      <c r="J35" s="69"/>
    </row>
    <row r="36" spans="2:10" ht="16.5" customHeight="1" x14ac:dyDescent="0.25">
      <c r="B36" s="86" t="s">
        <v>69</v>
      </c>
      <c r="C36" s="15">
        <v>10.56</v>
      </c>
      <c r="D36" s="15">
        <v>10.56</v>
      </c>
      <c r="E36" s="15">
        <f>+C36-D36</f>
        <v>0</v>
      </c>
      <c r="F36" s="20">
        <v>44282</v>
      </c>
      <c r="G36" s="20">
        <v>44283</v>
      </c>
      <c r="H36" s="63">
        <v>5575</v>
      </c>
      <c r="I36" s="66">
        <f>+D36*H36</f>
        <v>58872</v>
      </c>
      <c r="J36" s="65">
        <f ca="1">+IFERROR($G$6-G36,0)/7</f>
        <v>75.714285714285708</v>
      </c>
    </row>
    <row r="37" spans="2:10" ht="16.5" customHeight="1" x14ac:dyDescent="0.25">
      <c r="B37" s="86" t="s">
        <v>70</v>
      </c>
      <c r="C37" s="15">
        <v>10.56</v>
      </c>
      <c r="D37" s="15">
        <v>10.56</v>
      </c>
      <c r="E37" s="15">
        <f>+C37-D37</f>
        <v>0</v>
      </c>
      <c r="F37" s="20">
        <v>44281</v>
      </c>
      <c r="G37" s="20">
        <v>44281</v>
      </c>
      <c r="H37" s="63">
        <v>5575</v>
      </c>
      <c r="I37" s="66">
        <f>+D37*H37</f>
        <v>58872</v>
      </c>
      <c r="J37" s="65">
        <f ca="1">+IFERROR($G$6-G37,0)/7</f>
        <v>76</v>
      </c>
    </row>
    <row r="38" spans="2:10" ht="16.5" customHeight="1" x14ac:dyDescent="0.25">
      <c r="B38" s="86" t="s">
        <v>71</v>
      </c>
      <c r="C38" s="15">
        <v>7.92</v>
      </c>
      <c r="D38" s="15">
        <v>7.92</v>
      </c>
      <c r="E38" s="15">
        <f>+C38-D38</f>
        <v>0</v>
      </c>
      <c r="F38" s="20">
        <v>44282</v>
      </c>
      <c r="G38" s="20">
        <v>44282</v>
      </c>
      <c r="H38" s="63">
        <v>5575</v>
      </c>
      <c r="I38" s="66">
        <f>+D38*H38</f>
        <v>44154</v>
      </c>
      <c r="J38" s="65">
        <f ca="1">+IFERROR($G$6-G38,0)/7</f>
        <v>75.857142857142861</v>
      </c>
    </row>
    <row r="39" spans="2:10" ht="16.5" customHeight="1" x14ac:dyDescent="0.25">
      <c r="B39" s="86" t="s">
        <v>72</v>
      </c>
      <c r="C39" s="15">
        <v>7.92</v>
      </c>
      <c r="D39" s="15">
        <v>7.92</v>
      </c>
      <c r="E39" s="15">
        <f>+C39-D39</f>
        <v>0</v>
      </c>
      <c r="F39" s="20">
        <v>44281</v>
      </c>
      <c r="G39" s="20">
        <v>44285</v>
      </c>
      <c r="H39" s="63">
        <v>5575</v>
      </c>
      <c r="I39" s="66">
        <f>+D39*H39</f>
        <v>44154</v>
      </c>
      <c r="J39" s="65">
        <f ca="1">+IFERROR($G$6-G39,0)/7</f>
        <v>75.428571428571431</v>
      </c>
    </row>
    <row r="40" spans="2:10" ht="1.5" customHeight="1" x14ac:dyDescent="0.25">
      <c r="B40" s="86"/>
      <c r="C40" s="15"/>
      <c r="D40" s="15"/>
      <c r="E40" s="15"/>
      <c r="F40" s="20"/>
      <c r="G40" s="20"/>
      <c r="H40" s="63"/>
      <c r="I40" s="64">
        <f>+D40*H40</f>
        <v>0</v>
      </c>
      <c r="J40" s="65"/>
    </row>
    <row r="41" spans="2:10" ht="15" customHeight="1" x14ac:dyDescent="0.25">
      <c r="B41" s="86"/>
      <c r="C41" s="30">
        <f>SUM(C36:C40)</f>
        <v>36.96</v>
      </c>
      <c r="D41" s="30">
        <f>SUM(D36:D40)</f>
        <v>36.96</v>
      </c>
      <c r="E41" s="30">
        <f>SUM(E36:E40)</f>
        <v>0</v>
      </c>
      <c r="F41" s="31"/>
      <c r="G41" s="31"/>
      <c r="H41" s="70"/>
      <c r="I41" s="68">
        <f>SUM(I36:I40)</f>
        <v>206052</v>
      </c>
      <c r="J41" s="69"/>
    </row>
    <row r="42" spans="2:10" ht="16.5" customHeight="1" x14ac:dyDescent="0.25">
      <c r="B42" s="86" t="s">
        <v>30</v>
      </c>
      <c r="C42" s="49">
        <v>10.56</v>
      </c>
      <c r="D42" s="15">
        <v>10.56</v>
      </c>
      <c r="E42" s="49">
        <f>+C42-D42</f>
        <v>0</v>
      </c>
      <c r="F42" s="20">
        <v>44283</v>
      </c>
      <c r="G42" s="20">
        <v>44283</v>
      </c>
      <c r="H42" s="63">
        <v>5575</v>
      </c>
      <c r="I42" s="66">
        <f t="shared" ref="I42:I60" si="2">+D42*H42</f>
        <v>58872</v>
      </c>
      <c r="J42" s="65">
        <f t="shared" ref="J42:J61" ca="1" si="3">+IFERROR($G$6-G42,0)/7</f>
        <v>75.714285714285708</v>
      </c>
    </row>
    <row r="43" spans="2:10" ht="16.5" customHeight="1" x14ac:dyDescent="0.25">
      <c r="B43" s="123" t="s">
        <v>31</v>
      </c>
      <c r="C43" s="112">
        <v>9.4700000000000006</v>
      </c>
      <c r="D43" s="15">
        <v>5.28</v>
      </c>
      <c r="E43" s="112"/>
      <c r="F43" s="20">
        <v>44284</v>
      </c>
      <c r="G43" s="20">
        <v>44284</v>
      </c>
      <c r="H43" s="63">
        <v>5575</v>
      </c>
      <c r="I43" s="66">
        <f t="shared" si="2"/>
        <v>29436</v>
      </c>
      <c r="J43" s="65">
        <f t="shared" ca="1" si="3"/>
        <v>75.571428571428569</v>
      </c>
    </row>
    <row r="44" spans="2:10" ht="16.5" customHeight="1" x14ac:dyDescent="0.25">
      <c r="B44" s="126"/>
      <c r="C44" s="125"/>
      <c r="D44" s="15">
        <v>1.36</v>
      </c>
      <c r="E44" s="125"/>
      <c r="F44" s="20">
        <v>44293</v>
      </c>
      <c r="G44" s="20">
        <v>44293</v>
      </c>
      <c r="H44" s="63">
        <v>5575</v>
      </c>
      <c r="I44" s="66">
        <f t="shared" si="2"/>
        <v>7582.0000000000009</v>
      </c>
      <c r="J44" s="65">
        <f t="shared" ca="1" si="3"/>
        <v>74.285714285714292</v>
      </c>
    </row>
    <row r="45" spans="2:10" ht="16.5" customHeight="1" x14ac:dyDescent="0.25">
      <c r="B45" s="126"/>
      <c r="C45" s="125"/>
      <c r="D45" s="15">
        <v>0.65</v>
      </c>
      <c r="E45" s="125"/>
      <c r="F45" s="20">
        <v>44295</v>
      </c>
      <c r="G45" s="20">
        <v>44295</v>
      </c>
      <c r="H45" s="63">
        <v>5575</v>
      </c>
      <c r="I45" s="66">
        <f t="shared" si="2"/>
        <v>3623.75</v>
      </c>
      <c r="J45" s="65">
        <f t="shared" ca="1" si="3"/>
        <v>74</v>
      </c>
    </row>
    <row r="46" spans="2:10" ht="16.5" customHeight="1" x14ac:dyDescent="0.25">
      <c r="B46" s="126"/>
      <c r="C46" s="125"/>
      <c r="D46" s="15">
        <v>0.28000000000000003</v>
      </c>
      <c r="E46" s="125"/>
      <c r="F46" s="20">
        <v>44341</v>
      </c>
      <c r="G46" s="20">
        <v>44341</v>
      </c>
      <c r="H46" s="63">
        <v>5575</v>
      </c>
      <c r="I46" s="66">
        <f t="shared" si="2"/>
        <v>1561.0000000000002</v>
      </c>
      <c r="J46" s="65">
        <f t="shared" ca="1" si="3"/>
        <v>67.428571428571431</v>
      </c>
    </row>
    <row r="47" spans="2:10" ht="16.5" customHeight="1" x14ac:dyDescent="0.25">
      <c r="B47" s="126"/>
      <c r="C47" s="125"/>
      <c r="D47" s="15">
        <v>0.72</v>
      </c>
      <c r="E47" s="125"/>
      <c r="F47" s="20">
        <v>44366</v>
      </c>
      <c r="G47" s="20">
        <v>44366</v>
      </c>
      <c r="H47" s="63">
        <v>5575</v>
      </c>
      <c r="I47" s="66">
        <f t="shared" si="2"/>
        <v>4014</v>
      </c>
      <c r="J47" s="65">
        <f t="shared" ca="1" si="3"/>
        <v>63.857142857142854</v>
      </c>
    </row>
    <row r="48" spans="2:10" ht="16.5" customHeight="1" x14ac:dyDescent="0.25">
      <c r="B48" s="124"/>
      <c r="C48" s="113"/>
      <c r="D48" s="15">
        <v>1.18</v>
      </c>
      <c r="E48" s="113"/>
      <c r="F48" s="20">
        <v>44368</v>
      </c>
      <c r="G48" s="20">
        <v>44368</v>
      </c>
      <c r="H48" s="63">
        <v>5575</v>
      </c>
      <c r="I48" s="66">
        <f t="shared" si="2"/>
        <v>6578.5</v>
      </c>
      <c r="J48" s="65">
        <f t="shared" ca="1" si="3"/>
        <v>63.571428571428569</v>
      </c>
    </row>
    <row r="49" spans="2:11" ht="16.5" customHeight="1" x14ac:dyDescent="0.25">
      <c r="B49" s="123" t="s">
        <v>32</v>
      </c>
      <c r="C49" s="112">
        <v>10.54</v>
      </c>
      <c r="D49" s="15">
        <v>1.39</v>
      </c>
      <c r="E49" s="112">
        <f>+C49-D49-D50-D51-D52-D53</f>
        <v>0</v>
      </c>
      <c r="F49" s="20">
        <v>44368</v>
      </c>
      <c r="G49" s="20">
        <v>44368</v>
      </c>
      <c r="H49" s="63">
        <v>5575</v>
      </c>
      <c r="I49" s="66">
        <f t="shared" si="2"/>
        <v>7749.2499999999991</v>
      </c>
      <c r="J49" s="65">
        <f t="shared" ca="1" si="3"/>
        <v>63.571428571428569</v>
      </c>
    </row>
    <row r="50" spans="2:11" ht="16.5" customHeight="1" x14ac:dyDescent="0.25">
      <c r="B50" s="126"/>
      <c r="C50" s="125"/>
      <c r="D50" s="15">
        <v>3.61</v>
      </c>
      <c r="E50" s="125"/>
      <c r="F50" s="20">
        <v>44369</v>
      </c>
      <c r="G50" s="20">
        <v>44369</v>
      </c>
      <c r="H50" s="63">
        <v>5575</v>
      </c>
      <c r="I50" s="66">
        <f t="shared" si="2"/>
        <v>20125.75</v>
      </c>
      <c r="J50" s="65">
        <f t="shared" ca="1" si="3"/>
        <v>63.428571428571431</v>
      </c>
    </row>
    <row r="51" spans="2:11" ht="16.5" customHeight="1" x14ac:dyDescent="0.25">
      <c r="B51" s="126"/>
      <c r="C51" s="125"/>
      <c r="D51" s="15">
        <v>2</v>
      </c>
      <c r="E51" s="125"/>
      <c r="F51" s="20">
        <v>44370</v>
      </c>
      <c r="G51" s="20">
        <v>44370</v>
      </c>
      <c r="H51" s="63">
        <v>5575</v>
      </c>
      <c r="I51" s="66">
        <f t="shared" si="2"/>
        <v>11150</v>
      </c>
      <c r="J51" s="65">
        <f t="shared" ca="1" si="3"/>
        <v>63.285714285714285</v>
      </c>
      <c r="K51" s="59"/>
    </row>
    <row r="52" spans="2:11" ht="16.5" customHeight="1" x14ac:dyDescent="0.25">
      <c r="B52" s="126"/>
      <c r="C52" s="125"/>
      <c r="D52" s="15">
        <v>0.9</v>
      </c>
      <c r="E52" s="125"/>
      <c r="F52" s="20">
        <v>44371</v>
      </c>
      <c r="G52" s="20">
        <v>44371</v>
      </c>
      <c r="H52" s="63">
        <v>5575</v>
      </c>
      <c r="I52" s="66">
        <f t="shared" si="2"/>
        <v>5017.5</v>
      </c>
      <c r="J52" s="65">
        <f t="shared" ca="1" si="3"/>
        <v>63.142857142857146</v>
      </c>
    </row>
    <row r="53" spans="2:11" ht="16.5" customHeight="1" x14ac:dyDescent="0.25">
      <c r="B53" s="124"/>
      <c r="C53" s="113"/>
      <c r="D53" s="15">
        <v>2.64</v>
      </c>
      <c r="E53" s="113"/>
      <c r="F53" s="20">
        <v>44544</v>
      </c>
      <c r="G53" s="20">
        <v>44545</v>
      </c>
      <c r="H53" s="63">
        <v>5575</v>
      </c>
      <c r="I53" s="66">
        <f t="shared" si="2"/>
        <v>14718</v>
      </c>
      <c r="J53" s="65">
        <f t="shared" ca="1" si="3"/>
        <v>38.285714285714285</v>
      </c>
      <c r="K53" s="82" t="s">
        <v>98</v>
      </c>
    </row>
    <row r="54" spans="2:11" ht="16.5" customHeight="1" x14ac:dyDescent="0.25">
      <c r="B54" s="123" t="s">
        <v>33</v>
      </c>
      <c r="C54" s="112">
        <v>5.24</v>
      </c>
      <c r="D54" s="15">
        <v>1.19</v>
      </c>
      <c r="E54" s="112">
        <f>+C54-D55-D54-D56</f>
        <v>0</v>
      </c>
      <c r="F54" s="20">
        <v>44371</v>
      </c>
      <c r="G54" s="20">
        <v>44371</v>
      </c>
      <c r="H54" s="63">
        <v>5575</v>
      </c>
      <c r="I54" s="66">
        <f t="shared" si="2"/>
        <v>6634.25</v>
      </c>
      <c r="J54" s="65">
        <f t="shared" ca="1" si="3"/>
        <v>63.142857142857146</v>
      </c>
    </row>
    <row r="55" spans="2:11" ht="16.5" customHeight="1" x14ac:dyDescent="0.25">
      <c r="B55" s="126"/>
      <c r="C55" s="125"/>
      <c r="D55" s="15">
        <v>0.63</v>
      </c>
      <c r="E55" s="125"/>
      <c r="F55" s="20">
        <v>44372</v>
      </c>
      <c r="G55" s="20">
        <v>44372</v>
      </c>
      <c r="H55" s="63">
        <v>5575</v>
      </c>
      <c r="I55" s="66">
        <f t="shared" si="2"/>
        <v>3512.25</v>
      </c>
      <c r="J55" s="65">
        <f t="shared" ca="1" si="3"/>
        <v>63</v>
      </c>
    </row>
    <row r="56" spans="2:11" ht="14.4" x14ac:dyDescent="0.25">
      <c r="B56" s="126"/>
      <c r="C56" s="125"/>
      <c r="D56" s="15">
        <v>3.42</v>
      </c>
      <c r="E56" s="113"/>
      <c r="F56" s="20">
        <v>44559</v>
      </c>
      <c r="G56" s="20">
        <v>44560</v>
      </c>
      <c r="H56" s="63">
        <v>5575</v>
      </c>
      <c r="I56" s="66">
        <f t="shared" si="2"/>
        <v>19066.5</v>
      </c>
      <c r="J56" s="65">
        <f t="shared" ca="1" si="3"/>
        <v>36.142857142857146</v>
      </c>
      <c r="K56" s="82"/>
    </row>
    <row r="57" spans="2:11" ht="16.5" customHeight="1" x14ac:dyDescent="0.25">
      <c r="B57" s="86" t="s">
        <v>103</v>
      </c>
      <c r="C57" s="15">
        <v>5.28</v>
      </c>
      <c r="D57" s="15">
        <v>5.28</v>
      </c>
      <c r="E57" s="91"/>
      <c r="F57" s="20">
        <v>44606</v>
      </c>
      <c r="G57" s="20">
        <v>44608</v>
      </c>
      <c r="H57" s="63">
        <v>5575</v>
      </c>
      <c r="I57" s="66">
        <f t="shared" ref="I57" si="4">+D57*H57</f>
        <v>29436</v>
      </c>
      <c r="J57" s="65">
        <f t="shared" ref="J57" ca="1" si="5">+IFERROR($G$6-G57,0)/7</f>
        <v>29.285714285714285</v>
      </c>
      <c r="K57" s="82" t="s">
        <v>104</v>
      </c>
    </row>
    <row r="58" spans="2:11" ht="16.5" customHeight="1" x14ac:dyDescent="0.25">
      <c r="B58" s="123" t="s">
        <v>64</v>
      </c>
      <c r="C58" s="112">
        <v>7.49</v>
      </c>
      <c r="D58" s="15">
        <v>2.62</v>
      </c>
      <c r="E58" s="112">
        <f>+C58-D58-D60-D59</f>
        <v>0</v>
      </c>
      <c r="F58" s="20">
        <v>44545</v>
      </c>
      <c r="G58" s="20">
        <v>44546</v>
      </c>
      <c r="H58" s="63">
        <v>5575</v>
      </c>
      <c r="I58" s="66">
        <f t="shared" si="2"/>
        <v>14606.5</v>
      </c>
      <c r="J58" s="65">
        <f t="shared" ca="1" si="3"/>
        <v>38.142857142857146</v>
      </c>
    </row>
    <row r="59" spans="2:11" ht="16.5" customHeight="1" x14ac:dyDescent="0.25">
      <c r="B59" s="126"/>
      <c r="C59" s="125"/>
      <c r="D59" s="15">
        <v>2.62</v>
      </c>
      <c r="E59" s="125"/>
      <c r="F59" s="20">
        <v>44560</v>
      </c>
      <c r="G59" s="20">
        <v>44561</v>
      </c>
      <c r="H59" s="63">
        <v>5575</v>
      </c>
      <c r="I59" s="66">
        <f t="shared" ref="I59" si="6">+D59*H59</f>
        <v>14606.5</v>
      </c>
      <c r="J59" s="65">
        <f t="shared" ref="J59" ca="1" si="7">+IFERROR($G$6-G59,0)/7</f>
        <v>36</v>
      </c>
    </row>
    <row r="60" spans="2:11" x14ac:dyDescent="0.25">
      <c r="B60" s="124"/>
      <c r="C60" s="113"/>
      <c r="D60" s="15">
        <v>2.25</v>
      </c>
      <c r="E60" s="113"/>
      <c r="F60" s="20">
        <v>44564</v>
      </c>
      <c r="G60" s="20">
        <v>44567</v>
      </c>
      <c r="H60" s="63">
        <v>5575</v>
      </c>
      <c r="I60" s="66">
        <f t="shared" si="2"/>
        <v>12543.75</v>
      </c>
      <c r="J60" s="65">
        <f t="shared" ca="1" si="3"/>
        <v>35.142857142857146</v>
      </c>
    </row>
    <row r="61" spans="2:11" ht="14.4" x14ac:dyDescent="0.25">
      <c r="B61" s="86" t="s">
        <v>105</v>
      </c>
      <c r="C61" s="49">
        <v>3.72</v>
      </c>
      <c r="D61" s="15">
        <v>3.72</v>
      </c>
      <c r="E61" s="49"/>
      <c r="F61" s="20">
        <v>44607</v>
      </c>
      <c r="G61" s="20">
        <v>44609</v>
      </c>
      <c r="H61" s="63">
        <v>5575</v>
      </c>
      <c r="I61" s="66">
        <f t="shared" ref="I61" si="8">+D61*H61</f>
        <v>20739</v>
      </c>
      <c r="J61" s="65">
        <f t="shared" ca="1" si="3"/>
        <v>29.142857142857142</v>
      </c>
      <c r="K61" s="82" t="s">
        <v>106</v>
      </c>
    </row>
    <row r="62" spans="2:11" ht="1.5" customHeight="1" x14ac:dyDescent="0.25">
      <c r="B62" s="86"/>
      <c r="C62" s="15"/>
      <c r="D62" s="15"/>
      <c r="E62" s="15"/>
      <c r="F62" s="20"/>
      <c r="G62" s="20"/>
      <c r="H62" s="63"/>
      <c r="I62" s="64"/>
      <c r="J62" s="65"/>
    </row>
    <row r="63" spans="2:11" ht="15" customHeight="1" x14ac:dyDescent="0.25">
      <c r="B63" s="86"/>
      <c r="C63" s="30">
        <f>SUM(C42:C61)</f>
        <v>52.300000000000004</v>
      </c>
      <c r="D63" s="30">
        <f>SUM(D42:D61)</f>
        <v>52.3</v>
      </c>
      <c r="E63" s="30">
        <f>SUM(E42:E60)</f>
        <v>0</v>
      </c>
      <c r="F63" s="31"/>
      <c r="G63" s="31"/>
      <c r="H63" s="70"/>
      <c r="I63" s="68">
        <f>SUM(I42:I62)</f>
        <v>291572.5</v>
      </c>
      <c r="J63" s="69"/>
    </row>
    <row r="64" spans="2:11" ht="16.5" customHeight="1" x14ac:dyDescent="0.25">
      <c r="B64" s="86" t="s">
        <v>73</v>
      </c>
      <c r="C64" s="15">
        <v>10.63</v>
      </c>
      <c r="D64" s="15">
        <v>10.63</v>
      </c>
      <c r="E64" s="15">
        <f>+C64-D64</f>
        <v>0</v>
      </c>
      <c r="F64" s="20">
        <v>44284</v>
      </c>
      <c r="G64" s="20">
        <v>44286</v>
      </c>
      <c r="H64" s="63">
        <v>5575</v>
      </c>
      <c r="I64" s="66">
        <f t="shared" ref="I64:I75" si="9">+D64*H64</f>
        <v>59262.250000000007</v>
      </c>
      <c r="J64" s="65">
        <f t="shared" ref="J64:J75" ca="1" si="10">+IFERROR($G$6-G64,0)/7</f>
        <v>75.285714285714292</v>
      </c>
    </row>
    <row r="65" spans="2:11" ht="16.5" customHeight="1" x14ac:dyDescent="0.25">
      <c r="B65" s="123" t="s">
        <v>74</v>
      </c>
      <c r="C65" s="112">
        <v>8.93</v>
      </c>
      <c r="D65" s="15">
        <v>4.25</v>
      </c>
      <c r="E65" s="112"/>
      <c r="F65" s="44">
        <v>44287</v>
      </c>
      <c r="G65" s="44">
        <v>44287</v>
      </c>
      <c r="H65" s="63">
        <v>5575</v>
      </c>
      <c r="I65" s="66">
        <f t="shared" si="9"/>
        <v>23693.75</v>
      </c>
      <c r="J65" s="65">
        <f t="shared" ca="1" si="10"/>
        <v>75.142857142857139</v>
      </c>
    </row>
    <row r="66" spans="2:11" ht="16.5" customHeight="1" x14ac:dyDescent="0.25">
      <c r="B66" s="126"/>
      <c r="C66" s="125"/>
      <c r="D66" s="15">
        <v>4.16</v>
      </c>
      <c r="E66" s="125"/>
      <c r="F66" s="44">
        <v>44291</v>
      </c>
      <c r="G66" s="44">
        <v>44291</v>
      </c>
      <c r="H66" s="63">
        <v>5575</v>
      </c>
      <c r="I66" s="66">
        <f t="shared" si="9"/>
        <v>23192</v>
      </c>
      <c r="J66" s="65">
        <f t="shared" ca="1" si="10"/>
        <v>74.571428571428569</v>
      </c>
    </row>
    <row r="67" spans="2:11" ht="16.5" customHeight="1" x14ac:dyDescent="0.25">
      <c r="B67" s="126"/>
      <c r="C67" s="125"/>
      <c r="D67" s="15">
        <v>0.23</v>
      </c>
      <c r="E67" s="125"/>
      <c r="F67" s="44">
        <v>44294</v>
      </c>
      <c r="G67" s="44">
        <v>44294</v>
      </c>
      <c r="H67" s="63">
        <v>5575</v>
      </c>
      <c r="I67" s="66">
        <f t="shared" si="9"/>
        <v>1282.25</v>
      </c>
      <c r="J67" s="65">
        <f t="shared" ca="1" si="10"/>
        <v>74.142857142857139</v>
      </c>
    </row>
    <row r="68" spans="2:11" ht="16.5" customHeight="1" x14ac:dyDescent="0.25">
      <c r="B68" s="124"/>
      <c r="C68" s="113"/>
      <c r="D68" s="15">
        <v>0.28999999999999998</v>
      </c>
      <c r="E68" s="113"/>
      <c r="F68" s="44">
        <v>44341</v>
      </c>
      <c r="G68" s="44">
        <v>44341</v>
      </c>
      <c r="H68" s="63">
        <v>5575</v>
      </c>
      <c r="I68" s="66">
        <f t="shared" si="9"/>
        <v>1616.75</v>
      </c>
      <c r="J68" s="65">
        <f t="shared" ca="1" si="10"/>
        <v>67.428571428571431</v>
      </c>
    </row>
    <row r="69" spans="2:11" ht="16.5" customHeight="1" x14ac:dyDescent="0.25">
      <c r="B69" s="86" t="s">
        <v>75</v>
      </c>
      <c r="C69" s="15">
        <v>1.59</v>
      </c>
      <c r="D69" s="15">
        <v>1.59</v>
      </c>
      <c r="E69" s="15">
        <f>+C69-D69</f>
        <v>0</v>
      </c>
      <c r="F69" s="44">
        <v>44362</v>
      </c>
      <c r="G69" s="44">
        <v>44362</v>
      </c>
      <c r="H69" s="63">
        <v>5575</v>
      </c>
      <c r="I69" s="66">
        <f t="shared" si="9"/>
        <v>8864.25</v>
      </c>
      <c r="J69" s="65">
        <f t="shared" ca="1" si="10"/>
        <v>64.428571428571431</v>
      </c>
      <c r="K69" s="82" t="s">
        <v>94</v>
      </c>
    </row>
    <row r="70" spans="2:11" ht="16.5" customHeight="1" x14ac:dyDescent="0.25">
      <c r="B70" s="123" t="s">
        <v>76</v>
      </c>
      <c r="C70" s="112">
        <v>10.61</v>
      </c>
      <c r="D70" s="15">
        <v>4.05</v>
      </c>
      <c r="E70" s="112"/>
      <c r="F70" s="20">
        <v>44363</v>
      </c>
      <c r="G70" s="20">
        <v>44364</v>
      </c>
      <c r="H70" s="63">
        <v>5575</v>
      </c>
      <c r="I70" s="66">
        <f t="shared" si="9"/>
        <v>22578.75</v>
      </c>
      <c r="J70" s="65">
        <f t="shared" ca="1" si="10"/>
        <v>64.142857142857139</v>
      </c>
    </row>
    <row r="71" spans="2:11" ht="16.5" customHeight="1" x14ac:dyDescent="0.25">
      <c r="B71" s="126"/>
      <c r="C71" s="125"/>
      <c r="D71" s="15">
        <v>1.2</v>
      </c>
      <c r="E71" s="125"/>
      <c r="F71" s="20">
        <v>44473</v>
      </c>
      <c r="G71" s="20">
        <v>44474</v>
      </c>
      <c r="H71" s="63">
        <v>5575</v>
      </c>
      <c r="I71" s="66">
        <f t="shared" si="9"/>
        <v>6690</v>
      </c>
      <c r="J71" s="65">
        <f t="shared" ca="1" si="10"/>
        <v>48.428571428571431</v>
      </c>
    </row>
    <row r="72" spans="2:11" ht="16.5" customHeight="1" x14ac:dyDescent="0.25">
      <c r="B72" s="126"/>
      <c r="C72" s="125"/>
      <c r="D72" s="15">
        <v>5.26</v>
      </c>
      <c r="E72" s="125"/>
      <c r="F72" s="20">
        <v>44473</v>
      </c>
      <c r="G72" s="20">
        <v>44476</v>
      </c>
      <c r="H72" s="63">
        <v>6666</v>
      </c>
      <c r="I72" s="66">
        <f t="shared" si="9"/>
        <v>35063.159999999996</v>
      </c>
      <c r="J72" s="65">
        <f t="shared" ca="1" si="10"/>
        <v>48.142857142857146</v>
      </c>
    </row>
    <row r="73" spans="2:11" ht="16.5" customHeight="1" x14ac:dyDescent="0.25">
      <c r="B73" s="124"/>
      <c r="C73" s="113"/>
      <c r="D73" s="15">
        <v>0.1</v>
      </c>
      <c r="E73" s="113"/>
      <c r="F73" s="20">
        <v>44505</v>
      </c>
      <c r="G73" s="20">
        <v>44505</v>
      </c>
      <c r="H73" s="63">
        <v>6667</v>
      </c>
      <c r="I73" s="66">
        <f t="shared" si="9"/>
        <v>666.7</v>
      </c>
      <c r="J73" s="65">
        <f t="shared" ca="1" si="10"/>
        <v>44</v>
      </c>
    </row>
    <row r="74" spans="2:11" ht="16.5" customHeight="1" x14ac:dyDescent="0.25">
      <c r="B74" s="86" t="s">
        <v>81</v>
      </c>
      <c r="C74" s="15">
        <v>3.56</v>
      </c>
      <c r="D74" s="15">
        <v>3.56</v>
      </c>
      <c r="E74" s="15">
        <f>+C74-D74</f>
        <v>0</v>
      </c>
      <c r="F74" s="20">
        <v>44365</v>
      </c>
      <c r="G74" s="20">
        <v>44365</v>
      </c>
      <c r="H74" s="63">
        <v>5575</v>
      </c>
      <c r="I74" s="66">
        <f t="shared" si="9"/>
        <v>19847</v>
      </c>
      <c r="J74" s="65">
        <f t="shared" ca="1" si="10"/>
        <v>64</v>
      </c>
      <c r="K74" s="82" t="s">
        <v>96</v>
      </c>
    </row>
    <row r="75" spans="2:11" ht="16.5" customHeight="1" x14ac:dyDescent="0.25">
      <c r="B75" s="86" t="s">
        <v>82</v>
      </c>
      <c r="C75" s="15">
        <v>6.96</v>
      </c>
      <c r="D75" s="15">
        <v>6.96</v>
      </c>
      <c r="E75" s="15">
        <f>+C75-D75</f>
        <v>0</v>
      </c>
      <c r="F75" s="20">
        <v>44487</v>
      </c>
      <c r="G75" s="20">
        <v>44489</v>
      </c>
      <c r="H75" s="63">
        <v>6666</v>
      </c>
      <c r="I75" s="66">
        <f t="shared" si="9"/>
        <v>46395.360000000001</v>
      </c>
      <c r="J75" s="65">
        <f t="shared" ca="1" si="10"/>
        <v>46.285714285714285</v>
      </c>
      <c r="K75" s="82" t="s">
        <v>95</v>
      </c>
    </row>
    <row r="76" spans="2:11" ht="1.5" customHeight="1" x14ac:dyDescent="0.25">
      <c r="B76" s="86"/>
      <c r="C76" s="15"/>
      <c r="D76" s="15"/>
      <c r="E76" s="15"/>
      <c r="F76" s="20"/>
      <c r="G76" s="20"/>
      <c r="H76" s="63"/>
      <c r="I76" s="64"/>
      <c r="J76" s="65"/>
    </row>
    <row r="77" spans="2:11" ht="15" customHeight="1" x14ac:dyDescent="0.25">
      <c r="B77" s="86"/>
      <c r="C77" s="30">
        <f>SUM(C64:C76)</f>
        <v>42.28</v>
      </c>
      <c r="D77" s="30">
        <f>SUM(D64:D76)</f>
        <v>42.28</v>
      </c>
      <c r="E77" s="30">
        <f>SUM(E64:E76)</f>
        <v>0</v>
      </c>
      <c r="F77" s="31"/>
      <c r="G77" s="31"/>
      <c r="H77" s="70"/>
      <c r="I77" s="68">
        <f>SUM(I64:I76)</f>
        <v>249152.22000000003</v>
      </c>
      <c r="J77" s="69"/>
    </row>
    <row r="78" spans="2:11" ht="16.5" customHeight="1" x14ac:dyDescent="0.25">
      <c r="B78" s="123" t="s">
        <v>83</v>
      </c>
      <c r="C78" s="112">
        <v>10.46</v>
      </c>
      <c r="D78" s="15">
        <v>0.6</v>
      </c>
      <c r="E78" s="112">
        <f>+C78-D78-D79</f>
        <v>0</v>
      </c>
      <c r="F78" s="20">
        <v>44492</v>
      </c>
      <c r="G78" s="20">
        <v>44492</v>
      </c>
      <c r="H78" s="63">
        <v>6666</v>
      </c>
      <c r="I78" s="66">
        <f t="shared" ref="I78:I86" si="11">+D78*H78</f>
        <v>3999.6</v>
      </c>
      <c r="J78" s="65">
        <f t="shared" ref="J78:J86" ca="1" si="12">+IFERROR($G$6-G78,0)/7</f>
        <v>45.857142857142854</v>
      </c>
      <c r="K78" s="82" t="s">
        <v>99</v>
      </c>
    </row>
    <row r="79" spans="2:11" ht="16.5" customHeight="1" x14ac:dyDescent="0.25">
      <c r="B79" s="124"/>
      <c r="C79" s="113"/>
      <c r="D79" s="15">
        <v>9.86</v>
      </c>
      <c r="E79" s="113"/>
      <c r="F79" s="20">
        <v>44502</v>
      </c>
      <c r="G79" s="20">
        <v>44505</v>
      </c>
      <c r="H79" s="63">
        <v>6666</v>
      </c>
      <c r="I79" s="66">
        <f t="shared" si="11"/>
        <v>65726.759999999995</v>
      </c>
      <c r="J79" s="65">
        <f t="shared" ca="1" si="12"/>
        <v>44</v>
      </c>
    </row>
    <row r="80" spans="2:11" ht="16.5" customHeight="1" x14ac:dyDescent="0.25">
      <c r="B80" s="123" t="s">
        <v>77</v>
      </c>
      <c r="C80" s="112">
        <v>10.44</v>
      </c>
      <c r="D80" s="15">
        <v>6.39</v>
      </c>
      <c r="E80" s="112">
        <f>+C80-D80-D81-D82</f>
        <v>0</v>
      </c>
      <c r="F80" s="20">
        <v>44506</v>
      </c>
      <c r="G80" s="20">
        <v>44509</v>
      </c>
      <c r="H80" s="63">
        <v>6666</v>
      </c>
      <c r="I80" s="66">
        <f t="shared" si="11"/>
        <v>42595.74</v>
      </c>
      <c r="J80" s="65">
        <f t="shared" ca="1" si="12"/>
        <v>43.428571428571431</v>
      </c>
    </row>
    <row r="81" spans="2:11" ht="16.5" customHeight="1" x14ac:dyDescent="0.25">
      <c r="B81" s="126"/>
      <c r="C81" s="125"/>
      <c r="D81" s="15">
        <v>2.79</v>
      </c>
      <c r="E81" s="125"/>
      <c r="F81" s="20">
        <v>44565</v>
      </c>
      <c r="G81" s="20">
        <v>44566</v>
      </c>
      <c r="H81" s="63">
        <v>6666</v>
      </c>
      <c r="I81" s="66">
        <f t="shared" ref="I81" si="13">+D81*H81</f>
        <v>18598.14</v>
      </c>
      <c r="J81" s="65">
        <f t="shared" ref="J81" ca="1" si="14">+IFERROR($G$6-G81,0)/7</f>
        <v>35.285714285714285</v>
      </c>
      <c r="K81" s="82" t="s">
        <v>135</v>
      </c>
    </row>
    <row r="82" spans="2:11" ht="16.5" customHeight="1" x14ac:dyDescent="0.25">
      <c r="B82" s="124"/>
      <c r="C82" s="113"/>
      <c r="D82" s="15">
        <v>1.26</v>
      </c>
      <c r="E82" s="113"/>
      <c r="F82" s="20">
        <v>44673</v>
      </c>
      <c r="G82" s="20">
        <v>44673</v>
      </c>
      <c r="H82" s="63">
        <v>6666</v>
      </c>
      <c r="I82" s="66">
        <f t="shared" ref="I82" si="15">+D82*H82</f>
        <v>8399.16</v>
      </c>
      <c r="J82" s="65">
        <f t="shared" ref="J82" ca="1" si="16">+IFERROR($G$6-G82,0)/7</f>
        <v>20</v>
      </c>
    </row>
    <row r="83" spans="2:11" ht="16.5" customHeight="1" x14ac:dyDescent="0.25">
      <c r="B83" s="123" t="s">
        <v>78</v>
      </c>
      <c r="C83" s="112">
        <v>10.54</v>
      </c>
      <c r="D83" s="15">
        <v>0.95</v>
      </c>
      <c r="E83" s="112">
        <f>+C83-D83-D84</f>
        <v>0</v>
      </c>
      <c r="F83" s="20">
        <v>44520</v>
      </c>
      <c r="G83" s="20">
        <v>44520</v>
      </c>
      <c r="H83" s="63">
        <v>6666</v>
      </c>
      <c r="I83" s="66">
        <f t="shared" si="11"/>
        <v>6332.7</v>
      </c>
      <c r="J83" s="65">
        <f t="shared" ca="1" si="12"/>
        <v>41.857142857142854</v>
      </c>
    </row>
    <row r="84" spans="2:11" ht="16.5" customHeight="1" x14ac:dyDescent="0.25">
      <c r="B84" s="124"/>
      <c r="C84" s="113"/>
      <c r="D84" s="15">
        <v>9.59</v>
      </c>
      <c r="E84" s="113"/>
      <c r="F84" s="20">
        <v>44669</v>
      </c>
      <c r="G84" s="20">
        <v>44672</v>
      </c>
      <c r="H84" s="63">
        <v>6666</v>
      </c>
      <c r="I84" s="66">
        <f t="shared" ref="I84" si="17">+D84*H84</f>
        <v>63926.94</v>
      </c>
      <c r="J84" s="65">
        <f t="shared" ref="J84" ca="1" si="18">+IFERROR($G$6-G84,0)/7</f>
        <v>20.142857142857142</v>
      </c>
      <c r="K84" s="82" t="s">
        <v>136</v>
      </c>
    </row>
    <row r="85" spans="2:11" ht="16.5" customHeight="1" x14ac:dyDescent="0.25">
      <c r="B85" s="123" t="s">
        <v>100</v>
      </c>
      <c r="C85" s="112">
        <v>10.52</v>
      </c>
      <c r="D85" s="15">
        <v>2.35</v>
      </c>
      <c r="E85" s="112">
        <f>+C85-D85-D86-D87</f>
        <v>0</v>
      </c>
      <c r="F85" s="20">
        <v>44520</v>
      </c>
      <c r="G85" s="20">
        <v>44522</v>
      </c>
      <c r="H85" s="63">
        <v>6666</v>
      </c>
      <c r="I85" s="66">
        <f t="shared" si="11"/>
        <v>15665.1</v>
      </c>
      <c r="J85" s="65">
        <f t="shared" ca="1" si="12"/>
        <v>41.571428571428569</v>
      </c>
    </row>
    <row r="86" spans="2:11" ht="16.5" customHeight="1" x14ac:dyDescent="0.25">
      <c r="B86" s="126"/>
      <c r="C86" s="125"/>
      <c r="D86" s="15">
        <v>5.9899999999999993</v>
      </c>
      <c r="E86" s="125"/>
      <c r="F86" s="20">
        <v>44536</v>
      </c>
      <c r="G86" s="20">
        <v>44538</v>
      </c>
      <c r="H86" s="63">
        <v>6666</v>
      </c>
      <c r="I86" s="66">
        <f t="shared" si="11"/>
        <v>39929.339999999997</v>
      </c>
      <c r="J86" s="65">
        <f t="shared" ca="1" si="12"/>
        <v>39.285714285714285</v>
      </c>
    </row>
    <row r="87" spans="2:11" ht="16.5" customHeight="1" x14ac:dyDescent="0.25">
      <c r="B87" s="124"/>
      <c r="C87" s="113"/>
      <c r="D87" s="15">
        <v>2.1800000000000002</v>
      </c>
      <c r="E87" s="113"/>
      <c r="F87" s="20">
        <v>44690</v>
      </c>
      <c r="G87" s="20">
        <v>44690</v>
      </c>
      <c r="H87" s="63">
        <v>6667</v>
      </c>
      <c r="I87" s="66">
        <f t="shared" ref="I87" si="19">+D87*H87</f>
        <v>14534.060000000001</v>
      </c>
      <c r="J87" s="65">
        <f t="shared" ref="J87" ca="1" si="20">+IFERROR($G$6-G87,0)/7</f>
        <v>17.571428571428573</v>
      </c>
      <c r="K87" s="82" t="s">
        <v>140</v>
      </c>
    </row>
    <row r="88" spans="2:11" ht="1.5" customHeight="1" x14ac:dyDescent="0.25">
      <c r="B88" s="86"/>
      <c r="C88" s="15"/>
      <c r="D88" s="15"/>
      <c r="E88" s="15"/>
      <c r="F88" s="20"/>
      <c r="G88" s="20"/>
      <c r="H88" s="63"/>
      <c r="I88" s="64"/>
      <c r="J88" s="65"/>
    </row>
    <row r="89" spans="2:11" ht="15" customHeight="1" x14ac:dyDescent="0.25">
      <c r="B89" s="86"/>
      <c r="C89" s="30">
        <f>+SUM(C78:C86)</f>
        <v>41.959999999999994</v>
      </c>
      <c r="D89" s="30">
        <f>+SUM(D78:D87)</f>
        <v>41.96</v>
      </c>
      <c r="E89" s="30">
        <f>+SUM(E78:E88)</f>
        <v>0</v>
      </c>
      <c r="F89" s="31"/>
      <c r="G89" s="31"/>
      <c r="H89" s="70"/>
      <c r="I89" s="68">
        <f>SUM(I78:I88)</f>
        <v>279707.53999999998</v>
      </c>
      <c r="J89" s="69"/>
    </row>
    <row r="90" spans="2:11" ht="16.5" customHeight="1" x14ac:dyDescent="0.25">
      <c r="B90" s="86" t="s">
        <v>84</v>
      </c>
      <c r="C90" s="15">
        <v>9.14</v>
      </c>
      <c r="D90" s="15">
        <v>9.14</v>
      </c>
      <c r="E90" s="15"/>
      <c r="F90" s="20">
        <v>44585</v>
      </c>
      <c r="G90" s="20">
        <v>44590</v>
      </c>
      <c r="H90" s="63">
        <v>5575</v>
      </c>
      <c r="I90" s="66">
        <f t="shared" ref="I90" si="21">+D90*H90</f>
        <v>50955.5</v>
      </c>
      <c r="J90" s="65">
        <f t="shared" ref="J90" ca="1" si="22">+IFERROR($G$6-G90,0)/7</f>
        <v>31.857142857142858</v>
      </c>
      <c r="K90" s="82" t="s">
        <v>101</v>
      </c>
    </row>
    <row r="91" spans="2:11" ht="16.5" customHeight="1" x14ac:dyDescent="0.25">
      <c r="B91" s="123" t="s">
        <v>85</v>
      </c>
      <c r="C91" s="112">
        <v>10.44</v>
      </c>
      <c r="D91" s="15">
        <v>5.22</v>
      </c>
      <c r="E91" s="112">
        <f>+C91-D91-D92</f>
        <v>0</v>
      </c>
      <c r="F91" s="20">
        <v>44590</v>
      </c>
      <c r="G91" s="20">
        <v>44592</v>
      </c>
      <c r="H91" s="63">
        <v>5575</v>
      </c>
      <c r="I91" s="66">
        <f t="shared" ref="I91" si="23">+D91*H91</f>
        <v>29101.5</v>
      </c>
      <c r="J91" s="65">
        <f t="shared" ref="J91" ca="1" si="24">+IFERROR($G$6-G91,0)/7</f>
        <v>31.571428571428573</v>
      </c>
    </row>
    <row r="92" spans="2:11" ht="16.5" customHeight="1" x14ac:dyDescent="0.25">
      <c r="B92" s="124"/>
      <c r="C92" s="113"/>
      <c r="D92" s="15">
        <v>5.22</v>
      </c>
      <c r="E92" s="113"/>
      <c r="F92" s="20">
        <v>44593</v>
      </c>
      <c r="G92" s="20">
        <v>44593</v>
      </c>
      <c r="H92" s="63">
        <v>5575</v>
      </c>
      <c r="I92" s="66">
        <f t="shared" ref="I92:I94" si="25">+D92*H92</f>
        <v>29101.5</v>
      </c>
      <c r="J92" s="65">
        <f t="shared" ref="J92" ca="1" si="26">+IFERROR($G$6-G92,0)/7</f>
        <v>31.428571428571427</v>
      </c>
      <c r="K92" s="82" t="s">
        <v>107</v>
      </c>
    </row>
    <row r="93" spans="2:11" ht="16.5" customHeight="1" x14ac:dyDescent="0.25">
      <c r="B93" s="86" t="s">
        <v>86</v>
      </c>
      <c r="C93" s="15">
        <v>10.54</v>
      </c>
      <c r="D93" s="15">
        <v>10.54</v>
      </c>
      <c r="E93" s="15">
        <f>+C93-D93</f>
        <v>0</v>
      </c>
      <c r="F93" s="20">
        <v>44594</v>
      </c>
      <c r="G93" s="20">
        <v>44595</v>
      </c>
      <c r="H93" s="63">
        <v>5575</v>
      </c>
      <c r="I93" s="66">
        <f t="shared" si="25"/>
        <v>58760.499999999993</v>
      </c>
      <c r="J93" s="65">
        <f t="shared" ref="J93:J94" ca="1" si="27">+IFERROR($G$6-G93,0)/7</f>
        <v>31.142857142857142</v>
      </c>
      <c r="K93" s="82" t="s">
        <v>108</v>
      </c>
    </row>
    <row r="94" spans="2:11" ht="16.5" customHeight="1" x14ac:dyDescent="0.25">
      <c r="B94" s="86" t="s">
        <v>87</v>
      </c>
      <c r="C94" s="15">
        <v>10.52</v>
      </c>
      <c r="D94" s="15">
        <v>10.52</v>
      </c>
      <c r="E94" s="15">
        <f>+C94-D94</f>
        <v>0</v>
      </c>
      <c r="F94" s="20">
        <v>44596</v>
      </c>
      <c r="G94" s="20">
        <v>44604</v>
      </c>
      <c r="H94" s="63">
        <v>5575</v>
      </c>
      <c r="I94" s="66">
        <f t="shared" si="25"/>
        <v>58649</v>
      </c>
      <c r="J94" s="65">
        <f t="shared" ca="1" si="27"/>
        <v>29.857142857142858</v>
      </c>
      <c r="K94" s="82" t="s">
        <v>102</v>
      </c>
    </row>
    <row r="95" spans="2:11" ht="15" customHeight="1" x14ac:dyDescent="0.25">
      <c r="B95" s="86"/>
      <c r="C95" s="30">
        <f>SUM(C90:C94)</f>
        <v>40.64</v>
      </c>
      <c r="D95" s="30">
        <f>SUM(D90:D94)</f>
        <v>40.64</v>
      </c>
      <c r="E95" s="30">
        <f>SUM(E90:E94)</f>
        <v>0</v>
      </c>
      <c r="F95" s="31"/>
      <c r="G95" s="31"/>
      <c r="H95" s="70"/>
      <c r="I95" s="68">
        <f>SUM(I90:I94)</f>
        <v>226568</v>
      </c>
      <c r="J95" s="69"/>
    </row>
    <row r="96" spans="2:11" ht="1.5" customHeight="1" x14ac:dyDescent="0.25">
      <c r="B96" s="86"/>
      <c r="C96" s="15"/>
      <c r="D96" s="15"/>
      <c r="E96" s="15"/>
      <c r="F96" s="20"/>
      <c r="G96" s="20"/>
      <c r="H96" s="63"/>
      <c r="I96" s="64"/>
      <c r="J96" s="65"/>
    </row>
    <row r="97" spans="2:10" ht="15.9" customHeight="1" thickBot="1" x14ac:dyDescent="0.3">
      <c r="B97" s="89" t="s">
        <v>12</v>
      </c>
      <c r="C97" s="22">
        <f>C15+C41+C26+C63+C95+C77+C89</f>
        <v>298.76000000000005</v>
      </c>
      <c r="D97" s="22">
        <f>D15+D41+D26+D63+D95+D77+D89</f>
        <v>298.75999999999993</v>
      </c>
      <c r="E97" s="22">
        <f>E15+E41+E26+E63+E95+E77+E89</f>
        <v>0</v>
      </c>
      <c r="F97" s="23"/>
      <c r="G97" s="71"/>
      <c r="H97" s="72"/>
      <c r="I97" s="73">
        <f>I15+I41+I63+I95+I26+I77+I89</f>
        <v>1724808.76</v>
      </c>
      <c r="J97" s="74"/>
    </row>
    <row r="98" spans="2:10" ht="1.5" customHeight="1" x14ac:dyDescent="0.25">
      <c r="B98" s="86"/>
      <c r="C98" s="15"/>
      <c r="D98" s="15"/>
      <c r="E98" s="15"/>
      <c r="F98" s="20"/>
      <c r="G98" s="20"/>
      <c r="H98" s="63"/>
      <c r="I98" s="64"/>
      <c r="J98" s="65"/>
    </row>
    <row r="100" spans="2:10" ht="15.9" customHeight="1" x14ac:dyDescent="0.25">
      <c r="D100" s="47"/>
      <c r="E100" s="47"/>
    </row>
    <row r="101" spans="2:10" ht="15.9" customHeight="1" x14ac:dyDescent="0.25">
      <c r="D101" s="47"/>
      <c r="E101" s="47"/>
    </row>
    <row r="102" spans="2:10" x14ac:dyDescent="0.25">
      <c r="C102" s="47"/>
      <c r="G102" s="47"/>
    </row>
  </sheetData>
  <autoFilter ref="B7:J96" xr:uid="{E5AE09C4-BE9A-483D-9415-9298040379C3}"/>
  <mergeCells count="44">
    <mergeCell ref="B91:B92"/>
    <mergeCell ref="C91:C92"/>
    <mergeCell ref="E91:E92"/>
    <mergeCell ref="E54:E56"/>
    <mergeCell ref="C54:C56"/>
    <mergeCell ref="B54:B56"/>
    <mergeCell ref="C58:C60"/>
    <mergeCell ref="B58:B60"/>
    <mergeCell ref="E58:E60"/>
    <mergeCell ref="C70:C73"/>
    <mergeCell ref="E70:E73"/>
    <mergeCell ref="B70:B73"/>
    <mergeCell ref="C65:C68"/>
    <mergeCell ref="B65:B68"/>
    <mergeCell ref="E65:E68"/>
    <mergeCell ref="E78:E79"/>
    <mergeCell ref="C43:C48"/>
    <mergeCell ref="B43:B48"/>
    <mergeCell ref="E43:E48"/>
    <mergeCell ref="B49:B53"/>
    <mergeCell ref="C49:C53"/>
    <mergeCell ref="E49:E53"/>
    <mergeCell ref="C17:C18"/>
    <mergeCell ref="B17:B18"/>
    <mergeCell ref="E17:E18"/>
    <mergeCell ref="B20:B24"/>
    <mergeCell ref="C20:C24"/>
    <mergeCell ref="E20:E24"/>
    <mergeCell ref="B2:J2"/>
    <mergeCell ref="B7:B8"/>
    <mergeCell ref="C7:C8"/>
    <mergeCell ref="D7:D8"/>
    <mergeCell ref="E7:E8"/>
    <mergeCell ref="C83:C84"/>
    <mergeCell ref="B83:B84"/>
    <mergeCell ref="E83:E84"/>
    <mergeCell ref="B85:B87"/>
    <mergeCell ref="C85:C87"/>
    <mergeCell ref="E85:E87"/>
    <mergeCell ref="B78:B79"/>
    <mergeCell ref="C78:C79"/>
    <mergeCell ref="B80:B82"/>
    <mergeCell ref="C80:C82"/>
    <mergeCell ref="E80:E82"/>
  </mergeCells>
  <pageMargins left="0.7" right="0.7" top="0.75" bottom="0.75" header="0.3" footer="0.3"/>
  <ignoredErrors>
    <ignoredError sqref="I4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469D4-026D-4DF6-8A3D-900778EFF80E}">
  <dimension ref="B2:K68"/>
  <sheetViews>
    <sheetView showGridLines="0" zoomScale="80" zoomScaleNormal="80" workbookViewId="0">
      <pane xSplit="1" ySplit="6" topLeftCell="B45" activePane="bottomRight" state="frozen"/>
      <selection pane="topRight" activeCell="B1" sqref="B1"/>
      <selection pane="bottomLeft" activeCell="A7" sqref="A7"/>
      <selection pane="bottomRight" activeCell="E63" sqref="E63"/>
    </sheetView>
  </sheetViews>
  <sheetFormatPr baseColWidth="10" defaultColWidth="9.6328125" defaultRowHeight="13.2" x14ac:dyDescent="0.25"/>
  <cols>
    <col min="1" max="1" width="1.81640625" style="4" customWidth="1"/>
    <col min="2" max="2" width="22.54296875" style="83" customWidth="1"/>
    <col min="3" max="5" width="8.54296875" style="4" customWidth="1"/>
    <col min="6" max="6" width="11.90625" style="4" customWidth="1"/>
    <col min="7" max="7" width="10" style="4" customWidth="1"/>
    <col min="8" max="8" width="10.1796875" style="4" customWidth="1"/>
    <col min="9" max="9" width="10.81640625" style="4" customWidth="1"/>
    <col min="10" max="10" width="11.1796875" style="4" customWidth="1"/>
    <col min="11" max="16384" width="9.6328125" style="4"/>
  </cols>
  <sheetData>
    <row r="2" spans="2:11" ht="21.6" thickBot="1" x14ac:dyDescent="0.3">
      <c r="B2" s="114" t="s">
        <v>109</v>
      </c>
      <c r="C2" s="114"/>
      <c r="D2" s="114"/>
      <c r="E2" s="114"/>
      <c r="F2" s="114"/>
      <c r="G2" s="114"/>
      <c r="H2" s="114"/>
      <c r="I2" s="114"/>
      <c r="J2" s="114"/>
    </row>
    <row r="3" spans="2:11" ht="14.4" thickTop="1" thickBot="1" x14ac:dyDescent="0.3"/>
    <row r="4" spans="2:11" ht="13.8" hidden="1" thickBot="1" x14ac:dyDescent="0.3">
      <c r="B4" s="3"/>
      <c r="C4" s="3"/>
      <c r="D4" s="3"/>
      <c r="E4" s="3"/>
      <c r="F4" s="3"/>
      <c r="G4" s="2">
        <f ca="1">TODAY()</f>
        <v>44813</v>
      </c>
    </row>
    <row r="5" spans="2:11" s="41" customFormat="1" ht="21.75" customHeight="1" x14ac:dyDescent="0.25">
      <c r="B5" s="119" t="s">
        <v>15</v>
      </c>
      <c r="C5" s="115" t="s">
        <v>10</v>
      </c>
      <c r="D5" s="117" t="s">
        <v>13</v>
      </c>
      <c r="E5" s="117" t="s">
        <v>14</v>
      </c>
      <c r="F5" s="48" t="s">
        <v>6</v>
      </c>
      <c r="G5" s="48" t="s">
        <v>8</v>
      </c>
      <c r="H5" s="48" t="s">
        <v>1</v>
      </c>
      <c r="I5" s="48" t="s">
        <v>0</v>
      </c>
      <c r="J5" s="40" t="s">
        <v>11</v>
      </c>
    </row>
    <row r="6" spans="2:11" s="41" customFormat="1" ht="21.75" customHeight="1" x14ac:dyDescent="0.25">
      <c r="B6" s="120"/>
      <c r="C6" s="116"/>
      <c r="D6" s="118"/>
      <c r="E6" s="118"/>
      <c r="F6" s="42" t="s">
        <v>7</v>
      </c>
      <c r="G6" s="42" t="s">
        <v>7</v>
      </c>
      <c r="H6" s="42" t="s">
        <v>2</v>
      </c>
      <c r="I6" s="42" t="s">
        <v>3</v>
      </c>
      <c r="J6" s="43" t="s">
        <v>9</v>
      </c>
    </row>
    <row r="7" spans="2:11" ht="1.5" customHeight="1" x14ac:dyDescent="0.25">
      <c r="B7" s="86"/>
      <c r="C7" s="15"/>
      <c r="D7" s="15"/>
      <c r="E7" s="15"/>
      <c r="F7" s="20"/>
      <c r="G7" s="16"/>
      <c r="H7" s="17"/>
      <c r="I7" s="18"/>
      <c r="J7" s="19"/>
    </row>
    <row r="8" spans="2:11" ht="16.5" customHeight="1" x14ac:dyDescent="0.25">
      <c r="B8" s="86" t="s">
        <v>17</v>
      </c>
      <c r="C8" s="15">
        <v>11.76</v>
      </c>
      <c r="D8" s="15">
        <v>11.76</v>
      </c>
      <c r="E8" s="15">
        <f>+C8-D8</f>
        <v>0</v>
      </c>
      <c r="F8" s="20">
        <v>44622</v>
      </c>
      <c r="G8" s="20">
        <v>44624</v>
      </c>
      <c r="H8" s="63">
        <v>5575</v>
      </c>
      <c r="I8" s="64">
        <f>+D8*H8</f>
        <v>65562</v>
      </c>
      <c r="J8" s="65">
        <f ca="1">+IFERROR($G$4-G8,0)/7</f>
        <v>27</v>
      </c>
      <c r="K8" s="82" t="s">
        <v>110</v>
      </c>
    </row>
    <row r="9" spans="2:11" ht="16.5" customHeight="1" x14ac:dyDescent="0.25">
      <c r="B9" s="86" t="s">
        <v>18</v>
      </c>
      <c r="C9" s="15">
        <v>11.65</v>
      </c>
      <c r="D9" s="15">
        <v>11.65</v>
      </c>
      <c r="E9" s="15">
        <f t="shared" ref="E9:E11" si="0">+C9-D9</f>
        <v>0</v>
      </c>
      <c r="F9" s="20">
        <v>44625</v>
      </c>
      <c r="G9" s="20">
        <v>44627</v>
      </c>
      <c r="H9" s="63">
        <v>5575</v>
      </c>
      <c r="I9" s="64">
        <f>+D9*H9</f>
        <v>64948.75</v>
      </c>
      <c r="J9" s="65">
        <f ca="1">+IFERROR($G$4-G9,0)/7</f>
        <v>26.571428571428573</v>
      </c>
      <c r="K9" s="82" t="s">
        <v>111</v>
      </c>
    </row>
    <row r="10" spans="2:11" ht="16.5" customHeight="1" x14ac:dyDescent="0.25">
      <c r="B10" s="80" t="s">
        <v>19</v>
      </c>
      <c r="C10" s="15">
        <v>11.86</v>
      </c>
      <c r="D10" s="15">
        <v>11.86</v>
      </c>
      <c r="E10" s="15">
        <f t="shared" si="0"/>
        <v>0</v>
      </c>
      <c r="F10" s="20">
        <v>44629</v>
      </c>
      <c r="G10" s="20">
        <v>44630</v>
      </c>
      <c r="H10" s="63">
        <v>5575</v>
      </c>
      <c r="I10" s="64">
        <f>+D10*H10</f>
        <v>66119.5</v>
      </c>
      <c r="J10" s="65">
        <f ca="1">+IFERROR($G$4-G10,0)/7</f>
        <v>26.142857142857142</v>
      </c>
      <c r="K10" s="82" t="s">
        <v>112</v>
      </c>
    </row>
    <row r="11" spans="2:11" ht="16.5" customHeight="1" x14ac:dyDescent="0.25">
      <c r="B11" s="86" t="s">
        <v>20</v>
      </c>
      <c r="C11" s="15">
        <v>11.75</v>
      </c>
      <c r="D11" s="15">
        <v>11.75</v>
      </c>
      <c r="E11" s="15">
        <f t="shared" si="0"/>
        <v>0</v>
      </c>
      <c r="F11" s="20">
        <v>44631</v>
      </c>
      <c r="G11" s="20">
        <v>44632</v>
      </c>
      <c r="H11" s="63">
        <v>5575</v>
      </c>
      <c r="I11" s="64">
        <f>+D11*H11</f>
        <v>65506.25</v>
      </c>
      <c r="J11" s="65">
        <f ca="1">+IFERROR($G$4-G11,0)/7</f>
        <v>25.857142857142858</v>
      </c>
      <c r="K11" s="82" t="s">
        <v>113</v>
      </c>
    </row>
    <row r="12" spans="2:11" ht="1.5" customHeight="1" x14ac:dyDescent="0.25">
      <c r="B12" s="86"/>
      <c r="C12" s="15"/>
      <c r="D12" s="15"/>
      <c r="E12" s="15"/>
      <c r="F12" s="20"/>
      <c r="G12" s="20"/>
      <c r="H12" s="63"/>
      <c r="I12" s="64"/>
      <c r="J12" s="65"/>
    </row>
    <row r="13" spans="2:11" ht="15" customHeight="1" x14ac:dyDescent="0.25">
      <c r="B13" s="86"/>
      <c r="C13" s="30">
        <f>SUM(C8:C12)</f>
        <v>47.019999999999996</v>
      </c>
      <c r="D13" s="30">
        <f>SUM(D8:D12)</f>
        <v>47.019999999999996</v>
      </c>
      <c r="E13" s="30">
        <f>SUM(E8:E12)</f>
        <v>0</v>
      </c>
      <c r="F13" s="31"/>
      <c r="G13" s="31"/>
      <c r="H13" s="67"/>
      <c r="I13" s="68">
        <f>SUM(I8:I12)</f>
        <v>262136.5</v>
      </c>
      <c r="J13" s="69"/>
    </row>
    <row r="14" spans="2:11" ht="16.5" customHeight="1" x14ac:dyDescent="0.25">
      <c r="B14" s="80" t="s">
        <v>21</v>
      </c>
      <c r="C14" s="62">
        <v>11.65</v>
      </c>
      <c r="D14" s="15">
        <v>11.65</v>
      </c>
      <c r="E14" s="15">
        <f>+C14-D14</f>
        <v>0</v>
      </c>
      <c r="F14" s="20">
        <v>44634</v>
      </c>
      <c r="G14" s="20">
        <v>44636</v>
      </c>
      <c r="H14" s="63">
        <v>5575</v>
      </c>
      <c r="I14" s="66">
        <f t="shared" ref="I14:I18" si="1">+D14*H14</f>
        <v>64948.75</v>
      </c>
      <c r="J14" s="65">
        <f t="shared" ref="J14:J18" ca="1" si="2">+IFERROR($G$4-G14,0)/7</f>
        <v>25.285714285714285</v>
      </c>
      <c r="K14" s="82" t="s">
        <v>111</v>
      </c>
    </row>
    <row r="15" spans="2:11" ht="16.5" customHeight="1" x14ac:dyDescent="0.25">
      <c r="B15" s="80" t="s">
        <v>22</v>
      </c>
      <c r="C15" s="62">
        <v>11.62</v>
      </c>
      <c r="D15" s="15">
        <v>11.62</v>
      </c>
      <c r="E15" s="15">
        <f t="shared" ref="E15:E18" si="3">+C15-D15</f>
        <v>0</v>
      </c>
      <c r="F15" s="20">
        <v>44636</v>
      </c>
      <c r="G15" s="20">
        <v>44638</v>
      </c>
      <c r="H15" s="63">
        <v>5575</v>
      </c>
      <c r="I15" s="66">
        <f t="shared" si="1"/>
        <v>64781.499999999993</v>
      </c>
      <c r="J15" s="65">
        <f t="shared" ca="1" si="2"/>
        <v>25</v>
      </c>
      <c r="K15" s="82" t="s">
        <v>114</v>
      </c>
    </row>
    <row r="16" spans="2:11" ht="16.5" customHeight="1" x14ac:dyDescent="0.25">
      <c r="B16" s="123" t="s">
        <v>23</v>
      </c>
      <c r="C16" s="112">
        <v>11.72</v>
      </c>
      <c r="D16" s="15">
        <v>11.22</v>
      </c>
      <c r="E16" s="112">
        <f>+C16-D16-D17</f>
        <v>0</v>
      </c>
      <c r="F16" s="20">
        <v>44639</v>
      </c>
      <c r="G16" s="20">
        <v>44649</v>
      </c>
      <c r="H16" s="63">
        <v>5575</v>
      </c>
      <c r="I16" s="66">
        <f t="shared" si="1"/>
        <v>62551.5</v>
      </c>
      <c r="J16" s="65">
        <f t="shared" ca="1" si="2"/>
        <v>23.428571428571427</v>
      </c>
    </row>
    <row r="17" spans="2:11" ht="16.5" customHeight="1" x14ac:dyDescent="0.25">
      <c r="B17" s="124"/>
      <c r="C17" s="113"/>
      <c r="D17" s="15">
        <v>0.5</v>
      </c>
      <c r="E17" s="113"/>
      <c r="F17" s="20">
        <v>44712</v>
      </c>
      <c r="G17" s="20">
        <v>44712</v>
      </c>
      <c r="H17" s="63">
        <v>5575</v>
      </c>
      <c r="I17" s="66">
        <f t="shared" ref="I17" si="4">+D17*H17</f>
        <v>2787.5</v>
      </c>
      <c r="J17" s="65">
        <f t="shared" ref="J17" ca="1" si="5">+IFERROR($G$4-G17,0)/7</f>
        <v>14.428571428571429</v>
      </c>
      <c r="K17" s="82" t="s">
        <v>141</v>
      </c>
    </row>
    <row r="18" spans="2:11" ht="16.5" customHeight="1" x14ac:dyDescent="0.25">
      <c r="B18" s="86" t="s">
        <v>24</v>
      </c>
      <c r="C18" s="49">
        <v>11.75</v>
      </c>
      <c r="D18" s="15">
        <v>11.75</v>
      </c>
      <c r="E18" s="15">
        <f t="shared" si="3"/>
        <v>0</v>
      </c>
      <c r="F18" s="20">
        <v>44643</v>
      </c>
      <c r="G18" s="20">
        <v>44645</v>
      </c>
      <c r="H18" s="63">
        <v>5575</v>
      </c>
      <c r="I18" s="66">
        <f t="shared" si="1"/>
        <v>65506.25</v>
      </c>
      <c r="J18" s="65">
        <f t="shared" ca="1" si="2"/>
        <v>24</v>
      </c>
      <c r="K18" s="82" t="s">
        <v>113</v>
      </c>
    </row>
    <row r="19" spans="2:11" ht="1.5" customHeight="1" x14ac:dyDescent="0.25">
      <c r="B19" s="86"/>
      <c r="C19" s="15"/>
      <c r="D19" s="15"/>
      <c r="E19" s="15"/>
      <c r="F19" s="20"/>
      <c r="G19" s="20"/>
      <c r="H19" s="63"/>
      <c r="I19" s="64"/>
      <c r="J19" s="65"/>
    </row>
    <row r="20" spans="2:11" ht="15" customHeight="1" x14ac:dyDescent="0.25">
      <c r="B20" s="86"/>
      <c r="C20" s="30">
        <f>SUM(C14:C19)</f>
        <v>46.74</v>
      </c>
      <c r="D20" s="30">
        <f>SUM(D14:D19)</f>
        <v>46.74</v>
      </c>
      <c r="E20" s="30">
        <f>SUM(E14:E19)</f>
        <v>0</v>
      </c>
      <c r="F20" s="31"/>
      <c r="G20" s="31"/>
      <c r="H20" s="70"/>
      <c r="I20" s="68">
        <f>SUM(I14:I19)</f>
        <v>260575.5</v>
      </c>
      <c r="J20" s="69"/>
    </row>
    <row r="21" spans="2:11" ht="12.75" hidden="1" customHeight="1" x14ac:dyDescent="0.25">
      <c r="B21" s="86"/>
      <c r="C21" s="30"/>
      <c r="D21" s="30"/>
      <c r="E21" s="30"/>
      <c r="F21" s="31"/>
      <c r="G21" s="31"/>
      <c r="H21" s="67"/>
      <c r="I21" s="68"/>
      <c r="J21" s="69"/>
    </row>
    <row r="22" spans="2:11" ht="12.75" hidden="1" customHeight="1" x14ac:dyDescent="0.25">
      <c r="B22" s="86"/>
      <c r="C22" s="30"/>
      <c r="D22" s="30"/>
      <c r="E22" s="30"/>
      <c r="F22" s="31"/>
      <c r="G22" s="31"/>
      <c r="H22" s="67"/>
      <c r="I22" s="68"/>
      <c r="J22" s="69"/>
    </row>
    <row r="23" spans="2:11" ht="12.75" hidden="1" customHeight="1" x14ac:dyDescent="0.25">
      <c r="B23" s="86"/>
      <c r="C23" s="30"/>
      <c r="D23" s="30"/>
      <c r="E23" s="30"/>
      <c r="F23" s="31"/>
      <c r="G23" s="31"/>
      <c r="H23" s="67"/>
      <c r="I23" s="68"/>
      <c r="J23" s="69"/>
    </row>
    <row r="24" spans="2:11" ht="12.75" hidden="1" customHeight="1" x14ac:dyDescent="0.25">
      <c r="B24" s="86"/>
      <c r="C24" s="30"/>
      <c r="D24" s="30"/>
      <c r="E24" s="30"/>
      <c r="F24" s="31"/>
      <c r="G24" s="31"/>
      <c r="H24" s="67"/>
      <c r="I24" s="68"/>
      <c r="J24" s="69"/>
    </row>
    <row r="25" spans="2:11" ht="12.75" hidden="1" customHeight="1" x14ac:dyDescent="0.25">
      <c r="B25" s="86"/>
      <c r="C25" s="30"/>
      <c r="D25" s="30"/>
      <c r="E25" s="30"/>
      <c r="F25" s="31"/>
      <c r="G25" s="31"/>
      <c r="H25" s="67"/>
      <c r="I25" s="68"/>
      <c r="J25" s="69"/>
    </row>
    <row r="26" spans="2:11" ht="12.75" hidden="1" customHeight="1" x14ac:dyDescent="0.25">
      <c r="B26" s="86"/>
      <c r="C26" s="30"/>
      <c r="D26" s="30"/>
      <c r="E26" s="30"/>
      <c r="F26" s="31"/>
      <c r="G26" s="31"/>
      <c r="H26" s="67"/>
      <c r="I26" s="68"/>
      <c r="J26" s="69"/>
    </row>
    <row r="27" spans="2:11" ht="12.75" hidden="1" customHeight="1" x14ac:dyDescent="0.25">
      <c r="B27" s="86"/>
      <c r="C27" s="30"/>
      <c r="D27" s="30"/>
      <c r="E27" s="30"/>
      <c r="F27" s="31"/>
      <c r="G27" s="31"/>
      <c r="H27" s="67"/>
      <c r="I27" s="68"/>
      <c r="J27" s="69"/>
    </row>
    <row r="28" spans="2:11" ht="12.75" hidden="1" customHeight="1" x14ac:dyDescent="0.25">
      <c r="B28" s="86"/>
      <c r="C28" s="30"/>
      <c r="D28" s="30"/>
      <c r="E28" s="30"/>
      <c r="F28" s="31"/>
      <c r="G28" s="31"/>
      <c r="H28" s="67"/>
      <c r="I28" s="68"/>
      <c r="J28" s="69"/>
    </row>
    <row r="29" spans="2:11" ht="12.75" hidden="1" customHeight="1" x14ac:dyDescent="0.25">
      <c r="B29" s="86"/>
      <c r="C29" s="30"/>
      <c r="D29" s="30"/>
      <c r="E29" s="30"/>
      <c r="F29" s="31"/>
      <c r="G29" s="31"/>
      <c r="H29" s="67"/>
      <c r="I29" s="68"/>
      <c r="J29" s="69"/>
    </row>
    <row r="30" spans="2:11" ht="16.5" customHeight="1" x14ac:dyDescent="0.25">
      <c r="B30" s="123" t="s">
        <v>26</v>
      </c>
      <c r="C30" s="112">
        <v>11.65</v>
      </c>
      <c r="D30" s="15">
        <v>2</v>
      </c>
      <c r="E30" s="112">
        <f>+C30-D30-D31</f>
        <v>0</v>
      </c>
      <c r="F30" s="20">
        <v>44651</v>
      </c>
      <c r="G30" s="20">
        <v>44651</v>
      </c>
      <c r="H30" s="63">
        <v>5575</v>
      </c>
      <c r="I30" s="66">
        <f>+D30*H30</f>
        <v>11150</v>
      </c>
      <c r="J30" s="65">
        <f ca="1">+IFERROR($G$4-G30,0)/7</f>
        <v>23.142857142857142</v>
      </c>
    </row>
    <row r="31" spans="2:11" ht="16.5" customHeight="1" x14ac:dyDescent="0.25">
      <c r="B31" s="124"/>
      <c r="C31" s="113"/>
      <c r="D31" s="15">
        <v>9.65</v>
      </c>
      <c r="E31" s="113"/>
      <c r="F31" s="20">
        <v>44652</v>
      </c>
      <c r="G31" s="20">
        <v>44679</v>
      </c>
      <c r="H31" s="63">
        <v>5575</v>
      </c>
      <c r="I31" s="66">
        <f>+D31*H31</f>
        <v>53798.75</v>
      </c>
      <c r="J31" s="65">
        <f ca="1">+IFERROR($G$4-G31,0)/7</f>
        <v>19.142857142857142</v>
      </c>
      <c r="K31" s="82" t="s">
        <v>134</v>
      </c>
    </row>
    <row r="32" spans="2:11" ht="16.5" customHeight="1" x14ac:dyDescent="0.25">
      <c r="B32" s="86" t="s">
        <v>27</v>
      </c>
      <c r="C32" s="15">
        <v>11.77</v>
      </c>
      <c r="D32" s="15">
        <v>11.77</v>
      </c>
      <c r="E32" s="15">
        <f t="shared" ref="E32:E36" si="6">+C32-D32</f>
        <v>0</v>
      </c>
      <c r="F32" s="20">
        <v>44673</v>
      </c>
      <c r="G32" s="20">
        <v>44678</v>
      </c>
      <c r="H32" s="63">
        <v>5575</v>
      </c>
      <c r="I32" s="66">
        <f>+D32*H32</f>
        <v>65617.75</v>
      </c>
      <c r="J32" s="65">
        <f ca="1">+IFERROR($G$4-G32,0)/7</f>
        <v>19.285714285714285</v>
      </c>
      <c r="K32" s="82" t="s">
        <v>133</v>
      </c>
    </row>
    <row r="33" spans="2:11" ht="16.5" customHeight="1" x14ac:dyDescent="0.25">
      <c r="B33" s="123" t="s">
        <v>28</v>
      </c>
      <c r="C33" s="112">
        <v>8.74</v>
      </c>
      <c r="D33" s="15">
        <v>5.82</v>
      </c>
      <c r="E33" s="112">
        <f>+C33-D33-D34</f>
        <v>0</v>
      </c>
      <c r="F33" s="20">
        <v>44664</v>
      </c>
      <c r="G33" s="20">
        <v>44670</v>
      </c>
      <c r="H33" s="63">
        <v>5575</v>
      </c>
      <c r="I33" s="66">
        <f>+D33*H33</f>
        <v>32446.5</v>
      </c>
      <c r="J33" s="65">
        <f ca="1">+IFERROR($G$4-G33,0)/7</f>
        <v>20.428571428571427</v>
      </c>
      <c r="K33" s="82" t="s">
        <v>143</v>
      </c>
    </row>
    <row r="34" spans="2:11" ht="16.5" customHeight="1" x14ac:dyDescent="0.25">
      <c r="B34" s="124"/>
      <c r="C34" s="113"/>
      <c r="D34" s="15">
        <v>2.92</v>
      </c>
      <c r="E34" s="113"/>
      <c r="F34" s="20">
        <v>44723</v>
      </c>
      <c r="G34" s="20">
        <v>44723</v>
      </c>
      <c r="H34" s="63">
        <v>5575</v>
      </c>
      <c r="I34" s="66">
        <f>+D34*H34</f>
        <v>16279</v>
      </c>
      <c r="J34" s="65">
        <f ca="1">+IFERROR($G$4-G34,0)/7</f>
        <v>12.857142857142858</v>
      </c>
      <c r="K34" s="82"/>
    </row>
    <row r="35" spans="2:11" ht="16.5" customHeight="1" x14ac:dyDescent="0.25">
      <c r="B35" s="86" t="s">
        <v>29</v>
      </c>
      <c r="C35" s="15">
        <v>10.700000000000001</v>
      </c>
      <c r="D35" s="15"/>
      <c r="E35" s="15">
        <f t="shared" si="6"/>
        <v>10.700000000000001</v>
      </c>
      <c r="F35" s="20"/>
      <c r="G35" s="20"/>
      <c r="H35" s="63"/>
      <c r="I35" s="66"/>
      <c r="J35" s="65"/>
    </row>
    <row r="36" spans="2:11" ht="16.5" customHeight="1" x14ac:dyDescent="0.25">
      <c r="B36" s="86" t="s">
        <v>115</v>
      </c>
      <c r="C36" s="15">
        <v>10.130000000000001</v>
      </c>
      <c r="D36" s="15">
        <v>8.75</v>
      </c>
      <c r="E36" s="15">
        <f t="shared" si="6"/>
        <v>1.3800000000000008</v>
      </c>
      <c r="F36" s="20">
        <v>44725</v>
      </c>
      <c r="G36" s="20">
        <v>44726</v>
      </c>
      <c r="H36" s="63">
        <v>5575</v>
      </c>
      <c r="I36" s="66">
        <f>+D36*H36</f>
        <v>48781.25</v>
      </c>
      <c r="J36" s="65">
        <f ca="1">+IFERROR($G$4-G36,0)/7</f>
        <v>12.428571428571429</v>
      </c>
    </row>
    <row r="37" spans="2:11" ht="1.5" customHeight="1" x14ac:dyDescent="0.25">
      <c r="B37" s="86"/>
      <c r="C37" s="15"/>
      <c r="D37" s="15"/>
      <c r="E37" s="15"/>
      <c r="F37" s="20"/>
      <c r="G37" s="20"/>
      <c r="H37" s="63"/>
      <c r="I37" s="64">
        <f>+D37*H37</f>
        <v>0</v>
      </c>
      <c r="J37" s="65"/>
    </row>
    <row r="38" spans="2:11" ht="15" customHeight="1" x14ac:dyDescent="0.25">
      <c r="B38" s="86"/>
      <c r="C38" s="30">
        <f>SUM(C30:C37)</f>
        <v>52.990000000000009</v>
      </c>
      <c r="D38" s="30">
        <f>SUM(D30:D37)</f>
        <v>40.910000000000004</v>
      </c>
      <c r="E38" s="30">
        <f>SUM(E30:E37)</f>
        <v>12.080000000000002</v>
      </c>
      <c r="F38" s="31"/>
      <c r="G38" s="31"/>
      <c r="H38" s="70"/>
      <c r="I38" s="68">
        <f>SUM(I30:I37)</f>
        <v>228073.25</v>
      </c>
      <c r="J38" s="69"/>
    </row>
    <row r="39" spans="2:11" ht="16.5" customHeight="1" x14ac:dyDescent="0.25">
      <c r="B39" s="86" t="s">
        <v>116</v>
      </c>
      <c r="C39" s="49">
        <v>11.76</v>
      </c>
      <c r="D39" s="15"/>
      <c r="E39" s="49">
        <f>+C39-D39</f>
        <v>11.76</v>
      </c>
      <c r="F39" s="20"/>
      <c r="G39" s="20"/>
      <c r="H39" s="63"/>
      <c r="I39" s="66"/>
      <c r="J39" s="65"/>
    </row>
    <row r="40" spans="2:11" ht="16.5" customHeight="1" x14ac:dyDescent="0.25">
      <c r="B40" s="86" t="s">
        <v>117</v>
      </c>
      <c r="C40" s="49">
        <v>8.85</v>
      </c>
      <c r="D40" s="15"/>
      <c r="E40" s="49">
        <f t="shared" ref="E40:E43" si="7">+C40-D40</f>
        <v>8.85</v>
      </c>
      <c r="F40" s="20"/>
      <c r="G40" s="20"/>
      <c r="H40" s="63"/>
      <c r="I40" s="66"/>
      <c r="J40" s="65"/>
    </row>
    <row r="41" spans="2:11" ht="16.5" customHeight="1" x14ac:dyDescent="0.25">
      <c r="B41" s="86" t="s">
        <v>118</v>
      </c>
      <c r="C41" s="49">
        <v>8.94</v>
      </c>
      <c r="D41" s="15"/>
      <c r="E41" s="49">
        <f t="shared" si="7"/>
        <v>8.94</v>
      </c>
      <c r="F41" s="20"/>
      <c r="G41" s="20"/>
      <c r="H41" s="63"/>
      <c r="I41" s="66"/>
      <c r="J41" s="65"/>
      <c r="K41" s="82"/>
    </row>
    <row r="42" spans="2:11" ht="16.5" customHeight="1" x14ac:dyDescent="0.25">
      <c r="B42" s="80" t="s">
        <v>119</v>
      </c>
      <c r="C42" s="62">
        <v>10.56</v>
      </c>
      <c r="D42" s="15"/>
      <c r="E42" s="49">
        <f t="shared" si="7"/>
        <v>10.56</v>
      </c>
      <c r="F42" s="20"/>
      <c r="G42" s="20"/>
      <c r="H42" s="63"/>
      <c r="I42" s="66"/>
      <c r="J42" s="65"/>
    </row>
    <row r="43" spans="2:11" ht="16.5" customHeight="1" x14ac:dyDescent="0.25">
      <c r="B43" s="80" t="s">
        <v>120</v>
      </c>
      <c r="C43" s="15">
        <v>11.77</v>
      </c>
      <c r="D43" s="15"/>
      <c r="E43" s="49">
        <f t="shared" si="7"/>
        <v>11.77</v>
      </c>
      <c r="F43" s="20"/>
      <c r="G43" s="20"/>
      <c r="H43" s="63"/>
      <c r="I43" s="66"/>
      <c r="J43" s="65"/>
      <c r="K43" s="82"/>
    </row>
    <row r="44" spans="2:11" ht="1.5" customHeight="1" x14ac:dyDescent="0.25">
      <c r="B44" s="86"/>
      <c r="C44" s="15"/>
      <c r="D44" s="15"/>
      <c r="E44" s="15"/>
      <c r="F44" s="20"/>
      <c r="G44" s="20"/>
      <c r="H44" s="63"/>
      <c r="I44" s="64"/>
      <c r="J44" s="65"/>
    </row>
    <row r="45" spans="2:11" ht="15" customHeight="1" x14ac:dyDescent="0.25">
      <c r="B45" s="86"/>
      <c r="C45" s="30">
        <f>SUM(C39:C43)</f>
        <v>51.879999999999995</v>
      </c>
      <c r="D45" s="30">
        <f>SUM(D39:D43)</f>
        <v>0</v>
      </c>
      <c r="E45" s="30">
        <f>SUM(E39:E43)</f>
        <v>51.879999999999995</v>
      </c>
      <c r="F45" s="31"/>
      <c r="G45" s="31"/>
      <c r="H45" s="70"/>
      <c r="I45" s="68">
        <f>SUM(I39:I44)</f>
        <v>0</v>
      </c>
      <c r="J45" s="69"/>
    </row>
    <row r="46" spans="2:11" ht="16.5" customHeight="1" x14ac:dyDescent="0.25">
      <c r="B46" s="86" t="s">
        <v>121</v>
      </c>
      <c r="C46" s="15">
        <v>11.78</v>
      </c>
      <c r="D46" s="15"/>
      <c r="E46" s="15">
        <f>+C46-D46</f>
        <v>11.78</v>
      </c>
      <c r="F46" s="20"/>
      <c r="G46" s="20"/>
      <c r="H46" s="63"/>
      <c r="I46" s="66"/>
      <c r="J46" s="65"/>
    </row>
    <row r="47" spans="2:11" ht="16.5" customHeight="1" x14ac:dyDescent="0.25">
      <c r="B47" s="86" t="s">
        <v>122</v>
      </c>
      <c r="C47" s="15">
        <v>11.81</v>
      </c>
      <c r="D47" s="15"/>
      <c r="E47" s="15">
        <f t="shared" ref="E47:E49" si="8">+C47-D47</f>
        <v>11.81</v>
      </c>
      <c r="F47" s="44"/>
      <c r="G47" s="44"/>
      <c r="H47" s="63"/>
      <c r="I47" s="66"/>
      <c r="J47" s="65"/>
      <c r="K47" s="82"/>
    </row>
    <row r="48" spans="2:11" ht="16.5" customHeight="1" x14ac:dyDescent="0.25">
      <c r="B48" s="86" t="s">
        <v>123</v>
      </c>
      <c r="C48" s="15">
        <v>5.01</v>
      </c>
      <c r="D48" s="15"/>
      <c r="E48" s="15">
        <f t="shared" si="8"/>
        <v>5.01</v>
      </c>
      <c r="F48" s="20"/>
      <c r="G48" s="20"/>
      <c r="H48" s="63"/>
      <c r="I48" s="66"/>
      <c r="J48" s="65"/>
      <c r="K48" s="82"/>
    </row>
    <row r="49" spans="2:11" ht="16.5" customHeight="1" x14ac:dyDescent="0.25">
      <c r="B49" s="86" t="s">
        <v>124</v>
      </c>
      <c r="C49" s="15">
        <v>10.88</v>
      </c>
      <c r="D49" s="15"/>
      <c r="E49" s="15">
        <f t="shared" si="8"/>
        <v>10.88</v>
      </c>
      <c r="F49" s="20"/>
      <c r="G49" s="20"/>
      <c r="H49" s="63"/>
      <c r="I49" s="66"/>
      <c r="J49" s="65"/>
      <c r="K49" s="82"/>
    </row>
    <row r="50" spans="2:11" ht="1.5" customHeight="1" x14ac:dyDescent="0.25">
      <c r="B50" s="86"/>
      <c r="C50" s="15"/>
      <c r="D50" s="15"/>
      <c r="E50" s="15"/>
      <c r="F50" s="20"/>
      <c r="G50" s="20"/>
      <c r="H50" s="63"/>
      <c r="I50" s="64"/>
      <c r="J50" s="65"/>
    </row>
    <row r="51" spans="2:11" ht="15" customHeight="1" x14ac:dyDescent="0.25">
      <c r="B51" s="86"/>
      <c r="C51" s="30">
        <f>SUM(C46:C50)</f>
        <v>39.480000000000004</v>
      </c>
      <c r="D51" s="30">
        <f>SUM(D46:D50)</f>
        <v>0</v>
      </c>
      <c r="E51" s="30">
        <f>SUM(E46:E50)</f>
        <v>39.480000000000004</v>
      </c>
      <c r="F51" s="31"/>
      <c r="G51" s="31"/>
      <c r="H51" s="70"/>
      <c r="I51" s="68">
        <f>SUM(I46:I50)</f>
        <v>0</v>
      </c>
      <c r="J51" s="69"/>
    </row>
    <row r="52" spans="2:11" ht="16.5" customHeight="1" x14ac:dyDescent="0.25">
      <c r="B52" s="123" t="s">
        <v>83</v>
      </c>
      <c r="C52" s="112">
        <v>11.3</v>
      </c>
      <c r="D52" s="15">
        <v>2.9</v>
      </c>
      <c r="E52" s="62"/>
      <c r="F52" s="20">
        <v>44737</v>
      </c>
      <c r="G52" s="20">
        <v>44737</v>
      </c>
      <c r="H52" s="63">
        <v>11150</v>
      </c>
      <c r="I52" s="66">
        <f t="shared" ref="I52:I59" si="9">+D52*H52</f>
        <v>32335</v>
      </c>
      <c r="J52" s="65">
        <f t="shared" ref="J52:J59" ca="1" si="10">+IFERROR($G$4-G52,0)/7</f>
        <v>10.857142857142858</v>
      </c>
      <c r="K52" s="82"/>
    </row>
    <row r="53" spans="2:11" ht="16.5" customHeight="1" x14ac:dyDescent="0.25">
      <c r="B53" s="124"/>
      <c r="C53" s="113"/>
      <c r="D53" s="15">
        <v>8.4</v>
      </c>
      <c r="E53" s="62"/>
      <c r="F53" s="20">
        <v>44744</v>
      </c>
      <c r="G53" s="20">
        <v>44753</v>
      </c>
      <c r="H53" s="63">
        <v>11150</v>
      </c>
      <c r="I53" s="66">
        <f t="shared" si="9"/>
        <v>93660</v>
      </c>
      <c r="J53" s="65">
        <f t="shared" ca="1" si="10"/>
        <v>8.5714285714285712</v>
      </c>
      <c r="K53" s="82" t="s">
        <v>144</v>
      </c>
    </row>
    <row r="54" spans="2:11" ht="16.5" customHeight="1" x14ac:dyDescent="0.25">
      <c r="B54" s="123" t="s">
        <v>77</v>
      </c>
      <c r="C54" s="112">
        <v>8.74</v>
      </c>
      <c r="D54" s="15">
        <v>8.57</v>
      </c>
      <c r="E54" s="62"/>
      <c r="F54" s="20">
        <v>44719</v>
      </c>
      <c r="G54" s="20">
        <v>44734</v>
      </c>
      <c r="H54" s="63">
        <v>11150</v>
      </c>
      <c r="I54" s="66">
        <f t="shared" si="9"/>
        <v>95555.5</v>
      </c>
      <c r="J54" s="65">
        <f t="shared" ca="1" si="10"/>
        <v>11.285714285714286</v>
      </c>
    </row>
    <row r="55" spans="2:11" ht="16.5" customHeight="1" x14ac:dyDescent="0.25">
      <c r="B55" s="124"/>
      <c r="C55" s="113"/>
      <c r="D55" s="15">
        <v>0.17</v>
      </c>
      <c r="E55" s="62"/>
      <c r="F55" s="20">
        <v>44753</v>
      </c>
      <c r="G55" s="20">
        <v>44753</v>
      </c>
      <c r="H55" s="63">
        <v>11150</v>
      </c>
      <c r="I55" s="66">
        <f t="shared" si="9"/>
        <v>1895.5000000000002</v>
      </c>
      <c r="J55" s="65">
        <f t="shared" ca="1" si="10"/>
        <v>8.5714285714285712</v>
      </c>
      <c r="K55" s="82" t="s">
        <v>145</v>
      </c>
    </row>
    <row r="56" spans="2:11" ht="16.5" customHeight="1" x14ac:dyDescent="0.25">
      <c r="B56" s="123" t="s">
        <v>78</v>
      </c>
      <c r="C56" s="112">
        <v>10.27</v>
      </c>
      <c r="D56" s="15">
        <v>9.07</v>
      </c>
      <c r="E56" s="62"/>
      <c r="F56" s="20">
        <v>44691</v>
      </c>
      <c r="G56" s="20">
        <v>44706</v>
      </c>
      <c r="H56" s="63">
        <v>11150</v>
      </c>
      <c r="I56" s="66">
        <f t="shared" si="9"/>
        <v>101130.5</v>
      </c>
      <c r="J56" s="65">
        <f t="shared" ca="1" si="10"/>
        <v>15.285714285714286</v>
      </c>
    </row>
    <row r="57" spans="2:11" ht="16.5" customHeight="1" x14ac:dyDescent="0.25">
      <c r="B57" s="124"/>
      <c r="C57" s="113"/>
      <c r="D57" s="15">
        <v>1.2</v>
      </c>
      <c r="E57" s="62"/>
      <c r="F57" s="20">
        <v>44754</v>
      </c>
      <c r="G57" s="20">
        <v>44754</v>
      </c>
      <c r="H57" s="63">
        <v>11150</v>
      </c>
      <c r="I57" s="66">
        <f t="shared" si="9"/>
        <v>13380</v>
      </c>
      <c r="J57" s="65">
        <f t="shared" ca="1" si="10"/>
        <v>8.4285714285714288</v>
      </c>
      <c r="K57" s="82" t="s">
        <v>146</v>
      </c>
    </row>
    <row r="58" spans="2:11" ht="16.5" customHeight="1" x14ac:dyDescent="0.25">
      <c r="B58" s="123" t="s">
        <v>100</v>
      </c>
      <c r="C58" s="112">
        <v>11.62</v>
      </c>
      <c r="D58" s="15">
        <v>6.06</v>
      </c>
      <c r="E58" s="112">
        <f>+C58-D58-D59</f>
        <v>4.4599999999999991</v>
      </c>
      <c r="F58" s="20">
        <v>44729</v>
      </c>
      <c r="G58" s="20">
        <v>44739</v>
      </c>
      <c r="H58" s="63">
        <v>11150</v>
      </c>
      <c r="I58" s="66">
        <f t="shared" si="9"/>
        <v>67569</v>
      </c>
      <c r="J58" s="65">
        <f t="shared" ca="1" si="10"/>
        <v>10.571428571428571</v>
      </c>
    </row>
    <row r="59" spans="2:11" ht="16.5" customHeight="1" x14ac:dyDescent="0.25">
      <c r="B59" s="124"/>
      <c r="C59" s="113"/>
      <c r="D59" s="15">
        <v>1.1000000000000001</v>
      </c>
      <c r="E59" s="113"/>
      <c r="F59" s="20">
        <v>44754</v>
      </c>
      <c r="G59" s="20">
        <v>44758</v>
      </c>
      <c r="H59" s="63">
        <v>11150</v>
      </c>
      <c r="I59" s="66">
        <f t="shared" si="9"/>
        <v>12265.000000000002</v>
      </c>
      <c r="J59" s="65">
        <f t="shared" ca="1" si="10"/>
        <v>7.8571428571428568</v>
      </c>
    </row>
    <row r="60" spans="2:11" ht="1.5" customHeight="1" x14ac:dyDescent="0.25">
      <c r="B60" s="86"/>
      <c r="C60" s="15"/>
      <c r="D60" s="15"/>
      <c r="E60" s="15"/>
      <c r="F60" s="20"/>
      <c r="G60" s="20"/>
      <c r="H60" s="63"/>
      <c r="I60" s="64"/>
      <c r="J60" s="65"/>
    </row>
    <row r="61" spans="2:11" ht="15" customHeight="1" x14ac:dyDescent="0.25">
      <c r="B61" s="86"/>
      <c r="C61" s="30">
        <f>+SUM(C52:C58)</f>
        <v>41.93</v>
      </c>
      <c r="D61" s="30">
        <f>+SUM(D52:D59)</f>
        <v>37.470000000000006</v>
      </c>
      <c r="E61" s="30">
        <f>+SUM(E52:E60)</f>
        <v>4.4599999999999991</v>
      </c>
      <c r="F61" s="31"/>
      <c r="G61" s="31"/>
      <c r="H61" s="70"/>
      <c r="I61" s="68">
        <f>SUM(I52:I60)</f>
        <v>417790.5</v>
      </c>
      <c r="J61" s="69"/>
    </row>
    <row r="62" spans="2:11" ht="1.5" customHeight="1" x14ac:dyDescent="0.25">
      <c r="B62" s="86"/>
      <c r="C62" s="15"/>
      <c r="D62" s="15"/>
      <c r="E62" s="15"/>
      <c r="F62" s="20"/>
      <c r="G62" s="20"/>
      <c r="H62" s="63"/>
      <c r="I62" s="64"/>
      <c r="J62" s="65"/>
    </row>
    <row r="63" spans="2:11" ht="15.9" customHeight="1" thickBot="1" x14ac:dyDescent="0.3">
      <c r="B63" s="89" t="s">
        <v>12</v>
      </c>
      <c r="C63" s="22">
        <f>C13+C38+C20+C45+C51+C61</f>
        <v>280.04000000000002</v>
      </c>
      <c r="D63" s="22">
        <f>D13+D38+D20+D45+D51+D61</f>
        <v>172.14000000000001</v>
      </c>
      <c r="E63" s="22">
        <f>E13+E38+E20+E45+E51+E61</f>
        <v>107.89999999999999</v>
      </c>
      <c r="F63" s="23"/>
      <c r="G63" s="71"/>
      <c r="H63" s="72"/>
      <c r="I63" s="73">
        <f>I13+I38+I45+I20+I51+I61</f>
        <v>1168575.75</v>
      </c>
      <c r="J63" s="74"/>
    </row>
    <row r="64" spans="2:11" ht="1.5" customHeight="1" x14ac:dyDescent="0.25">
      <c r="B64" s="86"/>
      <c r="C64" s="15"/>
      <c r="D64" s="15"/>
      <c r="E64" s="15"/>
      <c r="F64" s="20"/>
      <c r="G64" s="20"/>
      <c r="H64" s="63"/>
      <c r="I64" s="64"/>
      <c r="J64" s="65"/>
    </row>
    <row r="66" spans="3:7" ht="15.9" customHeight="1" x14ac:dyDescent="0.25">
      <c r="D66" s="47"/>
      <c r="E66" s="47"/>
    </row>
    <row r="67" spans="3:7" ht="15.9" customHeight="1" x14ac:dyDescent="0.25">
      <c r="D67" s="47"/>
      <c r="E67" s="47"/>
    </row>
    <row r="68" spans="3:7" x14ac:dyDescent="0.25">
      <c r="C68" s="47"/>
      <c r="G68" s="47"/>
    </row>
  </sheetData>
  <autoFilter ref="B5:J63" xr:uid="{6E0469D4-026D-4DF6-8A3D-900778EFF80E}"/>
  <mergeCells count="23">
    <mergeCell ref="C16:C17"/>
    <mergeCell ref="B16:B17"/>
    <mergeCell ref="E16:E17"/>
    <mergeCell ref="B2:J2"/>
    <mergeCell ref="B5:B6"/>
    <mergeCell ref="C5:C6"/>
    <mergeCell ref="D5:D6"/>
    <mergeCell ref="E5:E6"/>
    <mergeCell ref="C33:C34"/>
    <mergeCell ref="B33:B34"/>
    <mergeCell ref="E33:E34"/>
    <mergeCell ref="E30:E31"/>
    <mergeCell ref="C30:C31"/>
    <mergeCell ref="B30:B31"/>
    <mergeCell ref="C58:C59"/>
    <mergeCell ref="B58:B59"/>
    <mergeCell ref="E58:E59"/>
    <mergeCell ref="B52:B53"/>
    <mergeCell ref="C52:C53"/>
    <mergeCell ref="B54:B55"/>
    <mergeCell ref="C54:C55"/>
    <mergeCell ref="C56:C57"/>
    <mergeCell ref="B56:B5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6558-9266-423F-8CCB-CB5F1862430A}">
  <dimension ref="A1:J57"/>
  <sheetViews>
    <sheetView showGridLines="0" zoomScale="80" zoomScaleNormal="80" workbookViewId="0">
      <pane xSplit="4" ySplit="7" topLeftCell="E8" activePane="bottomRight" state="frozen"/>
      <selection activeCell="C51" sqref="C51"/>
      <selection pane="topRight" activeCell="C51" sqref="C51"/>
      <selection pane="bottomLeft" activeCell="C51" sqref="C51"/>
      <selection pane="bottomRight" activeCell="G53" sqref="G53"/>
    </sheetView>
  </sheetViews>
  <sheetFormatPr baseColWidth="10" defaultRowHeight="15" x14ac:dyDescent="0.25"/>
  <cols>
    <col min="1" max="1" width="26.36328125" style="87" bestFit="1" customWidth="1"/>
    <col min="6" max="6" width="27.08984375" customWidth="1"/>
  </cols>
  <sheetData>
    <row r="1" spans="1:7" ht="21.6" thickBot="1" x14ac:dyDescent="0.3">
      <c r="A1" s="114" t="s">
        <v>88</v>
      </c>
      <c r="B1" s="114"/>
      <c r="C1" s="114"/>
      <c r="D1" s="114"/>
      <c r="E1" s="114"/>
      <c r="F1" s="114"/>
      <c r="G1" s="114"/>
    </row>
    <row r="2" spans="1:7" ht="16.2" hidden="1" thickTop="1" thickBot="1" x14ac:dyDescent="0.3">
      <c r="A2" s="83"/>
      <c r="B2" s="4"/>
      <c r="C2" s="4"/>
      <c r="D2" s="4"/>
      <c r="E2" s="4"/>
      <c r="F2" s="4"/>
      <c r="G2" s="4"/>
    </row>
    <row r="3" spans="1:7" ht="16.8" hidden="1" thickTop="1" thickBot="1" x14ac:dyDescent="0.35">
      <c r="A3" s="84" t="s">
        <v>4</v>
      </c>
      <c r="B3" s="1"/>
      <c r="C3" s="1"/>
      <c r="D3" s="1"/>
      <c r="E3" s="4"/>
      <c r="F3" s="5"/>
      <c r="G3" s="5"/>
    </row>
    <row r="4" spans="1:7" ht="19.2" hidden="1" thickTop="1" thickBot="1" x14ac:dyDescent="0.4">
      <c r="A4" s="85" t="s">
        <v>5</v>
      </c>
      <c r="B4" s="3"/>
      <c r="C4" s="3"/>
      <c r="D4" s="3"/>
      <c r="E4" s="5"/>
      <c r="F4" s="5"/>
      <c r="G4" s="6"/>
    </row>
    <row r="5" spans="1:7" ht="16.2" hidden="1" thickTop="1" thickBot="1" x14ac:dyDescent="0.3">
      <c r="A5" s="3"/>
      <c r="B5" s="3"/>
      <c r="C5" s="3"/>
      <c r="D5" s="3"/>
      <c r="E5" s="3"/>
      <c r="F5" s="2">
        <f ca="1">TODAY()</f>
        <v>44813</v>
      </c>
      <c r="G5" s="4"/>
    </row>
    <row r="6" spans="1:7" s="88" customFormat="1" ht="21" customHeight="1" thickTop="1" x14ac:dyDescent="0.25">
      <c r="A6" s="119" t="s">
        <v>15</v>
      </c>
      <c r="B6" s="115" t="s">
        <v>10</v>
      </c>
      <c r="C6" s="117" t="s">
        <v>13</v>
      </c>
      <c r="D6" s="117" t="s">
        <v>14</v>
      </c>
      <c r="E6" s="48" t="s">
        <v>6</v>
      </c>
      <c r="F6" s="48" t="s">
        <v>8</v>
      </c>
      <c r="G6" s="40" t="s">
        <v>11</v>
      </c>
    </row>
    <row r="7" spans="1:7" s="88" customFormat="1" ht="21" customHeight="1" x14ac:dyDescent="0.25">
      <c r="A7" s="120"/>
      <c r="B7" s="116"/>
      <c r="C7" s="118"/>
      <c r="D7" s="118"/>
      <c r="E7" s="42" t="s">
        <v>7</v>
      </c>
      <c r="F7" s="42" t="s">
        <v>7</v>
      </c>
      <c r="G7" s="43" t="s">
        <v>9</v>
      </c>
    </row>
    <row r="8" spans="1:7" ht="16.5" customHeight="1" x14ac:dyDescent="0.25">
      <c r="A8" s="92" t="s">
        <v>132</v>
      </c>
      <c r="B8" s="62">
        <v>2.74</v>
      </c>
      <c r="C8" s="62"/>
      <c r="D8" s="93">
        <f>+B8-C8</f>
        <v>2.74</v>
      </c>
      <c r="E8" s="16"/>
      <c r="F8" s="16"/>
      <c r="G8" s="52"/>
    </row>
    <row r="9" spans="1:7" ht="16.5" customHeight="1" x14ac:dyDescent="0.25">
      <c r="A9" s="92" t="s">
        <v>126</v>
      </c>
      <c r="B9" s="62">
        <v>0.40799999999999997</v>
      </c>
      <c r="C9" s="62">
        <v>0.40799999999999997</v>
      </c>
      <c r="D9" s="93">
        <f>+B9-C9</f>
        <v>0</v>
      </c>
      <c r="E9" s="16" t="s">
        <v>139</v>
      </c>
      <c r="F9" s="16" t="s">
        <v>139</v>
      </c>
      <c r="G9" s="52">
        <f t="shared" ref="G9:G11" ca="1" si="0">+IFERROR($F$5-F9,0)/7</f>
        <v>16.428571428571427</v>
      </c>
    </row>
    <row r="10" spans="1:7" ht="16.5" customHeight="1" x14ac:dyDescent="0.25">
      <c r="A10" s="92" t="s">
        <v>125</v>
      </c>
      <c r="B10" s="62">
        <v>0.28000000000000003</v>
      </c>
      <c r="C10" s="62">
        <v>0.28000000000000003</v>
      </c>
      <c r="D10" s="93">
        <f t="shared" ref="D10:D11" si="1">+B10-C10</f>
        <v>0</v>
      </c>
      <c r="E10" s="16" t="s">
        <v>139</v>
      </c>
      <c r="F10" s="16" t="s">
        <v>139</v>
      </c>
      <c r="G10" s="52">
        <f t="shared" ca="1" si="0"/>
        <v>16.428571428571427</v>
      </c>
    </row>
    <row r="11" spans="1:7" x14ac:dyDescent="0.25">
      <c r="A11" s="92" t="s">
        <v>127</v>
      </c>
      <c r="B11" s="62">
        <v>0.05</v>
      </c>
      <c r="C11" s="62">
        <v>0.05</v>
      </c>
      <c r="D11" s="93">
        <f t="shared" si="1"/>
        <v>0</v>
      </c>
      <c r="E11" s="16" t="s">
        <v>139</v>
      </c>
      <c r="F11" s="16" t="s">
        <v>139</v>
      </c>
      <c r="G11" s="52">
        <f t="shared" ca="1" si="0"/>
        <v>16.428571428571427</v>
      </c>
    </row>
    <row r="12" spans="1:7" x14ac:dyDescent="0.25">
      <c r="A12" s="123" t="s">
        <v>89</v>
      </c>
      <c r="B12" s="112">
        <v>1.2</v>
      </c>
      <c r="C12" s="62">
        <f>0.034+0.298</f>
        <v>0.33199999999999996</v>
      </c>
      <c r="D12" s="112">
        <f>+B12-C12-C13-C14-C15-C16-C17</f>
        <v>0</v>
      </c>
      <c r="E12" s="53">
        <v>44526</v>
      </c>
      <c r="F12" s="53">
        <v>44527</v>
      </c>
      <c r="G12" s="52">
        <f t="shared" ref="G12" ca="1" si="2">+IFERROR($F$5-F12,0)/7</f>
        <v>40.857142857142854</v>
      </c>
    </row>
    <row r="13" spans="1:7" x14ac:dyDescent="0.25">
      <c r="A13" s="126"/>
      <c r="B13" s="125"/>
      <c r="C13" s="62">
        <v>0.255</v>
      </c>
      <c r="D13" s="125"/>
      <c r="E13" s="53">
        <v>44529</v>
      </c>
      <c r="F13" s="53">
        <v>44529</v>
      </c>
      <c r="G13" s="52">
        <f t="shared" ref="G13:G18" ca="1" si="3">+IFERROR($F$5-F13,0)/7</f>
        <v>40.571428571428569</v>
      </c>
    </row>
    <row r="14" spans="1:7" x14ac:dyDescent="0.25">
      <c r="A14" s="126"/>
      <c r="B14" s="125"/>
      <c r="C14" s="62">
        <v>0.255</v>
      </c>
      <c r="D14" s="125"/>
      <c r="E14" s="53">
        <v>44530</v>
      </c>
      <c r="F14" s="53">
        <v>44530</v>
      </c>
      <c r="G14" s="52">
        <f t="shared" ca="1" si="3"/>
        <v>40.428571428571431</v>
      </c>
    </row>
    <row r="15" spans="1:7" x14ac:dyDescent="0.25">
      <c r="A15" s="126"/>
      <c r="B15" s="125"/>
      <c r="C15" s="62">
        <f>0.068+0.15</f>
        <v>0.218</v>
      </c>
      <c r="D15" s="125"/>
      <c r="E15" s="53">
        <v>44534</v>
      </c>
      <c r="F15" s="53">
        <v>44534</v>
      </c>
      <c r="G15" s="52">
        <f t="shared" ca="1" si="3"/>
        <v>39.857142857142854</v>
      </c>
    </row>
    <row r="16" spans="1:7" x14ac:dyDescent="0.25">
      <c r="A16" s="126"/>
      <c r="B16" s="125"/>
      <c r="C16" s="62">
        <v>2.7E-2</v>
      </c>
      <c r="D16" s="125"/>
      <c r="E16" s="44">
        <v>44573</v>
      </c>
      <c r="F16" s="44">
        <v>44573</v>
      </c>
      <c r="G16" s="52">
        <f t="shared" ca="1" si="3"/>
        <v>34.285714285714285</v>
      </c>
    </row>
    <row r="17" spans="1:10" x14ac:dyDescent="0.25">
      <c r="A17" s="124"/>
      <c r="B17" s="113"/>
      <c r="C17" s="62">
        <v>0.113</v>
      </c>
      <c r="D17" s="113"/>
      <c r="E17" s="44">
        <v>44651</v>
      </c>
      <c r="F17" s="44">
        <v>44651</v>
      </c>
      <c r="G17" s="52">
        <f t="shared" ca="1" si="3"/>
        <v>23.142857142857142</v>
      </c>
    </row>
    <row r="18" spans="1:10" x14ac:dyDescent="0.25">
      <c r="A18" s="123" t="s">
        <v>90</v>
      </c>
      <c r="B18" s="112">
        <v>3.21</v>
      </c>
      <c r="C18" s="78">
        <v>0.68700000000000006</v>
      </c>
      <c r="D18" s="141">
        <f>+B18-C18-C19-C20-C21-C22-C23-C24-C25-C26</f>
        <v>0</v>
      </c>
      <c r="E18" s="16">
        <v>44483</v>
      </c>
      <c r="F18" s="16">
        <v>44488</v>
      </c>
      <c r="G18" s="19">
        <f t="shared" ca="1" si="3"/>
        <v>46.428571428571431</v>
      </c>
    </row>
    <row r="19" spans="1:10" x14ac:dyDescent="0.25">
      <c r="A19" s="126"/>
      <c r="B19" s="125"/>
      <c r="C19" s="78">
        <v>0.28100000000000003</v>
      </c>
      <c r="D19" s="142"/>
      <c r="E19" s="20">
        <v>44505</v>
      </c>
      <c r="F19" s="20">
        <v>44505</v>
      </c>
      <c r="G19" s="19">
        <f t="shared" ref="G19:G26" ca="1" si="4">+IFERROR($F$5-F19,0)/7</f>
        <v>44</v>
      </c>
    </row>
    <row r="20" spans="1:10" x14ac:dyDescent="0.25">
      <c r="A20" s="126"/>
      <c r="B20" s="125"/>
      <c r="C20" s="78">
        <v>0.32300000000000001</v>
      </c>
      <c r="D20" s="142"/>
      <c r="E20" s="20">
        <v>44508</v>
      </c>
      <c r="F20" s="20">
        <v>44508</v>
      </c>
      <c r="G20" s="19">
        <f t="shared" ca="1" si="4"/>
        <v>43.571428571428569</v>
      </c>
    </row>
    <row r="21" spans="1:10" x14ac:dyDescent="0.25">
      <c r="A21" s="126"/>
      <c r="B21" s="125"/>
      <c r="C21" s="78">
        <v>0.39</v>
      </c>
      <c r="D21" s="142"/>
      <c r="E21" s="20">
        <v>44509</v>
      </c>
      <c r="F21" s="20">
        <v>44509</v>
      </c>
      <c r="G21" s="19">
        <f t="shared" ca="1" si="4"/>
        <v>43.428571428571431</v>
      </c>
    </row>
    <row r="22" spans="1:10" x14ac:dyDescent="0.25">
      <c r="A22" s="126"/>
      <c r="B22" s="125"/>
      <c r="C22" s="78">
        <v>0.26800000000000002</v>
      </c>
      <c r="D22" s="142"/>
      <c r="E22" s="20">
        <v>44512</v>
      </c>
      <c r="F22" s="20">
        <v>44512</v>
      </c>
      <c r="G22" s="19">
        <f t="shared" ca="1" si="4"/>
        <v>43</v>
      </c>
      <c r="J22" s="79"/>
    </row>
    <row r="23" spans="1:10" x14ac:dyDescent="0.25">
      <c r="A23" s="126"/>
      <c r="B23" s="125"/>
      <c r="C23" s="78">
        <v>0.20399999999999999</v>
      </c>
      <c r="D23" s="142"/>
      <c r="E23" s="20">
        <v>44515</v>
      </c>
      <c r="F23" s="20">
        <v>44515</v>
      </c>
      <c r="G23" s="19">
        <f t="shared" ca="1" si="4"/>
        <v>42.571428571428569</v>
      </c>
      <c r="J23" s="79"/>
    </row>
    <row r="24" spans="1:10" x14ac:dyDescent="0.25">
      <c r="A24" s="126"/>
      <c r="B24" s="125"/>
      <c r="C24" s="78">
        <f>0.061+0.306</f>
        <v>0.36699999999999999</v>
      </c>
      <c r="D24" s="142"/>
      <c r="E24" s="20">
        <v>44526</v>
      </c>
      <c r="F24" s="20">
        <v>44526</v>
      </c>
      <c r="G24" s="19">
        <f t="shared" ca="1" si="4"/>
        <v>41</v>
      </c>
      <c r="J24" s="79"/>
    </row>
    <row r="25" spans="1:10" x14ac:dyDescent="0.25">
      <c r="A25" s="126"/>
      <c r="B25" s="125"/>
      <c r="C25" s="78">
        <v>0.15</v>
      </c>
      <c r="D25" s="142"/>
      <c r="E25" s="20">
        <v>44573</v>
      </c>
      <c r="F25" s="20">
        <v>44573</v>
      </c>
      <c r="G25" s="19">
        <f t="shared" ca="1" si="4"/>
        <v>34.285714285714285</v>
      </c>
      <c r="J25" s="79"/>
    </row>
    <row r="26" spans="1:10" x14ac:dyDescent="0.25">
      <c r="A26" s="124"/>
      <c r="B26" s="113"/>
      <c r="C26" s="78">
        <v>0.54</v>
      </c>
      <c r="D26" s="143"/>
      <c r="E26" s="44">
        <v>44651</v>
      </c>
      <c r="F26" s="44">
        <v>44651</v>
      </c>
      <c r="G26" s="19">
        <f t="shared" ca="1" si="4"/>
        <v>23.142857142857142</v>
      </c>
      <c r="J26" s="79"/>
    </row>
    <row r="27" spans="1:10" ht="16.5" customHeight="1" x14ac:dyDescent="0.25">
      <c r="A27" s="123" t="s">
        <v>91</v>
      </c>
      <c r="B27" s="135">
        <v>3.0049999999999999</v>
      </c>
      <c r="C27" s="76">
        <v>0.19</v>
      </c>
      <c r="D27" s="138">
        <f>+B27-C27-C28-C29-C30-C31-C32-C33</f>
        <v>0</v>
      </c>
      <c r="E27" s="20">
        <v>44483</v>
      </c>
      <c r="F27" s="20">
        <v>44483</v>
      </c>
      <c r="G27" s="19">
        <f t="shared" ref="G27:G46" ca="1" si="5">+IFERROR($F$5-F27,0)/7</f>
        <v>47.142857142857146</v>
      </c>
      <c r="J27" s="79"/>
    </row>
    <row r="28" spans="1:10" ht="16.5" customHeight="1" x14ac:dyDescent="0.25">
      <c r="A28" s="126"/>
      <c r="B28" s="136"/>
      <c r="C28" s="77">
        <v>0.2</v>
      </c>
      <c r="D28" s="139"/>
      <c r="E28" s="20">
        <v>44489</v>
      </c>
      <c r="F28" s="20">
        <v>44489</v>
      </c>
      <c r="G28" s="19">
        <f t="shared" ca="1" si="5"/>
        <v>46.285714285714285</v>
      </c>
      <c r="J28" s="79"/>
    </row>
    <row r="29" spans="1:10" ht="16.5" customHeight="1" x14ac:dyDescent="0.25">
      <c r="A29" s="126"/>
      <c r="B29" s="136"/>
      <c r="C29" s="77">
        <v>0.15</v>
      </c>
      <c r="D29" s="139"/>
      <c r="E29" s="20">
        <v>44491</v>
      </c>
      <c r="F29" s="20">
        <v>44491</v>
      </c>
      <c r="G29" s="19">
        <f ca="1">+IFERROR($F$5-F29,0)/7</f>
        <v>46</v>
      </c>
      <c r="J29" s="79"/>
    </row>
    <row r="30" spans="1:10" ht="16.5" customHeight="1" x14ac:dyDescent="0.25">
      <c r="A30" s="126"/>
      <c r="B30" s="136"/>
      <c r="C30" s="77">
        <v>0.33800000000000002</v>
      </c>
      <c r="D30" s="139"/>
      <c r="E30" s="20">
        <v>44505</v>
      </c>
      <c r="F30" s="20">
        <v>44505</v>
      </c>
      <c r="G30" s="19">
        <f t="shared" ca="1" si="5"/>
        <v>44</v>
      </c>
    </row>
    <row r="31" spans="1:10" ht="16.5" customHeight="1" x14ac:dyDescent="0.25">
      <c r="A31" s="126"/>
      <c r="B31" s="136"/>
      <c r="C31" s="77">
        <v>0.188</v>
      </c>
      <c r="D31" s="139"/>
      <c r="E31" s="20">
        <v>44506</v>
      </c>
      <c r="F31" s="20">
        <v>44506</v>
      </c>
      <c r="G31" s="19">
        <f t="shared" ca="1" si="5"/>
        <v>43.857142857142854</v>
      </c>
    </row>
    <row r="32" spans="1:10" ht="16.5" customHeight="1" x14ac:dyDescent="0.25">
      <c r="A32" s="126"/>
      <c r="B32" s="136"/>
      <c r="C32" s="77">
        <v>1.333</v>
      </c>
      <c r="D32" s="139"/>
      <c r="E32" s="20">
        <v>44534</v>
      </c>
      <c r="F32" s="20">
        <v>44537</v>
      </c>
      <c r="G32" s="19">
        <f t="shared" ca="1" si="5"/>
        <v>39.428571428571431</v>
      </c>
    </row>
    <row r="33" spans="1:8" ht="16.5" customHeight="1" x14ac:dyDescent="0.25">
      <c r="A33" s="124"/>
      <c r="B33" s="137"/>
      <c r="C33" s="77">
        <v>0.60599999999999998</v>
      </c>
      <c r="D33" s="140"/>
      <c r="E33" s="20">
        <v>44721</v>
      </c>
      <c r="F33" s="20">
        <v>44721</v>
      </c>
      <c r="G33" s="19">
        <f t="shared" ca="1" si="5"/>
        <v>13.142857142857142</v>
      </c>
    </row>
    <row r="34" spans="1:8" x14ac:dyDescent="0.25">
      <c r="A34" s="81" t="s">
        <v>97</v>
      </c>
      <c r="B34" s="75">
        <v>0.12</v>
      </c>
      <c r="C34" s="77">
        <v>0.12</v>
      </c>
      <c r="D34" s="49">
        <f>+B34-C34</f>
        <v>0</v>
      </c>
      <c r="E34" s="20">
        <v>44518</v>
      </c>
      <c r="F34" s="20">
        <v>44518</v>
      </c>
      <c r="G34" s="19">
        <f t="shared" ca="1" si="5"/>
        <v>42.142857142857146</v>
      </c>
    </row>
    <row r="35" spans="1:8" ht="16.5" customHeight="1" x14ac:dyDescent="0.25">
      <c r="A35" s="123" t="s">
        <v>92</v>
      </c>
      <c r="B35" s="112">
        <v>0.79</v>
      </c>
      <c r="C35" s="49">
        <v>0.245</v>
      </c>
      <c r="D35" s="112">
        <f>+B35-C35-C36-C37-C38</f>
        <v>-2.9999999999999472E-3</v>
      </c>
      <c r="E35" s="20">
        <v>44571</v>
      </c>
      <c r="F35" s="20">
        <v>44571</v>
      </c>
      <c r="G35" s="19">
        <f t="shared" ca="1" si="5"/>
        <v>34.571428571428569</v>
      </c>
    </row>
    <row r="36" spans="1:8" ht="16.5" customHeight="1" x14ac:dyDescent="0.25">
      <c r="A36" s="126"/>
      <c r="B36" s="125"/>
      <c r="C36" s="49">
        <v>6.8000000000000005E-2</v>
      </c>
      <c r="D36" s="125"/>
      <c r="E36" s="44">
        <v>44572</v>
      </c>
      <c r="F36" s="44">
        <v>44572</v>
      </c>
      <c r="G36" s="19">
        <f t="shared" ca="1" si="5"/>
        <v>34.428571428571431</v>
      </c>
    </row>
    <row r="37" spans="1:8" ht="18" customHeight="1" x14ac:dyDescent="0.25">
      <c r="A37" s="126"/>
      <c r="B37" s="125"/>
      <c r="C37" s="49">
        <v>0.28999999999999998</v>
      </c>
      <c r="D37" s="125"/>
      <c r="E37" s="44">
        <v>44651</v>
      </c>
      <c r="F37" s="44">
        <v>44651</v>
      </c>
      <c r="G37" s="19">
        <f t="shared" ca="1" si="5"/>
        <v>23.142857142857142</v>
      </c>
    </row>
    <row r="38" spans="1:8" ht="18" customHeight="1" x14ac:dyDescent="0.25">
      <c r="A38" s="124"/>
      <c r="B38" s="113"/>
      <c r="C38" s="49">
        <v>0.19</v>
      </c>
      <c r="D38" s="113"/>
      <c r="E38" s="44">
        <v>44719</v>
      </c>
      <c r="F38" s="44">
        <v>44719</v>
      </c>
      <c r="G38" s="19">
        <f t="shared" ca="1" si="5"/>
        <v>13.428571428571429</v>
      </c>
    </row>
    <row r="39" spans="1:8" x14ac:dyDescent="0.25">
      <c r="A39" s="86" t="s">
        <v>93</v>
      </c>
      <c r="B39" s="49">
        <v>0.27500000000000002</v>
      </c>
      <c r="C39" s="49">
        <v>0.27500000000000002</v>
      </c>
      <c r="D39" s="15">
        <f>+B39-C39</f>
        <v>0</v>
      </c>
      <c r="E39" s="44">
        <v>44488</v>
      </c>
      <c r="F39" s="53">
        <v>44489</v>
      </c>
      <c r="G39" s="19">
        <f t="shared" ca="1" si="5"/>
        <v>46.285714285714285</v>
      </c>
    </row>
    <row r="40" spans="1:8" x14ac:dyDescent="0.25">
      <c r="A40" s="86" t="s">
        <v>130</v>
      </c>
      <c r="B40" s="49">
        <v>9.1999999999999993</v>
      </c>
      <c r="C40" s="49">
        <v>9.1999999999999993</v>
      </c>
      <c r="D40" s="15">
        <f>+B40-C40</f>
        <v>0</v>
      </c>
      <c r="E40" s="44">
        <v>44634</v>
      </c>
      <c r="F40" s="44">
        <v>44651</v>
      </c>
      <c r="G40" s="52">
        <f t="shared" ca="1" si="5"/>
        <v>23.142857142857142</v>
      </c>
    </row>
    <row r="41" spans="1:8" x14ac:dyDescent="0.25">
      <c r="A41" s="86" t="s">
        <v>131</v>
      </c>
      <c r="B41" s="49">
        <v>8.48</v>
      </c>
      <c r="C41" s="49">
        <v>8.48</v>
      </c>
      <c r="D41" s="15">
        <f t="shared" ref="D41:D46" si="6">+B41-C41</f>
        <v>0</v>
      </c>
      <c r="E41" s="44">
        <v>44631</v>
      </c>
      <c r="F41" s="44">
        <v>44651</v>
      </c>
      <c r="G41" s="52">
        <f t="shared" ca="1" si="5"/>
        <v>23.142857142857142</v>
      </c>
    </row>
    <row r="42" spans="1:8" x14ac:dyDescent="0.25">
      <c r="A42" s="86" t="s">
        <v>129</v>
      </c>
      <c r="B42" s="49">
        <v>0.72</v>
      </c>
      <c r="C42" s="49">
        <v>0.72</v>
      </c>
      <c r="D42" s="15">
        <f t="shared" si="6"/>
        <v>0</v>
      </c>
      <c r="E42" s="44">
        <v>44636</v>
      </c>
      <c r="F42" s="44">
        <v>44636</v>
      </c>
      <c r="G42" s="52">
        <f t="shared" ca="1" si="5"/>
        <v>25.285714285714285</v>
      </c>
    </row>
    <row r="43" spans="1:8" ht="15.75" customHeight="1" x14ac:dyDescent="0.25">
      <c r="A43" s="86" t="s">
        <v>128</v>
      </c>
      <c r="B43" s="49">
        <v>1</v>
      </c>
      <c r="C43" s="49">
        <v>1</v>
      </c>
      <c r="D43" s="15">
        <f t="shared" si="6"/>
        <v>0</v>
      </c>
      <c r="E43" s="44">
        <v>44649</v>
      </c>
      <c r="F43" s="44">
        <v>44651</v>
      </c>
      <c r="G43" s="52">
        <f t="shared" ca="1" si="5"/>
        <v>23.142857142857142</v>
      </c>
    </row>
    <row r="44" spans="1:8" x14ac:dyDescent="0.25">
      <c r="A44" s="95" t="s">
        <v>137</v>
      </c>
      <c r="B44" s="96">
        <v>0.84</v>
      </c>
      <c r="C44" s="96">
        <v>0.84</v>
      </c>
      <c r="D44" s="97">
        <f t="shared" si="6"/>
        <v>0</v>
      </c>
      <c r="E44" s="98">
        <v>44701</v>
      </c>
      <c r="F44" s="98">
        <v>44701</v>
      </c>
      <c r="G44" s="99">
        <f t="shared" ca="1" si="5"/>
        <v>16</v>
      </c>
      <c r="H44" s="94" t="s">
        <v>142</v>
      </c>
    </row>
    <row r="45" spans="1:8" x14ac:dyDescent="0.25">
      <c r="A45" s="95" t="s">
        <v>138</v>
      </c>
      <c r="B45" s="96">
        <v>0.65</v>
      </c>
      <c r="C45" s="96">
        <v>0.65</v>
      </c>
      <c r="D45" s="97">
        <f t="shared" si="6"/>
        <v>0</v>
      </c>
      <c r="E45" s="98">
        <v>44701</v>
      </c>
      <c r="F45" s="98">
        <v>44701</v>
      </c>
      <c r="G45" s="99">
        <f t="shared" ca="1" si="5"/>
        <v>16</v>
      </c>
    </row>
    <row r="46" spans="1:8" x14ac:dyDescent="0.25">
      <c r="A46" s="100" t="s">
        <v>147</v>
      </c>
      <c r="B46" s="101">
        <v>3</v>
      </c>
      <c r="C46" s="101">
        <v>0.60919999999999996</v>
      </c>
      <c r="D46" s="102">
        <f t="shared" si="6"/>
        <v>2.3908</v>
      </c>
      <c r="E46" s="103">
        <v>44802</v>
      </c>
      <c r="F46" s="103">
        <v>44802</v>
      </c>
      <c r="G46" s="104">
        <f t="shared" ca="1" si="5"/>
        <v>1.5714285714285714</v>
      </c>
    </row>
    <row r="47" spans="1:8" ht="16.5" customHeight="1" x14ac:dyDescent="0.25">
      <c r="A47" s="86"/>
      <c r="B47" s="30">
        <f>SUM(B8:B45)</f>
        <v>32.967999999999996</v>
      </c>
      <c r="C47" s="30">
        <f>SUM(C8:C45)</f>
        <v>30.230999999999995</v>
      </c>
      <c r="D47" s="30">
        <f>SUM(D8:D45)</f>
        <v>2.7370000000000001</v>
      </c>
      <c r="E47" s="31"/>
      <c r="F47" s="32"/>
      <c r="G47" s="34"/>
    </row>
    <row r="49" spans="3:8" x14ac:dyDescent="0.25">
      <c r="D49" s="61">
        <f>+D46</f>
        <v>2.3908</v>
      </c>
      <c r="E49" s="61"/>
    </row>
    <row r="50" spans="3:8" ht="15.6" x14ac:dyDescent="0.3">
      <c r="D50" s="61">
        <f>+'ET VI'!C69</f>
        <v>299.59000000000003</v>
      </c>
      <c r="F50" s="110" t="s">
        <v>154</v>
      </c>
      <c r="G50" s="111" t="s">
        <v>151</v>
      </c>
    </row>
    <row r="51" spans="3:8" x14ac:dyDescent="0.25">
      <c r="C51" s="61"/>
      <c r="D51" s="61"/>
      <c r="F51" s="94" t="s">
        <v>152</v>
      </c>
      <c r="G51" s="108">
        <f>+H51</f>
        <v>1.49</v>
      </c>
      <c r="H51" s="61">
        <f>SUM(B44:B45)</f>
        <v>1.49</v>
      </c>
    </row>
    <row r="52" spans="3:8" x14ac:dyDescent="0.25">
      <c r="F52" s="94" t="s">
        <v>153</v>
      </c>
      <c r="G52" s="108">
        <f>+'ET VI'!C69</f>
        <v>299.59000000000003</v>
      </c>
      <c r="H52" s="61">
        <f>+'ET VI'!C67</f>
        <v>38.18</v>
      </c>
    </row>
    <row r="53" spans="3:8" ht="15.6" x14ac:dyDescent="0.3">
      <c r="F53" s="110" t="s">
        <v>148</v>
      </c>
      <c r="G53" s="109">
        <f>+G52+G51</f>
        <v>301.08000000000004</v>
      </c>
      <c r="H53" s="61">
        <f>+H51+H52</f>
        <v>39.67</v>
      </c>
    </row>
    <row r="54" spans="3:8" x14ac:dyDescent="0.25">
      <c r="C54" s="60"/>
      <c r="G54" s="87"/>
    </row>
    <row r="55" spans="3:8" x14ac:dyDescent="0.25">
      <c r="F55" s="94" t="s">
        <v>149</v>
      </c>
      <c r="G55" s="87">
        <v>301.08</v>
      </c>
      <c r="H55">
        <v>39.67</v>
      </c>
    </row>
    <row r="56" spans="3:8" ht="15.6" x14ac:dyDescent="0.3">
      <c r="F56" s="110" t="s">
        <v>150</v>
      </c>
      <c r="G56" s="109">
        <f>+G53-G55</f>
        <v>0</v>
      </c>
      <c r="H56" s="61">
        <f>+H53-H55</f>
        <v>0</v>
      </c>
    </row>
    <row r="57" spans="3:8" x14ac:dyDescent="0.25">
      <c r="G57" s="87"/>
    </row>
  </sheetData>
  <mergeCells count="17">
    <mergeCell ref="A12:A17"/>
    <mergeCell ref="B12:B17"/>
    <mergeCell ref="D12:D17"/>
    <mergeCell ref="B18:B26"/>
    <mergeCell ref="A18:A26"/>
    <mergeCell ref="D18:D26"/>
    <mergeCell ref="A1:G1"/>
    <mergeCell ref="A6:A7"/>
    <mergeCell ref="B6:B7"/>
    <mergeCell ref="C6:C7"/>
    <mergeCell ref="D6:D7"/>
    <mergeCell ref="A35:A38"/>
    <mergeCell ref="B35:B38"/>
    <mergeCell ref="D35:D38"/>
    <mergeCell ref="A27:A33"/>
    <mergeCell ref="B27:B33"/>
    <mergeCell ref="D27:D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ET IV</vt:lpstr>
      <vt:lpstr>ET VI</vt:lpstr>
      <vt:lpstr>ET VII</vt:lpstr>
      <vt:lpstr>ET VIII</vt:lpstr>
      <vt:lpstr>Recalces C5 Y C6- A9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COSTOS01</dc:creator>
  <cp:lastModifiedBy>Palacios Briceño Otilia</cp:lastModifiedBy>
  <cp:lastPrinted>2020-07-07T18:02:35Z</cp:lastPrinted>
  <dcterms:created xsi:type="dcterms:W3CDTF">2003-10-20T16:42:15Z</dcterms:created>
  <dcterms:modified xsi:type="dcterms:W3CDTF">2022-09-09T14:49:27Z</dcterms:modified>
</cp:coreProperties>
</file>