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EstaPastaDeTrabalho"/>
  <xr:revisionPtr revIDLastSave="0" documentId="13_ncr:1_{4738309F-105A-4171-85E6-65B09FA839A8}" xr6:coauthVersionLast="47" xr6:coauthVersionMax="47" xr10:uidLastSave="{00000000-0000-0000-0000-000000000000}"/>
  <workbookProtection workbookAlgorithmName="SHA-512" workbookHashValue="vkWj1svKe9Hb6lVDV6q1QyZZ/B8eaI9SPpV5ZsgXkrbtnvHh8zcZmaRMfgUTH06cqtGjQMZm+CrP9g2eHl2rNw==" workbookSaltValue="dkXUsSN9RNxHh2iRuM02Uw==" workbookSpinCount="100000" lockStructure="1"/>
  <bookViews>
    <workbookView xWindow="-120" yWindow="-120" windowWidth="20730" windowHeight="11160" activeTab="3" xr2:uid="{00000000-000D-0000-FFFF-FFFF00000000}"/>
  </bookViews>
  <sheets>
    <sheet name="Banco de dados" sheetId="5" r:id="rId1"/>
    <sheet name="Relatório Individual" sheetId="4" r:id="rId2"/>
    <sheet name="Comparação de Atletas" sheetId="7" r:id="rId3"/>
    <sheet name="Tabela" sheetId="6" r:id="rId4"/>
  </sheets>
  <definedNames>
    <definedName name="Lista">'Banco de dados'!$A$6:$A$32</definedName>
    <definedName name="Lista2">'Banco de dados'!$B$6:$AC$32</definedName>
    <definedName name="Lista3">'Banco de dados'!$A$6:$AC$32</definedName>
    <definedName name="Naturalidade">'Banco de dados'!$B$6:$B$32</definedName>
    <definedName name="no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4" i="6"/>
  <c r="W3" i="7" l="1"/>
  <c r="S3" i="7"/>
  <c r="P3" i="7"/>
  <c r="L3" i="7"/>
  <c r="I3" i="7"/>
  <c r="F3" i="7"/>
  <c r="W2" i="7"/>
  <c r="S2" i="7"/>
  <c r="N2" i="7"/>
  <c r="H2" i="7"/>
  <c r="Q3" i="7"/>
  <c r="K3" i="7"/>
  <c r="U2" i="7"/>
  <c r="F2" i="7"/>
  <c r="Q2" i="7"/>
  <c r="G3" i="7"/>
  <c r="T2" i="7"/>
  <c r="E2" i="7"/>
  <c r="V3" i="7"/>
  <c r="R3" i="7"/>
  <c r="O3" i="7"/>
  <c r="L2" i="7"/>
  <c r="I2" i="7"/>
  <c r="E3" i="7"/>
  <c r="V2" i="7"/>
  <c r="R2" i="7"/>
  <c r="M2" i="7"/>
  <c r="G2" i="7"/>
  <c r="U3" i="7"/>
  <c r="N3" i="7"/>
  <c r="H3" i="7"/>
  <c r="D3" i="7"/>
  <c r="P2" i="7"/>
  <c r="K2" i="7"/>
  <c r="T3" i="7"/>
  <c r="M3" i="7"/>
  <c r="J3" i="7"/>
  <c r="D2" i="7"/>
  <c r="O2" i="7"/>
  <c r="J2" i="7"/>
  <c r="F2" i="4" l="1"/>
  <c r="A63" i="4"/>
  <c r="V63" i="4" l="1"/>
  <c r="U63" i="4"/>
  <c r="G6" i="4"/>
  <c r="L6" i="4"/>
  <c r="AE10" i="5" l="1"/>
  <c r="D13" i="5" s="1"/>
  <c r="V61" i="4"/>
  <c r="U61" i="4"/>
  <c r="O11" i="4"/>
  <c r="A61" i="4" s="1"/>
  <c r="Q11" i="4"/>
  <c r="F61" i="4" s="1"/>
  <c r="O13" i="4"/>
  <c r="B61" i="4" s="1"/>
  <c r="Q13" i="4"/>
  <c r="G61" i="4" s="1"/>
  <c r="O15" i="4"/>
  <c r="C61" i="4" s="1"/>
  <c r="Q15" i="4"/>
  <c r="H61" i="4" s="1"/>
  <c r="O17" i="4"/>
  <c r="D61" i="4" s="1"/>
  <c r="Q17" i="4"/>
  <c r="I61" i="4" s="1"/>
  <c r="O19" i="4"/>
  <c r="E61" i="4" s="1"/>
  <c r="Q19" i="4"/>
  <c r="J61" i="4" s="1"/>
  <c r="O29" i="4"/>
  <c r="K61" i="4" s="1"/>
  <c r="Q29" i="4"/>
  <c r="P61" i="4" s="1"/>
  <c r="O31" i="4"/>
  <c r="L61" i="4" s="1"/>
  <c r="Q31" i="4"/>
  <c r="Q61" i="4" s="1"/>
  <c r="O33" i="4"/>
  <c r="M61" i="4" s="1"/>
  <c r="Q33" i="4"/>
  <c r="R61" i="4" s="1"/>
  <c r="O35" i="4"/>
  <c r="N61" i="4" s="1"/>
  <c r="Q35" i="4"/>
  <c r="S61" i="4" s="1"/>
  <c r="O37" i="4"/>
  <c r="O61" i="4" s="1"/>
  <c r="Q37" i="4"/>
  <c r="T61" i="4" s="1"/>
  <c r="D6" i="5" l="1"/>
  <c r="D10" i="5"/>
  <c r="D16" i="5"/>
  <c r="D14" i="5"/>
  <c r="D21" i="5"/>
  <c r="D32" i="5"/>
  <c r="D24" i="5"/>
  <c r="D11" i="5"/>
  <c r="D20" i="5"/>
  <c r="D9" i="5"/>
  <c r="D26" i="5"/>
  <c r="D25" i="5"/>
  <c r="D8" i="5"/>
  <c r="D29" i="5"/>
  <c r="D12" i="5"/>
  <c r="D17" i="5"/>
  <c r="D22" i="5"/>
  <c r="D15" i="5"/>
  <c r="D7" i="5"/>
  <c r="D27" i="5"/>
  <c r="D18" i="5"/>
  <c r="D31" i="5"/>
  <c r="D19" i="5"/>
  <c r="D30" i="5"/>
  <c r="D23" i="5"/>
  <c r="D28" i="5"/>
  <c r="M26" i="4"/>
  <c r="M27" i="4" s="1"/>
  <c r="M8" i="4"/>
  <c r="M9" i="4" s="1"/>
  <c r="P5" i="4" l="1"/>
  <c r="L5" i="4"/>
</calcChain>
</file>

<file path=xl/sharedStrings.xml><?xml version="1.0" encoding="utf-8"?>
<sst xmlns="http://schemas.openxmlformats.org/spreadsheetml/2006/main" count="298" uniqueCount="110">
  <si>
    <t>Penetração</t>
  </si>
  <si>
    <t>Cobertura Ofensiva</t>
  </si>
  <si>
    <t>Mobilidade</t>
  </si>
  <si>
    <t>Espaço</t>
  </si>
  <si>
    <t>Unidade Ofensiva</t>
  </si>
  <si>
    <t>Contenção</t>
  </si>
  <si>
    <t>Cobertura Defensiva</t>
  </si>
  <si>
    <t>Equilíbrio</t>
  </si>
  <si>
    <t>Concentração</t>
  </si>
  <si>
    <t>Unidade Defensiva</t>
  </si>
  <si>
    <t>Princípios Fundamentais</t>
  </si>
  <si>
    <t>Média</t>
  </si>
  <si>
    <t>Resultado</t>
  </si>
  <si>
    <t>Gráfico de Radar</t>
  </si>
  <si>
    <t>Legenda</t>
  </si>
  <si>
    <t>Bom (7/8) - Excelente (9/10)</t>
  </si>
  <si>
    <t>Campograma - Área de Atuação</t>
  </si>
  <si>
    <t>Naturalidade</t>
  </si>
  <si>
    <t>Idade</t>
  </si>
  <si>
    <t>Perna dominante</t>
  </si>
  <si>
    <t>Categoria</t>
  </si>
  <si>
    <t>Posição</t>
  </si>
  <si>
    <t>Princípios Operacionais</t>
  </si>
  <si>
    <t>Principios Fundamentais</t>
  </si>
  <si>
    <t>Conservar a bola</t>
  </si>
  <si>
    <t>Construir ações ofensivas</t>
  </si>
  <si>
    <t>Criar situações de finalização</t>
  </si>
  <si>
    <t>Finalizar a baliza adversária</t>
  </si>
  <si>
    <t>Proteger a baliza</t>
  </si>
  <si>
    <t>Recuperar a bola</t>
  </si>
  <si>
    <t>Progredir pelo campo</t>
  </si>
  <si>
    <t>Impedir a progressão</t>
  </si>
  <si>
    <t>Reduzir o espaço</t>
  </si>
  <si>
    <t>Anular as finalizações</t>
  </si>
  <si>
    <t>Atleta</t>
  </si>
  <si>
    <t>Transições</t>
  </si>
  <si>
    <t>Desenvolvido por Pedro Monteiro</t>
  </si>
  <si>
    <t>Direita</t>
  </si>
  <si>
    <t>Pedro Monteiro</t>
  </si>
  <si>
    <t>Informações</t>
  </si>
  <si>
    <t>Progressão (campo adversário)</t>
  </si>
  <si>
    <t>Reduzir o espaço de jogo</t>
  </si>
  <si>
    <t>Anular finalização</t>
  </si>
  <si>
    <t>Nascimento</t>
  </si>
  <si>
    <t>Defensiva-Ofensiva</t>
  </si>
  <si>
    <t>Ofensiva-Defensiva</t>
  </si>
  <si>
    <t>PROCV</t>
  </si>
  <si>
    <t>Referência: da Costa IT, da Silva JM, Greco PJ, Mesquita I. Princípios táticos do jogo de futebol: conceitos e aplicação. Motriz. Journal of Physical Education. UNESP. 2009 Jun 4:657-68.</t>
  </si>
  <si>
    <t>Fórmula Hoje</t>
  </si>
  <si>
    <t>Cidade</t>
  </si>
  <si>
    <t xml:space="preserve">São Luís </t>
  </si>
  <si>
    <t>De Bruyne</t>
  </si>
  <si>
    <t>CORRESP</t>
  </si>
  <si>
    <t>Defesa (sem a bola)</t>
  </si>
  <si>
    <t>Ataque (com a bola)</t>
  </si>
  <si>
    <t xml:space="preserve">Inaceitável (1/2) - Insatisfatório (3/4) - Regular (5/6) </t>
  </si>
  <si>
    <t>Mini Gráfico</t>
  </si>
  <si>
    <t>X</t>
  </si>
  <si>
    <t>Comparação entre dois sujeitos</t>
  </si>
  <si>
    <t>Avaliação</t>
  </si>
  <si>
    <t>Planilha desenvolvida por Pedro Monteiro - pedromonteiro8282@gmail.com</t>
  </si>
  <si>
    <t>Ficha de Avaliação dos Princípios Fundamentais e Operacionais do Jogo</t>
  </si>
  <si>
    <t>Aymeric Laporte</t>
  </si>
  <si>
    <t>John Stones</t>
  </si>
  <si>
    <t>Nicolás Otamendi</t>
  </si>
  <si>
    <t>França</t>
  </si>
  <si>
    <t>Inglaterra</t>
  </si>
  <si>
    <t>Argentina</t>
  </si>
  <si>
    <t>Sênior</t>
  </si>
  <si>
    <t>DC</t>
  </si>
  <si>
    <t>Aleksandar Kolarov</t>
  </si>
  <si>
    <t>Sérvia</t>
  </si>
  <si>
    <t>LE</t>
  </si>
  <si>
    <t>Esquerda</t>
  </si>
  <si>
    <t>Vincent Kompany</t>
  </si>
  <si>
    <t>Bélgica</t>
  </si>
  <si>
    <t>Jesus Navas</t>
  </si>
  <si>
    <t>Espanha</t>
  </si>
  <si>
    <t>LD</t>
  </si>
  <si>
    <t>Gaël Clichy</t>
  </si>
  <si>
    <t>Fernandinho</t>
  </si>
  <si>
    <t>Brasil</t>
  </si>
  <si>
    <t>MD</t>
  </si>
  <si>
    <t>MO</t>
  </si>
  <si>
    <t>David Silva</t>
  </si>
  <si>
    <t>Raheem Sterling</t>
  </si>
  <si>
    <t>Alemanha</t>
  </si>
  <si>
    <t>EE</t>
  </si>
  <si>
    <t>Leroy Sanê</t>
  </si>
  <si>
    <t>Sergio Agüero</t>
  </si>
  <si>
    <t>Gabriel Jesus</t>
  </si>
  <si>
    <t>CA</t>
  </si>
  <si>
    <t>Fernando</t>
  </si>
  <si>
    <t>MC</t>
  </si>
  <si>
    <t>Rodri</t>
  </si>
  <si>
    <t>Bernardo Silva</t>
  </si>
  <si>
    <t>Portugal</t>
  </si>
  <si>
    <t>ED</t>
  </si>
  <si>
    <t>Riyad Mahrez</t>
  </si>
  <si>
    <t>Argélia</t>
  </si>
  <si>
    <t>Phil Foden</t>
  </si>
  <si>
    <t>Benjamin Mendy</t>
  </si>
  <si>
    <t>João Cancelo</t>
  </si>
  <si>
    <t>Mix Diskerud</t>
  </si>
  <si>
    <t>EUA</t>
  </si>
  <si>
    <t>Ilkay Gündogan</t>
  </si>
  <si>
    <t>Zinchenko</t>
  </si>
  <si>
    <t>Ucrância</t>
  </si>
  <si>
    <t>Eric García</t>
  </si>
  <si>
    <t>José Monteiro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</si>
</sst>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Down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0625">
        <bgColor theme="0"/>
      </patternFill>
    </fill>
    <fill>
      <gradientFill degree="90">
        <stop position="0">
          <color theme="2" tint="-9.8025452436902985E-2"/>
        </stop>
        <stop position="1">
          <color theme="2" tint="-0.49803155613879818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0" fillId="0" borderId="0" xfId="0" applyFill="1" applyBorder="1"/>
    <xf numFmtId="0" fontId="3" fillId="0" borderId="12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3" borderId="0" xfId="0" applyFill="1"/>
    <xf numFmtId="0" fontId="0" fillId="3" borderId="0" xfId="0" applyFill="1" applyBorder="1" applyAlignment="1" applyProtection="1">
      <protection locked="0"/>
    </xf>
    <xf numFmtId="0" fontId="0" fillId="3" borderId="0" xfId="0" applyFill="1" applyBorder="1"/>
    <xf numFmtId="0" fontId="2" fillId="3" borderId="0" xfId="0" applyFont="1" applyFill="1" applyBorder="1" applyAlignment="1"/>
    <xf numFmtId="0" fontId="0" fillId="3" borderId="0" xfId="0" applyFont="1" applyFill="1" applyProtection="1">
      <protection locked="0"/>
    </xf>
    <xf numFmtId="0" fontId="0" fillId="3" borderId="0" xfId="0" applyFont="1" applyFill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5" xfId="0" applyFont="1" applyFill="1" applyBorder="1"/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3" borderId="4" xfId="0" applyFont="1" applyFill="1" applyBorder="1" applyAlignment="1">
      <alignment vertical="top" wrapText="1"/>
    </xf>
    <xf numFmtId="0" fontId="0" fillId="3" borderId="5" xfId="0" applyFont="1" applyFill="1" applyBorder="1" applyAlignment="1"/>
    <xf numFmtId="0" fontId="0" fillId="3" borderId="2" xfId="0" applyFont="1" applyFill="1" applyBorder="1" applyAlignment="1" applyProtection="1">
      <protection locked="0"/>
    </xf>
    <xf numFmtId="0" fontId="0" fillId="3" borderId="3" xfId="0" applyFont="1" applyFill="1" applyBorder="1" applyAlignment="1" applyProtection="1">
      <protection locked="0"/>
    </xf>
    <xf numFmtId="0" fontId="0" fillId="3" borderId="4" xfId="0" applyFont="1" applyFill="1" applyBorder="1" applyAlignment="1" applyProtection="1">
      <protection locked="0"/>
    </xf>
    <xf numFmtId="0" fontId="0" fillId="3" borderId="6" xfId="0" applyFont="1" applyFill="1" applyBorder="1" applyAlignment="1"/>
    <xf numFmtId="0" fontId="0" fillId="3" borderId="5" xfId="0" applyFont="1" applyFill="1" applyBorder="1" applyAlignment="1">
      <alignment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5" xfId="0" applyFont="1" applyFill="1" applyBorder="1" applyAlignment="1" applyProtection="1">
      <protection locked="0"/>
    </xf>
    <xf numFmtId="0" fontId="0" fillId="3" borderId="0" xfId="0" applyFont="1" applyFill="1" applyBorder="1" applyAlignment="1" applyProtection="1">
      <protection locked="0"/>
    </xf>
    <xf numFmtId="0" fontId="0" fillId="3" borderId="6" xfId="0" applyFont="1" applyFill="1" applyBorder="1" applyAlignment="1" applyProtection="1">
      <protection locked="0"/>
    </xf>
    <xf numFmtId="0" fontId="0" fillId="3" borderId="13" xfId="0" applyFont="1" applyFill="1" applyBorder="1" applyAlignment="1" applyProtection="1">
      <protection locked="0"/>
    </xf>
    <xf numFmtId="0" fontId="0" fillId="3" borderId="14" xfId="0" applyFont="1" applyFill="1" applyBorder="1" applyAlignment="1" applyProtection="1">
      <protection locked="0"/>
    </xf>
    <xf numFmtId="0" fontId="0" fillId="3" borderId="15" xfId="0" applyFont="1" applyFill="1" applyBorder="1" applyAlignment="1" applyProtection="1">
      <protection locked="0"/>
    </xf>
    <xf numFmtId="0" fontId="0" fillId="3" borderId="7" xfId="0" applyFont="1" applyFill="1" applyBorder="1" applyAlignment="1" applyProtection="1">
      <protection locked="0"/>
    </xf>
    <xf numFmtId="0" fontId="0" fillId="3" borderId="8" xfId="0" applyFont="1" applyFill="1" applyBorder="1" applyAlignment="1" applyProtection="1">
      <protection locked="0"/>
    </xf>
    <xf numFmtId="0" fontId="0" fillId="3" borderId="9" xfId="0" applyFont="1" applyFill="1" applyBorder="1" applyAlignment="1" applyProtection="1">
      <protection locked="0"/>
    </xf>
    <xf numFmtId="0" fontId="0" fillId="3" borderId="7" xfId="0" applyFont="1" applyFill="1" applyBorder="1" applyAlignment="1"/>
    <xf numFmtId="0" fontId="0" fillId="3" borderId="8" xfId="0" applyFont="1" applyFill="1" applyBorder="1" applyAlignment="1"/>
    <xf numFmtId="0" fontId="0" fillId="3" borderId="9" xfId="0" applyFont="1" applyFill="1" applyBorder="1" applyAlignment="1"/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  <xf numFmtId="0" fontId="0" fillId="3" borderId="9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 applyAlignment="1"/>
    <xf numFmtId="0" fontId="5" fillId="3" borderId="0" xfId="0" applyFont="1" applyFill="1" applyBorder="1"/>
    <xf numFmtId="0" fontId="6" fillId="3" borderId="0" xfId="0" applyFont="1" applyFill="1" applyBorder="1" applyAlignment="1">
      <alignment vertical="center"/>
    </xf>
    <xf numFmtId="0" fontId="0" fillId="3" borderId="0" xfId="0" applyFont="1" applyFill="1" applyBorder="1" applyAlignment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/>
    <xf numFmtId="0" fontId="3" fillId="3" borderId="0" xfId="0" applyFont="1" applyFill="1" applyBorder="1" applyAlignment="1"/>
    <xf numFmtId="0" fontId="0" fillId="3" borderId="1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0" xfId="0" applyFill="1" applyBorder="1" applyProtection="1">
      <protection locked="0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0" fontId="3" fillId="0" borderId="18" xfId="0" applyFont="1" applyFill="1" applyBorder="1" applyAlignment="1" applyProtection="1">
      <alignment horizontal="center" vertical="center"/>
      <protection locked="0"/>
    </xf>
    <xf numFmtId="14" fontId="3" fillId="0" borderId="18" xfId="0" applyNumberFormat="1" applyFont="1" applyFill="1" applyBorder="1" applyAlignment="1" applyProtection="1">
      <alignment horizontal="center" vertical="center"/>
      <protection locked="0"/>
    </xf>
    <xf numFmtId="0" fontId="3" fillId="0" borderId="18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/>
    <xf numFmtId="0" fontId="2" fillId="0" borderId="9" xfId="0" applyFont="1" applyBorder="1"/>
    <xf numFmtId="0" fontId="2" fillId="0" borderId="15" xfId="0" applyFont="1" applyBorder="1"/>
    <xf numFmtId="0" fontId="2" fillId="0" borderId="7" xfId="0" applyFont="1" applyBorder="1"/>
    <xf numFmtId="0" fontId="3" fillId="3" borderId="9" xfId="0" applyFont="1" applyFill="1" applyBorder="1" applyAlignment="1" applyProtection="1">
      <alignment horizontal="center" vertical="center" textRotation="180"/>
    </xf>
    <xf numFmtId="0" fontId="3" fillId="3" borderId="15" xfId="0" applyFont="1" applyFill="1" applyBorder="1" applyAlignment="1" applyProtection="1">
      <alignment horizontal="center" vertical="center" textRotation="180"/>
    </xf>
    <xf numFmtId="0" fontId="3" fillId="3" borderId="7" xfId="0" applyFont="1" applyFill="1" applyBorder="1" applyAlignment="1" applyProtection="1">
      <alignment horizontal="center" vertical="center" textRotation="180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9" fillId="4" borderId="19" xfId="0" applyFont="1" applyFill="1" applyBorder="1" applyAlignment="1" applyProtection="1">
      <alignment horizontal="center" vertical="center"/>
      <protection locked="0"/>
    </xf>
    <xf numFmtId="0" fontId="9" fillId="4" borderId="16" xfId="0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4" fontId="3" fillId="0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Alignment="1">
      <alignment horizont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C4754C19-C543-486E-A63F-F9976CF71CF5}"/>
  </cellStyles>
  <dxfs count="63"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18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00B050"/>
      <color rgb="FFCCE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'Relatório Individual'!$A$60:$J$60</c:f>
              <c:strCache>
                <c:ptCount val="10"/>
                <c:pt idx="0">
                  <c:v>Penetração</c:v>
                </c:pt>
                <c:pt idx="1">
                  <c:v>Cobertura Ofensiva</c:v>
                </c:pt>
                <c:pt idx="2">
                  <c:v>Mobilidade</c:v>
                </c:pt>
                <c:pt idx="3">
                  <c:v>Espaço</c:v>
                </c:pt>
                <c:pt idx="4">
                  <c:v>Unidade Ofensiva</c:v>
                </c:pt>
                <c:pt idx="5">
                  <c:v>Contenção</c:v>
                </c:pt>
                <c:pt idx="6">
                  <c:v>Cobertura Defensiva</c:v>
                </c:pt>
                <c:pt idx="7">
                  <c:v>Equilíbrio</c:v>
                </c:pt>
                <c:pt idx="8">
                  <c:v>Concentração</c:v>
                </c:pt>
                <c:pt idx="9">
                  <c:v>Unidade Defensiva</c:v>
                </c:pt>
              </c:strCache>
            </c:strRef>
          </c:cat>
          <c:val>
            <c:numRef>
              <c:f>'Relatório Individual'!$A$61:$J$61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C-405E-9471-6E119464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00992"/>
        <c:axId val="349965808"/>
      </c:radarChart>
      <c:catAx>
        <c:axId val="3543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965808"/>
        <c:crosses val="autoZero"/>
        <c:auto val="1"/>
        <c:lblAlgn val="ctr"/>
        <c:lblOffset val="100"/>
        <c:noMultiLvlLbl val="0"/>
      </c:catAx>
      <c:valAx>
        <c:axId val="349965808"/>
        <c:scaling>
          <c:orientation val="minMax"/>
          <c:max val="10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43009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'Relatório Individual'!$K$60:$T$60</c:f>
              <c:strCache>
                <c:ptCount val="10"/>
                <c:pt idx="0">
                  <c:v>Conservar a bola</c:v>
                </c:pt>
                <c:pt idx="1">
                  <c:v>Construir ações ofensivas</c:v>
                </c:pt>
                <c:pt idx="2">
                  <c:v>Progressão (campo adversário)</c:v>
                </c:pt>
                <c:pt idx="3">
                  <c:v>Criar situações de finalização</c:v>
                </c:pt>
                <c:pt idx="4">
                  <c:v>Finalizar a baliza adversária</c:v>
                </c:pt>
                <c:pt idx="5">
                  <c:v>Impedir a progressão</c:v>
                </c:pt>
                <c:pt idx="6">
                  <c:v>Reduzir o espaço de jogo</c:v>
                </c:pt>
                <c:pt idx="7">
                  <c:v>Proteger a baliza</c:v>
                </c:pt>
                <c:pt idx="8">
                  <c:v>Anular finalização</c:v>
                </c:pt>
                <c:pt idx="9">
                  <c:v>Recuperar a bola</c:v>
                </c:pt>
              </c:strCache>
            </c:strRef>
          </c:cat>
          <c:val>
            <c:numRef>
              <c:f>'Relatório Individual'!$K$61:$T$61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24A-98A1-6716A9C4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33728"/>
        <c:axId val="349926288"/>
      </c:radarChart>
      <c:catAx>
        <c:axId val="6528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926288"/>
        <c:crosses val="autoZero"/>
        <c:auto val="1"/>
        <c:lblAlgn val="ctr"/>
        <c:lblOffset val="100"/>
        <c:noMultiLvlLbl val="0"/>
      </c:catAx>
      <c:valAx>
        <c:axId val="349926288"/>
        <c:scaling>
          <c:orientation val="minMax"/>
          <c:max val="10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52833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bg2">
                    <a:lumMod val="50000"/>
                    <a:tint val="66000"/>
                    <a:satMod val="160000"/>
                  </a:schemeClr>
                </a:gs>
                <a:gs pos="50000">
                  <a:schemeClr val="bg2">
                    <a:lumMod val="50000"/>
                    <a:tint val="44500"/>
                    <a:satMod val="160000"/>
                  </a:schemeClr>
                </a:gs>
                <a:gs pos="100000">
                  <a:schemeClr val="bg2">
                    <a:lumMod val="50000"/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'Relatório Individual'!$U$60:$V$60</c:f>
              <c:strCache>
                <c:ptCount val="2"/>
                <c:pt idx="0">
                  <c:v>Defensiva-Ofensiva</c:v>
                </c:pt>
                <c:pt idx="1">
                  <c:v>Ofensiva-Defensiva</c:v>
                </c:pt>
              </c:strCache>
            </c:strRef>
          </c:cat>
          <c:val>
            <c:numRef>
              <c:f>'Relatório Individual'!$U$61:$V$61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6-48E2-972B-7DF9AEEA4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910880"/>
        <c:axId val="349979120"/>
      </c:barChart>
      <c:catAx>
        <c:axId val="6519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979120"/>
        <c:crosses val="autoZero"/>
        <c:auto val="1"/>
        <c:lblAlgn val="ctr"/>
        <c:lblOffset val="100"/>
        <c:noMultiLvlLbl val="0"/>
      </c:catAx>
      <c:valAx>
        <c:axId val="349979120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9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Ataque (com a posse de bola)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'Comparação de Atletas'!$E$6</c:f>
              <c:strCache>
                <c:ptCount val="1"/>
                <c:pt idx="0">
                  <c:v>José Monteiro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Atletas'!$D$1:$H$1</c:f>
              <c:strCache>
                <c:ptCount val="5"/>
                <c:pt idx="0">
                  <c:v>Penetração</c:v>
                </c:pt>
                <c:pt idx="1">
                  <c:v>Cobertura Ofensiva</c:v>
                </c:pt>
                <c:pt idx="2">
                  <c:v>Mobilidade</c:v>
                </c:pt>
                <c:pt idx="3">
                  <c:v>Espaço</c:v>
                </c:pt>
                <c:pt idx="4">
                  <c:v>Unidade Ofensiva</c:v>
                </c:pt>
              </c:strCache>
            </c:strRef>
          </c:cat>
          <c:val>
            <c:numRef>
              <c:f>'Comparação de Atletas'!$D$2:$H$2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4E5F-A0C2-7E421DF290BF}"/>
            </c:ext>
          </c:extLst>
        </c:ser>
        <c:ser>
          <c:idx val="1"/>
          <c:order val="1"/>
          <c:tx>
            <c:strRef>
              <c:f>'Comparação de Atletas'!$M$6</c:f>
              <c:strCache>
                <c:ptCount val="1"/>
                <c:pt idx="0">
                  <c:v>Sergio Agüero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Atletas'!$D$1:$H$1</c:f>
              <c:strCache>
                <c:ptCount val="5"/>
                <c:pt idx="0">
                  <c:v>Penetração</c:v>
                </c:pt>
                <c:pt idx="1">
                  <c:v>Cobertura Ofensiva</c:v>
                </c:pt>
                <c:pt idx="2">
                  <c:v>Mobilidade</c:v>
                </c:pt>
                <c:pt idx="3">
                  <c:v>Espaço</c:v>
                </c:pt>
                <c:pt idx="4">
                  <c:v>Unidade Ofensiva</c:v>
                </c:pt>
              </c:strCache>
            </c:strRef>
          </c:cat>
          <c:val>
            <c:numRef>
              <c:f>'Comparação de Atletas'!$D$3:$H$3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D-4E5F-A0C2-7E421DF29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50944"/>
        <c:axId val="1593367136"/>
      </c:radarChart>
      <c:catAx>
        <c:axId val="16603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367136"/>
        <c:crosses val="autoZero"/>
        <c:auto val="1"/>
        <c:lblAlgn val="ctr"/>
        <c:lblOffset val="100"/>
        <c:noMultiLvlLbl val="0"/>
      </c:catAx>
      <c:valAx>
        <c:axId val="1593367136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350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Defesa (sem a posse de bola)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'Comparação de Atletas'!$E$6</c:f>
              <c:strCache>
                <c:ptCount val="1"/>
                <c:pt idx="0">
                  <c:v>José Monteiro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Atletas'!$I$1:$M$1</c:f>
              <c:strCache>
                <c:ptCount val="5"/>
                <c:pt idx="0">
                  <c:v>Contenção</c:v>
                </c:pt>
                <c:pt idx="1">
                  <c:v>Cobertura Defensiva</c:v>
                </c:pt>
                <c:pt idx="2">
                  <c:v>Equilíbrio</c:v>
                </c:pt>
                <c:pt idx="3">
                  <c:v>Concentração</c:v>
                </c:pt>
                <c:pt idx="4">
                  <c:v>Unidade Defensiva</c:v>
                </c:pt>
              </c:strCache>
            </c:strRef>
          </c:cat>
          <c:val>
            <c:numRef>
              <c:f>'Comparação de Atletas'!$I$2:$M$2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B-4A89-A02E-135FE604C82F}"/>
            </c:ext>
          </c:extLst>
        </c:ser>
        <c:ser>
          <c:idx val="1"/>
          <c:order val="1"/>
          <c:tx>
            <c:strRef>
              <c:f>'Comparação de Atletas'!$M$6</c:f>
              <c:strCache>
                <c:ptCount val="1"/>
                <c:pt idx="0">
                  <c:v>Sergio Agüero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Atletas'!$I$1:$M$1</c:f>
              <c:strCache>
                <c:ptCount val="5"/>
                <c:pt idx="0">
                  <c:v>Contenção</c:v>
                </c:pt>
                <c:pt idx="1">
                  <c:v>Cobertura Defensiva</c:v>
                </c:pt>
                <c:pt idx="2">
                  <c:v>Equilíbrio</c:v>
                </c:pt>
                <c:pt idx="3">
                  <c:v>Concentração</c:v>
                </c:pt>
                <c:pt idx="4">
                  <c:v>Unidade Defensiva</c:v>
                </c:pt>
              </c:strCache>
            </c:strRef>
          </c:cat>
          <c:val>
            <c:numRef>
              <c:f>'Comparação de Atletas'!$I$3:$M$3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B-4A89-A02E-135FE604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38288"/>
        <c:axId val="1666054368"/>
      </c:radarChart>
      <c:catAx>
        <c:axId val="16917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6054368"/>
        <c:crosses val="autoZero"/>
        <c:auto val="1"/>
        <c:lblAlgn val="ctr"/>
        <c:lblOffset val="100"/>
        <c:noMultiLvlLbl val="0"/>
      </c:catAx>
      <c:valAx>
        <c:axId val="16660543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738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Ataque (com a posse de bola)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'Comparação de Atletas'!$E$6</c:f>
              <c:strCache>
                <c:ptCount val="1"/>
                <c:pt idx="0">
                  <c:v>José Monteiro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Atletas'!$N$1:$R$1</c:f>
              <c:strCache>
                <c:ptCount val="5"/>
                <c:pt idx="0">
                  <c:v>Conservar a bola</c:v>
                </c:pt>
                <c:pt idx="1">
                  <c:v>Construir ações ofensivas</c:v>
                </c:pt>
                <c:pt idx="2">
                  <c:v>Progressão (campo adversário)</c:v>
                </c:pt>
                <c:pt idx="3">
                  <c:v>Criar situações de finalização</c:v>
                </c:pt>
                <c:pt idx="4">
                  <c:v>Finalizar a baliza adversária</c:v>
                </c:pt>
              </c:strCache>
            </c:strRef>
          </c:cat>
          <c:val>
            <c:numRef>
              <c:f>'Comparação de Atletas'!$N$2:$R$2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2-451A-9040-AD28830ADA68}"/>
            </c:ext>
          </c:extLst>
        </c:ser>
        <c:ser>
          <c:idx val="1"/>
          <c:order val="1"/>
          <c:tx>
            <c:strRef>
              <c:f>'Comparação de Atletas'!$M$6</c:f>
              <c:strCache>
                <c:ptCount val="1"/>
                <c:pt idx="0">
                  <c:v>Sergio Agüero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Atletas'!$N$1:$R$1</c:f>
              <c:strCache>
                <c:ptCount val="5"/>
                <c:pt idx="0">
                  <c:v>Conservar a bola</c:v>
                </c:pt>
                <c:pt idx="1">
                  <c:v>Construir ações ofensivas</c:v>
                </c:pt>
                <c:pt idx="2">
                  <c:v>Progressão (campo adversário)</c:v>
                </c:pt>
                <c:pt idx="3">
                  <c:v>Criar situações de finalização</c:v>
                </c:pt>
                <c:pt idx="4">
                  <c:v>Finalizar a baliza adversária</c:v>
                </c:pt>
              </c:strCache>
            </c:strRef>
          </c:cat>
          <c:val>
            <c:numRef>
              <c:f>'Comparação de Atletas'!$N$3:$R$3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2-451A-9040-AD28830A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68608"/>
        <c:axId val="1688133040"/>
      </c:radarChart>
      <c:catAx>
        <c:axId val="13151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133040"/>
        <c:crosses val="autoZero"/>
        <c:auto val="1"/>
        <c:lblAlgn val="ctr"/>
        <c:lblOffset val="100"/>
        <c:noMultiLvlLbl val="0"/>
      </c:catAx>
      <c:valAx>
        <c:axId val="1688133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16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Defesa (sem a posse de bola)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'Comparação de Atletas'!$E$6</c:f>
              <c:strCache>
                <c:ptCount val="1"/>
                <c:pt idx="0">
                  <c:v>José Monteiro</c:v>
                </c:pt>
              </c:strCache>
            </c:strRef>
          </c:tx>
          <c:spPr>
            <a:ln w="317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Atletas'!$S$1:$W$1</c:f>
              <c:strCache>
                <c:ptCount val="5"/>
                <c:pt idx="0">
                  <c:v>Impedir a progressão</c:v>
                </c:pt>
                <c:pt idx="1">
                  <c:v>Reduzir o espaço de jogo</c:v>
                </c:pt>
                <c:pt idx="2">
                  <c:v>Proteger a baliza</c:v>
                </c:pt>
                <c:pt idx="3">
                  <c:v>Anular finalização</c:v>
                </c:pt>
                <c:pt idx="4">
                  <c:v>Recuperar a bola</c:v>
                </c:pt>
              </c:strCache>
            </c:strRef>
          </c:cat>
          <c:val>
            <c:numRef>
              <c:f>'Comparação de Atletas'!$S$2:$W$2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4-4996-8320-3740E7CA8FCB}"/>
            </c:ext>
          </c:extLst>
        </c:ser>
        <c:ser>
          <c:idx val="1"/>
          <c:order val="1"/>
          <c:tx>
            <c:strRef>
              <c:f>'Comparação de Atletas'!$M$6</c:f>
              <c:strCache>
                <c:ptCount val="1"/>
                <c:pt idx="0">
                  <c:v>Sergio Agüero</c:v>
                </c:pt>
              </c:strCache>
            </c:strRef>
          </c:tx>
          <c:spPr>
            <a:ln w="317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'Comparação de Atletas'!$S$1:$W$1</c:f>
              <c:strCache>
                <c:ptCount val="5"/>
                <c:pt idx="0">
                  <c:v>Impedir a progressão</c:v>
                </c:pt>
                <c:pt idx="1">
                  <c:v>Reduzir o espaço de jogo</c:v>
                </c:pt>
                <c:pt idx="2">
                  <c:v>Proteger a baliza</c:v>
                </c:pt>
                <c:pt idx="3">
                  <c:v>Anular finalização</c:v>
                </c:pt>
                <c:pt idx="4">
                  <c:v>Recuperar a bola</c:v>
                </c:pt>
              </c:strCache>
            </c:strRef>
          </c:cat>
          <c:val>
            <c:numRef>
              <c:f>'Comparação de Atletas'!$S$3:$W$3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4-4996-8320-3740E7CA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08704"/>
        <c:axId val="1593376288"/>
      </c:radarChart>
      <c:catAx>
        <c:axId val="16638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376288"/>
        <c:crosses val="autoZero"/>
        <c:auto val="1"/>
        <c:lblAlgn val="ctr"/>
        <c:lblOffset val="100"/>
        <c:noMultiLvlLbl val="0"/>
      </c:catAx>
      <c:valAx>
        <c:axId val="15933762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808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47</xdr:row>
      <xdr:rowOff>169333</xdr:rowOff>
    </xdr:from>
    <xdr:to>
      <xdr:col>9</xdr:col>
      <xdr:colOff>364067</xdr:colOff>
      <xdr:row>51</xdr:row>
      <xdr:rowOff>31749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076450" y="7636933"/>
          <a:ext cx="726017" cy="700616"/>
        </a:xfrm>
        <a:prstGeom prst="ellipse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56546</xdr:colOff>
      <xdr:row>45</xdr:row>
      <xdr:rowOff>41577</xdr:rowOff>
    </xdr:from>
    <xdr:to>
      <xdr:col>11</xdr:col>
      <xdr:colOff>608996</xdr:colOff>
      <xdr:row>46</xdr:row>
      <xdr:rowOff>155878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988129" y="8762244"/>
          <a:ext cx="1780117" cy="304801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9</xdr:col>
      <xdr:colOff>70606</xdr:colOff>
      <xdr:row>52</xdr:row>
      <xdr:rowOff>58208</xdr:rowOff>
    </xdr:from>
    <xdr:to>
      <xdr:col>11</xdr:col>
      <xdr:colOff>623056</xdr:colOff>
      <xdr:row>53</xdr:row>
      <xdr:rowOff>172509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3002189" y="10175875"/>
          <a:ext cx="1780117" cy="315384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5</xdr:col>
      <xdr:colOff>27213</xdr:colOff>
      <xdr:row>9</xdr:row>
      <xdr:rowOff>40821</xdr:rowOff>
    </xdr:from>
    <xdr:to>
      <xdr:col>12</xdr:col>
      <xdr:colOff>653141</xdr:colOff>
      <xdr:row>23</xdr:row>
      <xdr:rowOff>176893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26459</xdr:colOff>
      <xdr:row>27</xdr:row>
      <xdr:rowOff>29936</xdr:rowOff>
    </xdr:from>
    <xdr:to>
      <xdr:col>12</xdr:col>
      <xdr:colOff>635000</xdr:colOff>
      <xdr:row>41</xdr:row>
      <xdr:rowOff>167636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24190</xdr:colOff>
      <xdr:row>44</xdr:row>
      <xdr:rowOff>29936</xdr:rowOff>
    </xdr:from>
    <xdr:to>
      <xdr:col>16</xdr:col>
      <xdr:colOff>1303262</xdr:colOff>
      <xdr:row>54</xdr:row>
      <xdr:rowOff>163286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31753</xdr:colOff>
      <xdr:row>61</xdr:row>
      <xdr:rowOff>169333</xdr:rowOff>
    </xdr:from>
    <xdr:to>
      <xdr:col>19</xdr:col>
      <xdr:colOff>31753</xdr:colOff>
      <xdr:row>67</xdr:row>
      <xdr:rowOff>243416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90692AF-26B7-476B-B80F-84D6A215C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086" y="12022666"/>
          <a:ext cx="1513417" cy="1365250"/>
        </a:xfrm>
        <a:prstGeom prst="rect">
          <a:avLst/>
        </a:prstGeom>
      </xdr:spPr>
    </xdr:pic>
    <xdr:clientData/>
  </xdr:twoCellAnchor>
  <xdr:twoCellAnchor>
    <xdr:from>
      <xdr:col>6</xdr:col>
      <xdr:colOff>10583</xdr:colOff>
      <xdr:row>44</xdr:row>
      <xdr:rowOff>95249</xdr:rowOff>
    </xdr:from>
    <xdr:to>
      <xdr:col>11</xdr:col>
      <xdr:colOff>613833</xdr:colOff>
      <xdr:row>44</xdr:row>
      <xdr:rowOff>105832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55968D2F-586A-4D23-85D4-816F6381E905}"/>
            </a:ext>
          </a:extLst>
        </xdr:cNvPr>
        <xdr:cNvCxnSpPr/>
      </xdr:nvCxnSpPr>
      <xdr:spPr>
        <a:xfrm flipV="1">
          <a:off x="1100666" y="8625416"/>
          <a:ext cx="3672417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4083</xdr:colOff>
      <xdr:row>7</xdr:row>
      <xdr:rowOff>28719</xdr:rowOff>
    </xdr:from>
    <xdr:to>
      <xdr:col>12</xdr:col>
      <xdr:colOff>4372</xdr:colOff>
      <xdr:row>21</xdr:row>
      <xdr:rowOff>104919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117FF1-0DC4-4CA6-95DB-D03C49F32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3074</xdr:colOff>
      <xdr:row>7</xdr:row>
      <xdr:rowOff>28719</xdr:rowOff>
    </xdr:from>
    <xdr:to>
      <xdr:col>19</xdr:col>
      <xdr:colOff>8990</xdr:colOff>
      <xdr:row>21</xdr:row>
      <xdr:rowOff>104919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F7A698-0F4E-46D1-BBB0-9F8CEAE00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101209</xdr:rowOff>
    </xdr:from>
    <xdr:to>
      <xdr:col>12</xdr:col>
      <xdr:colOff>289</xdr:colOff>
      <xdr:row>35</xdr:row>
      <xdr:rowOff>177409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929B1E-A86F-49FB-9166-A583AF06A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3631</xdr:colOff>
      <xdr:row>21</xdr:row>
      <xdr:rowOff>103746</xdr:rowOff>
    </xdr:from>
    <xdr:to>
      <xdr:col>19</xdr:col>
      <xdr:colOff>8990</xdr:colOff>
      <xdr:row>35</xdr:row>
      <xdr:rowOff>179946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52B5868-6329-48E9-858A-6DF3EF790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224F5-8C52-4C23-989B-3F2B3E78A5C8}" name="Tabela1" displayName="Tabela1" ref="A5:AC32" totalsRowShown="0" headerRowDxfId="62" dataDxfId="60" headerRowBorderDxfId="61" tableBorderDxfId="59" totalsRowBorderDxfId="58">
  <sortState xmlns:xlrd2="http://schemas.microsoft.com/office/spreadsheetml/2017/richdata2" ref="A6:AC32">
    <sortCondition ref="B5:B32"/>
  </sortState>
  <tableColumns count="29">
    <tableColumn id="1" xr3:uid="{54E33A8D-2E74-47FA-B214-755874FE1D21}" name="Atleta" dataDxfId="57"/>
    <tableColumn id="2" xr3:uid="{B5AFD7CF-033B-4310-8FC6-7EA6025E35F6}" name="Naturalidade" dataDxfId="56"/>
    <tableColumn id="3" xr3:uid="{2AF315A5-CD78-4F85-943B-E73FEC62CEB6}" name="Nascimento" dataDxfId="55"/>
    <tableColumn id="4" xr3:uid="{B4A48CCA-7C81-4B17-9FE6-AB835BA43164}" name="Idade" dataDxfId="54">
      <calculatedColumnFormula>DATEDIF(C6,$AE$10,"Y")</calculatedColumnFormula>
    </tableColumn>
    <tableColumn id="5" xr3:uid="{70D6EA33-1D9E-4E20-9118-812F6794B3F9}" name="Perna dominante" dataDxfId="53"/>
    <tableColumn id="6" xr3:uid="{BEC13548-9AE4-49E1-94AD-4C9B4B30AE55}" name="Categoria" dataDxfId="52"/>
    <tableColumn id="7" xr3:uid="{FC6BFFC7-9F35-49AE-B454-9ADCF8C042EF}" name="Posição" dataDxfId="51"/>
    <tableColumn id="8" xr3:uid="{358673C6-B634-4B8E-87E4-6B6F82AF98D6}" name="Penetração" dataDxfId="50"/>
    <tableColumn id="9" xr3:uid="{73F2A173-B9D9-4890-9AAC-66A7905F43FE}" name="Cobertura Ofensiva" dataDxfId="49"/>
    <tableColumn id="10" xr3:uid="{61B9871C-D9CA-42EB-AAA5-719438326B24}" name="Mobilidade" dataDxfId="48"/>
    <tableColumn id="11" xr3:uid="{AC90ACFD-0F10-4D02-8093-44A55F1FD401}" name="Espaço" dataDxfId="47"/>
    <tableColumn id="12" xr3:uid="{6771C7D5-2730-4929-8A08-47C05D06921E}" name="Unidade Ofensiva" dataDxfId="46"/>
    <tableColumn id="13" xr3:uid="{93D116FD-75D5-4E54-B136-E72151B53320}" name="Contenção" dataDxfId="45"/>
    <tableColumn id="14" xr3:uid="{88A1502A-DFA0-47A4-B2EA-DEE23E33A01D}" name="Cobertura Defensiva" dataDxfId="44"/>
    <tableColumn id="15" xr3:uid="{651D8645-AF91-4496-9525-1BCE05EBB7AE}" name="Equilíbrio" dataDxfId="43"/>
    <tableColumn id="16" xr3:uid="{3CE4E12E-3857-4334-B43F-9C0437FC4135}" name="Concentração" dataDxfId="42"/>
    <tableColumn id="17" xr3:uid="{73596F0C-0D11-4495-A500-89405C82665F}" name="Unidade Defensiva" dataDxfId="41"/>
    <tableColumn id="18" xr3:uid="{844ED37A-80DE-4BF8-BB6D-352A52A7E60F}" name="Conservar a bola" dataDxfId="40"/>
    <tableColumn id="19" xr3:uid="{703A5C3B-75FE-462E-B5EA-3C741D508D2B}" name="Construir ações ofensivas" dataDxfId="39"/>
    <tableColumn id="20" xr3:uid="{1772E260-5330-49A8-8086-D195BFB28EDC}" name="Progressão (campo adversário)" dataDxfId="38"/>
    <tableColumn id="21" xr3:uid="{4972E6CE-8C70-4507-B096-BA36D806C22E}" name="Criar situações de finalização" dataDxfId="37"/>
    <tableColumn id="22" xr3:uid="{37BB8C47-6AD6-4689-8027-19EAA74E0B09}" name="Finalizar a baliza adversária" dataDxfId="36"/>
    <tableColumn id="23" xr3:uid="{C83BBEF4-9D63-4811-BC4B-527952CC6650}" name="Impedir a progressão" dataDxfId="35"/>
    <tableColumn id="24" xr3:uid="{675F2C27-A5E3-4D63-B90A-E359C11335A9}" name="Reduzir o espaço de jogo" dataDxfId="34"/>
    <tableColumn id="25" xr3:uid="{77769345-8200-4A31-958A-28D55ED806B2}" name="Proteger a baliza" dataDxfId="33"/>
    <tableColumn id="26" xr3:uid="{B6DFE45A-AE29-40FC-ADD4-007D59841241}" name="Anular finalização" dataDxfId="32"/>
    <tableColumn id="27" xr3:uid="{450DAF24-9AA3-4193-93B9-C0D8A2870747}" name="Recuperar a bola" dataDxfId="31"/>
    <tableColumn id="28" xr3:uid="{0376305C-EEC7-4D83-889C-C0B1025A1E64}" name="Defensiva-Ofensiva" dataDxfId="30"/>
    <tableColumn id="29" xr3:uid="{F1FBFF9F-5A11-479E-9705-CF7E397ECF0D}" name="Ofensiva-Defensiva" dataDxfId="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1DCBE8-0F38-4FF1-A477-196ED7CA6E93}" name="Tabela2" displayName="Tabela2" ref="A3:X30" totalsRowShown="0" headerRowDxfId="28" dataDxfId="26" headerRowBorderDxfId="27" tableBorderDxfId="25" totalsRowBorderDxfId="24">
  <sortState xmlns:xlrd2="http://schemas.microsoft.com/office/spreadsheetml/2017/richdata2" ref="A4:X30">
    <sortCondition ref="A3:A30"/>
  </sortState>
  <tableColumns count="24">
    <tableColumn id="1" xr3:uid="{0B8EB448-CD25-4501-A306-FE3A37482E93}" name="Atleta" dataDxfId="23">
      <calculatedColumnFormula>'Banco de dados'!A6</calculatedColumnFormula>
    </tableColumn>
    <tableColumn id="2" xr3:uid="{9C418AB9-46E2-41DA-AD06-9FF133C4E85D}" name="Penetração" dataDxfId="22">
      <calculatedColumnFormula>'Banco de dados'!H6</calculatedColumnFormula>
    </tableColumn>
    <tableColumn id="3" xr3:uid="{8D56FE05-F43C-480C-9CED-4809526A5C68}" name="Cobertura Ofensiva" dataDxfId="21">
      <calculatedColumnFormula>'Banco de dados'!I6</calculatedColumnFormula>
    </tableColumn>
    <tableColumn id="4" xr3:uid="{F23AC5EC-2F0E-4997-B913-91834ECEF641}" name="Mobilidade" dataDxfId="20">
      <calculatedColumnFormula>'Banco de dados'!J6</calculatedColumnFormula>
    </tableColumn>
    <tableColumn id="5" xr3:uid="{B7D6A5C5-2A56-46A3-B5A3-36DFD478C1A8}" name="Espaço" dataDxfId="19">
      <calculatedColumnFormula>'Banco de dados'!K6</calculatedColumnFormula>
    </tableColumn>
    <tableColumn id="6" xr3:uid="{F7F3057F-94B2-4C82-B343-14A53104BF15}" name="Unidade Ofensiva" dataDxfId="18">
      <calculatedColumnFormula>'Banco de dados'!L6</calculatedColumnFormula>
    </tableColumn>
    <tableColumn id="7" xr3:uid="{3B48A70A-AA75-42A6-A322-B700244E0596}" name="Contenção" dataDxfId="17">
      <calculatedColumnFormula>'Banco de dados'!M6</calculatedColumnFormula>
    </tableColumn>
    <tableColumn id="8" xr3:uid="{D3B83F49-4B7D-496E-BD3D-A18A0DD64471}" name="Cobertura Defensiva" dataDxfId="16">
      <calculatedColumnFormula>'Banco de dados'!N6</calculatedColumnFormula>
    </tableColumn>
    <tableColumn id="9" xr3:uid="{F8CB1C4C-7270-45FD-92AA-5623E26EAEEE}" name="Equilíbrio" dataDxfId="15">
      <calculatedColumnFormula>'Banco de dados'!O6</calculatedColumnFormula>
    </tableColumn>
    <tableColumn id="10" xr3:uid="{A1A5E7B5-46D9-46E0-9186-8607197D0905}" name="Concentração" dataDxfId="14">
      <calculatedColumnFormula>'Banco de dados'!P6</calculatedColumnFormula>
    </tableColumn>
    <tableColumn id="11" xr3:uid="{7ED9C145-1023-466D-B343-4DDD3DB93020}" name="Unidade Defensiva" dataDxfId="13">
      <calculatedColumnFormula>'Banco de dados'!Q6</calculatedColumnFormula>
    </tableColumn>
    <tableColumn id="12" xr3:uid="{1CD28D51-E94A-47D3-AE8B-DE8A9D796399}" name="Conservar a bola" dataDxfId="12">
      <calculatedColumnFormula>'Banco de dados'!R6</calculatedColumnFormula>
    </tableColumn>
    <tableColumn id="13" xr3:uid="{1542D640-112E-4F04-96E7-1532EEA468DE}" name="Construir ações ofensivas" dataDxfId="11">
      <calculatedColumnFormula>'Banco de dados'!S6</calculatedColumnFormula>
    </tableColumn>
    <tableColumn id="14" xr3:uid="{A9078EB0-6822-4021-97F6-A0ECFBC39FFA}" name="Progressão (campo adversário)" dataDxfId="10">
      <calculatedColumnFormula>'Banco de dados'!T6</calculatedColumnFormula>
    </tableColumn>
    <tableColumn id="15" xr3:uid="{3EA58C79-4F13-4314-8E7E-1A2FB3100D05}" name="Criar situações de finalização" dataDxfId="9">
      <calculatedColumnFormula>'Banco de dados'!U6</calculatedColumnFormula>
    </tableColumn>
    <tableColumn id="16" xr3:uid="{B5376C57-4034-4191-98A5-3AF980B19167}" name="Finalizar a baliza adversária" dataDxfId="8">
      <calculatedColumnFormula>'Banco de dados'!V6</calculatedColumnFormula>
    </tableColumn>
    <tableColumn id="17" xr3:uid="{97139D8F-8062-46E4-8037-4DEA281304F7}" name="Impedir a progressão" dataDxfId="7">
      <calculatedColumnFormula>'Banco de dados'!W6</calculatedColumnFormula>
    </tableColumn>
    <tableColumn id="18" xr3:uid="{8A2C298E-7580-4DAC-948B-9F134CA19079}" name="Reduzir o espaço de jogo" dataDxfId="6">
      <calculatedColumnFormula>'Banco de dados'!X6</calculatedColumnFormula>
    </tableColumn>
    <tableColumn id="19" xr3:uid="{A2D6798E-5A58-4B7F-8800-1C384EF290D9}" name="Proteger a baliza" dataDxfId="5">
      <calculatedColumnFormula>'Banco de dados'!Y6</calculatedColumnFormula>
    </tableColumn>
    <tableColumn id="20" xr3:uid="{00B0B4B5-F173-4B95-AF77-46F65735F221}" name="Anular finalização" dataDxfId="4">
      <calculatedColumnFormula>'Banco de dados'!Z6</calculatedColumnFormula>
    </tableColumn>
    <tableColumn id="21" xr3:uid="{0CDEFC0D-82F7-407C-9152-146450634812}" name="Recuperar a bola" dataDxfId="3">
      <calculatedColumnFormula>'Banco de dados'!AA6</calculatedColumnFormula>
    </tableColumn>
    <tableColumn id="22" xr3:uid="{3140341F-7140-42A1-8627-7F9A6E866B3A}" name="Defensiva-Ofensiva" dataDxfId="2">
      <calculatedColumnFormula>'Banco de dados'!AB6</calculatedColumnFormula>
    </tableColumn>
    <tableColumn id="23" xr3:uid="{4C86CC90-B146-4519-ADCC-3E0F24CE04DA}" name="Ofensiva-Defensiva" dataDxfId="1">
      <calculatedColumnFormula>'Banco de dados'!AC6</calculatedColumnFormula>
    </tableColumn>
    <tableColumn id="24" xr3:uid="{2B02AF3D-D36D-4869-91DB-3ECB51A2CB2E}" name="Mini Gráfic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0AD9-CB72-4855-9262-1665C5C284D9}">
  <sheetPr codeName="Planilha2">
    <tabColor theme="1" tint="4.9989318521683403E-2"/>
    <pageSetUpPr fitToPage="1"/>
  </sheetPr>
  <dimension ref="A1:AF45"/>
  <sheetViews>
    <sheetView showGridLines="0" showRowColHeaders="0" topLeftCell="D1" zoomScale="71" zoomScaleNormal="71" zoomScalePageLayoutView="20" workbookViewId="0">
      <pane ySplit="5" topLeftCell="A6" activePane="bottomLeft" state="frozen"/>
      <selection pane="bottomLeft" activeCell="R6" sqref="R6"/>
    </sheetView>
  </sheetViews>
  <sheetFormatPr defaultColWidth="0" defaultRowHeight="0" customHeight="1" zeroHeight="1" x14ac:dyDescent="0.25"/>
  <cols>
    <col min="1" max="1" width="28.42578125" style="7" customWidth="1"/>
    <col min="2" max="7" width="18.42578125" style="7" customWidth="1"/>
    <col min="8" max="29" width="10.7109375" style="7" customWidth="1"/>
    <col min="30" max="30" width="0.28515625" style="7" customWidth="1"/>
    <col min="31" max="31" width="15.7109375" style="7" hidden="1" customWidth="1"/>
    <col min="32" max="32" width="19.140625" style="7" hidden="1" customWidth="1"/>
    <col min="33" max="16384" width="15.7109375" style="7" hidden="1"/>
  </cols>
  <sheetData>
    <row r="1" spans="1:32" s="72" customFormat="1" ht="30" customHeight="1" x14ac:dyDescent="0.35">
      <c r="A1" s="80" t="s">
        <v>60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2"/>
    </row>
    <row r="2" spans="1:32" s="1" customFormat="1" ht="60" customHeight="1" thickBot="1" x14ac:dyDescent="0.3">
      <c r="A2" s="83" t="s">
        <v>61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</row>
    <row r="3" spans="1:32" ht="29.25" customHeight="1" x14ac:dyDescent="0.25">
      <c r="A3" s="86" t="s">
        <v>39</v>
      </c>
      <c r="B3" s="86"/>
      <c r="C3" s="86"/>
      <c r="D3" s="86"/>
      <c r="E3" s="86"/>
      <c r="F3" s="86"/>
      <c r="G3" s="86"/>
      <c r="H3" s="86" t="s">
        <v>23</v>
      </c>
      <c r="I3" s="86"/>
      <c r="J3" s="86"/>
      <c r="K3" s="86"/>
      <c r="L3" s="86"/>
      <c r="M3" s="86"/>
      <c r="N3" s="86"/>
      <c r="O3" s="86"/>
      <c r="P3" s="86"/>
      <c r="Q3" s="86"/>
      <c r="R3" s="86" t="s">
        <v>22</v>
      </c>
      <c r="S3" s="86"/>
      <c r="T3" s="86"/>
      <c r="U3" s="86"/>
      <c r="V3" s="86"/>
      <c r="W3" s="86"/>
      <c r="X3" s="86"/>
      <c r="Y3" s="86"/>
      <c r="Z3" s="86"/>
      <c r="AA3" s="86"/>
      <c r="AB3" s="86" t="s">
        <v>35</v>
      </c>
      <c r="AC3" s="86"/>
    </row>
    <row r="4" spans="1:32" ht="29.25" customHeight="1" x14ac:dyDescent="0.25">
      <c r="A4" s="87"/>
      <c r="B4" s="87"/>
      <c r="C4" s="87"/>
      <c r="D4" s="87"/>
      <c r="E4" s="87"/>
      <c r="F4" s="87"/>
      <c r="G4" s="87"/>
      <c r="H4" s="87" t="s">
        <v>54</v>
      </c>
      <c r="I4" s="87"/>
      <c r="J4" s="87"/>
      <c r="K4" s="87"/>
      <c r="L4" s="87"/>
      <c r="M4" s="87" t="s">
        <v>53</v>
      </c>
      <c r="N4" s="87"/>
      <c r="O4" s="87"/>
      <c r="P4" s="87"/>
      <c r="Q4" s="87"/>
      <c r="R4" s="87" t="s">
        <v>54</v>
      </c>
      <c r="S4" s="87"/>
      <c r="T4" s="87"/>
      <c r="U4" s="87"/>
      <c r="V4" s="87"/>
      <c r="W4" s="87" t="s">
        <v>53</v>
      </c>
      <c r="X4" s="87"/>
      <c r="Y4" s="87"/>
      <c r="Z4" s="87"/>
      <c r="AA4" s="87"/>
      <c r="AB4" s="87"/>
      <c r="AC4" s="87"/>
    </row>
    <row r="5" spans="1:32" ht="269.25" customHeight="1" x14ac:dyDescent="0.25">
      <c r="A5" s="76" t="s">
        <v>34</v>
      </c>
      <c r="B5" s="77" t="s">
        <v>17</v>
      </c>
      <c r="C5" s="77" t="s">
        <v>43</v>
      </c>
      <c r="D5" s="77" t="s">
        <v>18</v>
      </c>
      <c r="E5" s="77" t="s">
        <v>19</v>
      </c>
      <c r="F5" s="77" t="s">
        <v>20</v>
      </c>
      <c r="G5" s="77" t="s">
        <v>21</v>
      </c>
      <c r="H5" s="77" t="s">
        <v>0</v>
      </c>
      <c r="I5" s="77" t="s">
        <v>1</v>
      </c>
      <c r="J5" s="77" t="s">
        <v>2</v>
      </c>
      <c r="K5" s="77" t="s">
        <v>3</v>
      </c>
      <c r="L5" s="77" t="s">
        <v>4</v>
      </c>
      <c r="M5" s="77" t="s">
        <v>5</v>
      </c>
      <c r="N5" s="77" t="s">
        <v>6</v>
      </c>
      <c r="O5" s="77" t="s">
        <v>7</v>
      </c>
      <c r="P5" s="77" t="s">
        <v>8</v>
      </c>
      <c r="Q5" s="77" t="s">
        <v>9</v>
      </c>
      <c r="R5" s="77" t="s">
        <v>24</v>
      </c>
      <c r="S5" s="77" t="s">
        <v>25</v>
      </c>
      <c r="T5" s="77" t="s">
        <v>40</v>
      </c>
      <c r="U5" s="77" t="s">
        <v>26</v>
      </c>
      <c r="V5" s="77" t="s">
        <v>27</v>
      </c>
      <c r="W5" s="77" t="s">
        <v>31</v>
      </c>
      <c r="X5" s="77" t="s">
        <v>41</v>
      </c>
      <c r="Y5" s="77" t="s">
        <v>28</v>
      </c>
      <c r="Z5" s="77" t="s">
        <v>42</v>
      </c>
      <c r="AA5" s="77" t="s">
        <v>29</v>
      </c>
      <c r="AB5" s="77" t="s">
        <v>44</v>
      </c>
      <c r="AC5" s="78" t="s">
        <v>45</v>
      </c>
    </row>
    <row r="6" spans="1:32" ht="60" customHeight="1" x14ac:dyDescent="0.25">
      <c r="A6" s="2" t="s">
        <v>62</v>
      </c>
      <c r="B6" s="3" t="s">
        <v>65</v>
      </c>
      <c r="C6" s="4">
        <v>34481</v>
      </c>
      <c r="D6" s="5">
        <f t="shared" ref="D6:D32" ca="1" si="0">DATEDIF(C6,$AE$10,"Y")</f>
        <v>29</v>
      </c>
      <c r="E6" s="3" t="s">
        <v>37</v>
      </c>
      <c r="F6" s="3" t="s">
        <v>68</v>
      </c>
      <c r="G6" s="3" t="s">
        <v>69</v>
      </c>
      <c r="H6" s="3">
        <v>7</v>
      </c>
      <c r="I6" s="3">
        <v>6</v>
      </c>
      <c r="J6" s="3">
        <v>7</v>
      </c>
      <c r="K6" s="3">
        <v>6</v>
      </c>
      <c r="L6" s="3">
        <v>6</v>
      </c>
      <c r="M6" s="3">
        <v>9</v>
      </c>
      <c r="N6" s="3">
        <v>9</v>
      </c>
      <c r="O6" s="3">
        <v>9</v>
      </c>
      <c r="P6" s="3">
        <v>8</v>
      </c>
      <c r="Q6" s="3">
        <v>9</v>
      </c>
      <c r="R6" s="3">
        <v>8</v>
      </c>
      <c r="S6" s="3">
        <v>6</v>
      </c>
      <c r="T6" s="3">
        <v>7</v>
      </c>
      <c r="U6" s="3">
        <v>6</v>
      </c>
      <c r="V6" s="3">
        <v>6</v>
      </c>
      <c r="W6" s="3">
        <v>9</v>
      </c>
      <c r="X6" s="3">
        <v>10</v>
      </c>
      <c r="Y6" s="3">
        <v>10</v>
      </c>
      <c r="Z6" s="3">
        <v>9</v>
      </c>
      <c r="AA6" s="3">
        <v>9</v>
      </c>
      <c r="AB6" s="3">
        <v>8</v>
      </c>
      <c r="AC6" s="6">
        <v>7</v>
      </c>
    </row>
    <row r="7" spans="1:32" ht="60" customHeight="1" x14ac:dyDescent="0.25">
      <c r="A7" s="2" t="s">
        <v>63</v>
      </c>
      <c r="B7" s="3" t="s">
        <v>66</v>
      </c>
      <c r="C7" s="4">
        <v>34482</v>
      </c>
      <c r="D7" s="5">
        <f t="shared" ca="1" si="0"/>
        <v>29</v>
      </c>
      <c r="E7" s="3" t="s">
        <v>37</v>
      </c>
      <c r="F7" s="3" t="s">
        <v>68</v>
      </c>
      <c r="G7" s="3" t="s">
        <v>69</v>
      </c>
      <c r="H7" s="3">
        <v>7</v>
      </c>
      <c r="I7" s="3">
        <v>7</v>
      </c>
      <c r="J7" s="3">
        <v>7</v>
      </c>
      <c r="K7" s="3">
        <v>7</v>
      </c>
      <c r="L7" s="3">
        <v>6</v>
      </c>
      <c r="M7" s="3">
        <v>10</v>
      </c>
      <c r="N7" s="3">
        <v>10</v>
      </c>
      <c r="O7" s="3">
        <v>10</v>
      </c>
      <c r="P7" s="3">
        <v>9</v>
      </c>
      <c r="Q7" s="3">
        <v>10</v>
      </c>
      <c r="R7" s="3">
        <v>8</v>
      </c>
      <c r="S7" s="3">
        <v>7</v>
      </c>
      <c r="T7" s="3">
        <v>7</v>
      </c>
      <c r="U7" s="3">
        <v>6</v>
      </c>
      <c r="V7" s="3">
        <v>7</v>
      </c>
      <c r="W7" s="3">
        <v>10</v>
      </c>
      <c r="X7" s="3">
        <v>10</v>
      </c>
      <c r="Y7" s="3">
        <v>10</v>
      </c>
      <c r="Z7" s="3">
        <v>10</v>
      </c>
      <c r="AA7" s="3">
        <v>9</v>
      </c>
      <c r="AB7" s="3">
        <v>9</v>
      </c>
      <c r="AC7" s="6">
        <v>8</v>
      </c>
    </row>
    <row r="8" spans="1:32" ht="60" customHeight="1" x14ac:dyDescent="0.25">
      <c r="A8" s="2" t="s">
        <v>64</v>
      </c>
      <c r="B8" s="3" t="s">
        <v>67</v>
      </c>
      <c r="C8" s="4">
        <v>32194</v>
      </c>
      <c r="D8" s="5">
        <f t="shared" ca="1" si="0"/>
        <v>35</v>
      </c>
      <c r="E8" s="3" t="s">
        <v>37</v>
      </c>
      <c r="F8" s="3" t="s">
        <v>68</v>
      </c>
      <c r="G8" s="3" t="s">
        <v>69</v>
      </c>
      <c r="H8" s="3">
        <v>6</v>
      </c>
      <c r="I8" s="3">
        <v>6</v>
      </c>
      <c r="J8" s="3">
        <v>6</v>
      </c>
      <c r="K8" s="3">
        <v>6</v>
      </c>
      <c r="L8" s="3">
        <v>5</v>
      </c>
      <c r="M8" s="3">
        <v>8</v>
      </c>
      <c r="N8" s="3">
        <v>7</v>
      </c>
      <c r="O8" s="3">
        <v>8</v>
      </c>
      <c r="P8" s="3">
        <v>8</v>
      </c>
      <c r="Q8" s="3">
        <v>7</v>
      </c>
      <c r="R8" s="3">
        <v>6</v>
      </c>
      <c r="S8" s="3">
        <v>5</v>
      </c>
      <c r="T8" s="3">
        <v>5</v>
      </c>
      <c r="U8" s="3">
        <v>4</v>
      </c>
      <c r="V8" s="3">
        <v>4</v>
      </c>
      <c r="W8" s="3">
        <v>7</v>
      </c>
      <c r="X8" s="3">
        <v>8</v>
      </c>
      <c r="Y8" s="3">
        <v>7</v>
      </c>
      <c r="Z8" s="3">
        <v>8</v>
      </c>
      <c r="AA8" s="3">
        <v>8</v>
      </c>
      <c r="AB8" s="3">
        <v>7</v>
      </c>
      <c r="AC8" s="6">
        <v>7</v>
      </c>
    </row>
    <row r="9" spans="1:32" ht="60" customHeight="1" x14ac:dyDescent="0.25">
      <c r="A9" s="2" t="s">
        <v>70</v>
      </c>
      <c r="B9" s="3" t="s">
        <v>71</v>
      </c>
      <c r="C9" s="4">
        <v>31361</v>
      </c>
      <c r="D9" s="5">
        <f t="shared" ca="1" si="0"/>
        <v>38</v>
      </c>
      <c r="E9" s="3" t="s">
        <v>73</v>
      </c>
      <c r="F9" s="3" t="s">
        <v>68</v>
      </c>
      <c r="G9" s="3" t="s">
        <v>72</v>
      </c>
      <c r="H9" s="3">
        <v>8</v>
      </c>
      <c r="I9" s="3">
        <v>7</v>
      </c>
      <c r="J9" s="3">
        <v>8</v>
      </c>
      <c r="K9" s="3">
        <v>8</v>
      </c>
      <c r="L9" s="3">
        <v>8</v>
      </c>
      <c r="M9" s="3">
        <v>7</v>
      </c>
      <c r="N9" s="3">
        <v>8</v>
      </c>
      <c r="O9" s="3">
        <v>8</v>
      </c>
      <c r="P9" s="3">
        <v>8</v>
      </c>
      <c r="Q9" s="3">
        <v>8</v>
      </c>
      <c r="R9" s="3">
        <v>8</v>
      </c>
      <c r="S9" s="3">
        <v>7</v>
      </c>
      <c r="T9" s="3">
        <v>8</v>
      </c>
      <c r="U9" s="3">
        <v>6</v>
      </c>
      <c r="V9" s="3">
        <v>6</v>
      </c>
      <c r="W9" s="3">
        <v>8</v>
      </c>
      <c r="X9" s="3">
        <v>8</v>
      </c>
      <c r="Y9" s="3">
        <v>7</v>
      </c>
      <c r="Z9" s="3">
        <v>7</v>
      </c>
      <c r="AA9" s="3">
        <v>8</v>
      </c>
      <c r="AB9" s="3">
        <v>8</v>
      </c>
      <c r="AC9" s="6">
        <v>8</v>
      </c>
      <c r="AE9" s="88" t="s">
        <v>48</v>
      </c>
      <c r="AF9" s="88"/>
    </row>
    <row r="10" spans="1:32" ht="60" customHeight="1" x14ac:dyDescent="0.25">
      <c r="A10" s="2" t="s">
        <v>74</v>
      </c>
      <c r="B10" s="3" t="s">
        <v>75</v>
      </c>
      <c r="C10" s="4">
        <v>31512</v>
      </c>
      <c r="D10" s="5">
        <f ca="1">DATEDIF(C10,$AE$10,"Y")</f>
        <v>37</v>
      </c>
      <c r="E10" s="3" t="s">
        <v>37</v>
      </c>
      <c r="F10" s="3" t="s">
        <v>68</v>
      </c>
      <c r="G10" s="3" t="s">
        <v>69</v>
      </c>
      <c r="H10" s="3">
        <v>6</v>
      </c>
      <c r="I10" s="3">
        <v>6</v>
      </c>
      <c r="J10" s="3">
        <v>6</v>
      </c>
      <c r="K10" s="3">
        <v>6</v>
      </c>
      <c r="L10" s="3">
        <v>5</v>
      </c>
      <c r="M10" s="3">
        <v>9</v>
      </c>
      <c r="N10" s="3">
        <v>10</v>
      </c>
      <c r="O10" s="3">
        <v>10</v>
      </c>
      <c r="P10" s="3">
        <v>9</v>
      </c>
      <c r="Q10" s="3">
        <v>10</v>
      </c>
      <c r="R10" s="3">
        <v>7</v>
      </c>
      <c r="S10" s="3">
        <v>6</v>
      </c>
      <c r="T10" s="3">
        <v>5</v>
      </c>
      <c r="U10" s="3">
        <v>4</v>
      </c>
      <c r="V10" s="3">
        <v>5</v>
      </c>
      <c r="W10" s="3">
        <v>10</v>
      </c>
      <c r="X10" s="3">
        <v>9</v>
      </c>
      <c r="Y10" s="3">
        <v>10</v>
      </c>
      <c r="Z10" s="3">
        <v>9</v>
      </c>
      <c r="AA10" s="3">
        <v>10</v>
      </c>
      <c r="AB10" s="3">
        <v>9</v>
      </c>
      <c r="AC10" s="6">
        <v>9</v>
      </c>
      <c r="AE10" s="89">
        <f ca="1">TODAY()</f>
        <v>45277</v>
      </c>
      <c r="AF10" s="89"/>
    </row>
    <row r="11" spans="1:32" ht="60" customHeight="1" x14ac:dyDescent="0.25">
      <c r="A11" s="2" t="s">
        <v>76</v>
      </c>
      <c r="B11" s="3" t="s">
        <v>77</v>
      </c>
      <c r="C11" s="4">
        <v>31372</v>
      </c>
      <c r="D11" s="5">
        <f t="shared" ca="1" si="0"/>
        <v>38</v>
      </c>
      <c r="E11" s="3" t="s">
        <v>37</v>
      </c>
      <c r="F11" s="3" t="s">
        <v>68</v>
      </c>
      <c r="G11" s="3" t="s">
        <v>78</v>
      </c>
      <c r="H11" s="3">
        <v>7</v>
      </c>
      <c r="I11" s="3">
        <v>7</v>
      </c>
      <c r="J11" s="3">
        <v>7</v>
      </c>
      <c r="K11" s="3">
        <v>7</v>
      </c>
      <c r="L11" s="3">
        <v>7</v>
      </c>
      <c r="M11" s="3">
        <v>8</v>
      </c>
      <c r="N11" s="3">
        <v>8</v>
      </c>
      <c r="O11" s="3">
        <v>7</v>
      </c>
      <c r="P11" s="3">
        <v>8</v>
      </c>
      <c r="Q11" s="3">
        <v>7</v>
      </c>
      <c r="R11" s="3">
        <v>7</v>
      </c>
      <c r="S11" s="3">
        <v>7</v>
      </c>
      <c r="T11" s="3">
        <v>8</v>
      </c>
      <c r="U11" s="3">
        <v>7</v>
      </c>
      <c r="V11" s="3">
        <v>7</v>
      </c>
      <c r="W11" s="3">
        <v>7</v>
      </c>
      <c r="X11" s="3">
        <v>8</v>
      </c>
      <c r="Y11" s="3">
        <v>7</v>
      </c>
      <c r="Z11" s="3">
        <v>7</v>
      </c>
      <c r="AA11" s="3">
        <v>8</v>
      </c>
      <c r="AB11" s="3">
        <v>8</v>
      </c>
      <c r="AC11" s="6">
        <v>8</v>
      </c>
    </row>
    <row r="12" spans="1:32" ht="60" customHeight="1" x14ac:dyDescent="0.25">
      <c r="A12" s="2" t="s">
        <v>79</v>
      </c>
      <c r="B12" s="3" t="s">
        <v>65</v>
      </c>
      <c r="C12" s="4">
        <v>31255</v>
      </c>
      <c r="D12" s="5">
        <f t="shared" ca="1" si="0"/>
        <v>38</v>
      </c>
      <c r="E12" s="3" t="s">
        <v>37</v>
      </c>
      <c r="F12" s="3" t="s">
        <v>68</v>
      </c>
      <c r="G12" s="3" t="s">
        <v>72</v>
      </c>
      <c r="H12" s="3">
        <v>7</v>
      </c>
      <c r="I12" s="3">
        <v>7</v>
      </c>
      <c r="J12" s="3">
        <v>6</v>
      </c>
      <c r="K12" s="3">
        <v>7</v>
      </c>
      <c r="L12" s="3">
        <v>6</v>
      </c>
      <c r="M12" s="3">
        <v>7</v>
      </c>
      <c r="N12" s="3">
        <v>7</v>
      </c>
      <c r="O12" s="3">
        <v>7</v>
      </c>
      <c r="P12" s="3">
        <v>7</v>
      </c>
      <c r="Q12" s="3">
        <v>7</v>
      </c>
      <c r="R12" s="3">
        <v>6</v>
      </c>
      <c r="S12" s="3">
        <v>7</v>
      </c>
      <c r="T12" s="3">
        <v>6</v>
      </c>
      <c r="U12" s="3">
        <v>7</v>
      </c>
      <c r="V12" s="3">
        <v>7</v>
      </c>
      <c r="W12" s="3">
        <v>6</v>
      </c>
      <c r="X12" s="3">
        <v>7</v>
      </c>
      <c r="Y12" s="3">
        <v>6</v>
      </c>
      <c r="Z12" s="3">
        <v>7</v>
      </c>
      <c r="AA12" s="3">
        <v>7</v>
      </c>
      <c r="AB12" s="3">
        <v>7</v>
      </c>
      <c r="AC12" s="6">
        <v>7</v>
      </c>
    </row>
    <row r="13" spans="1:32" ht="60" customHeight="1" x14ac:dyDescent="0.25">
      <c r="A13" s="2" t="s">
        <v>80</v>
      </c>
      <c r="B13" s="3" t="s">
        <v>81</v>
      </c>
      <c r="C13" s="4">
        <v>31171</v>
      </c>
      <c r="D13" s="5">
        <f ca="1">DATEDIF(C13,$AE$10,"Y")</f>
        <v>38</v>
      </c>
      <c r="E13" s="3" t="s">
        <v>37</v>
      </c>
      <c r="F13" s="3" t="s">
        <v>68</v>
      </c>
      <c r="G13" s="3" t="s">
        <v>82</v>
      </c>
      <c r="H13" s="3">
        <v>7</v>
      </c>
      <c r="I13" s="3">
        <v>8</v>
      </c>
      <c r="J13" s="3">
        <v>8</v>
      </c>
      <c r="K13" s="3">
        <v>8</v>
      </c>
      <c r="L13" s="3">
        <v>7</v>
      </c>
      <c r="M13" s="3">
        <v>8</v>
      </c>
      <c r="N13" s="3">
        <v>8</v>
      </c>
      <c r="O13" s="3">
        <v>8</v>
      </c>
      <c r="P13" s="3">
        <v>8</v>
      </c>
      <c r="Q13" s="3">
        <v>8</v>
      </c>
      <c r="R13" s="3">
        <v>8</v>
      </c>
      <c r="S13" s="3">
        <v>7</v>
      </c>
      <c r="T13" s="3">
        <v>8</v>
      </c>
      <c r="U13" s="3">
        <v>6</v>
      </c>
      <c r="V13" s="3">
        <v>6</v>
      </c>
      <c r="W13" s="3">
        <v>8</v>
      </c>
      <c r="X13" s="3">
        <v>8</v>
      </c>
      <c r="Y13" s="3">
        <v>8</v>
      </c>
      <c r="Z13" s="3">
        <v>8</v>
      </c>
      <c r="AA13" s="3">
        <v>9</v>
      </c>
      <c r="AB13" s="3">
        <v>9</v>
      </c>
      <c r="AC13" s="6">
        <v>9</v>
      </c>
    </row>
    <row r="14" spans="1:32" ht="60" customHeight="1" x14ac:dyDescent="0.25">
      <c r="A14" s="2" t="s">
        <v>51</v>
      </c>
      <c r="B14" s="3" t="s">
        <v>75</v>
      </c>
      <c r="C14" s="4">
        <v>33417</v>
      </c>
      <c r="D14" s="5">
        <f t="shared" ca="1" si="0"/>
        <v>32</v>
      </c>
      <c r="E14" s="3" t="s">
        <v>37</v>
      </c>
      <c r="F14" s="3" t="s">
        <v>68</v>
      </c>
      <c r="G14" s="3" t="s">
        <v>83</v>
      </c>
      <c r="H14" s="3">
        <v>10</v>
      </c>
      <c r="I14" s="3">
        <v>10</v>
      </c>
      <c r="J14" s="3">
        <v>10</v>
      </c>
      <c r="K14" s="3">
        <v>10</v>
      </c>
      <c r="L14" s="3">
        <v>10</v>
      </c>
      <c r="M14" s="3">
        <v>7</v>
      </c>
      <c r="N14" s="3">
        <v>7</v>
      </c>
      <c r="O14" s="3">
        <v>7</v>
      </c>
      <c r="P14" s="3">
        <v>7</v>
      </c>
      <c r="Q14" s="3">
        <v>7</v>
      </c>
      <c r="R14" s="3">
        <v>10</v>
      </c>
      <c r="S14" s="3">
        <v>10</v>
      </c>
      <c r="T14" s="3">
        <v>10</v>
      </c>
      <c r="U14" s="3">
        <v>10</v>
      </c>
      <c r="V14" s="3">
        <v>10</v>
      </c>
      <c r="W14" s="3">
        <v>7</v>
      </c>
      <c r="X14" s="3">
        <v>7</v>
      </c>
      <c r="Y14" s="3">
        <v>7</v>
      </c>
      <c r="Z14" s="3">
        <v>7</v>
      </c>
      <c r="AA14" s="3">
        <v>7</v>
      </c>
      <c r="AB14" s="3">
        <v>10</v>
      </c>
      <c r="AC14" s="6">
        <v>7</v>
      </c>
    </row>
    <row r="15" spans="1:32" ht="60" customHeight="1" x14ac:dyDescent="0.25">
      <c r="A15" s="2" t="s">
        <v>84</v>
      </c>
      <c r="B15" s="3" t="s">
        <v>77</v>
      </c>
      <c r="C15" s="79">
        <v>31420</v>
      </c>
      <c r="D15" s="5">
        <f t="shared" ca="1" si="0"/>
        <v>37</v>
      </c>
      <c r="E15" s="3" t="s">
        <v>73</v>
      </c>
      <c r="F15" s="3" t="s">
        <v>68</v>
      </c>
      <c r="G15" s="3" t="s">
        <v>83</v>
      </c>
      <c r="H15" s="3">
        <v>9</v>
      </c>
      <c r="I15" s="3">
        <v>9</v>
      </c>
      <c r="J15" s="3">
        <v>9</v>
      </c>
      <c r="K15" s="3">
        <v>9</v>
      </c>
      <c r="L15" s="3">
        <v>9</v>
      </c>
      <c r="M15" s="3">
        <v>8</v>
      </c>
      <c r="N15" s="3">
        <v>8</v>
      </c>
      <c r="O15" s="3">
        <v>8</v>
      </c>
      <c r="P15" s="3">
        <v>7</v>
      </c>
      <c r="Q15" s="3">
        <v>7</v>
      </c>
      <c r="R15" s="3">
        <v>10</v>
      </c>
      <c r="S15" s="3">
        <v>10</v>
      </c>
      <c r="T15" s="3">
        <v>9</v>
      </c>
      <c r="U15" s="3">
        <v>10</v>
      </c>
      <c r="V15" s="3">
        <v>9</v>
      </c>
      <c r="W15" s="3">
        <v>7</v>
      </c>
      <c r="X15" s="3">
        <v>8</v>
      </c>
      <c r="Y15" s="3">
        <v>7</v>
      </c>
      <c r="Z15" s="3">
        <v>7</v>
      </c>
      <c r="AA15" s="3">
        <v>8</v>
      </c>
      <c r="AB15" s="3">
        <v>9</v>
      </c>
      <c r="AC15" s="6">
        <v>9</v>
      </c>
    </row>
    <row r="16" spans="1:32" ht="60" customHeight="1" x14ac:dyDescent="0.25">
      <c r="A16" s="2" t="s">
        <v>85</v>
      </c>
      <c r="B16" s="3" t="s">
        <v>66</v>
      </c>
      <c r="C16" s="4">
        <v>34676</v>
      </c>
      <c r="D16" s="5">
        <f t="shared" ca="1" si="0"/>
        <v>29</v>
      </c>
      <c r="E16" s="3" t="s">
        <v>37</v>
      </c>
      <c r="F16" s="3" t="s">
        <v>68</v>
      </c>
      <c r="G16" s="3" t="s">
        <v>87</v>
      </c>
      <c r="H16" s="3">
        <v>9</v>
      </c>
      <c r="I16" s="3">
        <v>9</v>
      </c>
      <c r="J16" s="3">
        <v>9</v>
      </c>
      <c r="K16" s="3">
        <v>9</v>
      </c>
      <c r="L16" s="3">
        <v>9</v>
      </c>
      <c r="M16" s="3">
        <v>7</v>
      </c>
      <c r="N16" s="3">
        <v>7</v>
      </c>
      <c r="O16" s="3">
        <v>7</v>
      </c>
      <c r="P16" s="3">
        <v>6</v>
      </c>
      <c r="Q16" s="3">
        <v>6</v>
      </c>
      <c r="R16" s="3">
        <v>9</v>
      </c>
      <c r="S16" s="3">
        <v>9</v>
      </c>
      <c r="T16" s="3">
        <v>10</v>
      </c>
      <c r="U16" s="3">
        <v>9</v>
      </c>
      <c r="V16" s="3">
        <v>8</v>
      </c>
      <c r="W16" s="3">
        <v>7</v>
      </c>
      <c r="X16" s="3">
        <v>7</v>
      </c>
      <c r="Y16" s="3">
        <v>6</v>
      </c>
      <c r="Z16" s="3">
        <v>6</v>
      </c>
      <c r="AA16" s="3">
        <v>6</v>
      </c>
      <c r="AB16" s="3">
        <v>9</v>
      </c>
      <c r="AC16" s="6">
        <v>8</v>
      </c>
    </row>
    <row r="17" spans="1:29" ht="60" customHeight="1" x14ac:dyDescent="0.25">
      <c r="A17" s="2" t="s">
        <v>88</v>
      </c>
      <c r="B17" s="3" t="s">
        <v>86</v>
      </c>
      <c r="C17" s="4">
        <v>35075</v>
      </c>
      <c r="D17" s="5">
        <f t="shared" ca="1" si="0"/>
        <v>27</v>
      </c>
      <c r="E17" s="3" t="s">
        <v>73</v>
      </c>
      <c r="F17" s="3" t="s">
        <v>68</v>
      </c>
      <c r="G17" s="3" t="s">
        <v>87</v>
      </c>
      <c r="H17" s="3">
        <v>9</v>
      </c>
      <c r="I17" s="3">
        <v>8</v>
      </c>
      <c r="J17" s="3">
        <v>9</v>
      </c>
      <c r="K17" s="3">
        <v>8</v>
      </c>
      <c r="L17" s="3">
        <v>9</v>
      </c>
      <c r="M17" s="3">
        <v>7</v>
      </c>
      <c r="N17" s="3">
        <v>7</v>
      </c>
      <c r="O17" s="3">
        <v>6</v>
      </c>
      <c r="P17" s="3">
        <v>7</v>
      </c>
      <c r="Q17" s="3">
        <v>6</v>
      </c>
      <c r="R17" s="3">
        <v>9</v>
      </c>
      <c r="S17" s="3">
        <v>10</v>
      </c>
      <c r="T17" s="3">
        <v>9</v>
      </c>
      <c r="U17" s="3">
        <v>10</v>
      </c>
      <c r="V17" s="3">
        <v>9</v>
      </c>
      <c r="W17" s="3">
        <v>9</v>
      </c>
      <c r="X17" s="3">
        <v>7</v>
      </c>
      <c r="Y17" s="3">
        <v>7</v>
      </c>
      <c r="Z17" s="3">
        <v>6</v>
      </c>
      <c r="AA17" s="3">
        <v>7</v>
      </c>
      <c r="AB17" s="3">
        <v>9</v>
      </c>
      <c r="AC17" s="6">
        <v>9</v>
      </c>
    </row>
    <row r="18" spans="1:29" ht="60" customHeight="1" x14ac:dyDescent="0.25">
      <c r="A18" s="2" t="s">
        <v>89</v>
      </c>
      <c r="B18" s="3" t="s">
        <v>67</v>
      </c>
      <c r="C18" s="4">
        <v>32296</v>
      </c>
      <c r="D18" s="5">
        <f t="shared" ca="1" si="0"/>
        <v>35</v>
      </c>
      <c r="E18" s="3" t="s">
        <v>37</v>
      </c>
      <c r="F18" s="3" t="s">
        <v>68</v>
      </c>
      <c r="G18" s="3" t="s">
        <v>91</v>
      </c>
      <c r="H18" s="3">
        <v>10</v>
      </c>
      <c r="I18" s="3">
        <v>10</v>
      </c>
      <c r="J18" s="3">
        <v>10</v>
      </c>
      <c r="K18" s="3">
        <v>10</v>
      </c>
      <c r="L18" s="3">
        <v>9</v>
      </c>
      <c r="M18" s="3">
        <v>7</v>
      </c>
      <c r="N18" s="3">
        <v>7</v>
      </c>
      <c r="O18" s="3">
        <v>7</v>
      </c>
      <c r="P18" s="3">
        <v>6</v>
      </c>
      <c r="Q18" s="3">
        <v>7</v>
      </c>
      <c r="R18" s="3">
        <v>10</v>
      </c>
      <c r="S18" s="3">
        <v>10</v>
      </c>
      <c r="T18" s="3">
        <v>9</v>
      </c>
      <c r="U18" s="3">
        <v>10</v>
      </c>
      <c r="V18" s="3">
        <v>10</v>
      </c>
      <c r="W18" s="3">
        <v>7</v>
      </c>
      <c r="X18" s="3">
        <v>7</v>
      </c>
      <c r="Y18" s="3">
        <v>7</v>
      </c>
      <c r="Z18" s="3">
        <v>6</v>
      </c>
      <c r="AA18" s="3">
        <v>7</v>
      </c>
      <c r="AB18" s="3">
        <v>9</v>
      </c>
      <c r="AC18" s="6">
        <v>9</v>
      </c>
    </row>
    <row r="19" spans="1:29" ht="60" customHeight="1" x14ac:dyDescent="0.25">
      <c r="A19" s="2" t="s">
        <v>90</v>
      </c>
      <c r="B19" s="3" t="s">
        <v>81</v>
      </c>
      <c r="C19" s="4">
        <v>35523</v>
      </c>
      <c r="D19" s="5">
        <f t="shared" ca="1" si="0"/>
        <v>26</v>
      </c>
      <c r="E19" s="3" t="s">
        <v>37</v>
      </c>
      <c r="F19" s="3" t="s">
        <v>68</v>
      </c>
      <c r="G19" s="3" t="s">
        <v>91</v>
      </c>
      <c r="H19" s="3">
        <v>9</v>
      </c>
      <c r="I19" s="3">
        <v>9</v>
      </c>
      <c r="J19" s="3">
        <v>10</v>
      </c>
      <c r="K19" s="3">
        <v>9</v>
      </c>
      <c r="L19" s="3">
        <v>10</v>
      </c>
      <c r="M19" s="3">
        <v>8</v>
      </c>
      <c r="N19" s="3">
        <v>8</v>
      </c>
      <c r="O19" s="3">
        <v>7</v>
      </c>
      <c r="P19" s="3">
        <v>8</v>
      </c>
      <c r="Q19" s="3">
        <v>7</v>
      </c>
      <c r="R19" s="3">
        <v>9</v>
      </c>
      <c r="S19" s="3">
        <v>9</v>
      </c>
      <c r="T19" s="3">
        <v>9</v>
      </c>
      <c r="U19" s="3">
        <v>10</v>
      </c>
      <c r="V19" s="3">
        <v>10</v>
      </c>
      <c r="W19" s="3">
        <v>7</v>
      </c>
      <c r="X19" s="3">
        <v>7</v>
      </c>
      <c r="Y19" s="3">
        <v>7</v>
      </c>
      <c r="Z19" s="3">
        <v>7</v>
      </c>
      <c r="AA19" s="3">
        <v>8</v>
      </c>
      <c r="AB19" s="3">
        <v>10</v>
      </c>
      <c r="AC19" s="6">
        <v>10</v>
      </c>
    </row>
    <row r="20" spans="1:29" ht="60" customHeight="1" x14ac:dyDescent="0.25">
      <c r="A20" s="2" t="s">
        <v>92</v>
      </c>
      <c r="B20" s="3" t="s">
        <v>81</v>
      </c>
      <c r="C20" s="4">
        <v>31983</v>
      </c>
      <c r="D20" s="5">
        <f t="shared" ca="1" si="0"/>
        <v>36</v>
      </c>
      <c r="E20" s="3" t="s">
        <v>37</v>
      </c>
      <c r="F20" s="3" t="s">
        <v>68</v>
      </c>
      <c r="G20" s="3" t="s">
        <v>82</v>
      </c>
      <c r="H20" s="3">
        <v>7</v>
      </c>
      <c r="I20" s="3">
        <v>7</v>
      </c>
      <c r="J20" s="3">
        <v>6</v>
      </c>
      <c r="K20" s="3">
        <v>7</v>
      </c>
      <c r="L20" s="3">
        <v>7</v>
      </c>
      <c r="M20" s="3">
        <v>6</v>
      </c>
      <c r="N20" s="3">
        <v>7</v>
      </c>
      <c r="O20" s="3">
        <v>6</v>
      </c>
      <c r="P20" s="3">
        <v>7</v>
      </c>
      <c r="Q20" s="3">
        <v>7</v>
      </c>
      <c r="R20" s="3">
        <v>7</v>
      </c>
      <c r="S20" s="3">
        <v>7</v>
      </c>
      <c r="T20" s="3">
        <v>7</v>
      </c>
      <c r="U20" s="3">
        <v>7</v>
      </c>
      <c r="V20" s="3">
        <v>6</v>
      </c>
      <c r="W20" s="3">
        <v>7</v>
      </c>
      <c r="X20" s="3">
        <v>6</v>
      </c>
      <c r="Y20" s="3">
        <v>7</v>
      </c>
      <c r="Z20" s="3">
        <v>6</v>
      </c>
      <c r="AA20" s="3">
        <v>7</v>
      </c>
      <c r="AB20" s="3">
        <v>7</v>
      </c>
      <c r="AC20" s="6">
        <v>7</v>
      </c>
    </row>
    <row r="21" spans="1:29" ht="60" customHeight="1" x14ac:dyDescent="0.25">
      <c r="A21" s="2" t="s">
        <v>94</v>
      </c>
      <c r="B21" s="3" t="s">
        <v>77</v>
      </c>
      <c r="C21" s="4">
        <v>35238</v>
      </c>
      <c r="D21" s="5">
        <f t="shared" ca="1" si="0"/>
        <v>27</v>
      </c>
      <c r="E21" s="3" t="s">
        <v>37</v>
      </c>
      <c r="F21" s="3" t="s">
        <v>68</v>
      </c>
      <c r="G21" s="3" t="s">
        <v>82</v>
      </c>
      <c r="H21" s="3">
        <v>7</v>
      </c>
      <c r="I21" s="3">
        <v>7</v>
      </c>
      <c r="J21" s="3">
        <v>8</v>
      </c>
      <c r="K21" s="3">
        <v>7</v>
      </c>
      <c r="L21" s="3">
        <v>8</v>
      </c>
      <c r="M21" s="3">
        <v>8</v>
      </c>
      <c r="N21" s="3">
        <v>7</v>
      </c>
      <c r="O21" s="3">
        <v>8</v>
      </c>
      <c r="P21" s="3">
        <v>8</v>
      </c>
      <c r="Q21" s="3">
        <v>8</v>
      </c>
      <c r="R21" s="3">
        <v>7</v>
      </c>
      <c r="S21" s="3">
        <v>8</v>
      </c>
      <c r="T21" s="3">
        <v>7</v>
      </c>
      <c r="U21" s="3">
        <v>7</v>
      </c>
      <c r="V21" s="3">
        <v>7</v>
      </c>
      <c r="W21" s="3">
        <v>8</v>
      </c>
      <c r="X21" s="3">
        <v>8</v>
      </c>
      <c r="Y21" s="3">
        <v>7</v>
      </c>
      <c r="Z21" s="3">
        <v>7</v>
      </c>
      <c r="AA21" s="3">
        <v>8</v>
      </c>
      <c r="AB21" s="3">
        <v>8</v>
      </c>
      <c r="AC21" s="6">
        <v>8</v>
      </c>
    </row>
    <row r="22" spans="1:29" ht="60" customHeight="1" x14ac:dyDescent="0.25">
      <c r="A22" s="2" t="s">
        <v>95</v>
      </c>
      <c r="B22" s="3" t="s">
        <v>96</v>
      </c>
      <c r="C22" s="4">
        <v>34556</v>
      </c>
      <c r="D22" s="5">
        <f t="shared" ca="1" si="0"/>
        <v>29</v>
      </c>
      <c r="E22" s="3" t="s">
        <v>37</v>
      </c>
      <c r="F22" s="3" t="s">
        <v>68</v>
      </c>
      <c r="G22" s="3" t="s">
        <v>97</v>
      </c>
      <c r="H22" s="3">
        <v>10</v>
      </c>
      <c r="I22" s="3">
        <v>10</v>
      </c>
      <c r="J22" s="3">
        <v>10</v>
      </c>
      <c r="K22" s="3">
        <v>10</v>
      </c>
      <c r="L22" s="3">
        <v>10</v>
      </c>
      <c r="M22" s="3">
        <v>9</v>
      </c>
      <c r="N22" s="3">
        <v>9</v>
      </c>
      <c r="O22" s="3">
        <v>8</v>
      </c>
      <c r="P22" s="3">
        <v>9</v>
      </c>
      <c r="Q22" s="3">
        <v>8</v>
      </c>
      <c r="R22" s="3">
        <v>10</v>
      </c>
      <c r="S22" s="3">
        <v>10</v>
      </c>
      <c r="T22" s="3">
        <v>10</v>
      </c>
      <c r="U22" s="3">
        <v>10</v>
      </c>
      <c r="V22" s="3">
        <v>10</v>
      </c>
      <c r="W22" s="3">
        <v>9</v>
      </c>
      <c r="X22" s="3">
        <v>8</v>
      </c>
      <c r="Y22" s="3">
        <v>9</v>
      </c>
      <c r="Z22" s="3">
        <v>8</v>
      </c>
      <c r="AA22" s="3">
        <v>9</v>
      </c>
      <c r="AB22" s="3">
        <v>10</v>
      </c>
      <c r="AC22" s="6">
        <v>9</v>
      </c>
    </row>
    <row r="23" spans="1:29" ht="60" customHeight="1" x14ac:dyDescent="0.25">
      <c r="A23" s="2" t="s">
        <v>98</v>
      </c>
      <c r="B23" s="3" t="s">
        <v>99</v>
      </c>
      <c r="C23" s="4">
        <v>33290</v>
      </c>
      <c r="D23" s="5">
        <f t="shared" ca="1" si="0"/>
        <v>32</v>
      </c>
      <c r="E23" s="3" t="s">
        <v>37</v>
      </c>
      <c r="F23" s="3" t="s">
        <v>68</v>
      </c>
      <c r="G23" s="3" t="s">
        <v>97</v>
      </c>
      <c r="H23" s="3">
        <v>9</v>
      </c>
      <c r="I23" s="3">
        <v>8</v>
      </c>
      <c r="J23" s="3">
        <v>9</v>
      </c>
      <c r="K23" s="3">
        <v>8</v>
      </c>
      <c r="L23" s="3">
        <v>9</v>
      </c>
      <c r="M23" s="3">
        <v>9</v>
      </c>
      <c r="N23" s="3">
        <v>8</v>
      </c>
      <c r="O23" s="3">
        <v>8</v>
      </c>
      <c r="P23" s="3">
        <v>7</v>
      </c>
      <c r="Q23" s="3">
        <v>8</v>
      </c>
      <c r="R23" s="3">
        <v>9</v>
      </c>
      <c r="S23" s="3">
        <v>8</v>
      </c>
      <c r="T23" s="3">
        <v>9</v>
      </c>
      <c r="U23" s="3">
        <v>9</v>
      </c>
      <c r="V23" s="3">
        <v>9</v>
      </c>
      <c r="W23" s="3">
        <v>8</v>
      </c>
      <c r="X23" s="3">
        <v>8</v>
      </c>
      <c r="Y23" s="3">
        <v>7</v>
      </c>
      <c r="Z23" s="3">
        <v>8</v>
      </c>
      <c r="AA23" s="3">
        <v>8</v>
      </c>
      <c r="AB23" s="3">
        <v>8</v>
      </c>
      <c r="AC23" s="6">
        <v>8</v>
      </c>
    </row>
    <row r="24" spans="1:29" ht="60" customHeight="1" x14ac:dyDescent="0.25">
      <c r="A24" s="2" t="s">
        <v>100</v>
      </c>
      <c r="B24" s="3" t="s">
        <v>66</v>
      </c>
      <c r="C24" s="4">
        <v>36674</v>
      </c>
      <c r="D24" s="5">
        <f t="shared" ca="1" si="0"/>
        <v>23</v>
      </c>
      <c r="E24" s="3" t="s">
        <v>37</v>
      </c>
      <c r="F24" s="3" t="s">
        <v>68</v>
      </c>
      <c r="G24" s="3" t="s">
        <v>93</v>
      </c>
      <c r="H24" s="3">
        <v>6</v>
      </c>
      <c r="I24" s="3">
        <v>6</v>
      </c>
      <c r="J24" s="3">
        <v>6</v>
      </c>
      <c r="K24" s="3">
        <v>5</v>
      </c>
      <c r="L24" s="3">
        <v>6</v>
      </c>
      <c r="M24" s="3">
        <v>5</v>
      </c>
      <c r="N24" s="3">
        <v>6</v>
      </c>
      <c r="O24" s="3">
        <v>5</v>
      </c>
      <c r="P24" s="3">
        <v>5</v>
      </c>
      <c r="Q24" s="3">
        <v>5</v>
      </c>
      <c r="R24" s="3">
        <v>6</v>
      </c>
      <c r="S24" s="3">
        <v>5</v>
      </c>
      <c r="T24" s="3">
        <v>6</v>
      </c>
      <c r="U24" s="3">
        <v>5</v>
      </c>
      <c r="V24" s="3">
        <v>6</v>
      </c>
      <c r="W24" s="3">
        <v>5</v>
      </c>
      <c r="X24" s="3">
        <v>6</v>
      </c>
      <c r="Y24" s="3">
        <v>5</v>
      </c>
      <c r="Z24" s="3">
        <v>6</v>
      </c>
      <c r="AA24" s="3">
        <v>5</v>
      </c>
      <c r="AB24" s="3">
        <v>6</v>
      </c>
      <c r="AC24" s="6">
        <v>6</v>
      </c>
    </row>
    <row r="25" spans="1:29" ht="60" customHeight="1" x14ac:dyDescent="0.25">
      <c r="A25" s="2" t="s">
        <v>101</v>
      </c>
      <c r="B25" s="3" t="s">
        <v>65</v>
      </c>
      <c r="C25" s="4">
        <v>35109</v>
      </c>
      <c r="D25" s="5">
        <f t="shared" ca="1" si="0"/>
        <v>27</v>
      </c>
      <c r="E25" s="3" t="s">
        <v>37</v>
      </c>
      <c r="F25" s="3" t="s">
        <v>68</v>
      </c>
      <c r="G25" s="3" t="s">
        <v>69</v>
      </c>
      <c r="H25" s="3">
        <v>6</v>
      </c>
      <c r="I25" s="3">
        <v>7</v>
      </c>
      <c r="J25" s="3">
        <v>6</v>
      </c>
      <c r="K25" s="3">
        <v>7</v>
      </c>
      <c r="L25" s="3">
        <v>6</v>
      </c>
      <c r="M25" s="3">
        <v>8</v>
      </c>
      <c r="N25" s="3">
        <v>8</v>
      </c>
      <c r="O25" s="3">
        <v>8</v>
      </c>
      <c r="P25" s="3">
        <v>7</v>
      </c>
      <c r="Q25" s="3">
        <v>8</v>
      </c>
      <c r="R25" s="3">
        <v>7</v>
      </c>
      <c r="S25" s="3">
        <v>6</v>
      </c>
      <c r="T25" s="3">
        <v>7</v>
      </c>
      <c r="U25" s="3">
        <v>6</v>
      </c>
      <c r="V25" s="3">
        <v>6</v>
      </c>
      <c r="W25" s="3">
        <v>8</v>
      </c>
      <c r="X25" s="3">
        <v>8</v>
      </c>
      <c r="Y25" s="3">
        <v>8</v>
      </c>
      <c r="Z25" s="3">
        <v>8</v>
      </c>
      <c r="AA25" s="3">
        <v>9</v>
      </c>
      <c r="AB25" s="3">
        <v>8</v>
      </c>
      <c r="AC25" s="6">
        <v>8</v>
      </c>
    </row>
    <row r="26" spans="1:29" ht="60" customHeight="1" x14ac:dyDescent="0.25">
      <c r="A26" s="2" t="s">
        <v>102</v>
      </c>
      <c r="B26" s="3" t="s">
        <v>96</v>
      </c>
      <c r="C26" s="4">
        <v>34481</v>
      </c>
      <c r="D26" s="5">
        <f t="shared" ca="1" si="0"/>
        <v>29</v>
      </c>
      <c r="E26" s="3" t="s">
        <v>37</v>
      </c>
      <c r="F26" s="3" t="s">
        <v>68</v>
      </c>
      <c r="G26" s="3" t="s">
        <v>78</v>
      </c>
      <c r="H26" s="3">
        <v>8</v>
      </c>
      <c r="I26" s="3">
        <v>8</v>
      </c>
      <c r="J26" s="3">
        <v>8</v>
      </c>
      <c r="K26" s="3">
        <v>8</v>
      </c>
      <c r="L26" s="3">
        <v>8</v>
      </c>
      <c r="M26" s="3">
        <v>8</v>
      </c>
      <c r="N26" s="3">
        <v>8</v>
      </c>
      <c r="O26" s="3">
        <v>8</v>
      </c>
      <c r="P26" s="3">
        <v>8</v>
      </c>
      <c r="Q26" s="3">
        <v>8</v>
      </c>
      <c r="R26" s="3">
        <v>8</v>
      </c>
      <c r="S26" s="3">
        <v>8</v>
      </c>
      <c r="T26" s="3">
        <v>8</v>
      </c>
      <c r="U26" s="3">
        <v>8</v>
      </c>
      <c r="V26" s="3">
        <v>8</v>
      </c>
      <c r="W26" s="3">
        <v>8</v>
      </c>
      <c r="X26" s="3">
        <v>8</v>
      </c>
      <c r="Y26" s="3">
        <v>8</v>
      </c>
      <c r="Z26" s="3">
        <v>8</v>
      </c>
      <c r="AA26" s="3">
        <v>8</v>
      </c>
      <c r="AB26" s="3">
        <v>8</v>
      </c>
      <c r="AC26" s="6">
        <v>8</v>
      </c>
    </row>
    <row r="27" spans="1:29" ht="60" customHeight="1" x14ac:dyDescent="0.25">
      <c r="A27" s="2" t="s">
        <v>103</v>
      </c>
      <c r="B27" s="3" t="s">
        <v>104</v>
      </c>
      <c r="C27" s="4">
        <v>32552</v>
      </c>
      <c r="D27" s="5">
        <f t="shared" ca="1" si="0"/>
        <v>34</v>
      </c>
      <c r="E27" s="3" t="s">
        <v>37</v>
      </c>
      <c r="F27" s="3" t="s">
        <v>68</v>
      </c>
      <c r="G27" s="3" t="s">
        <v>93</v>
      </c>
      <c r="H27" s="3">
        <v>5</v>
      </c>
      <c r="I27" s="3">
        <v>5</v>
      </c>
      <c r="J27" s="3">
        <v>5</v>
      </c>
      <c r="K27" s="3">
        <v>5</v>
      </c>
      <c r="L27" s="3">
        <v>4</v>
      </c>
      <c r="M27" s="3">
        <v>5</v>
      </c>
      <c r="N27" s="3">
        <v>4</v>
      </c>
      <c r="O27" s="3">
        <v>5</v>
      </c>
      <c r="P27" s="3">
        <v>4</v>
      </c>
      <c r="Q27" s="3">
        <v>5</v>
      </c>
      <c r="R27" s="3">
        <v>4</v>
      </c>
      <c r="S27" s="3">
        <v>5</v>
      </c>
      <c r="T27" s="3">
        <v>4</v>
      </c>
      <c r="U27" s="3">
        <v>5</v>
      </c>
      <c r="V27" s="3">
        <v>5</v>
      </c>
      <c r="W27" s="3">
        <v>4</v>
      </c>
      <c r="X27" s="3">
        <v>4</v>
      </c>
      <c r="Y27" s="3">
        <v>4</v>
      </c>
      <c r="Z27" s="3">
        <v>5</v>
      </c>
      <c r="AA27" s="3">
        <v>4</v>
      </c>
      <c r="AB27" s="3">
        <v>5</v>
      </c>
      <c r="AC27" s="6">
        <v>5</v>
      </c>
    </row>
    <row r="28" spans="1:29" ht="60" customHeight="1" x14ac:dyDescent="0.25">
      <c r="A28" s="2" t="s">
        <v>105</v>
      </c>
      <c r="B28" s="3" t="s">
        <v>86</v>
      </c>
      <c r="C28" s="4">
        <v>33170</v>
      </c>
      <c r="D28" s="5">
        <f t="shared" ca="1" si="0"/>
        <v>33</v>
      </c>
      <c r="E28" s="3" t="s">
        <v>37</v>
      </c>
      <c r="F28" s="3" t="s">
        <v>68</v>
      </c>
      <c r="G28" s="3" t="s">
        <v>93</v>
      </c>
      <c r="H28" s="3">
        <v>9</v>
      </c>
      <c r="I28" s="3">
        <v>8</v>
      </c>
      <c r="J28" s="3">
        <v>9</v>
      </c>
      <c r="K28" s="3">
        <v>10</v>
      </c>
      <c r="L28" s="3">
        <v>9</v>
      </c>
      <c r="M28" s="3">
        <v>8</v>
      </c>
      <c r="N28" s="3">
        <v>8</v>
      </c>
      <c r="O28" s="3">
        <v>7</v>
      </c>
      <c r="P28" s="3">
        <v>8</v>
      </c>
      <c r="Q28" s="3">
        <v>7</v>
      </c>
      <c r="R28" s="3">
        <v>8</v>
      </c>
      <c r="S28" s="3">
        <v>9</v>
      </c>
      <c r="T28" s="3">
        <v>8</v>
      </c>
      <c r="U28" s="3">
        <v>8</v>
      </c>
      <c r="V28" s="3">
        <v>9</v>
      </c>
      <c r="W28" s="3">
        <v>8</v>
      </c>
      <c r="X28" s="3">
        <v>8</v>
      </c>
      <c r="Y28" s="3">
        <v>8</v>
      </c>
      <c r="Z28" s="3">
        <v>8</v>
      </c>
      <c r="AA28" s="3">
        <v>9</v>
      </c>
      <c r="AB28" s="3">
        <v>8</v>
      </c>
      <c r="AC28" s="6">
        <v>8</v>
      </c>
    </row>
    <row r="29" spans="1:29" ht="60" customHeight="1" x14ac:dyDescent="0.25">
      <c r="A29" s="2" t="s">
        <v>106</v>
      </c>
      <c r="B29" s="3" t="s">
        <v>107</v>
      </c>
      <c r="C29" s="4">
        <v>35463</v>
      </c>
      <c r="D29" s="5">
        <f t="shared" ca="1" si="0"/>
        <v>26</v>
      </c>
      <c r="E29" s="3" t="s">
        <v>73</v>
      </c>
      <c r="F29" s="3" t="s">
        <v>68</v>
      </c>
      <c r="G29" s="3" t="s">
        <v>72</v>
      </c>
      <c r="H29" s="3">
        <v>6</v>
      </c>
      <c r="I29" s="3">
        <v>6</v>
      </c>
      <c r="J29" s="3">
        <v>6</v>
      </c>
      <c r="K29" s="3">
        <v>6</v>
      </c>
      <c r="L29" s="3">
        <v>6</v>
      </c>
      <c r="M29" s="3">
        <v>6</v>
      </c>
      <c r="N29" s="3">
        <v>6</v>
      </c>
      <c r="O29" s="3">
        <v>6</v>
      </c>
      <c r="P29" s="3">
        <v>5</v>
      </c>
      <c r="Q29" s="3">
        <v>6</v>
      </c>
      <c r="R29" s="3">
        <v>6</v>
      </c>
      <c r="S29" s="3">
        <v>6</v>
      </c>
      <c r="T29" s="3">
        <v>6</v>
      </c>
      <c r="U29" s="3">
        <v>6</v>
      </c>
      <c r="V29" s="3">
        <v>5</v>
      </c>
      <c r="W29" s="3">
        <v>6</v>
      </c>
      <c r="X29" s="3">
        <v>6</v>
      </c>
      <c r="Y29" s="3">
        <v>5</v>
      </c>
      <c r="Z29" s="3">
        <v>5</v>
      </c>
      <c r="AA29" s="3">
        <v>6</v>
      </c>
      <c r="AB29" s="3">
        <v>6</v>
      </c>
      <c r="AC29" s="6">
        <v>6</v>
      </c>
    </row>
    <row r="30" spans="1:29" ht="60" customHeight="1" x14ac:dyDescent="0.25">
      <c r="A30" s="2" t="s">
        <v>108</v>
      </c>
      <c r="B30" s="3" t="s">
        <v>77</v>
      </c>
      <c r="C30" s="4">
        <v>36207</v>
      </c>
      <c r="D30" s="5">
        <f t="shared" ca="1" si="0"/>
        <v>24</v>
      </c>
      <c r="E30" s="3" t="s">
        <v>37</v>
      </c>
      <c r="F30" s="3" t="s">
        <v>68</v>
      </c>
      <c r="G30" s="3" t="s">
        <v>69</v>
      </c>
      <c r="H30" s="3">
        <v>10</v>
      </c>
      <c r="I30" s="3">
        <v>10</v>
      </c>
      <c r="J30" s="3">
        <v>10</v>
      </c>
      <c r="K30" s="3">
        <v>10</v>
      </c>
      <c r="L30" s="3">
        <v>10</v>
      </c>
      <c r="M30" s="3">
        <v>8</v>
      </c>
      <c r="N30" s="3">
        <v>10</v>
      </c>
      <c r="O30" s="3">
        <v>10</v>
      </c>
      <c r="P30" s="3">
        <v>8</v>
      </c>
      <c r="Q30" s="3">
        <v>10</v>
      </c>
      <c r="R30" s="3">
        <v>10</v>
      </c>
      <c r="S30" s="3">
        <v>7</v>
      </c>
      <c r="T30" s="3">
        <v>10</v>
      </c>
      <c r="U30" s="3">
        <v>9</v>
      </c>
      <c r="V30" s="3">
        <v>10</v>
      </c>
      <c r="W30" s="3">
        <v>9</v>
      </c>
      <c r="X30" s="3">
        <v>10</v>
      </c>
      <c r="Y30" s="3">
        <v>10</v>
      </c>
      <c r="Z30" s="3">
        <v>10</v>
      </c>
      <c r="AA30" s="3">
        <v>10</v>
      </c>
      <c r="AB30" s="3">
        <v>10</v>
      </c>
      <c r="AC30" s="6">
        <v>10</v>
      </c>
    </row>
    <row r="31" spans="1:29" ht="60" customHeight="1" x14ac:dyDescent="0.25">
      <c r="A31" s="2" t="s">
        <v>38</v>
      </c>
      <c r="B31" s="3" t="s">
        <v>49</v>
      </c>
      <c r="C31" s="4">
        <v>35119</v>
      </c>
      <c r="D31" s="5">
        <f t="shared" ca="1" si="0"/>
        <v>27</v>
      </c>
      <c r="E31" s="3" t="s">
        <v>37</v>
      </c>
      <c r="F31" s="3" t="s">
        <v>68</v>
      </c>
      <c r="G31" s="3" t="s">
        <v>91</v>
      </c>
      <c r="H31" s="3">
        <v>10</v>
      </c>
      <c r="I31" s="3">
        <v>10</v>
      </c>
      <c r="J31" s="3">
        <v>10</v>
      </c>
      <c r="K31" s="3">
        <v>10</v>
      </c>
      <c r="L31" s="3">
        <v>10</v>
      </c>
      <c r="M31" s="3">
        <v>10</v>
      </c>
      <c r="N31" s="3">
        <v>10</v>
      </c>
      <c r="O31" s="3">
        <v>10</v>
      </c>
      <c r="P31" s="3">
        <v>10</v>
      </c>
      <c r="Q31" s="3">
        <v>10</v>
      </c>
      <c r="R31" s="3">
        <v>10</v>
      </c>
      <c r="S31" s="3">
        <v>10</v>
      </c>
      <c r="T31" s="3">
        <v>10</v>
      </c>
      <c r="U31" s="3">
        <v>10</v>
      </c>
      <c r="V31" s="3">
        <v>10</v>
      </c>
      <c r="W31" s="3">
        <v>10</v>
      </c>
      <c r="X31" s="3">
        <v>10</v>
      </c>
      <c r="Y31" s="3">
        <v>10</v>
      </c>
      <c r="Z31" s="3">
        <v>10</v>
      </c>
      <c r="AA31" s="3">
        <v>10</v>
      </c>
      <c r="AB31" s="3">
        <v>10</v>
      </c>
      <c r="AC31" s="3">
        <v>10</v>
      </c>
    </row>
    <row r="32" spans="1:29" ht="60" customHeight="1" thickBot="1" x14ac:dyDescent="0.3">
      <c r="A32" s="68" t="s">
        <v>109</v>
      </c>
      <c r="B32" s="69" t="s">
        <v>50</v>
      </c>
      <c r="C32" s="70">
        <v>32428</v>
      </c>
      <c r="D32" s="71">
        <f t="shared" ca="1" si="0"/>
        <v>35</v>
      </c>
      <c r="E32" s="69" t="s">
        <v>37</v>
      </c>
      <c r="F32" s="3" t="s">
        <v>68</v>
      </c>
      <c r="G32" s="69" t="s">
        <v>91</v>
      </c>
      <c r="H32" s="69">
        <v>10</v>
      </c>
      <c r="I32" s="69">
        <v>10</v>
      </c>
      <c r="J32" s="69">
        <v>10</v>
      </c>
      <c r="K32" s="69">
        <v>10</v>
      </c>
      <c r="L32" s="69">
        <v>10</v>
      </c>
      <c r="M32" s="69">
        <v>10</v>
      </c>
      <c r="N32" s="69">
        <v>10</v>
      </c>
      <c r="O32" s="69">
        <v>10</v>
      </c>
      <c r="P32" s="69">
        <v>10</v>
      </c>
      <c r="Q32" s="69">
        <v>10</v>
      </c>
      <c r="R32" s="69">
        <v>10</v>
      </c>
      <c r="S32" s="69">
        <v>10</v>
      </c>
      <c r="T32" s="69">
        <v>10</v>
      </c>
      <c r="U32" s="69">
        <v>10</v>
      </c>
      <c r="V32" s="69">
        <v>10</v>
      </c>
      <c r="W32" s="69">
        <v>10</v>
      </c>
      <c r="X32" s="69">
        <v>10</v>
      </c>
      <c r="Y32" s="69">
        <v>10</v>
      </c>
      <c r="Z32" s="69">
        <v>10</v>
      </c>
      <c r="AA32" s="69">
        <v>10</v>
      </c>
      <c r="AB32" s="69">
        <v>10</v>
      </c>
      <c r="AC32" s="69">
        <v>10</v>
      </c>
    </row>
    <row r="33" s="67" customFormat="1" ht="60" customHeight="1" x14ac:dyDescent="0.25"/>
    <row r="34" ht="60" hidden="1" customHeight="1" x14ac:dyDescent="0.25"/>
    <row r="35" ht="60" hidden="1" customHeight="1" x14ac:dyDescent="0.25"/>
    <row r="36" ht="60" hidden="1" customHeight="1" x14ac:dyDescent="0.25"/>
    <row r="37" ht="60" hidden="1" customHeight="1" x14ac:dyDescent="0.25"/>
    <row r="38" ht="60" hidden="1" customHeight="1" x14ac:dyDescent="0.25"/>
    <row r="39" ht="60" hidden="1" customHeight="1" x14ac:dyDescent="0.25"/>
    <row r="40" ht="60" hidden="1" customHeight="1" x14ac:dyDescent="0.25"/>
    <row r="41" ht="60" hidden="1" customHeight="1" x14ac:dyDescent="0.25"/>
    <row r="42" ht="60" hidden="1" customHeight="1" x14ac:dyDescent="0.25"/>
    <row r="43" ht="60" hidden="1" customHeight="1" x14ac:dyDescent="0.25"/>
    <row r="44" ht="30" hidden="1" customHeight="1" x14ac:dyDescent="0.25"/>
    <row r="45" ht="30" hidden="1" customHeight="1" x14ac:dyDescent="0.25"/>
  </sheetData>
  <sheetProtection algorithmName="SHA-512" hashValue="0WCMHcxdui5SQNNXlpCzAXMa3a954yr/3NALy1BErDFnKMtpM7eSMohtl4gFJkoYa+6D2YpmUSIR5zrA3LtPkg==" saltValue="v9HhHJv7VV+JNgwQT9ohww==" spinCount="100000" sheet="1" objects="1" scenarios="1" autoFilter="0"/>
  <mergeCells count="12">
    <mergeCell ref="A1:AC1"/>
    <mergeCell ref="A2:AC2"/>
    <mergeCell ref="AB3:AC4"/>
    <mergeCell ref="AE9:AF9"/>
    <mergeCell ref="AE10:AF10"/>
    <mergeCell ref="A3:G4"/>
    <mergeCell ref="H3:Q3"/>
    <mergeCell ref="H4:L4"/>
    <mergeCell ref="M4:Q4"/>
    <mergeCell ref="R3:AA3"/>
    <mergeCell ref="R4:V4"/>
    <mergeCell ref="W4:AA4"/>
  </mergeCells>
  <phoneticPr fontId="4" type="noConversion"/>
  <pageMargins left="0.25" right="0.25" top="0.75" bottom="0.75" header="0.3" footer="0.3"/>
  <pageSetup paperSize="9" scale="26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0F28-A99D-4313-84D3-B2A8793C7A46}">
  <sheetPr codeName="Planilha4">
    <tabColor rgb="FFFF0000"/>
    <pageSetUpPr fitToPage="1"/>
  </sheetPr>
  <dimension ref="A1:AR78"/>
  <sheetViews>
    <sheetView showGridLines="0" showRowColHeaders="0" topLeftCell="A22" zoomScale="85" zoomScaleNormal="85" workbookViewId="0">
      <selection activeCell="O29" sqref="O29"/>
    </sheetView>
  </sheetViews>
  <sheetFormatPr defaultColWidth="0" defaultRowHeight="15" zeroHeight="1" x14ac:dyDescent="0.25"/>
  <cols>
    <col min="1" max="5" width="1.42578125" style="8" customWidth="1"/>
    <col min="6" max="11" width="9.140625" style="8" customWidth="1"/>
    <col min="12" max="13" width="10" style="8" customWidth="1"/>
    <col min="14" max="14" width="9.140625" style="8" customWidth="1"/>
    <col min="15" max="15" width="23.42578125" style="8" bestFit="1" customWidth="1"/>
    <col min="16" max="16" width="9.28515625" style="8" customWidth="1"/>
    <col min="17" max="17" width="19.85546875" style="8" customWidth="1"/>
    <col min="18" max="22" width="1.42578125" style="8" customWidth="1"/>
    <col min="23" max="23" width="9.140625" style="8" hidden="1" customWidth="1"/>
    <col min="24" max="44" width="0" style="8" hidden="1" customWidth="1"/>
    <col min="45" max="16384" width="9.140625" style="8" hidden="1"/>
  </cols>
  <sheetData>
    <row r="1" spans="6:44" x14ac:dyDescent="0.25"/>
    <row r="2" spans="6:44" x14ac:dyDescent="0.25">
      <c r="F2" s="90" t="str">
        <f>'Banco de dados'!A2</f>
        <v>Ficha de Avaliação dos Princípios Fundamentais e Operacionais do Jogo</v>
      </c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6:44" x14ac:dyDescent="0.25"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6:44" x14ac:dyDescent="0.25">
      <c r="F4" s="9"/>
      <c r="G4" s="9"/>
      <c r="H4" s="9"/>
      <c r="I4" s="9"/>
      <c r="J4" s="9"/>
      <c r="K4" s="9"/>
      <c r="L4" s="9"/>
      <c r="M4" s="9"/>
      <c r="N4" s="10"/>
      <c r="O4" s="10"/>
      <c r="P4" s="10"/>
      <c r="Q4" s="10"/>
    </row>
    <row r="5" spans="6:44" ht="15.75" customHeight="1" x14ac:dyDescent="0.25">
      <c r="F5" s="111" t="s">
        <v>34</v>
      </c>
      <c r="G5" s="110" t="s">
        <v>76</v>
      </c>
      <c r="H5" s="110"/>
      <c r="I5" s="110"/>
      <c r="J5" s="110"/>
      <c r="K5" s="110"/>
      <c r="L5" s="112">
        <f ca="1">VLOOKUP(G5,'Banco de dados'!A6:D32,4,0)</f>
        <v>38</v>
      </c>
      <c r="M5" s="112"/>
      <c r="N5" s="11"/>
      <c r="O5" s="107" t="s">
        <v>59</v>
      </c>
      <c r="P5" s="108">
        <f>AVERAGE(M8,M26)</f>
        <v>7.25</v>
      </c>
      <c r="Q5" s="109"/>
    </row>
    <row r="6" spans="6:44" ht="15.75" customHeight="1" x14ac:dyDescent="0.25">
      <c r="F6" s="111"/>
      <c r="G6" s="110" t="str">
        <f>VLOOKUP(G5,Tabela1[[Atleta]:[Posição]],7,0)</f>
        <v>LD</v>
      </c>
      <c r="H6" s="110"/>
      <c r="I6" s="110"/>
      <c r="J6" s="110"/>
      <c r="K6" s="110"/>
      <c r="L6" s="112" t="str">
        <f>VLOOKUP(G5,'Banco de dados'!A6:D32,2,0)</f>
        <v>Espanha</v>
      </c>
      <c r="M6" s="112"/>
      <c r="N6" s="11"/>
      <c r="O6" s="107"/>
      <c r="P6" s="109"/>
      <c r="Q6" s="109"/>
    </row>
    <row r="7" spans="6:44" x14ac:dyDescent="0.25">
      <c r="F7" s="12"/>
      <c r="G7" s="12"/>
      <c r="H7" s="12"/>
      <c r="I7" s="12"/>
      <c r="J7" s="12"/>
      <c r="K7" s="12"/>
      <c r="L7" s="12"/>
      <c r="M7" s="12"/>
      <c r="N7" s="13"/>
      <c r="O7" s="13"/>
      <c r="P7" s="13"/>
      <c r="Q7" s="13"/>
      <c r="AR7" s="10"/>
    </row>
    <row r="8" spans="6:44" ht="15.75" customHeight="1" x14ac:dyDescent="0.25">
      <c r="F8" s="94" t="s">
        <v>10</v>
      </c>
      <c r="G8" s="95"/>
      <c r="H8" s="95"/>
      <c r="I8" s="95"/>
      <c r="J8" s="95"/>
      <c r="K8" s="96"/>
      <c r="L8" s="14" t="s">
        <v>11</v>
      </c>
      <c r="M8" s="15">
        <f>AVERAGE(O11,O13,O15,O17,O19,Q19,Q17,Q15,Q13,Q11)</f>
        <v>7.3</v>
      </c>
      <c r="N8" s="13"/>
      <c r="O8" s="91" t="s">
        <v>10</v>
      </c>
      <c r="P8" s="92"/>
      <c r="Q8" s="93"/>
      <c r="AR8" s="10"/>
    </row>
    <row r="9" spans="6:44" ht="15.75" customHeight="1" x14ac:dyDescent="0.25">
      <c r="F9" s="94" t="s">
        <v>13</v>
      </c>
      <c r="G9" s="95"/>
      <c r="H9" s="95"/>
      <c r="I9" s="95"/>
      <c r="J9" s="95"/>
      <c r="K9" s="96"/>
      <c r="L9" s="14" t="s">
        <v>12</v>
      </c>
      <c r="M9" s="14" t="str">
        <f>IF(M8&gt;=9,"Excelente",IF(M8&gt;=7,"Bom",IF(M8&gt;=5,"Regular",IF(M8&gt;=3,"Insatisfatório",IF(M8&gt;=1,"Inaceitável")))))</f>
        <v>Bom</v>
      </c>
      <c r="N9" s="13"/>
      <c r="O9" s="16"/>
      <c r="P9" s="17"/>
      <c r="Q9" s="18"/>
      <c r="AR9" s="10"/>
    </row>
    <row r="10" spans="6:44" x14ac:dyDescent="0.25">
      <c r="F10" s="97"/>
      <c r="G10" s="98"/>
      <c r="H10" s="98"/>
      <c r="I10" s="98"/>
      <c r="J10" s="98"/>
      <c r="K10" s="98"/>
      <c r="L10" s="98"/>
      <c r="M10" s="99"/>
      <c r="N10" s="13"/>
      <c r="O10" s="19" t="s">
        <v>0</v>
      </c>
      <c r="P10" s="20"/>
      <c r="Q10" s="21" t="s">
        <v>5</v>
      </c>
    </row>
    <row r="11" spans="6:44" x14ac:dyDescent="0.25">
      <c r="F11" s="100"/>
      <c r="G11" s="101"/>
      <c r="H11" s="101"/>
      <c r="I11" s="101"/>
      <c r="J11" s="101"/>
      <c r="K11" s="101"/>
      <c r="L11" s="101"/>
      <c r="M11" s="102"/>
      <c r="N11" s="13"/>
      <c r="O11" s="19">
        <f>VLOOKUP(G5,'Banco de dados'!A6:H32,8,FALSE)</f>
        <v>7</v>
      </c>
      <c r="P11" s="20"/>
      <c r="Q11" s="21">
        <f>VLOOKUP(G5,'Banco de dados'!A6:M32,13,FALSE)</f>
        <v>8</v>
      </c>
    </row>
    <row r="12" spans="6:44" x14ac:dyDescent="0.25">
      <c r="F12" s="100"/>
      <c r="G12" s="101"/>
      <c r="H12" s="101"/>
      <c r="I12" s="101"/>
      <c r="J12" s="101"/>
      <c r="K12" s="101"/>
      <c r="L12" s="101"/>
      <c r="M12" s="102"/>
      <c r="N12" s="13"/>
      <c r="O12" s="19" t="s">
        <v>1</v>
      </c>
      <c r="P12" s="20"/>
      <c r="Q12" s="21" t="s">
        <v>6</v>
      </c>
    </row>
    <row r="13" spans="6:44" x14ac:dyDescent="0.25">
      <c r="F13" s="100"/>
      <c r="G13" s="101"/>
      <c r="H13" s="101"/>
      <c r="I13" s="101"/>
      <c r="J13" s="101"/>
      <c r="K13" s="101"/>
      <c r="L13" s="101"/>
      <c r="M13" s="102"/>
      <c r="N13" s="13"/>
      <c r="O13" s="19">
        <f>VLOOKUP(G5,'Banco de dados'!A6:I32,9,FALSE)</f>
        <v>7</v>
      </c>
      <c r="P13" s="20"/>
      <c r="Q13" s="21">
        <f>VLOOKUP(G5,'Banco de dados'!A6:N32,14,FALSE)</f>
        <v>8</v>
      </c>
    </row>
    <row r="14" spans="6:44" x14ac:dyDescent="0.25">
      <c r="F14" s="100"/>
      <c r="G14" s="101"/>
      <c r="H14" s="101"/>
      <c r="I14" s="101"/>
      <c r="J14" s="101"/>
      <c r="K14" s="101"/>
      <c r="L14" s="101"/>
      <c r="M14" s="102"/>
      <c r="N14" s="13"/>
      <c r="O14" s="19" t="s">
        <v>2</v>
      </c>
      <c r="P14" s="20"/>
      <c r="Q14" s="21" t="s">
        <v>7</v>
      </c>
    </row>
    <row r="15" spans="6:44" x14ac:dyDescent="0.25">
      <c r="F15" s="100"/>
      <c r="G15" s="101"/>
      <c r="H15" s="101"/>
      <c r="I15" s="101"/>
      <c r="J15" s="101"/>
      <c r="K15" s="101"/>
      <c r="L15" s="101"/>
      <c r="M15" s="102"/>
      <c r="N15" s="13"/>
      <c r="O15" s="19">
        <f>VLOOKUP(G5,'Banco de dados'!A6:J32,10,FALSE)</f>
        <v>7</v>
      </c>
      <c r="P15" s="20"/>
      <c r="Q15" s="21">
        <f>VLOOKUP(G5,'Banco de dados'!A6:O32,15,FALSE)</f>
        <v>7</v>
      </c>
    </row>
    <row r="16" spans="6:44" x14ac:dyDescent="0.25">
      <c r="F16" s="100"/>
      <c r="G16" s="101"/>
      <c r="H16" s="101"/>
      <c r="I16" s="101"/>
      <c r="J16" s="101"/>
      <c r="K16" s="101"/>
      <c r="L16" s="101"/>
      <c r="M16" s="102"/>
      <c r="N16" s="13"/>
      <c r="O16" s="19" t="s">
        <v>3</v>
      </c>
      <c r="P16" s="20"/>
      <c r="Q16" s="21" t="s">
        <v>8</v>
      </c>
    </row>
    <row r="17" spans="6:17" x14ac:dyDescent="0.25">
      <c r="F17" s="100"/>
      <c r="G17" s="101"/>
      <c r="H17" s="101"/>
      <c r="I17" s="101"/>
      <c r="J17" s="101"/>
      <c r="K17" s="101"/>
      <c r="L17" s="101"/>
      <c r="M17" s="102"/>
      <c r="N17" s="13"/>
      <c r="O17" s="19">
        <f>VLOOKUP(G5,'Banco de dados'!A6:K32,11,FALSE)</f>
        <v>7</v>
      </c>
      <c r="P17" s="20"/>
      <c r="Q17" s="21">
        <f>VLOOKUP(G5,'Banco de dados'!A6:P32,16,FALSE)</f>
        <v>8</v>
      </c>
    </row>
    <row r="18" spans="6:17" x14ac:dyDescent="0.25">
      <c r="F18" s="100"/>
      <c r="G18" s="101"/>
      <c r="H18" s="101"/>
      <c r="I18" s="101"/>
      <c r="J18" s="101"/>
      <c r="K18" s="101"/>
      <c r="L18" s="101"/>
      <c r="M18" s="102"/>
      <c r="N18" s="13"/>
      <c r="O18" s="19" t="s">
        <v>4</v>
      </c>
      <c r="P18" s="20"/>
      <c r="Q18" s="21" t="s">
        <v>9</v>
      </c>
    </row>
    <row r="19" spans="6:17" x14ac:dyDescent="0.25">
      <c r="F19" s="100"/>
      <c r="G19" s="101"/>
      <c r="H19" s="101"/>
      <c r="I19" s="101"/>
      <c r="J19" s="101"/>
      <c r="K19" s="101"/>
      <c r="L19" s="101"/>
      <c r="M19" s="102"/>
      <c r="N19" s="13"/>
      <c r="O19" s="19">
        <f>VLOOKUP(G5,'Banco de dados'!A6:L32,12,FALSE)</f>
        <v>7</v>
      </c>
      <c r="P19" s="20"/>
      <c r="Q19" s="21">
        <f>VLOOKUP(G5,'Banco de dados'!A6:Q32,17,FALSE)</f>
        <v>7</v>
      </c>
    </row>
    <row r="20" spans="6:17" x14ac:dyDescent="0.25">
      <c r="F20" s="100"/>
      <c r="G20" s="101"/>
      <c r="H20" s="101"/>
      <c r="I20" s="101"/>
      <c r="J20" s="101"/>
      <c r="K20" s="101"/>
      <c r="L20" s="101"/>
      <c r="M20" s="102"/>
      <c r="N20" s="13"/>
      <c r="O20" s="22"/>
      <c r="P20" s="23"/>
      <c r="Q20" s="24"/>
    </row>
    <row r="21" spans="6:17" x14ac:dyDescent="0.25">
      <c r="F21" s="100"/>
      <c r="G21" s="101"/>
      <c r="H21" s="101"/>
      <c r="I21" s="101"/>
      <c r="J21" s="101"/>
      <c r="K21" s="101"/>
      <c r="L21" s="101"/>
      <c r="M21" s="102"/>
      <c r="N21" s="13"/>
      <c r="O21" s="13"/>
      <c r="P21" s="13"/>
      <c r="Q21" s="13"/>
    </row>
    <row r="22" spans="6:17" x14ac:dyDescent="0.25">
      <c r="F22" s="100"/>
      <c r="G22" s="101"/>
      <c r="H22" s="101"/>
      <c r="I22" s="101"/>
      <c r="J22" s="101"/>
      <c r="K22" s="101"/>
      <c r="L22" s="101"/>
      <c r="M22" s="102"/>
      <c r="N22" s="13"/>
      <c r="O22" s="94" t="s">
        <v>14</v>
      </c>
      <c r="P22" s="95"/>
      <c r="Q22" s="96"/>
    </row>
    <row r="23" spans="6:17" x14ac:dyDescent="0.25">
      <c r="F23" s="100"/>
      <c r="G23" s="101"/>
      <c r="H23" s="101"/>
      <c r="I23" s="101"/>
      <c r="J23" s="101"/>
      <c r="K23" s="101"/>
      <c r="L23" s="101"/>
      <c r="M23" s="102"/>
      <c r="N23" s="13"/>
      <c r="O23" s="97" t="s">
        <v>55</v>
      </c>
      <c r="P23" s="98"/>
      <c r="Q23" s="99"/>
    </row>
    <row r="24" spans="6:17" x14ac:dyDescent="0.25">
      <c r="F24" s="103"/>
      <c r="G24" s="104"/>
      <c r="H24" s="104"/>
      <c r="I24" s="104"/>
      <c r="J24" s="104"/>
      <c r="K24" s="104"/>
      <c r="L24" s="104"/>
      <c r="M24" s="105"/>
      <c r="N24" s="13"/>
      <c r="O24" s="103" t="s">
        <v>15</v>
      </c>
      <c r="P24" s="104"/>
      <c r="Q24" s="105"/>
    </row>
    <row r="25" spans="6:17" x14ac:dyDescent="0.25">
      <c r="F25" s="25"/>
      <c r="G25" s="25"/>
      <c r="H25" s="25"/>
      <c r="I25" s="25"/>
      <c r="J25" s="25"/>
      <c r="K25" s="25"/>
      <c r="L25" s="25"/>
      <c r="M25" s="25"/>
      <c r="N25" s="13"/>
      <c r="O25" s="25"/>
      <c r="P25" s="25"/>
      <c r="Q25" s="25"/>
    </row>
    <row r="26" spans="6:17" x14ac:dyDescent="0.25">
      <c r="F26" s="94" t="s">
        <v>22</v>
      </c>
      <c r="G26" s="95"/>
      <c r="H26" s="95"/>
      <c r="I26" s="95"/>
      <c r="J26" s="95"/>
      <c r="K26" s="96"/>
      <c r="L26" s="14" t="s">
        <v>11</v>
      </c>
      <c r="M26" s="15">
        <f>AVERAGE(O29,O31,O33,O35,O37,Q29,Q31,Q33,Q35,Q37)</f>
        <v>7.2</v>
      </c>
      <c r="N26" s="13"/>
      <c r="O26" s="91" t="s">
        <v>22</v>
      </c>
      <c r="P26" s="92"/>
      <c r="Q26" s="93"/>
    </row>
    <row r="27" spans="6:17" x14ac:dyDescent="0.25">
      <c r="F27" s="94" t="s">
        <v>13</v>
      </c>
      <c r="G27" s="95"/>
      <c r="H27" s="95"/>
      <c r="I27" s="95"/>
      <c r="J27" s="95"/>
      <c r="K27" s="96"/>
      <c r="L27" s="14" t="s">
        <v>12</v>
      </c>
      <c r="M27" s="14" t="str">
        <f>IF(M26&gt;=9,"Excelente",IF(M26&gt;=7,"Bom",IF(M26&gt;=5,"Regular",IF(M26&gt;=3,"Insatisfatório",IF(M26&gt;=1,"Inaceitável")))))</f>
        <v>Bom</v>
      </c>
      <c r="N27" s="13"/>
      <c r="O27" s="16"/>
      <c r="P27" s="17"/>
      <c r="Q27" s="18"/>
    </row>
    <row r="28" spans="6:17" x14ac:dyDescent="0.25">
      <c r="F28" s="97"/>
      <c r="G28" s="98"/>
      <c r="H28" s="98"/>
      <c r="I28" s="98"/>
      <c r="J28" s="98"/>
      <c r="K28" s="98"/>
      <c r="L28" s="98"/>
      <c r="M28" s="99"/>
      <c r="N28" s="13"/>
      <c r="O28" s="19" t="s">
        <v>24</v>
      </c>
      <c r="P28" s="20"/>
      <c r="Q28" s="21" t="s">
        <v>31</v>
      </c>
    </row>
    <row r="29" spans="6:17" x14ac:dyDescent="0.25">
      <c r="F29" s="100"/>
      <c r="G29" s="101"/>
      <c r="H29" s="101"/>
      <c r="I29" s="101"/>
      <c r="J29" s="101"/>
      <c r="K29" s="101"/>
      <c r="L29" s="101"/>
      <c r="M29" s="102"/>
      <c r="N29" s="13"/>
      <c r="O29" s="19">
        <f>VLOOKUP(G5,'Banco de dados'!A6:R32,18,FALSE)</f>
        <v>7</v>
      </c>
      <c r="P29" s="20"/>
      <c r="Q29" s="21">
        <f>VLOOKUP(G5,'Banco de dados'!A6:W32,21,FALSE)</f>
        <v>7</v>
      </c>
    </row>
    <row r="30" spans="6:17" ht="15.75" customHeight="1" x14ac:dyDescent="0.25">
      <c r="F30" s="100"/>
      <c r="G30" s="101"/>
      <c r="H30" s="101"/>
      <c r="I30" s="101"/>
      <c r="J30" s="101"/>
      <c r="K30" s="101"/>
      <c r="L30" s="101"/>
      <c r="M30" s="102"/>
      <c r="N30" s="13"/>
      <c r="O30" s="19" t="s">
        <v>25</v>
      </c>
      <c r="P30" s="20"/>
      <c r="Q30" s="21" t="s">
        <v>32</v>
      </c>
    </row>
    <row r="31" spans="6:17" ht="15.75" customHeight="1" x14ac:dyDescent="0.25">
      <c r="F31" s="100"/>
      <c r="G31" s="101"/>
      <c r="H31" s="101"/>
      <c r="I31" s="101"/>
      <c r="J31" s="101"/>
      <c r="K31" s="101"/>
      <c r="L31" s="101"/>
      <c r="M31" s="102"/>
      <c r="N31" s="13"/>
      <c r="O31" s="19">
        <f>VLOOKUP(G5,'Banco de dados'!A6:S32,18,FALSE)</f>
        <v>7</v>
      </c>
      <c r="P31" s="20"/>
      <c r="Q31" s="21">
        <f>VLOOKUP(G5,'Banco de dados'!A6:X32,22,FALSE)</f>
        <v>7</v>
      </c>
    </row>
    <row r="32" spans="6:17" ht="15.75" customHeight="1" x14ac:dyDescent="0.25">
      <c r="F32" s="100"/>
      <c r="G32" s="101"/>
      <c r="H32" s="101"/>
      <c r="I32" s="101"/>
      <c r="J32" s="101"/>
      <c r="K32" s="101"/>
      <c r="L32" s="101"/>
      <c r="M32" s="102"/>
      <c r="N32" s="13"/>
      <c r="O32" s="19" t="s">
        <v>30</v>
      </c>
      <c r="P32" s="20"/>
      <c r="Q32" s="21" t="s">
        <v>28</v>
      </c>
    </row>
    <row r="33" spans="6:17" ht="15.75" customHeight="1" x14ac:dyDescent="0.25">
      <c r="F33" s="100"/>
      <c r="G33" s="101"/>
      <c r="H33" s="101"/>
      <c r="I33" s="101"/>
      <c r="J33" s="101"/>
      <c r="K33" s="101"/>
      <c r="L33" s="101"/>
      <c r="M33" s="102"/>
      <c r="N33" s="13"/>
      <c r="O33" s="19">
        <f>VLOOKUP(G5,'Banco de dados'!A6:T32,18,FALSE)</f>
        <v>7</v>
      </c>
      <c r="P33" s="20"/>
      <c r="Q33" s="21">
        <f>VLOOKUP(G5,'Banco de dados'!A6:Y32,23,FALSE)</f>
        <v>7</v>
      </c>
    </row>
    <row r="34" spans="6:17" ht="15.75" customHeight="1" x14ac:dyDescent="0.25">
      <c r="F34" s="100"/>
      <c r="G34" s="101"/>
      <c r="H34" s="101"/>
      <c r="I34" s="101"/>
      <c r="J34" s="101"/>
      <c r="K34" s="101"/>
      <c r="L34" s="101"/>
      <c r="M34" s="102"/>
      <c r="N34" s="13"/>
      <c r="O34" s="19" t="s">
        <v>26</v>
      </c>
      <c r="P34" s="20"/>
      <c r="Q34" s="21" t="s">
        <v>33</v>
      </c>
    </row>
    <row r="35" spans="6:17" ht="15.75" customHeight="1" x14ac:dyDescent="0.25">
      <c r="F35" s="100"/>
      <c r="G35" s="101"/>
      <c r="H35" s="101"/>
      <c r="I35" s="101"/>
      <c r="J35" s="101"/>
      <c r="K35" s="101"/>
      <c r="L35" s="101"/>
      <c r="M35" s="102"/>
      <c r="N35" s="13"/>
      <c r="O35" s="19">
        <f>VLOOKUP(G5,'Banco de dados'!A6:U32,19,FALSE)</f>
        <v>7</v>
      </c>
      <c r="P35" s="20"/>
      <c r="Q35" s="21">
        <f>VLOOKUP(G5,'Banco de dados'!A6:Z32,24,FALSE)</f>
        <v>8</v>
      </c>
    </row>
    <row r="36" spans="6:17" ht="15.75" customHeight="1" x14ac:dyDescent="0.25">
      <c r="F36" s="100"/>
      <c r="G36" s="101"/>
      <c r="H36" s="101"/>
      <c r="I36" s="101"/>
      <c r="J36" s="101"/>
      <c r="K36" s="101"/>
      <c r="L36" s="101"/>
      <c r="M36" s="102"/>
      <c r="N36" s="13"/>
      <c r="O36" s="19" t="s">
        <v>27</v>
      </c>
      <c r="P36" s="20"/>
      <c r="Q36" s="21" t="s">
        <v>29</v>
      </c>
    </row>
    <row r="37" spans="6:17" ht="15.75" customHeight="1" x14ac:dyDescent="0.25">
      <c r="F37" s="100"/>
      <c r="G37" s="101"/>
      <c r="H37" s="101"/>
      <c r="I37" s="101"/>
      <c r="J37" s="101"/>
      <c r="K37" s="101"/>
      <c r="L37" s="101"/>
      <c r="M37" s="102"/>
      <c r="N37" s="13"/>
      <c r="O37" s="19">
        <f>VLOOKUP(G5,'Banco de dados'!A6:V32,20,FALSE)</f>
        <v>8</v>
      </c>
      <c r="P37" s="20"/>
      <c r="Q37" s="21">
        <f>VLOOKUP(G5,'Banco de dados'!A6:AA32,25,0)</f>
        <v>7</v>
      </c>
    </row>
    <row r="38" spans="6:17" ht="15.75" customHeight="1" x14ac:dyDescent="0.25">
      <c r="F38" s="100"/>
      <c r="G38" s="101"/>
      <c r="H38" s="101"/>
      <c r="I38" s="101"/>
      <c r="J38" s="101"/>
      <c r="K38" s="101"/>
      <c r="L38" s="101"/>
      <c r="M38" s="102"/>
      <c r="N38" s="13"/>
      <c r="O38" s="22"/>
      <c r="P38" s="23"/>
      <c r="Q38" s="24"/>
    </row>
    <row r="39" spans="6:17" ht="15.75" customHeight="1" x14ac:dyDescent="0.25">
      <c r="F39" s="100"/>
      <c r="G39" s="101"/>
      <c r="H39" s="101"/>
      <c r="I39" s="101"/>
      <c r="J39" s="101"/>
      <c r="K39" s="101"/>
      <c r="L39" s="101"/>
      <c r="M39" s="102"/>
      <c r="N39" s="13"/>
      <c r="O39" s="13"/>
      <c r="P39" s="13"/>
      <c r="Q39" s="13"/>
    </row>
    <row r="40" spans="6:17" x14ac:dyDescent="0.25">
      <c r="F40" s="100"/>
      <c r="G40" s="101"/>
      <c r="H40" s="101"/>
      <c r="I40" s="101"/>
      <c r="J40" s="101"/>
      <c r="K40" s="101"/>
      <c r="L40" s="101"/>
      <c r="M40" s="102"/>
      <c r="N40" s="13"/>
      <c r="O40" s="94" t="s">
        <v>14</v>
      </c>
      <c r="P40" s="95"/>
      <c r="Q40" s="96"/>
    </row>
    <row r="41" spans="6:17" x14ac:dyDescent="0.25">
      <c r="F41" s="100"/>
      <c r="G41" s="101"/>
      <c r="H41" s="101"/>
      <c r="I41" s="101"/>
      <c r="J41" s="101"/>
      <c r="K41" s="101"/>
      <c r="L41" s="101"/>
      <c r="M41" s="102"/>
      <c r="N41" s="13"/>
      <c r="O41" s="97" t="s">
        <v>55</v>
      </c>
      <c r="P41" s="98"/>
      <c r="Q41" s="99"/>
    </row>
    <row r="42" spans="6:17" x14ac:dyDescent="0.25">
      <c r="F42" s="103"/>
      <c r="G42" s="104"/>
      <c r="H42" s="104"/>
      <c r="I42" s="104"/>
      <c r="J42" s="104"/>
      <c r="K42" s="104"/>
      <c r="L42" s="104"/>
      <c r="M42" s="105"/>
      <c r="N42" s="13"/>
      <c r="O42" s="103" t="s">
        <v>15</v>
      </c>
      <c r="P42" s="104"/>
      <c r="Q42" s="105"/>
    </row>
    <row r="43" spans="6:17" x14ac:dyDescent="0.25">
      <c r="F43" s="25"/>
      <c r="G43" s="25"/>
      <c r="H43" s="25"/>
      <c r="I43" s="25"/>
      <c r="J43" s="25"/>
      <c r="K43" s="25"/>
      <c r="L43" s="25"/>
      <c r="M43" s="25"/>
      <c r="N43" s="13"/>
      <c r="O43" s="25"/>
      <c r="P43" s="25"/>
      <c r="Q43" s="25"/>
    </row>
    <row r="44" spans="6:17" x14ac:dyDescent="0.25">
      <c r="F44" s="94" t="s">
        <v>16</v>
      </c>
      <c r="G44" s="95"/>
      <c r="H44" s="95"/>
      <c r="I44" s="95"/>
      <c r="J44" s="95"/>
      <c r="K44" s="95"/>
      <c r="L44" s="95"/>
      <c r="M44" s="96"/>
      <c r="N44" s="20"/>
      <c r="O44" s="94" t="s">
        <v>35</v>
      </c>
      <c r="P44" s="95"/>
      <c r="Q44" s="96"/>
    </row>
    <row r="45" spans="6:17" x14ac:dyDescent="0.25">
      <c r="F45" s="26"/>
      <c r="G45" s="27"/>
      <c r="H45" s="27"/>
      <c r="I45" s="27"/>
      <c r="J45" s="27"/>
      <c r="K45" s="27"/>
      <c r="L45" s="27"/>
      <c r="M45" s="28"/>
      <c r="N45" s="13"/>
      <c r="O45" s="29"/>
      <c r="P45" s="30"/>
      <c r="Q45" s="31"/>
    </row>
    <row r="46" spans="6:17" x14ac:dyDescent="0.25">
      <c r="F46" s="32"/>
      <c r="G46" s="33"/>
      <c r="H46" s="34"/>
      <c r="I46" s="35"/>
      <c r="J46" s="34"/>
      <c r="K46" s="34"/>
      <c r="L46" s="35"/>
      <c r="M46" s="36"/>
      <c r="N46" s="13"/>
      <c r="O46" s="37"/>
      <c r="P46" s="38"/>
      <c r="Q46" s="39"/>
    </row>
    <row r="47" spans="6:17" ht="15.75" customHeight="1" x14ac:dyDescent="0.25">
      <c r="F47" s="32"/>
      <c r="G47" s="40"/>
      <c r="H47" s="41"/>
      <c r="I47" s="42"/>
      <c r="J47" s="41"/>
      <c r="K47" s="41"/>
      <c r="L47" s="42"/>
      <c r="M47" s="36"/>
      <c r="N47" s="13"/>
      <c r="O47" s="37"/>
      <c r="P47" s="38"/>
      <c r="Q47" s="39"/>
    </row>
    <row r="48" spans="6:17" ht="15.75" customHeight="1" x14ac:dyDescent="0.25">
      <c r="F48" s="32"/>
      <c r="G48" s="43"/>
      <c r="H48" s="41"/>
      <c r="I48" s="42"/>
      <c r="J48" s="41"/>
      <c r="K48" s="41"/>
      <c r="L48" s="43"/>
      <c r="M48" s="36"/>
      <c r="N48" s="13"/>
      <c r="O48" s="37"/>
      <c r="P48" s="38"/>
      <c r="Q48" s="39"/>
    </row>
    <row r="49" spans="1:42" ht="15.75" customHeight="1" x14ac:dyDescent="0.25">
      <c r="F49" s="32"/>
      <c r="G49" s="44"/>
      <c r="H49" s="41"/>
      <c r="I49" s="42"/>
      <c r="J49" s="41"/>
      <c r="K49" s="41"/>
      <c r="L49" s="44"/>
      <c r="M49" s="36"/>
      <c r="N49" s="13"/>
      <c r="O49" s="37"/>
      <c r="P49" s="38"/>
      <c r="Q49" s="39"/>
    </row>
    <row r="50" spans="1:42" ht="15.75" customHeight="1" x14ac:dyDescent="0.25">
      <c r="F50" s="32"/>
      <c r="G50" s="44"/>
      <c r="H50" s="41"/>
      <c r="I50" s="42"/>
      <c r="J50" s="41"/>
      <c r="K50" s="41"/>
      <c r="L50" s="44"/>
      <c r="M50" s="36"/>
      <c r="N50" s="13"/>
      <c r="O50" s="37"/>
      <c r="P50" s="38"/>
      <c r="Q50" s="39"/>
    </row>
    <row r="51" spans="1:42" ht="15.75" customHeight="1" x14ac:dyDescent="0.25">
      <c r="F51" s="32"/>
      <c r="G51" s="44"/>
      <c r="H51" s="41"/>
      <c r="I51" s="42"/>
      <c r="J51" s="41"/>
      <c r="K51" s="41"/>
      <c r="L51" s="44"/>
      <c r="M51" s="36"/>
      <c r="N51" s="13"/>
      <c r="O51" s="37"/>
      <c r="P51" s="38"/>
      <c r="Q51" s="39"/>
    </row>
    <row r="52" spans="1:42" ht="15.75" customHeight="1" x14ac:dyDescent="0.25">
      <c r="F52" s="32"/>
      <c r="G52" s="45"/>
      <c r="H52" s="41"/>
      <c r="I52" s="42"/>
      <c r="J52" s="41"/>
      <c r="K52" s="41"/>
      <c r="L52" s="45"/>
      <c r="M52" s="36"/>
      <c r="N52" s="13"/>
      <c r="O52" s="37"/>
      <c r="P52" s="38"/>
      <c r="Q52" s="39"/>
    </row>
    <row r="53" spans="1:42" ht="15.75" customHeight="1" x14ac:dyDescent="0.25">
      <c r="F53" s="32"/>
      <c r="G53" s="40"/>
      <c r="H53" s="41"/>
      <c r="I53" s="42"/>
      <c r="J53" s="41"/>
      <c r="K53" s="41"/>
      <c r="L53" s="42"/>
      <c r="M53" s="36"/>
      <c r="N53" s="13"/>
      <c r="O53" s="37"/>
      <c r="P53" s="38"/>
      <c r="Q53" s="39"/>
    </row>
    <row r="54" spans="1:42" ht="15.75" customHeight="1" x14ac:dyDescent="0.25">
      <c r="F54" s="32"/>
      <c r="G54" s="46"/>
      <c r="H54" s="47"/>
      <c r="I54" s="48"/>
      <c r="J54" s="47"/>
      <c r="K54" s="47"/>
      <c r="L54" s="48"/>
      <c r="M54" s="36"/>
      <c r="N54" s="13"/>
      <c r="O54" s="37"/>
      <c r="P54" s="38"/>
      <c r="Q54" s="39"/>
    </row>
    <row r="55" spans="1:42" x14ac:dyDescent="0.25">
      <c r="F55" s="49"/>
      <c r="G55" s="50"/>
      <c r="H55" s="50"/>
      <c r="I55" s="50"/>
      <c r="J55" s="50"/>
      <c r="K55" s="50"/>
      <c r="L55" s="50"/>
      <c r="M55" s="51"/>
      <c r="N55" s="13"/>
      <c r="O55" s="52"/>
      <c r="P55" s="53"/>
      <c r="Q55" s="54"/>
    </row>
    <row r="56" spans="1:42" x14ac:dyDescent="0.25"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42" x14ac:dyDescent="0.25"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42" x14ac:dyDescent="0.25">
      <c r="F58" s="113" t="s">
        <v>47</v>
      </c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</row>
    <row r="59" spans="1:42" x14ac:dyDescent="0.25"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</row>
    <row r="60" spans="1:42" s="56" customFormat="1" x14ac:dyDescent="0.25">
      <c r="A60" s="55" t="s">
        <v>0</v>
      </c>
      <c r="B60" s="55" t="s">
        <v>1</v>
      </c>
      <c r="C60" s="55" t="s">
        <v>2</v>
      </c>
      <c r="D60" s="55" t="s">
        <v>3</v>
      </c>
      <c r="E60" s="55" t="s">
        <v>4</v>
      </c>
      <c r="F60" s="55" t="s">
        <v>5</v>
      </c>
      <c r="G60" s="55" t="s">
        <v>6</v>
      </c>
      <c r="H60" s="55" t="s">
        <v>7</v>
      </c>
      <c r="I60" s="55" t="s">
        <v>8</v>
      </c>
      <c r="J60" s="55" t="s">
        <v>9</v>
      </c>
      <c r="K60" s="55" t="s">
        <v>24</v>
      </c>
      <c r="L60" s="55" t="s">
        <v>25</v>
      </c>
      <c r="M60" s="55" t="s">
        <v>40</v>
      </c>
      <c r="N60" s="55" t="s">
        <v>26</v>
      </c>
      <c r="O60" s="55" t="s">
        <v>27</v>
      </c>
      <c r="P60" s="55" t="s">
        <v>31</v>
      </c>
      <c r="Q60" s="55" t="s">
        <v>41</v>
      </c>
      <c r="R60" s="55" t="s">
        <v>28</v>
      </c>
      <c r="S60" s="55" t="s">
        <v>42</v>
      </c>
      <c r="T60" s="55" t="s">
        <v>29</v>
      </c>
      <c r="U60" s="55" t="s">
        <v>44</v>
      </c>
      <c r="V60" s="55" t="s">
        <v>45</v>
      </c>
    </row>
    <row r="61" spans="1:42" s="56" customFormat="1" x14ac:dyDescent="0.25">
      <c r="A61" s="55">
        <f>O11</f>
        <v>7</v>
      </c>
      <c r="B61" s="55">
        <f>O13</f>
        <v>7</v>
      </c>
      <c r="C61" s="55">
        <f>O15</f>
        <v>7</v>
      </c>
      <c r="D61" s="55">
        <f>O17</f>
        <v>7</v>
      </c>
      <c r="E61" s="55">
        <f>O19</f>
        <v>7</v>
      </c>
      <c r="F61" s="55">
        <f>Q11</f>
        <v>8</v>
      </c>
      <c r="G61" s="55">
        <f>Q13</f>
        <v>8</v>
      </c>
      <c r="H61" s="55">
        <f>Q15</f>
        <v>7</v>
      </c>
      <c r="I61" s="55">
        <f>Q17</f>
        <v>8</v>
      </c>
      <c r="J61" s="55">
        <f>Q19</f>
        <v>7</v>
      </c>
      <c r="K61" s="55">
        <f>O29</f>
        <v>7</v>
      </c>
      <c r="L61" s="55">
        <f>O31</f>
        <v>7</v>
      </c>
      <c r="M61" s="55">
        <f>O33</f>
        <v>7</v>
      </c>
      <c r="N61" s="55">
        <f>O35</f>
        <v>7</v>
      </c>
      <c r="O61" s="55">
        <f>O37</f>
        <v>8</v>
      </c>
      <c r="P61" s="55">
        <f>Q29</f>
        <v>7</v>
      </c>
      <c r="Q61" s="55">
        <f>Q31</f>
        <v>7</v>
      </c>
      <c r="R61" s="55">
        <f>Q33</f>
        <v>7</v>
      </c>
      <c r="S61" s="55">
        <f>Q35</f>
        <v>8</v>
      </c>
      <c r="T61" s="55">
        <f>Q37</f>
        <v>7</v>
      </c>
      <c r="U61" s="55">
        <f>U63</f>
        <v>8</v>
      </c>
      <c r="V61" s="55">
        <f>V63</f>
        <v>8</v>
      </c>
    </row>
    <row r="62" spans="1:42" s="56" customFormat="1" ht="15" customHeight="1" x14ac:dyDescent="0.25">
      <c r="A62" s="57" t="s">
        <v>52</v>
      </c>
      <c r="B62" s="57"/>
      <c r="C62" s="58"/>
      <c r="D62" s="57"/>
      <c r="E62" s="57"/>
      <c r="F62" s="106" t="s">
        <v>36</v>
      </c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57"/>
      <c r="S62" s="57"/>
      <c r="T62" s="58"/>
      <c r="U62" s="57" t="s">
        <v>46</v>
      </c>
      <c r="V62" s="57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</row>
    <row r="63" spans="1:42" ht="15" customHeight="1" x14ac:dyDescent="0.25">
      <c r="A63" s="60">
        <f>MATCH(G5,Lista,0)</f>
        <v>6</v>
      </c>
      <c r="B63" s="60"/>
      <c r="C63" s="2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20"/>
      <c r="U63" s="20">
        <f>VLOOKUP(G5,'Banco de dados'!A6:AB32,28,0)</f>
        <v>8</v>
      </c>
      <c r="V63" s="20">
        <f>VLOOKUP(G5,'Banco de dados'!A6:AC32,29,0)</f>
        <v>8</v>
      </c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</row>
    <row r="64" spans="1:42" ht="15" customHeight="1" x14ac:dyDescent="0.25"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</row>
    <row r="65" spans="17:42" ht="15" customHeight="1" x14ac:dyDescent="0.25"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</row>
    <row r="66" spans="17:42" ht="21" x14ac:dyDescent="0.35"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</row>
    <row r="67" spans="17:42" ht="21" x14ac:dyDescent="0.35"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</row>
    <row r="68" spans="17:42" ht="21" x14ac:dyDescent="0.35"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</row>
    <row r="69" spans="17:42" ht="21" hidden="1" x14ac:dyDescent="0.35"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</row>
    <row r="70" spans="17:42" hidden="1" x14ac:dyDescent="0.25">
      <c r="Q70" s="64"/>
    </row>
    <row r="74" spans="17:42" ht="21" hidden="1" x14ac:dyDescent="0.35"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</row>
    <row r="75" spans="17:42" ht="15" hidden="1" customHeight="1" x14ac:dyDescent="0.25"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</row>
    <row r="76" spans="17:42" ht="15" hidden="1" customHeight="1" x14ac:dyDescent="0.25"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</row>
    <row r="77" spans="17:42" ht="15" hidden="1" customHeight="1" x14ac:dyDescent="0.25"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</row>
    <row r="78" spans="17:42" ht="15" hidden="1" customHeight="1" x14ac:dyDescent="0.25"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</row>
  </sheetData>
  <sheetProtection algorithmName="SHA-512" hashValue="ZmAyKf86NnlhfX+dH0jBF9AYB3W53qn+TeaPNBrEXwiGvmKgwU6N21ObFMYSzblQyIjoc/ippEGVFsvJiZMXTg==" saltValue="CLDLNzpm6lVSRYDYZ8FDPw==" spinCount="100000" sheet="1" objects="1" scenarios="1"/>
  <mergeCells count="26">
    <mergeCell ref="F62:Q62"/>
    <mergeCell ref="O5:O6"/>
    <mergeCell ref="P5:Q6"/>
    <mergeCell ref="G6:K6"/>
    <mergeCell ref="F5:F6"/>
    <mergeCell ref="L5:M5"/>
    <mergeCell ref="L6:M6"/>
    <mergeCell ref="G5:K5"/>
    <mergeCell ref="F58:Q59"/>
    <mergeCell ref="F9:K9"/>
    <mergeCell ref="F44:M44"/>
    <mergeCell ref="O44:Q44"/>
    <mergeCell ref="O42:Q42"/>
    <mergeCell ref="F26:K26"/>
    <mergeCell ref="F2:Q3"/>
    <mergeCell ref="O26:Q26"/>
    <mergeCell ref="F27:K27"/>
    <mergeCell ref="F28:M42"/>
    <mergeCell ref="O40:Q40"/>
    <mergeCell ref="O41:Q41"/>
    <mergeCell ref="F8:K8"/>
    <mergeCell ref="F10:M24"/>
    <mergeCell ref="O8:Q8"/>
    <mergeCell ref="O22:Q22"/>
    <mergeCell ref="O23:Q23"/>
    <mergeCell ref="O24:Q24"/>
  </mergeCells>
  <conditionalFormatting sqref="O10:Q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{36DCD233-408A-4560-B9DA-4808FFFAFE56}</x14:id>
        </ext>
      </extLst>
    </cfRule>
  </conditionalFormatting>
  <conditionalFormatting sqref="O28:Q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{3EFBE7D0-8423-41E2-84F3-6B88612B0CAC}</x14:id>
        </ext>
      </extLst>
    </cfRule>
  </conditionalFormatting>
  <conditionalFormatting sqref="O11 O13 O15 O17 O19 Q19 Q17 Q15 Q13 Q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{0ECC22C9-2260-4087-A2D5-7B34D4E653F5}</x14:id>
        </ext>
      </extLst>
    </cfRule>
  </conditionalFormatting>
  <conditionalFormatting sqref="O11 O13 O15 O17 O19 Q19 Q17 Q15 Q13 Q11 O29 O31 O33 O35 O37 Q37 Q35 Q33 Q31 Q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{E2EA2E12-441E-47C2-9251-F25C155D67A4}</x14:id>
        </ext>
      </extLst>
    </cfRule>
  </conditionalFormatting>
  <conditionalFormatting sqref="Q11 O11 O13 Q13 O15 Q15 O17 Q17 O19 Q19 O29 Q29 O31 Q31 O33 Q33 O35 Q35 O37 Q37">
    <cfRule type="dataBar" priority="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{33C877BE-9753-40CC-BE22-7E70E85E38D5}</x14:id>
        </ext>
      </extLst>
    </cfRule>
  </conditionalFormatting>
  <conditionalFormatting sqref="O11 O13 Q11 Q13 O15 Q15 O17 Q17 O19 Q19 O29 Q29 O31 Q31 O33 Q33 O35 Q35 O37 Q37">
    <cfRule type="dataBar" priority="1">
      <dataBar>
        <cfvo type="num" val="1"/>
        <cfvo type="num" val="10"/>
        <color theme="2" tint="-0.499984740745262"/>
      </dataBar>
      <extLst>
        <ext xmlns:x14="http://schemas.microsoft.com/office/spreadsheetml/2009/9/main" uri="{B025F937-C7B1-47D3-B67F-A62EFF666E3E}">
          <x14:id>{F64597A6-6C5D-4B7D-BE56-8FDB309AE7DC}</x14:id>
        </ext>
      </extLst>
    </cfRule>
  </conditionalFormatting>
  <dataValidations count="1">
    <dataValidation type="list" allowBlank="1" showInputMessage="1" showErrorMessage="1" sqref="G5" xr:uid="{5E8A7ABA-8675-4122-A9CB-9283DB8E9216}">
      <formula1>Lista</formula1>
    </dataValidation>
  </dataValidations>
  <pageMargins left="0.7" right="0.7" top="0.75" bottom="0.75" header="0.3" footer="0.3"/>
  <pageSetup paperSize="9" scale="5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DCD233-408A-4560-B9DA-4808FFFAFE56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O10:Q19</xm:sqref>
        </x14:conditionalFormatting>
        <x14:conditionalFormatting xmlns:xm="http://schemas.microsoft.com/office/excel/2006/main">
          <x14:cfRule type="dataBar" id="{3EFBE7D0-8423-41E2-84F3-6B88612B0CAC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O28:Q37</xm:sqref>
        </x14:conditionalFormatting>
        <x14:conditionalFormatting xmlns:xm="http://schemas.microsoft.com/office/excel/2006/main">
          <x14:cfRule type="dataBar" id="{0ECC22C9-2260-4087-A2D5-7B34D4E653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 O13 O15 O17 O19 Q19 Q17 Q15 Q13 Q11</xm:sqref>
        </x14:conditionalFormatting>
        <x14:conditionalFormatting xmlns:xm="http://schemas.microsoft.com/office/excel/2006/main">
          <x14:cfRule type="dataBar" id="{E2EA2E12-441E-47C2-9251-F25C155D67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 O13 O15 O17 O19 Q19 Q17 Q15 Q13 Q11 O29 O31 O33 O35 O37 Q37 Q35 Q33 Q31 Q29</xm:sqref>
        </x14:conditionalFormatting>
        <x14:conditionalFormatting xmlns:xm="http://schemas.microsoft.com/office/excel/2006/main">
          <x14:cfRule type="dataBar" id="{33C877BE-9753-40CC-BE22-7E70E85E3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 O11 O13 Q13 O15 Q15 O17 Q17 O19 Q19 O29 Q29 O31 Q31 O33 Q33 O35 Q35 O37 Q37</xm:sqref>
        </x14:conditionalFormatting>
        <x14:conditionalFormatting xmlns:xm="http://schemas.microsoft.com/office/excel/2006/main">
          <x14:cfRule type="dataBar" id="{F64597A6-6C5D-4B7D-BE56-8FDB309AE7DC}">
            <x14:dataBar minLength="0" maxLength="100">
              <x14:cfvo type="num">
                <xm:f>1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O11 O13 Q11 Q13 O15 Q15 O17 Q17 O19 Q19 O29 Q29 O31 Q31 O33 Q33 O35 Q35 O37 Q37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326A-F2EC-4E22-B200-167F618DF97C}">
  <sheetPr codeName="Planilha1">
    <tabColor rgb="FF00B0F0"/>
    <pageSetUpPr fitToPage="1"/>
  </sheetPr>
  <dimension ref="A1:Y39"/>
  <sheetViews>
    <sheetView showGridLines="0" showRowColHeaders="0" zoomScale="55" zoomScaleNormal="55" workbookViewId="0">
      <selection activeCell="E6" sqref="E6:L7"/>
    </sheetView>
  </sheetViews>
  <sheetFormatPr defaultColWidth="0" defaultRowHeight="15" zeroHeight="1" x14ac:dyDescent="0.25"/>
  <cols>
    <col min="1" max="2" width="0.7109375" customWidth="1"/>
    <col min="3" max="3" width="0.85546875" customWidth="1"/>
    <col min="4" max="4" width="0.7109375" style="8" customWidth="1"/>
    <col min="5" max="7" width="9.140625" style="8" customWidth="1"/>
    <col min="8" max="8" width="21.42578125" style="8" customWidth="1"/>
    <col min="9" max="10" width="9.140625" style="8" customWidth="1"/>
    <col min="11" max="11" width="0.28515625" style="8" customWidth="1"/>
    <col min="12" max="12" width="4.5703125" style="8" customWidth="1"/>
    <col min="13" max="15" width="9.140625" style="8" customWidth="1"/>
    <col min="16" max="16" width="21.42578125" style="8" customWidth="1"/>
    <col min="17" max="19" width="9.140625" style="8" customWidth="1"/>
    <col min="20" max="23" width="0.7109375" style="8" customWidth="1"/>
    <col min="24" max="24" width="18" style="8" hidden="1" customWidth="1"/>
    <col min="25" max="25" width="26" style="8" hidden="1" customWidth="1"/>
    <col min="26" max="16384" width="9.140625" style="8" hidden="1"/>
  </cols>
  <sheetData>
    <row r="1" spans="1:23" s="56" customFormat="1" x14ac:dyDescent="0.25">
      <c r="A1" s="8"/>
      <c r="D1" s="56" t="s">
        <v>0</v>
      </c>
      <c r="E1" s="56" t="s">
        <v>1</v>
      </c>
      <c r="F1" s="56" t="s">
        <v>2</v>
      </c>
      <c r="G1" s="56" t="s">
        <v>3</v>
      </c>
      <c r="H1" s="56" t="s">
        <v>4</v>
      </c>
      <c r="I1" s="56" t="s">
        <v>5</v>
      </c>
      <c r="J1" s="56" t="s">
        <v>6</v>
      </c>
      <c r="K1" s="56" t="s">
        <v>7</v>
      </c>
      <c r="L1" s="56" t="s">
        <v>8</v>
      </c>
      <c r="M1" s="56" t="s">
        <v>9</v>
      </c>
      <c r="N1" s="56" t="s">
        <v>24</v>
      </c>
      <c r="O1" s="56" t="s">
        <v>25</v>
      </c>
      <c r="P1" s="56" t="s">
        <v>40</v>
      </c>
      <c r="Q1" s="56" t="s">
        <v>26</v>
      </c>
      <c r="R1" s="56" t="s">
        <v>27</v>
      </c>
      <c r="S1" s="56" t="s">
        <v>31</v>
      </c>
      <c r="T1" s="56" t="s">
        <v>41</v>
      </c>
      <c r="U1" s="56" t="s">
        <v>28</v>
      </c>
      <c r="V1" s="56" t="s">
        <v>42</v>
      </c>
      <c r="W1" s="56" t="s">
        <v>29</v>
      </c>
    </row>
    <row r="2" spans="1:23" s="56" customFormat="1" x14ac:dyDescent="0.25">
      <c r="A2" s="8"/>
      <c r="D2" s="56">
        <f>VLOOKUP($E$6,Tabela2[[Atleta]:[Ofensiva-Defensiva]],2,0)</f>
        <v>10</v>
      </c>
      <c r="E2" s="56">
        <f>VLOOKUP($E$6,Tabela2[[Atleta]:[Ofensiva-Defensiva]],3,0)</f>
        <v>10</v>
      </c>
      <c r="F2" s="56">
        <f>VLOOKUP($E$6,Tabela2[[Atleta]:[Ofensiva-Defensiva]],4,0)</f>
        <v>10</v>
      </c>
      <c r="G2" s="56">
        <f>VLOOKUP($E$6,Tabela2[[Atleta]:[Ofensiva-Defensiva]],5,0)</f>
        <v>10</v>
      </c>
      <c r="H2" s="56">
        <f>VLOOKUP($E$6,Tabela2[[Atleta]:[Ofensiva-Defensiva]],6,0)</f>
        <v>10</v>
      </c>
      <c r="I2" s="56">
        <f>VLOOKUP($E$6,Tabela2[[Atleta]:[Ofensiva-Defensiva]],7,0)</f>
        <v>10</v>
      </c>
      <c r="J2" s="56">
        <f>VLOOKUP($E$6,Tabela2[[Atleta]:[Ofensiva-Defensiva]],8,0)</f>
        <v>10</v>
      </c>
      <c r="K2" s="56">
        <f>VLOOKUP($E$6,Tabela2[[Atleta]:[Ofensiva-Defensiva]],9,0)</f>
        <v>10</v>
      </c>
      <c r="L2" s="56">
        <f>VLOOKUP($E$6,Tabela2[[Atleta]:[Ofensiva-Defensiva]],10,0)</f>
        <v>10</v>
      </c>
      <c r="M2" s="56">
        <f>VLOOKUP($E$6,Tabela2[[Atleta]:[Ofensiva-Defensiva]],11,0)</f>
        <v>10</v>
      </c>
      <c r="N2" s="56">
        <f>VLOOKUP($E$6,Tabela2[[Atleta]:[Ofensiva-Defensiva]],12,0)</f>
        <v>10</v>
      </c>
      <c r="O2" s="56">
        <f>VLOOKUP($E$6,Tabela2[[Atleta]:[Ofensiva-Defensiva]],13,0)</f>
        <v>10</v>
      </c>
      <c r="P2" s="56">
        <f>VLOOKUP($E$6,Tabela2[[Atleta]:[Ofensiva-Defensiva]],14,0)</f>
        <v>10</v>
      </c>
      <c r="Q2" s="56">
        <f>VLOOKUP($E$6,Tabela2[[Atleta]:[Ofensiva-Defensiva]],15,0)</f>
        <v>10</v>
      </c>
      <c r="R2" s="56">
        <f>VLOOKUP($E$6,Tabela2[[Atleta]:[Ofensiva-Defensiva]],16,0)</f>
        <v>10</v>
      </c>
      <c r="S2" s="56">
        <f>VLOOKUP($E$6,Tabela2[[Atleta]:[Ofensiva-Defensiva]],17,0)</f>
        <v>10</v>
      </c>
      <c r="T2" s="56">
        <f>VLOOKUP($E$6,Tabela2[[Atleta]:[Ofensiva-Defensiva]],18,0)</f>
        <v>10</v>
      </c>
      <c r="U2" s="56">
        <f>VLOOKUP($E$6,Tabela2[[Atleta]:[Ofensiva-Defensiva]],19,0)</f>
        <v>10</v>
      </c>
      <c r="V2" s="56">
        <f>VLOOKUP($E$6,Tabela2[[Atleta]:[Ofensiva-Defensiva]],20,0)</f>
        <v>10</v>
      </c>
      <c r="W2" s="56">
        <f>VLOOKUP($E$6,Tabela2[[Atleta]:[Ofensiva-Defensiva]],21,0)</f>
        <v>10</v>
      </c>
    </row>
    <row r="3" spans="1:23" x14ac:dyDescent="0.25">
      <c r="A3" s="8"/>
      <c r="B3" s="8"/>
      <c r="C3" s="8"/>
      <c r="D3" s="8">
        <f>VLOOKUP($M$6,Tabela2[[Atleta]:[Ofensiva-Defensiva]],2,0)</f>
        <v>10</v>
      </c>
      <c r="E3" s="56">
        <f>VLOOKUP($M$6,Tabela2[[Atleta]:[Ofensiva-Defensiva]],3,0)</f>
        <v>10</v>
      </c>
      <c r="F3" s="56">
        <f>VLOOKUP($M$6,Tabela2[[Atleta]:[Ofensiva-Defensiva]],4,0)</f>
        <v>10</v>
      </c>
      <c r="G3" s="56">
        <f>VLOOKUP($M$6,Tabela2[[Atleta]:[Ofensiva-Defensiva]],5,0)</f>
        <v>10</v>
      </c>
      <c r="H3" s="56">
        <f>VLOOKUP($M$6,Tabela2[[Atleta]:[Ofensiva-Defensiva]],6,0)</f>
        <v>9</v>
      </c>
      <c r="I3" s="56">
        <f>VLOOKUP($M$6,Tabela2[[Atleta]:[Ofensiva-Defensiva]],7,0)</f>
        <v>7</v>
      </c>
      <c r="J3" s="56">
        <f>VLOOKUP($M$6,Tabela2[[Atleta]:[Ofensiva-Defensiva]],8,0)</f>
        <v>7</v>
      </c>
      <c r="K3" s="56">
        <f>VLOOKUP($M$6,Tabela2[[Atleta]:[Ofensiva-Defensiva]],9,0)</f>
        <v>7</v>
      </c>
      <c r="L3" s="56">
        <f>VLOOKUP($M$6,Tabela2[[Atleta]:[Ofensiva-Defensiva]],10,0)</f>
        <v>6</v>
      </c>
      <c r="M3" s="56">
        <f>VLOOKUP($M$6,Tabela2[[Atleta]:[Ofensiva-Defensiva]],11,0)</f>
        <v>7</v>
      </c>
      <c r="N3" s="56">
        <f>VLOOKUP($M$6,Tabela2[[Atleta]:[Ofensiva-Defensiva]],12,0)</f>
        <v>10</v>
      </c>
      <c r="O3" s="56">
        <f>VLOOKUP($M$6,Tabela2[[Atleta]:[Ofensiva-Defensiva]],13,0)</f>
        <v>10</v>
      </c>
      <c r="P3" s="56">
        <f>VLOOKUP($M$6,Tabela2[[Atleta]:[Ofensiva-Defensiva]],14,0)</f>
        <v>9</v>
      </c>
      <c r="Q3" s="56">
        <f>VLOOKUP($M$6,Tabela2[[Atleta]:[Ofensiva-Defensiva]],15,0)</f>
        <v>10</v>
      </c>
      <c r="R3" s="56">
        <f>VLOOKUP($M$6,Tabela2[[Atleta]:[Ofensiva-Defensiva]],16,0)</f>
        <v>10</v>
      </c>
      <c r="S3" s="56">
        <f>VLOOKUP($M$6,Tabela2[[Atleta]:[Ofensiva-Defensiva]],17,0)</f>
        <v>7</v>
      </c>
      <c r="T3" s="8">
        <f>VLOOKUP($M$6,Tabela2[[Atleta]:[Ofensiva-Defensiva]],18,0)</f>
        <v>7</v>
      </c>
      <c r="U3" s="8">
        <f>VLOOKUP($M$6,Tabela2[[Atleta]:[Ofensiva-Defensiva]],19,0)</f>
        <v>7</v>
      </c>
      <c r="V3" s="8">
        <f>VLOOKUP($M$6,Tabela2[[Atleta]:[Ofensiva-Defensiva]],20,0)</f>
        <v>6</v>
      </c>
      <c r="W3" s="8">
        <f>VLOOKUP($M$6,Tabela2[[Atleta]:[Ofensiva-Defensiva]],21,0)</f>
        <v>7</v>
      </c>
    </row>
    <row r="4" spans="1:23" x14ac:dyDescent="0.25">
      <c r="A4" s="8"/>
      <c r="B4" s="8"/>
      <c r="C4" s="8"/>
      <c r="E4" s="115" t="s">
        <v>58</v>
      </c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</row>
    <row r="5" spans="1:23" ht="15.75" thickBot="1" x14ac:dyDescent="0.3">
      <c r="A5" s="8"/>
      <c r="B5" s="8"/>
      <c r="C5" s="8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</row>
    <row r="6" spans="1:23" x14ac:dyDescent="0.25">
      <c r="A6" s="8"/>
      <c r="B6" s="8"/>
      <c r="C6" s="8"/>
      <c r="E6" s="114" t="s">
        <v>109</v>
      </c>
      <c r="F6" s="114"/>
      <c r="G6" s="114"/>
      <c r="H6" s="114"/>
      <c r="I6" s="114"/>
      <c r="J6" s="114"/>
      <c r="K6" s="114"/>
      <c r="L6" s="114"/>
      <c r="M6" s="114" t="s">
        <v>89</v>
      </c>
      <c r="N6" s="114"/>
      <c r="O6" s="114"/>
      <c r="P6" s="114"/>
      <c r="Q6" s="114"/>
      <c r="R6" s="114"/>
      <c r="S6" s="114"/>
    </row>
    <row r="7" spans="1:23" x14ac:dyDescent="0.25">
      <c r="A7" s="8"/>
      <c r="B7" s="8"/>
      <c r="C7" s="8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</row>
    <row r="8" spans="1:23" x14ac:dyDescent="0.25">
      <c r="A8" s="8"/>
      <c r="B8" s="8"/>
      <c r="C8" s="8"/>
    </row>
    <row r="9" spans="1:23" x14ac:dyDescent="0.25">
      <c r="A9" s="8"/>
      <c r="B9" s="8"/>
      <c r="C9" s="8"/>
    </row>
    <row r="10" spans="1:23" x14ac:dyDescent="0.25">
      <c r="A10" s="8"/>
      <c r="B10" s="8"/>
      <c r="C10" s="8"/>
    </row>
    <row r="11" spans="1:23" x14ac:dyDescent="0.25">
      <c r="A11" s="8"/>
      <c r="B11" s="8"/>
      <c r="C11" s="8"/>
    </row>
    <row r="12" spans="1:23" x14ac:dyDescent="0.25">
      <c r="A12" s="8"/>
      <c r="B12" s="8"/>
      <c r="C12" s="8"/>
    </row>
    <row r="13" spans="1:23" x14ac:dyDescent="0.25">
      <c r="A13" s="8"/>
      <c r="B13" s="8"/>
      <c r="C13" s="8"/>
    </row>
    <row r="14" spans="1:23" x14ac:dyDescent="0.25">
      <c r="A14" s="8"/>
      <c r="B14" s="8"/>
      <c r="C14" s="8"/>
    </row>
    <row r="15" spans="1:23" ht="75" customHeight="1" x14ac:dyDescent="0.25">
      <c r="A15" s="8"/>
      <c r="B15" s="8"/>
      <c r="C15" s="8"/>
    </row>
    <row r="16" spans="1:23" x14ac:dyDescent="0.25">
      <c r="A16" s="8"/>
      <c r="B16" s="8"/>
      <c r="C16" s="8"/>
    </row>
    <row r="17" s="8" customFormat="1" x14ac:dyDescent="0.25"/>
    <row r="18" s="8" customFormat="1" x14ac:dyDescent="0.25"/>
    <row r="19" s="8" customFormat="1" x14ac:dyDescent="0.25"/>
    <row r="20" s="8" customFormat="1" x14ac:dyDescent="0.25"/>
    <row r="21" s="8" customFormat="1" x14ac:dyDescent="0.25"/>
    <row r="22" s="8" customFormat="1" x14ac:dyDescent="0.25"/>
    <row r="23" s="8" customFormat="1" x14ac:dyDescent="0.25"/>
    <row r="24" s="8" customFormat="1" x14ac:dyDescent="0.25"/>
    <row r="25" s="8" customFormat="1" x14ac:dyDescent="0.25"/>
    <row r="26" s="8" customFormat="1" x14ac:dyDescent="0.25"/>
    <row r="27" s="8" customFormat="1" x14ac:dyDescent="0.25"/>
    <row r="28" s="8" customFormat="1" ht="75" customHeight="1" x14ac:dyDescent="0.25"/>
    <row r="29" s="8" customFormat="1" x14ac:dyDescent="0.25"/>
    <row r="30" s="8" customFormat="1" x14ac:dyDescent="0.25"/>
    <row r="31" s="8" customFormat="1" x14ac:dyDescent="0.25"/>
    <row r="32" s="8" customFormat="1" x14ac:dyDescent="0.25"/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</sheetData>
  <sheetProtection algorithmName="SHA-512" hashValue="cMb1xYzUYzfvR2zlDvFFtgNHJ3GHf+nMea4aqlgetaWESP9H2P7qvHzoph/Q6ZOr6tz1+Nw6UF5eT+xJ4LuIHQ==" saltValue="yi9fu4sxKO1GxxvTxaNITw==" spinCount="100000" sheet="1" objects="1" scenarios="1"/>
  <mergeCells count="3">
    <mergeCell ref="E6:L7"/>
    <mergeCell ref="M6:S7"/>
    <mergeCell ref="E4:S5"/>
  </mergeCells>
  <pageMargins left="0.511811024" right="0.511811024" top="0.78740157499999996" bottom="0.78740157499999996" header="0.31496062000000002" footer="0.31496062000000002"/>
  <pageSetup paperSize="9" scale="5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6573ED-A02F-4816-AE2C-607D8DA62859}">
          <x14:formula1>
            <xm:f>Tabela!$A$4:$A$30</xm:f>
          </x14:formula1>
          <xm:sqref>M6 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D66C-8499-4559-AC9A-24EDACB58261}">
  <sheetPr codeName="Planilha3">
    <tabColor rgb="FFFFFF00"/>
    <pageSetUpPr fitToPage="1"/>
  </sheetPr>
  <dimension ref="A1:Y30"/>
  <sheetViews>
    <sheetView showGridLines="0" showRowColHeaders="0" tabSelected="1" zoomScale="80" zoomScaleNormal="80" workbookViewId="0">
      <pane ySplit="3" topLeftCell="A4" activePane="bottomLeft" state="frozen"/>
      <selection activeCell="S33" sqref="S33"/>
      <selection pane="bottomLeft" activeCell="T13" sqref="T13"/>
    </sheetView>
  </sheetViews>
  <sheetFormatPr defaultColWidth="0" defaultRowHeight="15" zeroHeight="1" x14ac:dyDescent="0.25"/>
  <cols>
    <col min="1" max="1" width="17.140625" style="8" bestFit="1" customWidth="1"/>
    <col min="2" max="23" width="5.7109375" style="8" customWidth="1"/>
    <col min="24" max="24" width="15" style="8" bestFit="1" customWidth="1"/>
    <col min="25" max="25" width="0.42578125" style="8" customWidth="1"/>
    <col min="26" max="16384" width="9.140625" style="8" hidden="1"/>
  </cols>
  <sheetData>
    <row r="1" spans="1:24" customFormat="1" x14ac:dyDescent="0.25">
      <c r="A1" s="118" t="s">
        <v>57</v>
      </c>
      <c r="B1" s="120" t="s">
        <v>23</v>
      </c>
      <c r="C1" s="120"/>
      <c r="D1" s="120"/>
      <c r="E1" s="120"/>
      <c r="F1" s="120"/>
      <c r="G1" s="120"/>
      <c r="H1" s="120"/>
      <c r="I1" s="120"/>
      <c r="J1" s="120"/>
      <c r="K1" s="120"/>
      <c r="L1" s="120" t="s">
        <v>22</v>
      </c>
      <c r="M1" s="120"/>
      <c r="N1" s="120"/>
      <c r="O1" s="120"/>
      <c r="P1" s="120"/>
      <c r="Q1" s="120"/>
      <c r="R1" s="120"/>
      <c r="S1" s="120"/>
      <c r="T1" s="120"/>
      <c r="U1" s="120"/>
      <c r="V1" s="120" t="s">
        <v>35</v>
      </c>
      <c r="W1" s="120"/>
      <c r="X1" s="118" t="s">
        <v>57</v>
      </c>
    </row>
    <row r="2" spans="1:24" customFormat="1" x14ac:dyDescent="0.25">
      <c r="A2" s="119"/>
      <c r="B2" s="120" t="s">
        <v>54</v>
      </c>
      <c r="C2" s="120"/>
      <c r="D2" s="120"/>
      <c r="E2" s="120"/>
      <c r="F2" s="120"/>
      <c r="G2" s="120" t="s">
        <v>53</v>
      </c>
      <c r="H2" s="120"/>
      <c r="I2" s="120"/>
      <c r="J2" s="120"/>
      <c r="K2" s="120"/>
      <c r="L2" s="120" t="s">
        <v>54</v>
      </c>
      <c r="M2" s="120"/>
      <c r="N2" s="120"/>
      <c r="O2" s="120"/>
      <c r="P2" s="120"/>
      <c r="Q2" s="120" t="s">
        <v>53</v>
      </c>
      <c r="R2" s="120"/>
      <c r="S2" s="120"/>
      <c r="T2" s="120"/>
      <c r="U2" s="120"/>
      <c r="V2" s="120"/>
      <c r="W2" s="120"/>
      <c r="X2" s="119"/>
    </row>
    <row r="3" spans="1:24" customFormat="1" x14ac:dyDescent="0.25">
      <c r="A3" s="73" t="s">
        <v>34</v>
      </c>
      <c r="B3" s="74" t="s">
        <v>0</v>
      </c>
      <c r="C3" s="74" t="s">
        <v>1</v>
      </c>
      <c r="D3" s="74" t="s">
        <v>2</v>
      </c>
      <c r="E3" s="74" t="s">
        <v>3</v>
      </c>
      <c r="F3" s="74" t="s">
        <v>4</v>
      </c>
      <c r="G3" s="74" t="s">
        <v>5</v>
      </c>
      <c r="H3" s="74" t="s">
        <v>6</v>
      </c>
      <c r="I3" s="74" t="s">
        <v>7</v>
      </c>
      <c r="J3" s="74" t="s">
        <v>8</v>
      </c>
      <c r="K3" s="74" t="s">
        <v>9</v>
      </c>
      <c r="L3" s="74" t="s">
        <v>24</v>
      </c>
      <c r="M3" s="74" t="s">
        <v>25</v>
      </c>
      <c r="N3" s="74" t="s">
        <v>40</v>
      </c>
      <c r="O3" s="74" t="s">
        <v>26</v>
      </c>
      <c r="P3" s="74" t="s">
        <v>27</v>
      </c>
      <c r="Q3" s="74" t="s">
        <v>31</v>
      </c>
      <c r="R3" s="74" t="s">
        <v>41</v>
      </c>
      <c r="S3" s="74" t="s">
        <v>28</v>
      </c>
      <c r="T3" s="74" t="s">
        <v>42</v>
      </c>
      <c r="U3" s="74" t="s">
        <v>29</v>
      </c>
      <c r="V3" s="74" t="s">
        <v>44</v>
      </c>
      <c r="W3" s="74" t="s">
        <v>45</v>
      </c>
      <c r="X3" s="75" t="s">
        <v>56</v>
      </c>
    </row>
    <row r="4" spans="1:24" x14ac:dyDescent="0.25">
      <c r="A4" s="65" t="str">
        <f>'Banco de dados'!A6</f>
        <v>Aymeric Laporte</v>
      </c>
      <c r="B4" s="64">
        <f>'Banco de dados'!H6</f>
        <v>7</v>
      </c>
      <c r="C4" s="64">
        <f>'Banco de dados'!I6</f>
        <v>6</v>
      </c>
      <c r="D4" s="64">
        <f>'Banco de dados'!J6</f>
        <v>7</v>
      </c>
      <c r="E4" s="64">
        <f>'Banco de dados'!K6</f>
        <v>6</v>
      </c>
      <c r="F4" s="64">
        <f>'Banco de dados'!L6</f>
        <v>6</v>
      </c>
      <c r="G4" s="64">
        <f>'Banco de dados'!M6</f>
        <v>9</v>
      </c>
      <c r="H4" s="64">
        <f>'Banco de dados'!N6</f>
        <v>9</v>
      </c>
      <c r="I4" s="64">
        <f>'Banco de dados'!O6</f>
        <v>9</v>
      </c>
      <c r="J4" s="64">
        <f>'Banco de dados'!P6</f>
        <v>8</v>
      </c>
      <c r="K4" s="64">
        <f>'Banco de dados'!Q6</f>
        <v>9</v>
      </c>
      <c r="L4" s="64">
        <f>'Banco de dados'!R6</f>
        <v>8</v>
      </c>
      <c r="M4" s="64">
        <f>'Banco de dados'!S6</f>
        <v>6</v>
      </c>
      <c r="N4" s="64">
        <f>'Banco de dados'!T6</f>
        <v>7</v>
      </c>
      <c r="O4" s="64">
        <f>'Banco de dados'!U6</f>
        <v>6</v>
      </c>
      <c r="P4" s="64">
        <f>'Banco de dados'!V6</f>
        <v>6</v>
      </c>
      <c r="Q4" s="64">
        <f>'Banco de dados'!W6</f>
        <v>9</v>
      </c>
      <c r="R4" s="64">
        <f>'Banco de dados'!X6</f>
        <v>10</v>
      </c>
      <c r="S4" s="64">
        <f>'Banco de dados'!Y6</f>
        <v>10</v>
      </c>
      <c r="T4" s="64">
        <f>'Banco de dados'!Z6</f>
        <v>9</v>
      </c>
      <c r="U4" s="64">
        <f>'Banco de dados'!AA6</f>
        <v>9</v>
      </c>
      <c r="V4" s="64">
        <f>'Banco de dados'!AB6</f>
        <v>8</v>
      </c>
      <c r="W4" s="64">
        <f>'Banco de dados'!AC6</f>
        <v>7</v>
      </c>
      <c r="X4" s="66"/>
    </row>
    <row r="5" spans="1:24" x14ac:dyDescent="0.25">
      <c r="A5" s="65" t="str">
        <f>'Banco de dados'!A7</f>
        <v>John Stones</v>
      </c>
      <c r="B5" s="64">
        <f>'Banco de dados'!H7</f>
        <v>7</v>
      </c>
      <c r="C5" s="64">
        <f>'Banco de dados'!I7</f>
        <v>7</v>
      </c>
      <c r="D5" s="64">
        <f>'Banco de dados'!J7</f>
        <v>7</v>
      </c>
      <c r="E5" s="64">
        <f>'Banco de dados'!K7</f>
        <v>7</v>
      </c>
      <c r="F5" s="64">
        <f>'Banco de dados'!L7</f>
        <v>6</v>
      </c>
      <c r="G5" s="64">
        <f>'Banco de dados'!M7</f>
        <v>10</v>
      </c>
      <c r="H5" s="64">
        <f>'Banco de dados'!N7</f>
        <v>10</v>
      </c>
      <c r="I5" s="64">
        <f>'Banco de dados'!O7</f>
        <v>10</v>
      </c>
      <c r="J5" s="64">
        <f>'Banco de dados'!P7</f>
        <v>9</v>
      </c>
      <c r="K5" s="64">
        <f>'Banco de dados'!Q7</f>
        <v>10</v>
      </c>
      <c r="L5" s="64">
        <f>'Banco de dados'!R7</f>
        <v>8</v>
      </c>
      <c r="M5" s="64">
        <f>'Banco de dados'!S7</f>
        <v>7</v>
      </c>
      <c r="N5" s="64">
        <f>'Banco de dados'!T7</f>
        <v>7</v>
      </c>
      <c r="O5" s="64">
        <f>'Banco de dados'!U7</f>
        <v>6</v>
      </c>
      <c r="P5" s="64">
        <f>'Banco de dados'!V7</f>
        <v>7</v>
      </c>
      <c r="Q5" s="64">
        <f>'Banco de dados'!W7</f>
        <v>10</v>
      </c>
      <c r="R5" s="64">
        <f>'Banco de dados'!X7</f>
        <v>10</v>
      </c>
      <c r="S5" s="64">
        <f>'Banco de dados'!Y7</f>
        <v>10</v>
      </c>
      <c r="T5" s="64">
        <f>'Banco de dados'!Z7</f>
        <v>10</v>
      </c>
      <c r="U5" s="64">
        <f>'Banco de dados'!AA7</f>
        <v>9</v>
      </c>
      <c r="V5" s="64">
        <f>'Banco de dados'!AB7</f>
        <v>9</v>
      </c>
      <c r="W5" s="64">
        <f>'Banco de dados'!AC7</f>
        <v>8</v>
      </c>
      <c r="X5" s="66"/>
    </row>
    <row r="6" spans="1:24" x14ac:dyDescent="0.25">
      <c r="A6" s="65" t="str">
        <f>'Banco de dados'!A8</f>
        <v>Nicolás Otamendi</v>
      </c>
      <c r="B6" s="64">
        <f>'Banco de dados'!H8</f>
        <v>6</v>
      </c>
      <c r="C6" s="64">
        <f>'Banco de dados'!I8</f>
        <v>6</v>
      </c>
      <c r="D6" s="64">
        <f>'Banco de dados'!J8</f>
        <v>6</v>
      </c>
      <c r="E6" s="64">
        <f>'Banco de dados'!K8</f>
        <v>6</v>
      </c>
      <c r="F6" s="64">
        <f>'Banco de dados'!L8</f>
        <v>5</v>
      </c>
      <c r="G6" s="64">
        <f>'Banco de dados'!M8</f>
        <v>8</v>
      </c>
      <c r="H6" s="64">
        <f>'Banco de dados'!N8</f>
        <v>7</v>
      </c>
      <c r="I6" s="64">
        <f>'Banco de dados'!O8</f>
        <v>8</v>
      </c>
      <c r="J6" s="64">
        <f>'Banco de dados'!P8</f>
        <v>8</v>
      </c>
      <c r="K6" s="64">
        <f>'Banco de dados'!Q8</f>
        <v>7</v>
      </c>
      <c r="L6" s="64">
        <f>'Banco de dados'!R8</f>
        <v>6</v>
      </c>
      <c r="M6" s="64">
        <f>'Banco de dados'!S8</f>
        <v>5</v>
      </c>
      <c r="N6" s="64">
        <f>'Banco de dados'!T8</f>
        <v>5</v>
      </c>
      <c r="O6" s="64">
        <f>'Banco de dados'!U8</f>
        <v>4</v>
      </c>
      <c r="P6" s="64">
        <f>'Banco de dados'!V8</f>
        <v>4</v>
      </c>
      <c r="Q6" s="64">
        <f>'Banco de dados'!W8</f>
        <v>7</v>
      </c>
      <c r="R6" s="64">
        <f>'Banco de dados'!X8</f>
        <v>8</v>
      </c>
      <c r="S6" s="64">
        <f>'Banco de dados'!Y8</f>
        <v>7</v>
      </c>
      <c r="T6" s="64">
        <f>'Banco de dados'!Z8</f>
        <v>8</v>
      </c>
      <c r="U6" s="64">
        <f>'Banco de dados'!AA8</f>
        <v>8</v>
      </c>
      <c r="V6" s="64">
        <f>'Banco de dados'!AB8</f>
        <v>7</v>
      </c>
      <c r="W6" s="64">
        <f>'Banco de dados'!AC8</f>
        <v>7</v>
      </c>
      <c r="X6" s="66"/>
    </row>
    <row r="7" spans="1:24" x14ac:dyDescent="0.25">
      <c r="A7" s="65" t="str">
        <f>'Banco de dados'!A9</f>
        <v>Aleksandar Kolarov</v>
      </c>
      <c r="B7" s="64">
        <f>'Banco de dados'!H9</f>
        <v>8</v>
      </c>
      <c r="C7" s="64">
        <f>'Banco de dados'!I9</f>
        <v>7</v>
      </c>
      <c r="D7" s="64">
        <f>'Banco de dados'!J9</f>
        <v>8</v>
      </c>
      <c r="E7" s="64">
        <f>'Banco de dados'!K9</f>
        <v>8</v>
      </c>
      <c r="F7" s="64">
        <f>'Banco de dados'!L9</f>
        <v>8</v>
      </c>
      <c r="G7" s="64">
        <f>'Banco de dados'!M9</f>
        <v>7</v>
      </c>
      <c r="H7" s="64">
        <f>'Banco de dados'!N9</f>
        <v>8</v>
      </c>
      <c r="I7" s="64">
        <f>'Banco de dados'!O9</f>
        <v>8</v>
      </c>
      <c r="J7" s="64">
        <f>'Banco de dados'!P9</f>
        <v>8</v>
      </c>
      <c r="K7" s="64">
        <f>'Banco de dados'!Q9</f>
        <v>8</v>
      </c>
      <c r="L7" s="64">
        <f>'Banco de dados'!R9</f>
        <v>8</v>
      </c>
      <c r="M7" s="64">
        <f>'Banco de dados'!S9</f>
        <v>7</v>
      </c>
      <c r="N7" s="64">
        <f>'Banco de dados'!T9</f>
        <v>8</v>
      </c>
      <c r="O7" s="64">
        <f>'Banco de dados'!U9</f>
        <v>6</v>
      </c>
      <c r="P7" s="64">
        <f>'Banco de dados'!V9</f>
        <v>6</v>
      </c>
      <c r="Q7" s="64">
        <f>'Banco de dados'!W9</f>
        <v>8</v>
      </c>
      <c r="R7" s="64">
        <f>'Banco de dados'!X9</f>
        <v>8</v>
      </c>
      <c r="S7" s="64">
        <f>'Banco de dados'!Y9</f>
        <v>7</v>
      </c>
      <c r="T7" s="64">
        <f>'Banco de dados'!Z9</f>
        <v>7</v>
      </c>
      <c r="U7" s="64">
        <f>'Banco de dados'!AA9</f>
        <v>8</v>
      </c>
      <c r="V7" s="64">
        <f>'Banco de dados'!AB9</f>
        <v>8</v>
      </c>
      <c r="W7" s="64">
        <f>'Banco de dados'!AC9</f>
        <v>8</v>
      </c>
      <c r="X7" s="66"/>
    </row>
    <row r="8" spans="1:24" x14ac:dyDescent="0.25">
      <c r="A8" s="65" t="str">
        <f>'Banco de dados'!A10</f>
        <v>Vincent Kompany</v>
      </c>
      <c r="B8" s="64">
        <f>'Banco de dados'!H10</f>
        <v>6</v>
      </c>
      <c r="C8" s="64">
        <f>'Banco de dados'!I10</f>
        <v>6</v>
      </c>
      <c r="D8" s="64">
        <f>'Banco de dados'!J10</f>
        <v>6</v>
      </c>
      <c r="E8" s="64">
        <f>'Banco de dados'!K10</f>
        <v>6</v>
      </c>
      <c r="F8" s="64">
        <f>'Banco de dados'!L10</f>
        <v>5</v>
      </c>
      <c r="G8" s="64">
        <f>'Banco de dados'!M10</f>
        <v>9</v>
      </c>
      <c r="H8" s="64">
        <f>'Banco de dados'!N10</f>
        <v>10</v>
      </c>
      <c r="I8" s="64">
        <f>'Banco de dados'!O10</f>
        <v>10</v>
      </c>
      <c r="J8" s="64">
        <f>'Banco de dados'!P10</f>
        <v>9</v>
      </c>
      <c r="K8" s="64">
        <f>'Banco de dados'!Q10</f>
        <v>10</v>
      </c>
      <c r="L8" s="64">
        <f>'Banco de dados'!R10</f>
        <v>7</v>
      </c>
      <c r="M8" s="64">
        <f>'Banco de dados'!S10</f>
        <v>6</v>
      </c>
      <c r="N8" s="64">
        <f>'Banco de dados'!T10</f>
        <v>5</v>
      </c>
      <c r="O8" s="64">
        <f>'Banco de dados'!U10</f>
        <v>4</v>
      </c>
      <c r="P8" s="64">
        <f>'Banco de dados'!V10</f>
        <v>5</v>
      </c>
      <c r="Q8" s="64">
        <f>'Banco de dados'!W10</f>
        <v>10</v>
      </c>
      <c r="R8" s="64">
        <f>'Banco de dados'!X10</f>
        <v>9</v>
      </c>
      <c r="S8" s="64">
        <f>'Banco de dados'!Y10</f>
        <v>10</v>
      </c>
      <c r="T8" s="64">
        <f>'Banco de dados'!Z10</f>
        <v>9</v>
      </c>
      <c r="U8" s="64">
        <f>'Banco de dados'!AA10</f>
        <v>10</v>
      </c>
      <c r="V8" s="64">
        <f>'Banco de dados'!AB10</f>
        <v>9</v>
      </c>
      <c r="W8" s="64">
        <f>'Banco de dados'!AC10</f>
        <v>9</v>
      </c>
      <c r="X8" s="66"/>
    </row>
    <row r="9" spans="1:24" x14ac:dyDescent="0.25">
      <c r="A9" s="65" t="str">
        <f>'Banco de dados'!A11</f>
        <v>Jesus Navas</v>
      </c>
      <c r="B9" s="64">
        <f>'Banco de dados'!H11</f>
        <v>7</v>
      </c>
      <c r="C9" s="64">
        <f>'Banco de dados'!I11</f>
        <v>7</v>
      </c>
      <c r="D9" s="64">
        <f>'Banco de dados'!J11</f>
        <v>7</v>
      </c>
      <c r="E9" s="64">
        <f>'Banco de dados'!K11</f>
        <v>7</v>
      </c>
      <c r="F9" s="64">
        <f>'Banco de dados'!L11</f>
        <v>7</v>
      </c>
      <c r="G9" s="64">
        <f>'Banco de dados'!M11</f>
        <v>8</v>
      </c>
      <c r="H9" s="64">
        <f>'Banco de dados'!N11</f>
        <v>8</v>
      </c>
      <c r="I9" s="64">
        <f>'Banco de dados'!O11</f>
        <v>7</v>
      </c>
      <c r="J9" s="64">
        <f>'Banco de dados'!P11</f>
        <v>8</v>
      </c>
      <c r="K9" s="64">
        <f>'Banco de dados'!Q11</f>
        <v>7</v>
      </c>
      <c r="L9" s="64">
        <f>'Banco de dados'!R11</f>
        <v>7</v>
      </c>
      <c r="M9" s="64">
        <f>'Banco de dados'!S11</f>
        <v>7</v>
      </c>
      <c r="N9" s="64">
        <f>'Banco de dados'!T11</f>
        <v>8</v>
      </c>
      <c r="O9" s="64">
        <f>'Banco de dados'!U11</f>
        <v>7</v>
      </c>
      <c r="P9" s="64">
        <f>'Banco de dados'!V11</f>
        <v>7</v>
      </c>
      <c r="Q9" s="64">
        <f>'Banco de dados'!W11</f>
        <v>7</v>
      </c>
      <c r="R9" s="64">
        <f>'Banco de dados'!X11</f>
        <v>8</v>
      </c>
      <c r="S9" s="64">
        <f>'Banco de dados'!Y11</f>
        <v>7</v>
      </c>
      <c r="T9" s="64">
        <f>'Banco de dados'!Z11</f>
        <v>7</v>
      </c>
      <c r="U9" s="64">
        <f>'Banco de dados'!AA11</f>
        <v>8</v>
      </c>
      <c r="V9" s="64">
        <f>'Banco de dados'!AB11</f>
        <v>8</v>
      </c>
      <c r="W9" s="64">
        <f>'Banco de dados'!AC11</f>
        <v>8</v>
      </c>
      <c r="X9" s="66"/>
    </row>
    <row r="10" spans="1:24" x14ac:dyDescent="0.25">
      <c r="A10" s="65" t="str">
        <f>'Banco de dados'!A12</f>
        <v>Gaël Clichy</v>
      </c>
      <c r="B10" s="64">
        <f>'Banco de dados'!H12</f>
        <v>7</v>
      </c>
      <c r="C10" s="64">
        <f>'Banco de dados'!I12</f>
        <v>7</v>
      </c>
      <c r="D10" s="64">
        <f>'Banco de dados'!J12</f>
        <v>6</v>
      </c>
      <c r="E10" s="64">
        <f>'Banco de dados'!K12</f>
        <v>7</v>
      </c>
      <c r="F10" s="64">
        <f>'Banco de dados'!L12</f>
        <v>6</v>
      </c>
      <c r="G10" s="64">
        <f>'Banco de dados'!M12</f>
        <v>7</v>
      </c>
      <c r="H10" s="64">
        <f>'Banco de dados'!N12</f>
        <v>7</v>
      </c>
      <c r="I10" s="64">
        <f>'Banco de dados'!O12</f>
        <v>7</v>
      </c>
      <c r="J10" s="64">
        <f>'Banco de dados'!P12</f>
        <v>7</v>
      </c>
      <c r="K10" s="64">
        <f>'Banco de dados'!Q12</f>
        <v>7</v>
      </c>
      <c r="L10" s="64">
        <f>'Banco de dados'!R12</f>
        <v>6</v>
      </c>
      <c r="M10" s="64">
        <f>'Banco de dados'!S12</f>
        <v>7</v>
      </c>
      <c r="N10" s="64">
        <f>'Banco de dados'!T12</f>
        <v>6</v>
      </c>
      <c r="O10" s="64">
        <f>'Banco de dados'!U12</f>
        <v>7</v>
      </c>
      <c r="P10" s="64">
        <f>'Banco de dados'!V12</f>
        <v>7</v>
      </c>
      <c r="Q10" s="64">
        <f>'Banco de dados'!W12</f>
        <v>6</v>
      </c>
      <c r="R10" s="64">
        <f>'Banco de dados'!X12</f>
        <v>7</v>
      </c>
      <c r="S10" s="64">
        <f>'Banco de dados'!Y12</f>
        <v>6</v>
      </c>
      <c r="T10" s="64">
        <f>'Banco de dados'!Z12</f>
        <v>7</v>
      </c>
      <c r="U10" s="64">
        <f>'Banco de dados'!AA12</f>
        <v>7</v>
      </c>
      <c r="V10" s="64">
        <f>'Banco de dados'!AB12</f>
        <v>7</v>
      </c>
      <c r="W10" s="64">
        <f>'Banco de dados'!AC12</f>
        <v>7</v>
      </c>
      <c r="X10" s="66"/>
    </row>
    <row r="11" spans="1:24" x14ac:dyDescent="0.25">
      <c r="A11" s="65" t="str">
        <f>'Banco de dados'!A13</f>
        <v>Fernandinho</v>
      </c>
      <c r="B11" s="64">
        <f>'Banco de dados'!H13</f>
        <v>7</v>
      </c>
      <c r="C11" s="64">
        <f>'Banco de dados'!I13</f>
        <v>8</v>
      </c>
      <c r="D11" s="64">
        <f>'Banco de dados'!J13</f>
        <v>8</v>
      </c>
      <c r="E11" s="64">
        <f>'Banco de dados'!K13</f>
        <v>8</v>
      </c>
      <c r="F11" s="64">
        <f>'Banco de dados'!L13</f>
        <v>7</v>
      </c>
      <c r="G11" s="64">
        <f>'Banco de dados'!M13</f>
        <v>8</v>
      </c>
      <c r="H11" s="64">
        <f>'Banco de dados'!N13</f>
        <v>8</v>
      </c>
      <c r="I11" s="64">
        <f>'Banco de dados'!O13</f>
        <v>8</v>
      </c>
      <c r="J11" s="64">
        <f>'Banco de dados'!P13</f>
        <v>8</v>
      </c>
      <c r="K11" s="64">
        <f>'Banco de dados'!Q13</f>
        <v>8</v>
      </c>
      <c r="L11" s="64">
        <f>'Banco de dados'!R13</f>
        <v>8</v>
      </c>
      <c r="M11" s="64">
        <f>'Banco de dados'!S13</f>
        <v>7</v>
      </c>
      <c r="N11" s="64">
        <f>'Banco de dados'!T13</f>
        <v>8</v>
      </c>
      <c r="O11" s="64">
        <f>'Banco de dados'!U13</f>
        <v>6</v>
      </c>
      <c r="P11" s="64">
        <f>'Banco de dados'!V13</f>
        <v>6</v>
      </c>
      <c r="Q11" s="64">
        <f>'Banco de dados'!W13</f>
        <v>8</v>
      </c>
      <c r="R11" s="64">
        <f>'Banco de dados'!X13</f>
        <v>8</v>
      </c>
      <c r="S11" s="64">
        <f>'Banco de dados'!Y13</f>
        <v>8</v>
      </c>
      <c r="T11" s="64">
        <f>'Banco de dados'!Z13</f>
        <v>8</v>
      </c>
      <c r="U11" s="64">
        <f>'Banco de dados'!AA13</f>
        <v>9</v>
      </c>
      <c r="V11" s="64">
        <f>'Banco de dados'!AB13</f>
        <v>9</v>
      </c>
      <c r="W11" s="64">
        <f>'Banco de dados'!AC13</f>
        <v>9</v>
      </c>
      <c r="X11" s="66"/>
    </row>
    <row r="12" spans="1:24" x14ac:dyDescent="0.25">
      <c r="A12" s="65" t="str">
        <f>'Banco de dados'!A14</f>
        <v>De Bruyne</v>
      </c>
      <c r="B12" s="64">
        <f>'Banco de dados'!H14</f>
        <v>10</v>
      </c>
      <c r="C12" s="64">
        <f>'Banco de dados'!I14</f>
        <v>10</v>
      </c>
      <c r="D12" s="64">
        <f>'Banco de dados'!J14</f>
        <v>10</v>
      </c>
      <c r="E12" s="64">
        <f>'Banco de dados'!K14</f>
        <v>10</v>
      </c>
      <c r="F12" s="64">
        <f>'Banco de dados'!L14</f>
        <v>10</v>
      </c>
      <c r="G12" s="64">
        <f>'Banco de dados'!M14</f>
        <v>7</v>
      </c>
      <c r="H12" s="64">
        <f>'Banco de dados'!N14</f>
        <v>7</v>
      </c>
      <c r="I12" s="64">
        <f>'Banco de dados'!O14</f>
        <v>7</v>
      </c>
      <c r="J12" s="64">
        <f>'Banco de dados'!P14</f>
        <v>7</v>
      </c>
      <c r="K12" s="64">
        <f>'Banco de dados'!Q14</f>
        <v>7</v>
      </c>
      <c r="L12" s="64">
        <f>'Banco de dados'!R14</f>
        <v>10</v>
      </c>
      <c r="M12" s="64">
        <f>'Banco de dados'!S14</f>
        <v>10</v>
      </c>
      <c r="N12" s="64">
        <f>'Banco de dados'!T14</f>
        <v>10</v>
      </c>
      <c r="O12" s="64">
        <f>'Banco de dados'!U14</f>
        <v>10</v>
      </c>
      <c r="P12" s="64">
        <f>'Banco de dados'!V14</f>
        <v>10</v>
      </c>
      <c r="Q12" s="64">
        <f>'Banco de dados'!W14</f>
        <v>7</v>
      </c>
      <c r="R12" s="64">
        <f>'Banco de dados'!X14</f>
        <v>7</v>
      </c>
      <c r="S12" s="64">
        <f>'Banco de dados'!Y14</f>
        <v>7</v>
      </c>
      <c r="T12" s="64">
        <f>'Banco de dados'!Z14</f>
        <v>7</v>
      </c>
      <c r="U12" s="64">
        <f>'Banco de dados'!AA14</f>
        <v>7</v>
      </c>
      <c r="V12" s="64">
        <f>'Banco de dados'!AB14</f>
        <v>10</v>
      </c>
      <c r="W12" s="64">
        <f>'Banco de dados'!AC14</f>
        <v>7</v>
      </c>
      <c r="X12" s="66"/>
    </row>
    <row r="13" spans="1:24" x14ac:dyDescent="0.25">
      <c r="A13" s="65" t="str">
        <f>'Banco de dados'!A15</f>
        <v>David Silva</v>
      </c>
      <c r="B13" s="64">
        <f>'Banco de dados'!H15</f>
        <v>9</v>
      </c>
      <c r="C13" s="64">
        <f>'Banco de dados'!I15</f>
        <v>9</v>
      </c>
      <c r="D13" s="64">
        <f>'Banco de dados'!J15</f>
        <v>9</v>
      </c>
      <c r="E13" s="64">
        <f>'Banco de dados'!K15</f>
        <v>9</v>
      </c>
      <c r="F13" s="64">
        <f>'Banco de dados'!L15</f>
        <v>9</v>
      </c>
      <c r="G13" s="64">
        <f>'Banco de dados'!M15</f>
        <v>8</v>
      </c>
      <c r="H13" s="64">
        <f>'Banco de dados'!N15</f>
        <v>8</v>
      </c>
      <c r="I13" s="64">
        <f>'Banco de dados'!O15</f>
        <v>8</v>
      </c>
      <c r="J13" s="64">
        <f>'Banco de dados'!P15</f>
        <v>7</v>
      </c>
      <c r="K13" s="64">
        <f>'Banco de dados'!Q15</f>
        <v>7</v>
      </c>
      <c r="L13" s="64">
        <f>'Banco de dados'!R15</f>
        <v>10</v>
      </c>
      <c r="M13" s="64">
        <f>'Banco de dados'!S15</f>
        <v>10</v>
      </c>
      <c r="N13" s="64">
        <f>'Banco de dados'!T15</f>
        <v>9</v>
      </c>
      <c r="O13" s="64">
        <f>'Banco de dados'!U15</f>
        <v>10</v>
      </c>
      <c r="P13" s="64">
        <f>'Banco de dados'!V15</f>
        <v>9</v>
      </c>
      <c r="Q13" s="64">
        <f>'Banco de dados'!W15</f>
        <v>7</v>
      </c>
      <c r="R13" s="64">
        <f>'Banco de dados'!X15</f>
        <v>8</v>
      </c>
      <c r="S13" s="64">
        <f>'Banco de dados'!Y15</f>
        <v>7</v>
      </c>
      <c r="T13" s="64">
        <f>'Banco de dados'!Z15</f>
        <v>7</v>
      </c>
      <c r="U13" s="64">
        <f>'Banco de dados'!AA15</f>
        <v>8</v>
      </c>
      <c r="V13" s="64">
        <f>'Banco de dados'!AB15</f>
        <v>9</v>
      </c>
      <c r="W13" s="64">
        <f>'Banco de dados'!AC15</f>
        <v>9</v>
      </c>
      <c r="X13" s="66"/>
    </row>
    <row r="14" spans="1:24" x14ac:dyDescent="0.25">
      <c r="A14" s="65" t="str">
        <f>'Banco de dados'!A16</f>
        <v>Raheem Sterling</v>
      </c>
      <c r="B14" s="64">
        <f>'Banco de dados'!H16</f>
        <v>9</v>
      </c>
      <c r="C14" s="64">
        <f>'Banco de dados'!I16</f>
        <v>9</v>
      </c>
      <c r="D14" s="64">
        <f>'Banco de dados'!J16</f>
        <v>9</v>
      </c>
      <c r="E14" s="64">
        <f>'Banco de dados'!K16</f>
        <v>9</v>
      </c>
      <c r="F14" s="64">
        <f>'Banco de dados'!L16</f>
        <v>9</v>
      </c>
      <c r="G14" s="64">
        <f>'Banco de dados'!M16</f>
        <v>7</v>
      </c>
      <c r="H14" s="64">
        <f>'Banco de dados'!N16</f>
        <v>7</v>
      </c>
      <c r="I14" s="64">
        <f>'Banco de dados'!O16</f>
        <v>7</v>
      </c>
      <c r="J14" s="64">
        <f>'Banco de dados'!P16</f>
        <v>6</v>
      </c>
      <c r="K14" s="64">
        <f>'Banco de dados'!Q16</f>
        <v>6</v>
      </c>
      <c r="L14" s="64">
        <f>'Banco de dados'!R16</f>
        <v>9</v>
      </c>
      <c r="M14" s="64">
        <f>'Banco de dados'!S16</f>
        <v>9</v>
      </c>
      <c r="N14" s="64">
        <f>'Banco de dados'!T16</f>
        <v>10</v>
      </c>
      <c r="O14" s="64">
        <f>'Banco de dados'!U16</f>
        <v>9</v>
      </c>
      <c r="P14" s="64">
        <f>'Banco de dados'!V16</f>
        <v>8</v>
      </c>
      <c r="Q14" s="64">
        <f>'Banco de dados'!W16</f>
        <v>7</v>
      </c>
      <c r="R14" s="64">
        <f>'Banco de dados'!X16</f>
        <v>7</v>
      </c>
      <c r="S14" s="64">
        <f>'Banco de dados'!Y16</f>
        <v>6</v>
      </c>
      <c r="T14" s="64">
        <f>'Banco de dados'!Z16</f>
        <v>6</v>
      </c>
      <c r="U14" s="64">
        <f>'Banco de dados'!AA16</f>
        <v>6</v>
      </c>
      <c r="V14" s="64">
        <f>'Banco de dados'!AB16</f>
        <v>9</v>
      </c>
      <c r="W14" s="64">
        <f>'Banco de dados'!AC16</f>
        <v>8</v>
      </c>
      <c r="X14" s="66"/>
    </row>
    <row r="15" spans="1:24" x14ac:dyDescent="0.25">
      <c r="A15" s="65" t="str">
        <f>'Banco de dados'!A17</f>
        <v>Leroy Sanê</v>
      </c>
      <c r="B15" s="64">
        <f>'Banco de dados'!H17</f>
        <v>9</v>
      </c>
      <c r="C15" s="64">
        <f>'Banco de dados'!I17</f>
        <v>8</v>
      </c>
      <c r="D15" s="64">
        <f>'Banco de dados'!J17</f>
        <v>9</v>
      </c>
      <c r="E15" s="64">
        <f>'Banco de dados'!K17</f>
        <v>8</v>
      </c>
      <c r="F15" s="64">
        <f>'Banco de dados'!L17</f>
        <v>9</v>
      </c>
      <c r="G15" s="64">
        <f>'Banco de dados'!M17</f>
        <v>7</v>
      </c>
      <c r="H15" s="64">
        <f>'Banco de dados'!N17</f>
        <v>7</v>
      </c>
      <c r="I15" s="64">
        <f>'Banco de dados'!O17</f>
        <v>6</v>
      </c>
      <c r="J15" s="64">
        <f>'Banco de dados'!P17</f>
        <v>7</v>
      </c>
      <c r="K15" s="64">
        <f>'Banco de dados'!Q17</f>
        <v>6</v>
      </c>
      <c r="L15" s="64">
        <f>'Banco de dados'!R17</f>
        <v>9</v>
      </c>
      <c r="M15" s="64">
        <f>'Banco de dados'!S17</f>
        <v>10</v>
      </c>
      <c r="N15" s="64">
        <f>'Banco de dados'!T17</f>
        <v>9</v>
      </c>
      <c r="O15" s="64">
        <f>'Banco de dados'!U17</f>
        <v>10</v>
      </c>
      <c r="P15" s="64">
        <f>'Banco de dados'!V17</f>
        <v>9</v>
      </c>
      <c r="Q15" s="64">
        <f>'Banco de dados'!W17</f>
        <v>9</v>
      </c>
      <c r="R15" s="64">
        <f>'Banco de dados'!X17</f>
        <v>7</v>
      </c>
      <c r="S15" s="64">
        <f>'Banco de dados'!Y17</f>
        <v>7</v>
      </c>
      <c r="T15" s="64">
        <f>'Banco de dados'!Z17</f>
        <v>6</v>
      </c>
      <c r="U15" s="64">
        <f>'Banco de dados'!AA17</f>
        <v>7</v>
      </c>
      <c r="V15" s="64">
        <f>'Banco de dados'!AB17</f>
        <v>9</v>
      </c>
      <c r="W15" s="64">
        <f>'Banco de dados'!AC17</f>
        <v>9</v>
      </c>
      <c r="X15" s="66"/>
    </row>
    <row r="16" spans="1:24" x14ac:dyDescent="0.25">
      <c r="A16" s="65" t="str">
        <f>'Banco de dados'!A18</f>
        <v>Sergio Agüero</v>
      </c>
      <c r="B16" s="64">
        <f>'Banco de dados'!H18</f>
        <v>10</v>
      </c>
      <c r="C16" s="64">
        <f>'Banco de dados'!I18</f>
        <v>10</v>
      </c>
      <c r="D16" s="64">
        <f>'Banco de dados'!J18</f>
        <v>10</v>
      </c>
      <c r="E16" s="64">
        <f>'Banco de dados'!K18</f>
        <v>10</v>
      </c>
      <c r="F16" s="64">
        <f>'Banco de dados'!L18</f>
        <v>9</v>
      </c>
      <c r="G16" s="64">
        <f>'Banco de dados'!M18</f>
        <v>7</v>
      </c>
      <c r="H16" s="64">
        <f>'Banco de dados'!N18</f>
        <v>7</v>
      </c>
      <c r="I16" s="64">
        <f>'Banco de dados'!O18</f>
        <v>7</v>
      </c>
      <c r="J16" s="64">
        <f>'Banco de dados'!P18</f>
        <v>6</v>
      </c>
      <c r="K16" s="64">
        <f>'Banco de dados'!Q18</f>
        <v>7</v>
      </c>
      <c r="L16" s="64">
        <f>'Banco de dados'!R18</f>
        <v>10</v>
      </c>
      <c r="M16" s="64">
        <f>'Banco de dados'!S18</f>
        <v>10</v>
      </c>
      <c r="N16" s="64">
        <f>'Banco de dados'!T18</f>
        <v>9</v>
      </c>
      <c r="O16" s="64">
        <f>'Banco de dados'!U18</f>
        <v>10</v>
      </c>
      <c r="P16" s="64">
        <f>'Banco de dados'!V18</f>
        <v>10</v>
      </c>
      <c r="Q16" s="64">
        <f>'Banco de dados'!W18</f>
        <v>7</v>
      </c>
      <c r="R16" s="64">
        <f>'Banco de dados'!X18</f>
        <v>7</v>
      </c>
      <c r="S16" s="64">
        <f>'Banco de dados'!Y18</f>
        <v>7</v>
      </c>
      <c r="T16" s="64">
        <f>'Banco de dados'!Z18</f>
        <v>6</v>
      </c>
      <c r="U16" s="64">
        <f>'Banco de dados'!AA18</f>
        <v>7</v>
      </c>
      <c r="V16" s="64">
        <f>'Banco de dados'!AB18</f>
        <v>9</v>
      </c>
      <c r="W16" s="64">
        <f>'Banco de dados'!AC18</f>
        <v>9</v>
      </c>
      <c r="X16" s="66"/>
    </row>
    <row r="17" spans="1:24" x14ac:dyDescent="0.25">
      <c r="A17" s="65" t="str">
        <f>'Banco de dados'!A19</f>
        <v>Gabriel Jesus</v>
      </c>
      <c r="B17" s="64">
        <f>'Banco de dados'!H19</f>
        <v>9</v>
      </c>
      <c r="C17" s="64">
        <f>'Banco de dados'!I19</f>
        <v>9</v>
      </c>
      <c r="D17" s="64">
        <f>'Banco de dados'!J19</f>
        <v>10</v>
      </c>
      <c r="E17" s="64">
        <f>'Banco de dados'!K19</f>
        <v>9</v>
      </c>
      <c r="F17" s="64">
        <f>'Banco de dados'!L19</f>
        <v>10</v>
      </c>
      <c r="G17" s="64">
        <f>'Banco de dados'!M19</f>
        <v>8</v>
      </c>
      <c r="H17" s="64">
        <f>'Banco de dados'!N19</f>
        <v>8</v>
      </c>
      <c r="I17" s="64">
        <f>'Banco de dados'!O19</f>
        <v>7</v>
      </c>
      <c r="J17" s="64">
        <f>'Banco de dados'!P19</f>
        <v>8</v>
      </c>
      <c r="K17" s="64">
        <f>'Banco de dados'!Q19</f>
        <v>7</v>
      </c>
      <c r="L17" s="64">
        <f>'Banco de dados'!R19</f>
        <v>9</v>
      </c>
      <c r="M17" s="64">
        <f>'Banco de dados'!S19</f>
        <v>9</v>
      </c>
      <c r="N17" s="64">
        <f>'Banco de dados'!T19</f>
        <v>9</v>
      </c>
      <c r="O17" s="64">
        <f>'Banco de dados'!U19</f>
        <v>10</v>
      </c>
      <c r="P17" s="64">
        <f>'Banco de dados'!V19</f>
        <v>10</v>
      </c>
      <c r="Q17" s="64">
        <f>'Banco de dados'!W19</f>
        <v>7</v>
      </c>
      <c r="R17" s="64">
        <f>'Banco de dados'!X19</f>
        <v>7</v>
      </c>
      <c r="S17" s="64">
        <f>'Banco de dados'!Y19</f>
        <v>7</v>
      </c>
      <c r="T17" s="64">
        <f>'Banco de dados'!Z19</f>
        <v>7</v>
      </c>
      <c r="U17" s="64">
        <f>'Banco de dados'!AA19</f>
        <v>8</v>
      </c>
      <c r="V17" s="64">
        <f>'Banco de dados'!AB19</f>
        <v>10</v>
      </c>
      <c r="W17" s="64">
        <f>'Banco de dados'!AC19</f>
        <v>10</v>
      </c>
      <c r="X17" s="66"/>
    </row>
    <row r="18" spans="1:24" x14ac:dyDescent="0.25">
      <c r="A18" s="65" t="str">
        <f>'Banco de dados'!A20</f>
        <v>Fernando</v>
      </c>
      <c r="B18" s="64">
        <f>'Banco de dados'!H20</f>
        <v>7</v>
      </c>
      <c r="C18" s="64">
        <f>'Banco de dados'!I20</f>
        <v>7</v>
      </c>
      <c r="D18" s="64">
        <f>'Banco de dados'!J20</f>
        <v>6</v>
      </c>
      <c r="E18" s="64">
        <f>'Banco de dados'!K20</f>
        <v>7</v>
      </c>
      <c r="F18" s="64">
        <f>'Banco de dados'!L20</f>
        <v>7</v>
      </c>
      <c r="G18" s="64">
        <f>'Banco de dados'!M20</f>
        <v>6</v>
      </c>
      <c r="H18" s="64">
        <f>'Banco de dados'!N20</f>
        <v>7</v>
      </c>
      <c r="I18" s="64">
        <f>'Banco de dados'!O20</f>
        <v>6</v>
      </c>
      <c r="J18" s="64">
        <f>'Banco de dados'!P20</f>
        <v>7</v>
      </c>
      <c r="K18" s="64">
        <f>'Banco de dados'!Q20</f>
        <v>7</v>
      </c>
      <c r="L18" s="64">
        <f>'Banco de dados'!R20</f>
        <v>7</v>
      </c>
      <c r="M18" s="64">
        <f>'Banco de dados'!S20</f>
        <v>7</v>
      </c>
      <c r="N18" s="64">
        <f>'Banco de dados'!T20</f>
        <v>7</v>
      </c>
      <c r="O18" s="64">
        <f>'Banco de dados'!U20</f>
        <v>7</v>
      </c>
      <c r="P18" s="64">
        <f>'Banco de dados'!V20</f>
        <v>6</v>
      </c>
      <c r="Q18" s="64">
        <f>'Banco de dados'!W20</f>
        <v>7</v>
      </c>
      <c r="R18" s="64">
        <f>'Banco de dados'!X20</f>
        <v>6</v>
      </c>
      <c r="S18" s="64">
        <f>'Banco de dados'!Y20</f>
        <v>7</v>
      </c>
      <c r="T18" s="64">
        <f>'Banco de dados'!Z20</f>
        <v>6</v>
      </c>
      <c r="U18" s="64">
        <f>'Banco de dados'!AA20</f>
        <v>7</v>
      </c>
      <c r="V18" s="64">
        <f>'Banco de dados'!AB20</f>
        <v>7</v>
      </c>
      <c r="W18" s="64">
        <f>'Banco de dados'!AC20</f>
        <v>7</v>
      </c>
      <c r="X18" s="66"/>
    </row>
    <row r="19" spans="1:24" x14ac:dyDescent="0.25">
      <c r="A19" s="65" t="str">
        <f>'Banco de dados'!A21</f>
        <v>Rodri</v>
      </c>
      <c r="B19" s="64">
        <f>'Banco de dados'!H21</f>
        <v>7</v>
      </c>
      <c r="C19" s="64">
        <f>'Banco de dados'!I21</f>
        <v>7</v>
      </c>
      <c r="D19" s="64">
        <f>'Banco de dados'!J21</f>
        <v>8</v>
      </c>
      <c r="E19" s="64">
        <f>'Banco de dados'!K21</f>
        <v>7</v>
      </c>
      <c r="F19" s="64">
        <f>'Banco de dados'!L21</f>
        <v>8</v>
      </c>
      <c r="G19" s="64">
        <f>'Banco de dados'!M21</f>
        <v>8</v>
      </c>
      <c r="H19" s="64">
        <f>'Banco de dados'!N21</f>
        <v>7</v>
      </c>
      <c r="I19" s="64">
        <f>'Banco de dados'!O21</f>
        <v>8</v>
      </c>
      <c r="J19" s="64">
        <f>'Banco de dados'!P21</f>
        <v>8</v>
      </c>
      <c r="K19" s="64">
        <f>'Banco de dados'!Q21</f>
        <v>8</v>
      </c>
      <c r="L19" s="64">
        <f>'Banco de dados'!R21</f>
        <v>7</v>
      </c>
      <c r="M19" s="64">
        <f>'Banco de dados'!S21</f>
        <v>8</v>
      </c>
      <c r="N19" s="64">
        <f>'Banco de dados'!T21</f>
        <v>7</v>
      </c>
      <c r="O19" s="64">
        <f>'Banco de dados'!U21</f>
        <v>7</v>
      </c>
      <c r="P19" s="64">
        <f>'Banco de dados'!V21</f>
        <v>7</v>
      </c>
      <c r="Q19" s="64">
        <f>'Banco de dados'!W21</f>
        <v>8</v>
      </c>
      <c r="R19" s="64">
        <f>'Banco de dados'!X21</f>
        <v>8</v>
      </c>
      <c r="S19" s="64">
        <f>'Banco de dados'!Y21</f>
        <v>7</v>
      </c>
      <c r="T19" s="64">
        <f>'Banco de dados'!Z21</f>
        <v>7</v>
      </c>
      <c r="U19" s="64">
        <f>'Banco de dados'!AA21</f>
        <v>8</v>
      </c>
      <c r="V19" s="64">
        <f>'Banco de dados'!AB21</f>
        <v>8</v>
      </c>
      <c r="W19" s="64">
        <f>'Banco de dados'!AC21</f>
        <v>8</v>
      </c>
      <c r="X19" s="66"/>
    </row>
    <row r="20" spans="1:24" x14ac:dyDescent="0.25">
      <c r="A20" s="65" t="str">
        <f>'Banco de dados'!A22</f>
        <v>Bernardo Silva</v>
      </c>
      <c r="B20" s="64">
        <f>'Banco de dados'!H22</f>
        <v>10</v>
      </c>
      <c r="C20" s="64">
        <f>'Banco de dados'!I22</f>
        <v>10</v>
      </c>
      <c r="D20" s="64">
        <f>'Banco de dados'!J22</f>
        <v>10</v>
      </c>
      <c r="E20" s="64">
        <f>'Banco de dados'!K22</f>
        <v>10</v>
      </c>
      <c r="F20" s="64">
        <f>'Banco de dados'!L22</f>
        <v>10</v>
      </c>
      <c r="G20" s="64">
        <f>'Banco de dados'!M22</f>
        <v>9</v>
      </c>
      <c r="H20" s="64">
        <f>'Banco de dados'!N22</f>
        <v>9</v>
      </c>
      <c r="I20" s="64">
        <f>'Banco de dados'!O22</f>
        <v>8</v>
      </c>
      <c r="J20" s="64">
        <f>'Banco de dados'!P22</f>
        <v>9</v>
      </c>
      <c r="K20" s="64">
        <f>'Banco de dados'!Q22</f>
        <v>8</v>
      </c>
      <c r="L20" s="64">
        <f>'Banco de dados'!R22</f>
        <v>10</v>
      </c>
      <c r="M20" s="64">
        <f>'Banco de dados'!S22</f>
        <v>10</v>
      </c>
      <c r="N20" s="64">
        <f>'Banco de dados'!T22</f>
        <v>10</v>
      </c>
      <c r="O20" s="64">
        <f>'Banco de dados'!U22</f>
        <v>10</v>
      </c>
      <c r="P20" s="64">
        <f>'Banco de dados'!V22</f>
        <v>10</v>
      </c>
      <c r="Q20" s="64">
        <f>'Banco de dados'!W22</f>
        <v>9</v>
      </c>
      <c r="R20" s="64">
        <f>'Banco de dados'!X22</f>
        <v>8</v>
      </c>
      <c r="S20" s="64">
        <f>'Banco de dados'!Y22</f>
        <v>9</v>
      </c>
      <c r="T20" s="64">
        <f>'Banco de dados'!Z22</f>
        <v>8</v>
      </c>
      <c r="U20" s="64">
        <f>'Banco de dados'!AA22</f>
        <v>9</v>
      </c>
      <c r="V20" s="64">
        <f>'Banco de dados'!AB22</f>
        <v>10</v>
      </c>
      <c r="W20" s="64">
        <f>'Banco de dados'!AC22</f>
        <v>9</v>
      </c>
      <c r="X20" s="66"/>
    </row>
    <row r="21" spans="1:24" x14ac:dyDescent="0.25">
      <c r="A21" s="65" t="str">
        <f>'Banco de dados'!A23</f>
        <v>Riyad Mahrez</v>
      </c>
      <c r="B21" s="64">
        <f>'Banco de dados'!H23</f>
        <v>9</v>
      </c>
      <c r="C21" s="64">
        <f>'Banco de dados'!I23</f>
        <v>8</v>
      </c>
      <c r="D21" s="64">
        <f>'Banco de dados'!J23</f>
        <v>9</v>
      </c>
      <c r="E21" s="64">
        <f>'Banco de dados'!K23</f>
        <v>8</v>
      </c>
      <c r="F21" s="64">
        <f>'Banco de dados'!L23</f>
        <v>9</v>
      </c>
      <c r="G21" s="64">
        <f>'Banco de dados'!M23</f>
        <v>9</v>
      </c>
      <c r="H21" s="64">
        <f>'Banco de dados'!N23</f>
        <v>8</v>
      </c>
      <c r="I21" s="64">
        <f>'Banco de dados'!O23</f>
        <v>8</v>
      </c>
      <c r="J21" s="64">
        <f>'Banco de dados'!P23</f>
        <v>7</v>
      </c>
      <c r="K21" s="64">
        <f>'Banco de dados'!Q23</f>
        <v>8</v>
      </c>
      <c r="L21" s="64">
        <f>'Banco de dados'!R23</f>
        <v>9</v>
      </c>
      <c r="M21" s="64">
        <f>'Banco de dados'!S23</f>
        <v>8</v>
      </c>
      <c r="N21" s="64">
        <f>'Banco de dados'!T23</f>
        <v>9</v>
      </c>
      <c r="O21" s="64">
        <f>'Banco de dados'!U23</f>
        <v>9</v>
      </c>
      <c r="P21" s="64">
        <f>'Banco de dados'!V23</f>
        <v>9</v>
      </c>
      <c r="Q21" s="64">
        <f>'Banco de dados'!W23</f>
        <v>8</v>
      </c>
      <c r="R21" s="64">
        <f>'Banco de dados'!X23</f>
        <v>8</v>
      </c>
      <c r="S21" s="64">
        <f>'Banco de dados'!Y23</f>
        <v>7</v>
      </c>
      <c r="T21" s="64">
        <f>'Banco de dados'!Z23</f>
        <v>8</v>
      </c>
      <c r="U21" s="64">
        <f>'Banco de dados'!AA23</f>
        <v>8</v>
      </c>
      <c r="V21" s="64">
        <f>'Banco de dados'!AB23</f>
        <v>8</v>
      </c>
      <c r="W21" s="64">
        <f>'Banco de dados'!AC23</f>
        <v>8</v>
      </c>
      <c r="X21" s="66"/>
    </row>
    <row r="22" spans="1:24" x14ac:dyDescent="0.25">
      <c r="A22" s="65" t="str">
        <f>'Banco de dados'!A24</f>
        <v>Phil Foden</v>
      </c>
      <c r="B22" s="64">
        <f>'Banco de dados'!H24</f>
        <v>6</v>
      </c>
      <c r="C22" s="64">
        <f>'Banco de dados'!I24</f>
        <v>6</v>
      </c>
      <c r="D22" s="64">
        <f>'Banco de dados'!J24</f>
        <v>6</v>
      </c>
      <c r="E22" s="64">
        <f>'Banco de dados'!K24</f>
        <v>5</v>
      </c>
      <c r="F22" s="64">
        <f>'Banco de dados'!L24</f>
        <v>6</v>
      </c>
      <c r="G22" s="64">
        <f>'Banco de dados'!M24</f>
        <v>5</v>
      </c>
      <c r="H22" s="64">
        <f>'Banco de dados'!N24</f>
        <v>6</v>
      </c>
      <c r="I22" s="64">
        <f>'Banco de dados'!O24</f>
        <v>5</v>
      </c>
      <c r="J22" s="64">
        <f>'Banco de dados'!P24</f>
        <v>5</v>
      </c>
      <c r="K22" s="64">
        <f>'Banco de dados'!Q24</f>
        <v>5</v>
      </c>
      <c r="L22" s="64">
        <f>'Banco de dados'!R24</f>
        <v>6</v>
      </c>
      <c r="M22" s="64">
        <f>'Banco de dados'!S24</f>
        <v>5</v>
      </c>
      <c r="N22" s="64">
        <f>'Banco de dados'!T24</f>
        <v>6</v>
      </c>
      <c r="O22" s="64">
        <f>'Banco de dados'!U24</f>
        <v>5</v>
      </c>
      <c r="P22" s="64">
        <f>'Banco de dados'!V24</f>
        <v>6</v>
      </c>
      <c r="Q22" s="64">
        <f>'Banco de dados'!W24</f>
        <v>5</v>
      </c>
      <c r="R22" s="64">
        <f>'Banco de dados'!X24</f>
        <v>6</v>
      </c>
      <c r="S22" s="64">
        <f>'Banco de dados'!Y24</f>
        <v>5</v>
      </c>
      <c r="T22" s="64">
        <f>'Banco de dados'!Z24</f>
        <v>6</v>
      </c>
      <c r="U22" s="64">
        <f>'Banco de dados'!AA24</f>
        <v>5</v>
      </c>
      <c r="V22" s="64">
        <f>'Banco de dados'!AB24</f>
        <v>6</v>
      </c>
      <c r="W22" s="64">
        <f>'Banco de dados'!AC24</f>
        <v>6</v>
      </c>
      <c r="X22" s="66"/>
    </row>
    <row r="23" spans="1:24" x14ac:dyDescent="0.25">
      <c r="A23" s="65" t="str">
        <f>'Banco de dados'!A25</f>
        <v>Benjamin Mendy</v>
      </c>
      <c r="B23" s="64">
        <f>'Banco de dados'!H25</f>
        <v>6</v>
      </c>
      <c r="C23" s="64">
        <f>'Banco de dados'!I25</f>
        <v>7</v>
      </c>
      <c r="D23" s="64">
        <f>'Banco de dados'!J25</f>
        <v>6</v>
      </c>
      <c r="E23" s="64">
        <f>'Banco de dados'!K25</f>
        <v>7</v>
      </c>
      <c r="F23" s="64">
        <f>'Banco de dados'!L25</f>
        <v>6</v>
      </c>
      <c r="G23" s="64">
        <f>'Banco de dados'!M25</f>
        <v>8</v>
      </c>
      <c r="H23" s="64">
        <f>'Banco de dados'!N25</f>
        <v>8</v>
      </c>
      <c r="I23" s="64">
        <f>'Banco de dados'!O25</f>
        <v>8</v>
      </c>
      <c r="J23" s="64">
        <f>'Banco de dados'!P25</f>
        <v>7</v>
      </c>
      <c r="K23" s="64">
        <f>'Banco de dados'!Q25</f>
        <v>8</v>
      </c>
      <c r="L23" s="64">
        <f>'Banco de dados'!R25</f>
        <v>7</v>
      </c>
      <c r="M23" s="64">
        <f>'Banco de dados'!S25</f>
        <v>6</v>
      </c>
      <c r="N23" s="64">
        <f>'Banco de dados'!T25</f>
        <v>7</v>
      </c>
      <c r="O23" s="64">
        <f>'Banco de dados'!U25</f>
        <v>6</v>
      </c>
      <c r="P23" s="64">
        <f>'Banco de dados'!V25</f>
        <v>6</v>
      </c>
      <c r="Q23" s="64">
        <f>'Banco de dados'!W25</f>
        <v>8</v>
      </c>
      <c r="R23" s="64">
        <f>'Banco de dados'!X25</f>
        <v>8</v>
      </c>
      <c r="S23" s="64">
        <f>'Banco de dados'!Y25</f>
        <v>8</v>
      </c>
      <c r="T23" s="64">
        <f>'Banco de dados'!Z25</f>
        <v>8</v>
      </c>
      <c r="U23" s="64">
        <f>'Banco de dados'!AA25</f>
        <v>9</v>
      </c>
      <c r="V23" s="64">
        <f>'Banco de dados'!AB25</f>
        <v>8</v>
      </c>
      <c r="W23" s="64">
        <f>'Banco de dados'!AC25</f>
        <v>8</v>
      </c>
      <c r="X23" s="66"/>
    </row>
    <row r="24" spans="1:24" x14ac:dyDescent="0.25">
      <c r="A24" s="65" t="str">
        <f>'Banco de dados'!A26</f>
        <v>João Cancelo</v>
      </c>
      <c r="B24" s="64">
        <f>'Banco de dados'!H26</f>
        <v>8</v>
      </c>
      <c r="C24" s="64">
        <f>'Banco de dados'!I26</f>
        <v>8</v>
      </c>
      <c r="D24" s="64">
        <f>'Banco de dados'!J26</f>
        <v>8</v>
      </c>
      <c r="E24" s="64">
        <f>'Banco de dados'!K26</f>
        <v>8</v>
      </c>
      <c r="F24" s="64">
        <f>'Banco de dados'!L26</f>
        <v>8</v>
      </c>
      <c r="G24" s="64">
        <f>'Banco de dados'!M26</f>
        <v>8</v>
      </c>
      <c r="H24" s="64">
        <f>'Banco de dados'!N26</f>
        <v>8</v>
      </c>
      <c r="I24" s="64">
        <f>'Banco de dados'!O26</f>
        <v>8</v>
      </c>
      <c r="J24" s="64">
        <f>'Banco de dados'!P26</f>
        <v>8</v>
      </c>
      <c r="K24" s="64">
        <f>'Banco de dados'!Q26</f>
        <v>8</v>
      </c>
      <c r="L24" s="64">
        <f>'Banco de dados'!R26</f>
        <v>8</v>
      </c>
      <c r="M24" s="64">
        <f>'Banco de dados'!S26</f>
        <v>8</v>
      </c>
      <c r="N24" s="64">
        <f>'Banco de dados'!T26</f>
        <v>8</v>
      </c>
      <c r="O24" s="64">
        <f>'Banco de dados'!U26</f>
        <v>8</v>
      </c>
      <c r="P24" s="64">
        <f>'Banco de dados'!V26</f>
        <v>8</v>
      </c>
      <c r="Q24" s="64">
        <f>'Banco de dados'!W26</f>
        <v>8</v>
      </c>
      <c r="R24" s="64">
        <f>'Banco de dados'!X26</f>
        <v>8</v>
      </c>
      <c r="S24" s="64">
        <f>'Banco de dados'!Y26</f>
        <v>8</v>
      </c>
      <c r="T24" s="64">
        <f>'Banco de dados'!Z26</f>
        <v>8</v>
      </c>
      <c r="U24" s="64">
        <f>'Banco de dados'!AA26</f>
        <v>8</v>
      </c>
      <c r="V24" s="64">
        <f>'Banco de dados'!AB26</f>
        <v>8</v>
      </c>
      <c r="W24" s="64">
        <f>'Banco de dados'!AC26</f>
        <v>8</v>
      </c>
      <c r="X24" s="66"/>
    </row>
    <row r="25" spans="1:24" x14ac:dyDescent="0.25">
      <c r="A25" s="65" t="str">
        <f>'Banco de dados'!A27</f>
        <v>Mix Diskerud</v>
      </c>
      <c r="B25" s="64">
        <f>'Banco de dados'!H27</f>
        <v>5</v>
      </c>
      <c r="C25" s="64">
        <f>'Banco de dados'!I27</f>
        <v>5</v>
      </c>
      <c r="D25" s="64">
        <f>'Banco de dados'!J27</f>
        <v>5</v>
      </c>
      <c r="E25" s="64">
        <f>'Banco de dados'!K27</f>
        <v>5</v>
      </c>
      <c r="F25" s="64">
        <f>'Banco de dados'!L27</f>
        <v>4</v>
      </c>
      <c r="G25" s="64">
        <f>'Banco de dados'!M27</f>
        <v>5</v>
      </c>
      <c r="H25" s="64">
        <f>'Banco de dados'!N27</f>
        <v>4</v>
      </c>
      <c r="I25" s="64">
        <f>'Banco de dados'!O27</f>
        <v>5</v>
      </c>
      <c r="J25" s="64">
        <f>'Banco de dados'!P27</f>
        <v>4</v>
      </c>
      <c r="K25" s="64">
        <f>'Banco de dados'!Q27</f>
        <v>5</v>
      </c>
      <c r="L25" s="64">
        <f>'Banco de dados'!R27</f>
        <v>4</v>
      </c>
      <c r="M25" s="64">
        <f>'Banco de dados'!S27</f>
        <v>5</v>
      </c>
      <c r="N25" s="64">
        <f>'Banco de dados'!T27</f>
        <v>4</v>
      </c>
      <c r="O25" s="64">
        <f>'Banco de dados'!U27</f>
        <v>5</v>
      </c>
      <c r="P25" s="64">
        <f>'Banco de dados'!V27</f>
        <v>5</v>
      </c>
      <c r="Q25" s="64">
        <f>'Banco de dados'!W27</f>
        <v>4</v>
      </c>
      <c r="R25" s="64">
        <f>'Banco de dados'!X27</f>
        <v>4</v>
      </c>
      <c r="S25" s="64">
        <f>'Banco de dados'!Y27</f>
        <v>4</v>
      </c>
      <c r="T25" s="64">
        <f>'Banco de dados'!Z27</f>
        <v>5</v>
      </c>
      <c r="U25" s="64">
        <f>'Banco de dados'!AA27</f>
        <v>4</v>
      </c>
      <c r="V25" s="64">
        <f>'Banco de dados'!AB27</f>
        <v>5</v>
      </c>
      <c r="W25" s="64">
        <f>'Banco de dados'!AC27</f>
        <v>5</v>
      </c>
      <c r="X25" s="66"/>
    </row>
    <row r="26" spans="1:24" x14ac:dyDescent="0.25">
      <c r="A26" s="65" t="str">
        <f>'Banco de dados'!A28</f>
        <v>Ilkay Gündogan</v>
      </c>
      <c r="B26" s="64">
        <f>'Banco de dados'!H28</f>
        <v>9</v>
      </c>
      <c r="C26" s="64">
        <f>'Banco de dados'!I28</f>
        <v>8</v>
      </c>
      <c r="D26" s="64">
        <f>'Banco de dados'!J28</f>
        <v>9</v>
      </c>
      <c r="E26" s="64">
        <f>'Banco de dados'!K28</f>
        <v>10</v>
      </c>
      <c r="F26" s="64">
        <f>'Banco de dados'!L28</f>
        <v>9</v>
      </c>
      <c r="G26" s="64">
        <f>'Banco de dados'!M28</f>
        <v>8</v>
      </c>
      <c r="H26" s="64">
        <f>'Banco de dados'!N28</f>
        <v>8</v>
      </c>
      <c r="I26" s="64">
        <f>'Banco de dados'!O28</f>
        <v>7</v>
      </c>
      <c r="J26" s="64">
        <f>'Banco de dados'!P28</f>
        <v>8</v>
      </c>
      <c r="K26" s="64">
        <f>'Banco de dados'!Q28</f>
        <v>7</v>
      </c>
      <c r="L26" s="64">
        <f>'Banco de dados'!R28</f>
        <v>8</v>
      </c>
      <c r="M26" s="64">
        <f>'Banco de dados'!S28</f>
        <v>9</v>
      </c>
      <c r="N26" s="64">
        <f>'Banco de dados'!T28</f>
        <v>8</v>
      </c>
      <c r="O26" s="64">
        <f>'Banco de dados'!U28</f>
        <v>8</v>
      </c>
      <c r="P26" s="64">
        <f>'Banco de dados'!V28</f>
        <v>9</v>
      </c>
      <c r="Q26" s="64">
        <f>'Banco de dados'!W28</f>
        <v>8</v>
      </c>
      <c r="R26" s="64">
        <f>'Banco de dados'!X28</f>
        <v>8</v>
      </c>
      <c r="S26" s="64">
        <f>'Banco de dados'!Y28</f>
        <v>8</v>
      </c>
      <c r="T26" s="64">
        <f>'Banco de dados'!Z28</f>
        <v>8</v>
      </c>
      <c r="U26" s="64">
        <f>'Banco de dados'!AA28</f>
        <v>9</v>
      </c>
      <c r="V26" s="64">
        <f>'Banco de dados'!AB28</f>
        <v>8</v>
      </c>
      <c r="W26" s="64">
        <f>'Banco de dados'!AC28</f>
        <v>8</v>
      </c>
      <c r="X26" s="66"/>
    </row>
    <row r="27" spans="1:24" x14ac:dyDescent="0.25">
      <c r="A27" s="65" t="str">
        <f>'Banco de dados'!A29</f>
        <v>Zinchenko</v>
      </c>
      <c r="B27" s="64">
        <f>'Banco de dados'!H29</f>
        <v>6</v>
      </c>
      <c r="C27" s="64">
        <f>'Banco de dados'!I29</f>
        <v>6</v>
      </c>
      <c r="D27" s="64">
        <f>'Banco de dados'!J29</f>
        <v>6</v>
      </c>
      <c r="E27" s="64">
        <f>'Banco de dados'!K29</f>
        <v>6</v>
      </c>
      <c r="F27" s="64">
        <f>'Banco de dados'!L29</f>
        <v>6</v>
      </c>
      <c r="G27" s="64">
        <f>'Banco de dados'!M29</f>
        <v>6</v>
      </c>
      <c r="H27" s="64">
        <f>'Banco de dados'!N29</f>
        <v>6</v>
      </c>
      <c r="I27" s="64">
        <f>'Banco de dados'!O29</f>
        <v>6</v>
      </c>
      <c r="J27" s="64">
        <f>'Banco de dados'!P29</f>
        <v>5</v>
      </c>
      <c r="K27" s="64">
        <f>'Banco de dados'!Q29</f>
        <v>6</v>
      </c>
      <c r="L27" s="64">
        <f>'Banco de dados'!R29</f>
        <v>6</v>
      </c>
      <c r="M27" s="64">
        <f>'Banco de dados'!S29</f>
        <v>6</v>
      </c>
      <c r="N27" s="64">
        <f>'Banco de dados'!T29</f>
        <v>6</v>
      </c>
      <c r="O27" s="64">
        <f>'Banco de dados'!U29</f>
        <v>6</v>
      </c>
      <c r="P27" s="64">
        <f>'Banco de dados'!V29</f>
        <v>5</v>
      </c>
      <c r="Q27" s="64">
        <f>'Banco de dados'!W29</f>
        <v>6</v>
      </c>
      <c r="R27" s="64">
        <f>'Banco de dados'!X29</f>
        <v>6</v>
      </c>
      <c r="S27" s="64">
        <f>'Banco de dados'!Y29</f>
        <v>5</v>
      </c>
      <c r="T27" s="64">
        <f>'Banco de dados'!Z29</f>
        <v>5</v>
      </c>
      <c r="U27" s="64">
        <f>'Banco de dados'!AA29</f>
        <v>6</v>
      </c>
      <c r="V27" s="64">
        <f>'Banco de dados'!AB29</f>
        <v>6</v>
      </c>
      <c r="W27" s="64">
        <f>'Banco de dados'!AC29</f>
        <v>6</v>
      </c>
      <c r="X27" s="66"/>
    </row>
    <row r="28" spans="1:24" x14ac:dyDescent="0.25">
      <c r="A28" s="65" t="str">
        <f>'Banco de dados'!A30</f>
        <v>Eric García</v>
      </c>
      <c r="B28" s="64">
        <f>'Banco de dados'!H30</f>
        <v>10</v>
      </c>
      <c r="C28" s="64">
        <f>'Banco de dados'!I30</f>
        <v>10</v>
      </c>
      <c r="D28" s="64">
        <f>'Banco de dados'!J30</f>
        <v>10</v>
      </c>
      <c r="E28" s="64">
        <f>'Banco de dados'!K30</f>
        <v>10</v>
      </c>
      <c r="F28" s="64">
        <f>'Banco de dados'!L30</f>
        <v>10</v>
      </c>
      <c r="G28" s="64">
        <f>'Banco de dados'!M30</f>
        <v>8</v>
      </c>
      <c r="H28" s="64">
        <f>'Banco de dados'!N30</f>
        <v>10</v>
      </c>
      <c r="I28" s="64">
        <f>'Banco de dados'!O30</f>
        <v>10</v>
      </c>
      <c r="J28" s="64">
        <f>'Banco de dados'!P30</f>
        <v>8</v>
      </c>
      <c r="K28" s="64">
        <f>'Banco de dados'!Q30</f>
        <v>10</v>
      </c>
      <c r="L28" s="64">
        <f>'Banco de dados'!R30</f>
        <v>10</v>
      </c>
      <c r="M28" s="64">
        <f>'Banco de dados'!S30</f>
        <v>7</v>
      </c>
      <c r="N28" s="64">
        <f>'Banco de dados'!T30</f>
        <v>10</v>
      </c>
      <c r="O28" s="64">
        <f>'Banco de dados'!U30</f>
        <v>9</v>
      </c>
      <c r="P28" s="64">
        <f>'Banco de dados'!V30</f>
        <v>10</v>
      </c>
      <c r="Q28" s="64">
        <f>'Banco de dados'!W30</f>
        <v>9</v>
      </c>
      <c r="R28" s="64">
        <f>'Banco de dados'!X30</f>
        <v>10</v>
      </c>
      <c r="S28" s="64">
        <f>'Banco de dados'!Y30</f>
        <v>10</v>
      </c>
      <c r="T28" s="64">
        <f>'Banco de dados'!Z30</f>
        <v>10</v>
      </c>
      <c r="U28" s="64">
        <f>'Banco de dados'!AA30</f>
        <v>10</v>
      </c>
      <c r="V28" s="64">
        <f>'Banco de dados'!AB30</f>
        <v>10</v>
      </c>
      <c r="W28" s="64">
        <f>'Banco de dados'!AC30</f>
        <v>10</v>
      </c>
      <c r="X28" s="66"/>
    </row>
    <row r="29" spans="1:24" x14ac:dyDescent="0.25">
      <c r="A29" s="65" t="str">
        <f>'Banco de dados'!A31</f>
        <v>Pedro Monteiro</v>
      </c>
      <c r="B29" s="64">
        <f>'Banco de dados'!H31</f>
        <v>10</v>
      </c>
      <c r="C29" s="64">
        <f>'Banco de dados'!I31</f>
        <v>10</v>
      </c>
      <c r="D29" s="64">
        <f>'Banco de dados'!J31</f>
        <v>10</v>
      </c>
      <c r="E29" s="64">
        <f>'Banco de dados'!K31</f>
        <v>10</v>
      </c>
      <c r="F29" s="64">
        <f>'Banco de dados'!L31</f>
        <v>10</v>
      </c>
      <c r="G29" s="64">
        <f>'Banco de dados'!M31</f>
        <v>10</v>
      </c>
      <c r="H29" s="64">
        <f>'Banco de dados'!N31</f>
        <v>10</v>
      </c>
      <c r="I29" s="64">
        <f>'Banco de dados'!O31</f>
        <v>10</v>
      </c>
      <c r="J29" s="64">
        <f>'Banco de dados'!P31</f>
        <v>10</v>
      </c>
      <c r="K29" s="64">
        <f>'Banco de dados'!Q31</f>
        <v>10</v>
      </c>
      <c r="L29" s="64">
        <f>'Banco de dados'!R31</f>
        <v>10</v>
      </c>
      <c r="M29" s="64">
        <f>'Banco de dados'!S31</f>
        <v>10</v>
      </c>
      <c r="N29" s="64">
        <f>'Banco de dados'!T31</f>
        <v>10</v>
      </c>
      <c r="O29" s="64">
        <f>'Banco de dados'!U31</f>
        <v>10</v>
      </c>
      <c r="P29" s="64">
        <f>'Banco de dados'!V31</f>
        <v>10</v>
      </c>
      <c r="Q29" s="64">
        <f>'Banco de dados'!W31</f>
        <v>10</v>
      </c>
      <c r="R29" s="64">
        <f>'Banco de dados'!X31</f>
        <v>10</v>
      </c>
      <c r="S29" s="64">
        <f>'Banco de dados'!Y31</f>
        <v>10</v>
      </c>
      <c r="T29" s="64">
        <f>'Banco de dados'!Z31</f>
        <v>10</v>
      </c>
      <c r="U29" s="64">
        <f>'Banco de dados'!AA31</f>
        <v>10</v>
      </c>
      <c r="V29" s="64">
        <f>'Banco de dados'!AB31</f>
        <v>10</v>
      </c>
      <c r="W29" s="64">
        <f>'Banco de dados'!AC31</f>
        <v>10</v>
      </c>
      <c r="X29" s="66"/>
    </row>
    <row r="30" spans="1:24" x14ac:dyDescent="0.25">
      <c r="A30" s="65" t="str">
        <f>'Banco de dados'!A32</f>
        <v>José Monteiro</v>
      </c>
      <c r="B30" s="64">
        <f>'Banco de dados'!H32</f>
        <v>10</v>
      </c>
      <c r="C30" s="64">
        <f>'Banco de dados'!I32</f>
        <v>10</v>
      </c>
      <c r="D30" s="64">
        <f>'Banco de dados'!J32</f>
        <v>10</v>
      </c>
      <c r="E30" s="64">
        <f>'Banco de dados'!K32</f>
        <v>10</v>
      </c>
      <c r="F30" s="64">
        <f>'Banco de dados'!L32</f>
        <v>10</v>
      </c>
      <c r="G30" s="64">
        <f>'Banco de dados'!M32</f>
        <v>10</v>
      </c>
      <c r="H30" s="64">
        <f>'Banco de dados'!N32</f>
        <v>10</v>
      </c>
      <c r="I30" s="64">
        <f>'Banco de dados'!O32</f>
        <v>10</v>
      </c>
      <c r="J30" s="64">
        <f>'Banco de dados'!P32</f>
        <v>10</v>
      </c>
      <c r="K30" s="64">
        <f>'Banco de dados'!Q32</f>
        <v>10</v>
      </c>
      <c r="L30" s="64">
        <f>'Banco de dados'!R32</f>
        <v>10</v>
      </c>
      <c r="M30" s="64">
        <f>'Banco de dados'!S32</f>
        <v>10</v>
      </c>
      <c r="N30" s="64">
        <f>'Banco de dados'!T32</f>
        <v>10</v>
      </c>
      <c r="O30" s="64">
        <f>'Banco de dados'!U32</f>
        <v>10</v>
      </c>
      <c r="P30" s="64">
        <f>'Banco de dados'!V32</f>
        <v>10</v>
      </c>
      <c r="Q30" s="64">
        <f>'Banco de dados'!W32</f>
        <v>10</v>
      </c>
      <c r="R30" s="64">
        <f>'Banco de dados'!X32</f>
        <v>10</v>
      </c>
      <c r="S30" s="64">
        <f>'Banco de dados'!Y32</f>
        <v>10</v>
      </c>
      <c r="T30" s="64">
        <f>'Banco de dados'!Z32</f>
        <v>10</v>
      </c>
      <c r="U30" s="64">
        <f>'Banco de dados'!AA32</f>
        <v>10</v>
      </c>
      <c r="V30" s="64">
        <f>'Banco de dados'!AB32</f>
        <v>10</v>
      </c>
      <c r="W30" s="64">
        <f>'Banco de dados'!AC32</f>
        <v>10</v>
      </c>
      <c r="X30" s="66"/>
    </row>
  </sheetData>
  <sheetProtection algorithmName="SHA-512" hashValue="e5JqFlBU3oIIwsp1XkEN/niVZr0EK7f1MeZJin87jWg0dJ98h84ZTmcbCzWLx+Su73YxCKKCfMBFXjX9wga1ew==" saltValue="Bet4wq5u30lYdiyMyaZpEA==" spinCount="100000" sheet="1" objects="1" scenarios="1"/>
  <mergeCells count="9">
    <mergeCell ref="X1:X2"/>
    <mergeCell ref="A1:A2"/>
    <mergeCell ref="B1:K1"/>
    <mergeCell ref="L1:U1"/>
    <mergeCell ref="V1:W2"/>
    <mergeCell ref="B2:F2"/>
    <mergeCell ref="G2:K2"/>
    <mergeCell ref="L2:P2"/>
    <mergeCell ref="Q2:U2"/>
  </mergeCells>
  <conditionalFormatting sqref="B4:X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58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BA98A5D6-F581-49A5-B531-41A7C37807B6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Tabela!B4:W4</xm:f>
              <xm:sqref>X4</xm:sqref>
            </x14:sparkline>
            <x14:sparkline>
              <xm:f>Tabela!B5:W5</xm:f>
              <xm:sqref>X5</xm:sqref>
            </x14:sparkline>
            <x14:sparkline>
              <xm:f>Tabela!B6:W6</xm:f>
              <xm:sqref>X6</xm:sqref>
            </x14:sparkline>
            <x14:sparkline>
              <xm:f>Tabela!B7:W7</xm:f>
              <xm:sqref>X7</xm:sqref>
            </x14:sparkline>
            <x14:sparkline>
              <xm:f>Tabela!B8:W8</xm:f>
              <xm:sqref>X8</xm:sqref>
            </x14:sparkline>
            <x14:sparkline>
              <xm:f>Tabela!B9:W9</xm:f>
              <xm:sqref>X9</xm:sqref>
            </x14:sparkline>
            <x14:sparkline>
              <xm:f>Tabela!B10:W10</xm:f>
              <xm:sqref>X10</xm:sqref>
            </x14:sparkline>
            <x14:sparkline>
              <xm:f>Tabela!B11:W11</xm:f>
              <xm:sqref>X11</xm:sqref>
            </x14:sparkline>
            <x14:sparkline>
              <xm:f>Tabela!B12:W12</xm:f>
              <xm:sqref>X12</xm:sqref>
            </x14:sparkline>
            <x14:sparkline>
              <xm:f>Tabela!B13:W13</xm:f>
              <xm:sqref>X13</xm:sqref>
            </x14:sparkline>
            <x14:sparkline>
              <xm:f>Tabela!B14:W14</xm:f>
              <xm:sqref>X14</xm:sqref>
            </x14:sparkline>
            <x14:sparkline>
              <xm:f>Tabela!B15:W15</xm:f>
              <xm:sqref>X15</xm:sqref>
            </x14:sparkline>
            <x14:sparkline>
              <xm:f>Tabela!B16:W16</xm:f>
              <xm:sqref>X16</xm:sqref>
            </x14:sparkline>
            <x14:sparkline>
              <xm:f>Tabela!B17:W17</xm:f>
              <xm:sqref>X17</xm:sqref>
            </x14:sparkline>
            <x14:sparkline>
              <xm:f>Tabela!B18:W18</xm:f>
              <xm:sqref>X18</xm:sqref>
            </x14:sparkline>
            <x14:sparkline>
              <xm:f>Tabela!B19:W19</xm:f>
              <xm:sqref>X19</xm:sqref>
            </x14:sparkline>
            <x14:sparkline>
              <xm:f>Tabela!B20:W20</xm:f>
              <xm:sqref>X20</xm:sqref>
            </x14:sparkline>
            <x14:sparkline>
              <xm:f>Tabela!B21:W21</xm:f>
              <xm:sqref>X21</xm:sqref>
            </x14:sparkline>
            <x14:sparkline>
              <xm:f>Tabela!B22:W22</xm:f>
              <xm:sqref>X22</xm:sqref>
            </x14:sparkline>
            <x14:sparkline>
              <xm:f>Tabela!B23:W23</xm:f>
              <xm:sqref>X23</xm:sqref>
            </x14:sparkline>
            <x14:sparkline>
              <xm:f>Tabela!B24:W24</xm:f>
              <xm:sqref>X24</xm:sqref>
            </x14:sparkline>
            <x14:sparkline>
              <xm:f>Tabela!B25:W25</xm:f>
              <xm:sqref>X25</xm:sqref>
            </x14:sparkline>
            <x14:sparkline>
              <xm:f>Tabela!B26:W26</xm:f>
              <xm:sqref>X26</xm:sqref>
            </x14:sparkline>
            <x14:sparkline>
              <xm:f>Tabela!B27:W27</xm:f>
              <xm:sqref>X27</xm:sqref>
            </x14:sparkline>
            <x14:sparkline>
              <xm:f>Tabela!B28:W28</xm:f>
              <xm:sqref>X28</xm:sqref>
            </x14:sparkline>
            <x14:sparkline>
              <xm:f>Tabela!B29:W29</xm:f>
              <xm:sqref>X29</xm:sqref>
            </x14:sparkline>
            <x14:sparkline>
              <xm:f>Tabela!B30:W30</xm:f>
              <xm:sqref>X30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Banco de dados</vt:lpstr>
      <vt:lpstr>Relatório Individual</vt:lpstr>
      <vt:lpstr>Comparação de Atletas</vt:lpstr>
      <vt:lpstr>Tabela</vt:lpstr>
      <vt:lpstr>Lista</vt:lpstr>
      <vt:lpstr>Lista2</vt:lpstr>
      <vt:lpstr>Lista3</vt:lpstr>
      <vt:lpstr>Naturalidade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2023-12-17T22:09:12Z</dcterms:modified>
</cp:coreProperties>
</file>