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ection 1" sheetId="2" r:id="rId5"/>
    <sheet state="visible" name="In-person vs Online" sheetId="3" r:id="rId6"/>
  </sheets>
  <definedNames>
    <definedName hidden="1" localSheetId="0" name="_xlnm._FilterDatabase">'Form Responses 1'!$A$1:$AO$104</definedName>
  </definedNames>
  <calcPr/>
</workbook>
</file>

<file path=xl/sharedStrings.xml><?xml version="1.0" encoding="utf-8"?>
<sst xmlns="http://schemas.openxmlformats.org/spreadsheetml/2006/main" count="2254" uniqueCount="594">
  <si>
    <t>Timestamp</t>
  </si>
  <si>
    <t xml:space="preserve">1. What is your age? </t>
  </si>
  <si>
    <t xml:space="preserve">2. What is your gender?  </t>
  </si>
  <si>
    <t xml:space="preserve">3. What is your current year of study? </t>
  </si>
  <si>
    <t xml:space="preserve">4. What is your current faculty or major field of study?  </t>
  </si>
  <si>
    <t>5. Are you currently staying at hostel or off-campus?</t>
  </si>
  <si>
    <t xml:space="preserve">6. How long is your typical commute to campus? </t>
  </si>
  <si>
    <t xml:space="preserve">7.  How do you normally commute to campus? </t>
  </si>
  <si>
    <t xml:space="preserve">8. Are you a currently full-time or part-time student? </t>
  </si>
  <si>
    <t xml:space="preserve">9. Are you currently working alongside studies? </t>
  </si>
  <si>
    <t xml:space="preserve">10.  If you are currently working alongside studies, how many hours you work per week? </t>
  </si>
  <si>
    <t xml:space="preserve">11. In the current/ most recent semester, what has been your primary mode of learning? </t>
  </si>
  <si>
    <t xml:space="preserve">12. How would you rate your typical internet accessibility and quality for online learning purposes? </t>
  </si>
  <si>
    <t xml:space="preserve">13. Do you have consistent access to a quiet and dedicated space for studying/attending online classes?  </t>
  </si>
  <si>
    <r>
      <t xml:space="preserve">1. How would you rate your </t>
    </r>
    <r>
      <rPr>
        <rFont val="Arial"/>
        <i/>
        <color theme="1"/>
      </rPr>
      <t>overall experience</t>
    </r>
    <r>
      <rPr>
        <rFont val="Arial"/>
        <color theme="1"/>
      </rPr>
      <t xml:space="preserve"> with in-person university classes?  </t>
    </r>
  </si>
  <si>
    <r>
      <t xml:space="preserve">2. What do you consider the </t>
    </r>
    <r>
      <rPr>
        <rFont val="Arial"/>
        <b/>
        <color theme="1"/>
      </rPr>
      <t>main advantages</t>
    </r>
    <r>
      <rPr>
        <rFont val="Arial"/>
        <color theme="1"/>
      </rPr>
      <t xml:space="preserve"> of in-person classes? </t>
    </r>
    <r>
      <rPr>
        <rFont val="Arial"/>
        <b/>
        <color theme="1"/>
      </rPr>
      <t xml:space="preserve">(Select all that apply)  </t>
    </r>
  </si>
  <si>
    <r>
      <t xml:space="preserve">3. What do you consider the </t>
    </r>
    <r>
      <rPr>
        <rFont val="Arial"/>
        <b/>
        <color theme="1"/>
      </rPr>
      <t>main disadvantages</t>
    </r>
    <r>
      <rPr>
        <rFont val="Arial"/>
        <color theme="1"/>
      </rPr>
      <t xml:space="preserve"> of in-person classes? </t>
    </r>
    <r>
      <rPr>
        <rFont val="Arial"/>
        <b/>
        <color theme="1"/>
      </rPr>
      <t xml:space="preserve">(Select all that apply)  </t>
    </r>
  </si>
  <si>
    <t>4. Please rate the effectiveness of in-person classes for the following activities:  
(1 - Not at all Effective to 4 - Extremely Effective) [Lectures]</t>
  </si>
  <si>
    <t>4. Please rate the effectiveness of in-person classes for the following activities:  
(1 - Not at all Effective to 4 - Extremely Effective) [Tutorials/Discussions]</t>
  </si>
  <si>
    <t>4. Please rate the effectiveness of in-person classes for the following activities:  
(1 - Not at all Effective to 4 - Extremely Effective) [Group Projects]</t>
  </si>
  <si>
    <t>4. Please rate the effectiveness of in-person classes for the following activities:  
(1 - Not at all Effective to 4 - Extremely Effective) [Lab Work/Practicals]</t>
  </si>
  <si>
    <t>4. Please rate the effectiveness of in-person classes for the following activities:  
(1 - Not at all Effective to 4 - Extremely Effective) [Presentations]</t>
  </si>
  <si>
    <t>4. Please rate the effectiveness of in-person classes for the following activities:  
(1 - Not at all Effective to 4 - Extremely Effective) [Exams / Assessments]</t>
  </si>
  <si>
    <r>
      <t xml:space="preserve">5. How do you feel in-person classes has impacted your </t>
    </r>
    <r>
      <rPr>
        <rFont val="Arial"/>
        <b/>
        <color theme="1"/>
      </rPr>
      <t>academic performance</t>
    </r>
    <r>
      <rPr>
        <rFont val="Arial"/>
        <color theme="1"/>
      </rPr>
      <t xml:space="preserve">? </t>
    </r>
  </si>
  <si>
    <r>
      <t xml:space="preserve">6. How do you feel in-person classes has impacted your </t>
    </r>
    <r>
      <rPr>
        <rFont val="Arial"/>
        <b/>
        <color theme="1"/>
      </rPr>
      <t>mental well-being</t>
    </r>
    <r>
      <rPr>
        <rFont val="Arial"/>
        <color theme="1"/>
      </rPr>
      <t xml:space="preserve"> (e.g., stress, motivation, social connection)</t>
    </r>
  </si>
  <si>
    <r>
      <t xml:space="preserve">1. How would you rate your </t>
    </r>
    <r>
      <rPr>
        <rFont val="Arial"/>
        <i/>
        <color theme="1"/>
      </rPr>
      <t>overall experience</t>
    </r>
    <r>
      <rPr>
        <rFont val="Arial"/>
        <color theme="1"/>
      </rPr>
      <t xml:space="preserve"> with online university classes?  </t>
    </r>
  </si>
  <si>
    <r>
      <t xml:space="preserve">2. What do you consider the </t>
    </r>
    <r>
      <rPr>
        <rFont val="Arial"/>
        <b/>
        <color theme="1"/>
      </rPr>
      <t>main advantages</t>
    </r>
    <r>
      <rPr>
        <rFont val="Arial"/>
        <color theme="1"/>
      </rPr>
      <t xml:space="preserve"> of online classes? </t>
    </r>
    <r>
      <rPr>
        <rFont val="Arial"/>
        <b/>
        <color theme="1"/>
      </rPr>
      <t xml:space="preserve">(Select all that apply)  </t>
    </r>
  </si>
  <si>
    <r>
      <t xml:space="preserve">3. What do you consider the </t>
    </r>
    <r>
      <rPr>
        <rFont val="Arial"/>
        <b/>
        <color theme="1"/>
      </rPr>
      <t>main disadvantages</t>
    </r>
    <r>
      <rPr>
        <rFont val="Arial"/>
        <color theme="1"/>
      </rPr>
      <t xml:space="preserve"> of online classes? </t>
    </r>
    <r>
      <rPr>
        <rFont val="Arial"/>
        <b/>
        <color theme="1"/>
      </rPr>
      <t xml:space="preserve">(Select all that apply)  </t>
    </r>
  </si>
  <si>
    <t>4. Which online learning tools or platforms have you found most effective?</t>
  </si>
  <si>
    <t>5. Please rate the effectiveness of online classes for the following activities: 
(1 - Not at all Effective to 4 - Extremely Effective) [Lectures]</t>
  </si>
  <si>
    <t>5. Please rate the effectiveness of online classes for the following activities: 
(1 - Not at all Effective to 4 - Extremely Effective) [Tutorials/Discussions]</t>
  </si>
  <si>
    <t>5. Please rate the effectiveness of online classes for the following activities: 
(1 - Not at all Effective to 4 - Extremely Effective) [Group Projects]</t>
  </si>
  <si>
    <t>5. Please rate the effectiveness of online classes for the following activities: 
(1 - Not at all Effective to 4 - Extremely Effective) [Lab Work/Practicals]</t>
  </si>
  <si>
    <t>5. Please rate the effectiveness of online classes for the following activities: 
(1 - Not at all Effective to 4 - Extremely Effective) [Presentations]</t>
  </si>
  <si>
    <t>5. Please rate the effectiveness of online classes for the following activities: 
(1 - Not at all Effective to 4 - Extremely Effective) [Exams / Assessments]</t>
  </si>
  <si>
    <r>
      <t xml:space="preserve">6. How do you feel online classes has impacted your </t>
    </r>
    <r>
      <rPr>
        <rFont val="Arial"/>
        <b/>
        <color theme="1"/>
      </rPr>
      <t>academic performance</t>
    </r>
    <r>
      <rPr>
        <rFont val="Arial"/>
        <color theme="1"/>
      </rPr>
      <t xml:space="preserve">? </t>
    </r>
  </si>
  <si>
    <r>
      <t xml:space="preserve">7. How do you feel online classes has impacted your </t>
    </r>
    <r>
      <rPr>
        <rFont val="Arial"/>
        <b/>
        <color theme="1"/>
      </rPr>
      <t>mental well-being</t>
    </r>
    <r>
      <rPr>
        <rFont val="Arial"/>
        <color theme="1"/>
      </rPr>
      <t xml:space="preserve"> (e.g., stress, motivation, social connection)</t>
    </r>
  </si>
  <si>
    <t xml:space="preserve">1. Considering all aspects, which learning mode would you prefer for the majority of your courses in the future?  </t>
  </si>
  <si>
    <r>
      <t xml:space="preserve">2. For </t>
    </r>
    <r>
      <rPr>
        <rFont val="Arial"/>
        <i/>
        <color theme="1"/>
      </rPr>
      <t>which types</t>
    </r>
    <r>
      <rPr>
        <rFont val="Arial"/>
        <color theme="1"/>
      </rPr>
      <t xml:space="preserve"> of academic activities do you prefer </t>
    </r>
    <r>
      <rPr>
        <rFont val="Arial"/>
        <b/>
        <color theme="1"/>
      </rPr>
      <t xml:space="preserve">in-person </t>
    </r>
    <r>
      <rPr>
        <rFont val="Arial"/>
        <color theme="1"/>
      </rPr>
      <t>format? (</t>
    </r>
    <r>
      <rPr>
        <rFont val="Arial"/>
        <b/>
        <color theme="1"/>
      </rPr>
      <t>select all that apply</t>
    </r>
    <r>
      <rPr>
        <rFont val="Arial"/>
        <color theme="1"/>
      </rPr>
      <t xml:space="preserve">)  </t>
    </r>
  </si>
  <si>
    <r>
      <t xml:space="preserve">3. For </t>
    </r>
    <r>
      <rPr>
        <rFont val="Arial"/>
        <i/>
        <color theme="1"/>
      </rPr>
      <t>which types</t>
    </r>
    <r>
      <rPr>
        <rFont val="Arial"/>
        <color theme="1"/>
      </rPr>
      <t xml:space="preserve"> of academic activities do you prefer </t>
    </r>
    <r>
      <rPr>
        <rFont val="Arial"/>
        <b/>
        <color theme="1"/>
      </rPr>
      <t xml:space="preserve">online </t>
    </r>
    <r>
      <rPr>
        <rFont val="Arial"/>
        <color theme="1"/>
      </rPr>
      <t>format? (</t>
    </r>
    <r>
      <rPr>
        <rFont val="Arial"/>
        <b/>
        <color theme="1"/>
      </rPr>
      <t>select all that apply</t>
    </r>
    <r>
      <rPr>
        <rFont val="Arial"/>
        <color theme="1"/>
      </rPr>
      <t xml:space="preserve">)  </t>
    </r>
  </si>
  <si>
    <t xml:space="preserve">1. Please share any additional thoughts or comments on your experience with online and in-person university classes in Universiti Malaya. </t>
  </si>
  <si>
    <t>25 - 29</t>
  </si>
  <si>
    <t>Female</t>
  </si>
  <si>
    <t>Postgraduate (Masters/PhD)</t>
  </si>
  <si>
    <t>Computer Science &amp; IT</t>
  </si>
  <si>
    <t>Off-campus</t>
  </si>
  <si>
    <t>30 min to 1 hr</t>
  </si>
  <si>
    <t>Driving</t>
  </si>
  <si>
    <t>Part-time student</t>
  </si>
  <si>
    <t>Yes</t>
  </si>
  <si>
    <t>More than 30 hours per week</t>
  </si>
  <si>
    <t>Hybrid / Blended - a mix of online and in-person</t>
  </si>
  <si>
    <t>Yes, sometimes</t>
  </si>
  <si>
    <t>Direct interaction with lecturers, Easier to ask questions and get immediate feedback, Better engagement and focus, Opportunities for face-to-face collaboration with peers</t>
  </si>
  <si>
    <t>Commuting time and costs, Pace of learning may not suit everyone</t>
  </si>
  <si>
    <t>Flexibility in schedule, Learn at your own pace, Comfort of learning from home/anywhere, Reduced commuting time and costs, Access to recorded lectures and materials, Development of digital literacy skills</t>
  </si>
  <si>
    <t>Difficulty maintaining focus and motivation, Challenges with practical/lab-based subjects, Requires strong self-discipline</t>
  </si>
  <si>
    <t>Google Meet</t>
  </si>
  <si>
    <t>Group work / Projects, Lab sessions / Practical classes</t>
  </si>
  <si>
    <t>Lectures, Tutorials / Discussion sessions</t>
  </si>
  <si>
    <t>1st Year</t>
  </si>
  <si>
    <t>15 min to 30 min</t>
  </si>
  <si>
    <t>Grab/ MyCar/ Taxi</t>
  </si>
  <si>
    <t>Full-time student</t>
  </si>
  <si>
    <t>No</t>
  </si>
  <si>
    <t>Yes, consistently</t>
  </si>
  <si>
    <t>Easier to ask questions and get immediate feedback, Better engagement and focus, Opportunities for face-to-face collaboration with peers, Better for practical/lab-based subjects</t>
  </si>
  <si>
    <t>Commuting time and costs, Fixed class schedules (less flexibility)</t>
  </si>
  <si>
    <t>Flexibility in schedule, Learn at your own pace, Comfort of learning from home/anywhere, Development of digital literacy skills, More accessible for students with disabilities or health issues</t>
  </si>
  <si>
    <t>Lack of face-to-face interaction with lecturers and peers, Digital fatigue/eye strain</t>
  </si>
  <si>
    <t>Microsoft Teams</t>
  </si>
  <si>
    <t>Tutorials / Discussion sessions, Group work / Projects</t>
  </si>
  <si>
    <t>Lectures, Group work / Projects, Exams / Assessments</t>
  </si>
  <si>
    <t>Less than 10 hours per week</t>
  </si>
  <si>
    <t>Better engagement and focus, Access to university facilities (labs, library, etc.)</t>
  </si>
  <si>
    <t>Less comfortable learning environment (compared to home), Limited access to recorded lectures</t>
  </si>
  <si>
    <t>Flexibility in schedule, Learn at your own pace, Comfort of learning from home/anywhere, Reduced commuting time and costs, Access to recorded lectures and materials, Development of digital literacy skills, Easier to manage studies alongside other commitments (e.g., part-time work), More accessible for students with disabilities or health issues, Variety of online learning tools and resources</t>
  </si>
  <si>
    <t>Lack of face-to-face interaction with lecturers and peers</t>
  </si>
  <si>
    <t>Fully Online</t>
  </si>
  <si>
    <t>I do not prefer in-person for any activity</t>
  </si>
  <si>
    <t>Lectures, Tutorials / Discussion sessions, Group work / Projects, Lab sessions / Practical classes, Presentations, Exams / Assessments</t>
  </si>
  <si>
    <t>30 - 34</t>
  </si>
  <si>
    <t>Male</t>
  </si>
  <si>
    <t>Under 15 min</t>
  </si>
  <si>
    <t>Easier to ask questions and get immediate feedback, Better engagement and focus, Opportunities for face-to-face collaboration with peers</t>
  </si>
  <si>
    <t>Commuting time and costs, Limited access to recorded lectures</t>
  </si>
  <si>
    <t>Reduced commuting time and costs, Access to recorded lectures and materials, Variety of online learning tools and resources</t>
  </si>
  <si>
    <t>Lack of face-to-face interaction with lecturers and peers, Difficulty maintaining focus and motivation, Sense of isolation, Requires strong self-discipline</t>
  </si>
  <si>
    <t>Lectures, Group work / Projects, Presentations</t>
  </si>
  <si>
    <t>Exams / Assessments</t>
  </si>
  <si>
    <t>20 - 24</t>
  </si>
  <si>
    <t>Opportunities for face-to-face collaboration with peers, Access to university facilities (labs, library, etc.), Clearer separation between study and personal life, Better for practical/lab-based subjects</t>
  </si>
  <si>
    <t>Commuting time and costs, Fixed class schedules (less flexibility), Less comfortable learning environment (compared to home), Pace of learning may not suit everyone, Health concerns (especially post-pandemic), Limited access to recorded lectures</t>
  </si>
  <si>
    <t>Flexibility in schedule, Learn at your own pace, Comfort of learning from home/anywhere, Reduced commuting time and costs, Access to recorded lectures and materials</t>
  </si>
  <si>
    <t>Technical issues (internet, software, hardware)</t>
  </si>
  <si>
    <t>null</t>
  </si>
  <si>
    <t>1 hr+</t>
  </si>
  <si>
    <t>Public transport</t>
  </si>
  <si>
    <t>10 to 30 hours per week</t>
  </si>
  <si>
    <t>Direct interaction with lecturers, Easier to ask questions and get immediate feedback, Better engagement and focus, Opportunities for face-to-face collaboration with peers, Better for practical/lab-based subjects</t>
  </si>
  <si>
    <t>Commuting time and costs, Fixed class schedules (less flexibility), Limited access to recorded lectures</t>
  </si>
  <si>
    <t>Flexibility in schedule, Learn at your own pace, Comfort of learning from home/anywhere, Reduced commuting time and costs, Access to recorded lectures and materials, Easier to manage studies alongside other commitments (e.g., part-time work)</t>
  </si>
  <si>
    <t>Lack of face-to-face interaction with lecturers and peers, Challenges with practical/lab-based subjects, Requires strong self-discipline</t>
  </si>
  <si>
    <t>Tutorials / Discussion sessions, Lab sessions / Practical classes</t>
  </si>
  <si>
    <t>Lectures, Group work / Projects, Presentations, Exams / Assessments</t>
  </si>
  <si>
    <t>As I travel by public transport, I sometimes find it a bit troublesome to attend in-person class. However, some lecturers do take effort to make the face-to-face interaction engaging and hence worth coming. I find online class more convenient but I sometimes struggle with lab training when studying remotely.</t>
  </si>
  <si>
    <t>Driving, Grab/ MyCar/ Taxi, Public transport</t>
  </si>
  <si>
    <t>Direct interaction with lecturers, Easier to ask questions and get immediate feedback, Better engagement and focus, Opportunities for face-to-face collaboration with peers, Access to university facilities (labs, library, etc.), Clearer separation between study and personal life, Stronger sense of community with classmates</t>
  </si>
  <si>
    <t>Flexibility in schedule, Learn at your own pace, Comfort of learning from home/anywhere, Reduced commuting time and costs, Access to recorded lectures and materials, Easier to manage studies alongside other commitments (e.g., part-time work), Variety of online learning tools and resources</t>
  </si>
  <si>
    <t>Blurred lines between study and personal life, Requires strong self-discipline</t>
  </si>
  <si>
    <t>Lectures</t>
  </si>
  <si>
    <t>Lab sessions / Practical classes, Presentations, Exams / Assessments</t>
  </si>
  <si>
    <t>Direct interaction with lecturers, Easier to ask questions and get immediate feedback, Clearer separation between study and personal life, Better for practical/lab-based subjects, Stronger sense of community with classmates</t>
  </si>
  <si>
    <t>Sense of isolation, Challenges with practical/lab-based subjects</t>
  </si>
  <si>
    <t>Hybrid methods is ideal as both online and in-person method have its own pros and cons. By experiencing both methods, physical class can make the connection with lecturers and classmates become much closer. While online classes has its own flexibility where students can learn at their own pace.</t>
  </si>
  <si>
    <t>35 - 39</t>
  </si>
  <si>
    <t>Direct interaction with lecturers, Better engagement and focus, Opportunities for face-to-face collaboration with peers</t>
  </si>
  <si>
    <t>Commuting time and costs</t>
  </si>
  <si>
    <t>Learn at your own pace, Comfort of learning from home/anywhere, Reduced commuting time and costs</t>
  </si>
  <si>
    <t>Lack of face-to-face interaction with lecturers and peers, Difficulty maintaining focus and motivation</t>
  </si>
  <si>
    <t>Group work / Projects</t>
  </si>
  <si>
    <t>Lack of face-to-face interaction with lecturers and peers, Difficulty maintaining focus and motivation, Requires strong self-discipline</t>
  </si>
  <si>
    <t>Commuting time and costs, Fixed class schedules (less flexibility), Less comfortable learning environment (compared to home), Pace of learning may not suit everyone</t>
  </si>
  <si>
    <t>Flexibility in schedule, Comfort of learning from home/anywhere, Reduced commuting time and costs, Access to recorded lectures and materials</t>
  </si>
  <si>
    <t>Technical issues (internet, software, hardware), Lack of face-to-face interaction with lecturers and peers, Difficulty maintaining focus and motivation</t>
  </si>
  <si>
    <t>Lectures, Lab sessions / Practical classes, Presentations, Exams / Assessments</t>
  </si>
  <si>
    <t>Pace of learning may not suit everyone</t>
  </si>
  <si>
    <t>Reduced commuting time and costs, Access to recorded lectures and materials</t>
  </si>
  <si>
    <t>Blurred lines between study and personal life</t>
  </si>
  <si>
    <t>Lab sessions / Practical classes</t>
  </si>
  <si>
    <t>Lectures, Tutorials / Discussion sessions, Presentations, Exams / Assessments</t>
  </si>
  <si>
    <t>Opportunities for face-to-face collaboration with peers, Access to university facilities (labs, library, etc.), Better for practical/lab-based subjects, Stronger sense of community with classmates</t>
  </si>
  <si>
    <t>Commuting time and costs, Less comfortable learning environment (compared to home)</t>
  </si>
  <si>
    <t>Flexibility in schedule, Reduced commuting time and costs</t>
  </si>
  <si>
    <t>Technical issues (internet, software, hardware), Lack of face-to-face interaction with lecturers and peers, Difficulty maintaining focus and motivation, Sense of isolation, Challenges with practical/lab-based subjects, Blurred lines between study and personal life, Concerns about assessment integrity, Digital fatigue/eye strain</t>
  </si>
  <si>
    <t>Lectures, Tutorials / Discussion sessions, Lab sessions / Practical classes</t>
  </si>
  <si>
    <t>Presentations, Exams / Assessments</t>
  </si>
  <si>
    <t>NA</t>
  </si>
  <si>
    <t>49 and above</t>
  </si>
  <si>
    <t>Grab/ MyCar/ Taxi, Public transport</t>
  </si>
  <si>
    <t>Direct interaction with lecturers, Easier to ask questions and get immediate feedback, Better engagement and focus, Opportunities for face-to-face collaboration with peers, Access to university facilities (labs, library, etc.), Clearer separation between study and personal life, Better for practical/lab-based subjects, Stronger sense of community with classmates</t>
  </si>
  <si>
    <t>Commuting time and costs, Health concerns (especially post-pandemic)</t>
  </si>
  <si>
    <t>Flexibility in schedule, Reduced commuting time and costs, Easier to manage studies alongside other commitments (e.g., part-time work)</t>
  </si>
  <si>
    <t>Fully In-Person</t>
  </si>
  <si>
    <t>Online classes need a stable system and tool (yet to find one in UM) to handle with, so it could compete with the importance or advantages of an in-person class.</t>
  </si>
  <si>
    <t>Engineering</t>
  </si>
  <si>
    <t>Opportunities for face-to-face collaboration with peers, Access to university facilities (labs, library, etc.)</t>
  </si>
  <si>
    <t>Less comfortable learning environment (compared to home), Large class sizes can be intimidating</t>
  </si>
  <si>
    <t>Development of digital literacy skills, Easier to manage studies alongside other commitments (e.g., part-time work), More accessible for students with disabilities or health issues</t>
  </si>
  <si>
    <t>Technical issues (internet, software, hardware), Lack of face-to-face interaction with lecturers and peers</t>
  </si>
  <si>
    <t>Lab sessions / Practical classes, Presentations</t>
  </si>
  <si>
    <t>Easier to ask questions and get immediate feedback, Better engagement and focus, Opportunities for face-to-face collaboration with peers, Clearer separation between study and personal life, Stronger sense of community with classmates</t>
  </si>
  <si>
    <t>Learn at your own pace, Reduced commuting time and costs, Access to recorded lectures and materials, Development of digital literacy skills, Variety of online learning tools and resources</t>
  </si>
  <si>
    <t>Lack of face-to-face interaction with lecturers and peers, Difficulty maintaining focus and motivation, Sense of isolation, Blurred lines between study and personal life, Requires strong self-discipline</t>
  </si>
  <si>
    <t>Lectures, Tutorials / Discussion sessions, Group work / Projects</t>
  </si>
  <si>
    <t>Education</t>
  </si>
  <si>
    <t>Grab/ MyCar/ Taxi, Public transport, Carpool</t>
  </si>
  <si>
    <t>Easier to ask questions and get immediate feedback, Opportunities for face-to-face collaboration with peers, Access to university facilities (labs, library, etc.), Clearer separation between study and personal life, Stronger sense of community with classmates, Fewer technical issues</t>
  </si>
  <si>
    <t>Commuting time and costs, Less comfortable learning environment (compared to home), Health concerns (especially post-pandemic)</t>
  </si>
  <si>
    <t>Flexibility in schedule, Comfort of learning from home/anywhere, Reduced commuting time and costs, Access to recorded lectures and materials, Easier to manage studies alongside other commitments (e.g., part-time work), More accessible for students with disabilities or health issues</t>
  </si>
  <si>
    <t>Technical issues (internet, software, hardware), Difficulty maintaining focus and motivation, Digital fatigue/eye strain, Requires strong self-discipline</t>
  </si>
  <si>
    <t>Tutorials / Discussion sessions, Group work / Projects, Lab sessions / Practical classes</t>
  </si>
  <si>
    <t>Lectures, Presentations, Exams / Assessments</t>
  </si>
  <si>
    <t>Direct interaction with lecturers, Easier to ask questions and get immediate feedback, Better engagement and focus, Opportunities for face-to-face collaboration with peers, Access to university facilities (labs, library, etc.), Stronger sense of community with classmates</t>
  </si>
  <si>
    <t>Commuting time and costs, Less comfortable learning environment (compared to home), Large class sizes can be intimidating</t>
  </si>
  <si>
    <t>Flexibility in schedule, Learn at your own pace, Comfort of learning from home/anywhere, Reduced commuting time and costs, Access to recorded lectures and materials, Development of digital literacy skills, Easier to manage studies alongside other commitments (e.g., part-time work), Variety of online learning tools and resources</t>
  </si>
  <si>
    <t>Sense of isolation, Digital fatigue/eye strain</t>
  </si>
  <si>
    <t>Opportunities for face-to-face collaboration with peers, Stronger sense of community with classmates</t>
  </si>
  <si>
    <t>Fixed class schedules (less flexibility), Limited access to recorded lectures</t>
  </si>
  <si>
    <t>Flexibility in schedule, Learn at your own pace, Reduced commuting time and costs, More accessible for students with disabilities or health issues</t>
  </si>
  <si>
    <t>Technical issues (internet, software, hardware), Concerns about assessment integrity</t>
  </si>
  <si>
    <t>Presentations</t>
  </si>
  <si>
    <t>-</t>
  </si>
  <si>
    <t>Direct interaction with lecturers, Easier to ask questions and get immediate feedback, Better engagement and focus, Opportunities for face-to-face collaboration with peers, Clearer separation between study and personal life, Better for practical/lab-based subjects, Fewer technical issues</t>
  </si>
  <si>
    <t>Comfort of learning from home/anywhere, Reduced commuting time and costs, Access to recorded lectures and materials, Easier to manage studies alongside other commitments (e.g., part-time work)</t>
  </si>
  <si>
    <t>Lectures, Tutorials / Discussion sessions, Group work / Projects, Lab sessions / Practical classes</t>
  </si>
  <si>
    <t>Both have their advantages, suggest to do it in hybrid/ mix mode instead</t>
  </si>
  <si>
    <t>Data Science</t>
  </si>
  <si>
    <t>Limited access to recorded lectures</t>
  </si>
  <si>
    <t>Lack of face-to-face interaction with lecturers and peers, Difficulty maintaining focus and motivation, Challenges with practical/lab-based subjects, Requires strong self-discipline</t>
  </si>
  <si>
    <t>Direct interaction with lecturers, Easier to ask questions and get immediate feedback, Better engagement and focus, Opportunities for face-to-face collaboration with peers, Clearer separation between study and personal life, Better for practical/lab-based subjects</t>
  </si>
  <si>
    <t>Lack of face-to-face interaction with lecturers and peers, Requires strong self-discipline</t>
  </si>
  <si>
    <t>Lectures, Group work / Projects, Lab sessions / Practical classes</t>
  </si>
  <si>
    <t>Opportunities for face-to-face collaboration with peers, Clearer separation between study and personal life, Stronger sense of community with classmates</t>
  </si>
  <si>
    <t>Commuting time and costs, Large class sizes can be intimidating, Limited access to recorded lectures</t>
  </si>
  <si>
    <t>Lack of face-to-face interaction with lecturers and peers, Blurred lines between study and personal life, Digital fatigue/eye strain, Requires strong self-discipline</t>
  </si>
  <si>
    <t>Lectures, Tutorials / Discussion sessions, Lab sessions / Practical classes, Presentations, Exams / Assessments</t>
  </si>
  <si>
    <t xml:space="preserve">As a Malaysian, I find that Asian students are more passive when communicating in a group project if you paired with random groupmates. </t>
  </si>
  <si>
    <t>Direct interaction with lecturers, Easier to ask questions and get immediate feedback, Better engagement and focus, Opportunities for face-to-face collaboration with peers, Access to university facilities (labs, library, etc.), Better for practical/lab-based subjects</t>
  </si>
  <si>
    <t>Flexibility in schedule, Access to recorded lectures and materials, Development of digital literacy skills, Easier to manage studies alongside other commitments (e.g., part-time work), More accessible for students with disabilities or health issues, Variety of online learning tools and resources</t>
  </si>
  <si>
    <t>Lack of face-to-face interaction with lecturers and peers, Challenges with practical/lab-based subjects</t>
  </si>
  <si>
    <t>Online classes have more accessibility; in-person classes are more interactive</t>
  </si>
  <si>
    <t>Public transport, Walking</t>
  </si>
  <si>
    <t>Direct interaction with lecturers, Better engagement and focus, Opportunities for face-to-face collaboration with peers, Clearer separation between study and personal life, Stronger sense of community with classmates</t>
  </si>
  <si>
    <t>Size of the classroom (faculty of Computer Science - MM4) is too small for all students.</t>
  </si>
  <si>
    <t>Comfort of learning from home/anywhere, Reduced commuting time and costs, Access to recorded lectures and materials, More accessible for students with disabilities or health issues</t>
  </si>
  <si>
    <t>Lack of face-to-face interaction with lecturers and peers, Difficulty maintaining focus and motivation, Blurred lines between study and personal life, Requires strong self-discipline</t>
  </si>
  <si>
    <t>Direct interaction with lecturers, Better engagement and focus, Opportunities for face-to-face collaboration with peers, Access to university facilities (labs, library, etc.), Stronger sense of community with classmates</t>
  </si>
  <si>
    <t>Flexibility in schedule, Learn at your own pace, Comfort of learning from home/anywhere, Reduced commuting time and costs, Access to recorded lectures and materials, Development of digital literacy skills, Variety of online learning tools and resources</t>
  </si>
  <si>
    <t>Lectures, Lab sessions / Practical classes, I do not prefer in-person for any activity</t>
  </si>
  <si>
    <t>Direct interaction with lecturers, Easier to ask questions and get immediate feedback, Better engagement and focus, Opportunities for face-to-face collaboration with peers, Access to university facilities (labs, library, etc.), Clearer separation between study and personal life, Better for practical/lab-based subjects, Stronger sense of community with classmates, Fewer technical issues</t>
  </si>
  <si>
    <t>Lack of face-to-face interaction with lecturers and peers, Difficulty maintaining focus and motivation, Sense of isolation, Challenges with practical/lab-based subjects, Concerns about assessment integrity, Requires strong self-discipline</t>
  </si>
  <si>
    <t>Lectures, Tutorials / Discussion sessions, Group work / Projects, Lab sessions / Practical classes, Presentations</t>
  </si>
  <si>
    <t>4th Year</t>
  </si>
  <si>
    <t>Arts &amp; Social Sciences</t>
  </si>
  <si>
    <t>Better engagement and focus, Opportunities for face-to-face collaboration with peers, Better for practical/lab-based subjects</t>
  </si>
  <si>
    <t>Commuting time and costs, Large class sizes can be intimidating</t>
  </si>
  <si>
    <t>Flexibility in schedule, Access to recorded lectures and materials</t>
  </si>
  <si>
    <t>Lack of face-to-face interaction with lecturers and peers, Difficulty maintaining focus and motivation, Digital fatigue/eye strain, Requires strong self-discipline</t>
  </si>
  <si>
    <t>Zoom</t>
  </si>
  <si>
    <t>I do not prefer online for any activity</t>
  </si>
  <si>
    <t xml:space="preserve">Nil </t>
  </si>
  <si>
    <t>Hostel</t>
  </si>
  <si>
    <t>University bus</t>
  </si>
  <si>
    <t>Commuting time and costs, Fixed class schedules (less flexibility), Less comfortable learning environment (compared to home), Pace of learning may not suit everyone, Large class sizes can be intimidating, Health concerns (especially post-pandemic), Limited access to recorded lectures</t>
  </si>
  <si>
    <t>Technical issues (internet, software, hardware), Lack of face-to-face interaction with lecturers and peers, Difficulty maintaining focus and motivation, Sense of isolation, Challenges with practical/lab-based subjects, Blurred lines between study and personal life, Concerns about assessment integrity, Digital fatigue/eye strain, Requires strong self-discipline</t>
  </si>
  <si>
    <t>Tutorials / Discussion sessions, Group work / Projects, Lab sessions / Practical classes, Presentations</t>
  </si>
  <si>
    <t>Lectures, Tutorials / Discussion sessions, Lab sessions / Practical classes, Exams / Assessments</t>
  </si>
  <si>
    <t>Direct interaction with lecturers, Better engagement and focus, Access to university facilities (labs, library, etc.), Stronger sense of community with classmates</t>
  </si>
  <si>
    <t>Commuting time and costs, Fixed class schedules (less flexibility), Less comfortable learning environment (compared to home), Large class sizes can be intimidating</t>
  </si>
  <si>
    <t>Difficulty maintaining focus and motivation, Blurred lines between study and personal life, Requires strong self-discipline</t>
  </si>
  <si>
    <t>Lectures, Tutorials / Discussion sessions, Group work / Projects, Exams / Assessments</t>
  </si>
  <si>
    <t>Hope there will be more online courses</t>
  </si>
  <si>
    <t>Direct interaction with lecturers, Easier to ask questions and get immediate feedback, Opportunities for face-to-face collaboration with peers, Clearer separation between study and personal life</t>
  </si>
  <si>
    <t>Commuting time and costs, Pace of learning may not suit everyone, Large class sizes can be intimidating, Health concerns (especially post-pandemic), Limited access to recorded lectures</t>
  </si>
  <si>
    <t>Lack of face-to-face interaction with lecturers and peers, Challenges with practical/lab-based subjects, Digital fatigue/eye strain</t>
  </si>
  <si>
    <t>Lectures, Tutorials / Discussion sessions, Group work / Projects, Presentations, Exams / Assessments</t>
  </si>
  <si>
    <t>Better engagement and focus, Better for practical/lab-based subjects</t>
  </si>
  <si>
    <t>Digital fatigue/eye strain, Requires strong self-discipline</t>
  </si>
  <si>
    <t>No comment</t>
  </si>
  <si>
    <t>Direct interaction with lecturers, Easier to ask questions and get immediate feedback, Better engagement and focus</t>
  </si>
  <si>
    <t>Comfort of learning from home/anywhere, Reduced commuting time and costs, Easier to manage studies alongside other commitments (e.g., part-time work)</t>
  </si>
  <si>
    <t>No thoughts, I adapt to what is needed.</t>
  </si>
  <si>
    <t>Direct interaction with lecturers, Better engagement and focus, Opportunities for face-to-face collaboration with peers, Access to university facilities (labs, library, etc.), Clearer separation between study and personal life, Better for practical/lab-based subjects, Stronger sense of community with classmates, Fewer technical issues</t>
  </si>
  <si>
    <t>Flexibility in schedule, Comfort of learning from home/anywhere, Reduced commuting time and costs, Access to recorded lectures and materials, Easier to manage studies alongside other commitments (e.g., part-time work)</t>
  </si>
  <si>
    <t>Technical issues (internet, software, hardware), Lack of face-to-face interaction with lecturers and peers, Difficulty maintaining focus and motivation, Sense of isolation, Challenges with practical/lab-based subjects, Concerns about assessment integrity, Digital fatigue/eye strain, Requires strong self-discipline</t>
  </si>
  <si>
    <t>We can take 5 star course from Coursera or Udemy if preferred online learning. As studying one of the best university in Malaysia, we suppose to have more interaction with lectures and other classmates through offline mode. Thanks.</t>
  </si>
  <si>
    <t>Direct interaction with lecturers, Opportunities for face-to-face collaboration with peers, Better for practical/lab-based subjects</t>
  </si>
  <si>
    <t>Flexibility in schedule, Access to recorded lectures and materials, Development of digital literacy skills, Easier to manage studies alongside other commitments (e.g., part-time work)</t>
  </si>
  <si>
    <t>I believe the hybrid mode can be further enhanced to allow both in-person, live-video recording for easier review and access.</t>
  </si>
  <si>
    <t>Direct interaction with lecturers</t>
  </si>
  <si>
    <t>Commuting time and costs, Fixed class schedules (less flexibility), Less comfortable learning environment (compared to home), Pace of learning may not suit everyone, Large class sizes can be intimidating, Health concerns (especially post-pandemic)</t>
  </si>
  <si>
    <t>Flexibility in schedule, Learn at your own pace, Comfort of learning from home/anywhere, Reduced commuting time and costs, Access to recorded lectures and materials, Easier to manage studies alongside other commitments (e.g., part-time work), More accessible for students with disabilities or health issues</t>
  </si>
  <si>
    <t>Concerns about assessment integrity</t>
  </si>
  <si>
    <t>Facilities need to be improved.</t>
  </si>
  <si>
    <t>Direct interaction with lecturers, Better engagement and focus, Access to university facilities (labs, library, etc.)</t>
  </si>
  <si>
    <t>Commuting time and costs, Fixed class schedules (less flexibility), Less comfortable learning environment (compared to home), Pace of learning may not suit everyone, Large class sizes can be intimidating</t>
  </si>
  <si>
    <t>Digital fatigue/eye strain, no</t>
  </si>
  <si>
    <t>It is hoped that more and more online courses will be provided in the future, especially for international students!</t>
  </si>
  <si>
    <t>Direct interaction with lecturers, Easier to ask questions and get immediate feedback, Better engagement and focus, Opportunities for face-to-face collaboration with peers, Stronger sense of community with classmates, Fewer technical issues</t>
  </si>
  <si>
    <t>Technical issues (internet, software, hardware), Difficulty maintaining focus and motivation, Requires strong self-discipline</t>
  </si>
  <si>
    <t>15 - 19</t>
  </si>
  <si>
    <t>2nd Year</t>
  </si>
  <si>
    <t>Pure &amp; Applied Sciences</t>
  </si>
  <si>
    <t>Direct interaction with lecturers, Opportunities for face-to-face collaboration with peers, Access to university facilities (labs, library, etc.), Better for practical/lab-based subjects, Stronger sense of community with classmates</t>
  </si>
  <si>
    <t>Comfort of learning from home/anywhere, Reduced commuting time and costs, Access to recorded lectures and materials, Development of digital literacy skills</t>
  </si>
  <si>
    <t>Technical issues (internet, software, hardware), Lack of face-to-face interaction with lecturers and peers, Challenges with practical/lab-based subjects, Digital fatigue/eye strain</t>
  </si>
  <si>
    <t>Direct interaction with lecturers, Easier to ask questions and get immediate feedback, Opportunities for face-to-face collaboration with peers, Better for practical/lab-based subjects, Stronger sense of community with classmates</t>
  </si>
  <si>
    <t>Commuting time and costs, Less comfortable learning environment (compared to home), Limited access to recorded lectures</t>
  </si>
  <si>
    <t>Comfort of learning from home/anywhere, Reduced commuting time and costs, Access to recorded lectures and materials</t>
  </si>
  <si>
    <t>Health &amp; Medical Sciences</t>
  </si>
  <si>
    <t>Better engagement and focus, Clearer separation between study and personal life</t>
  </si>
  <si>
    <t>Flexibility in schedule, Learn at your own pace, Reduced commuting time and costs, Access to recorded lectures and materials</t>
  </si>
  <si>
    <t>Technical issues (internet, software, hardware), Difficulty maintaining focus and motivation, Blurred lines between study and personal life, Digital fatigue/eye strain, Requires strong self-discipline</t>
  </si>
  <si>
    <t>Direct interaction with lecturers, Better engagement and focus, Opportunities for face-to-face collaboration with peers, Clearer separation between study and personal life, Fewer technical issues</t>
  </si>
  <si>
    <t>Commuting time and costs, Pace of learning may not suit everyone, Limited access to recorded lectures</t>
  </si>
  <si>
    <t>Flexibility in schedule, Learn at your own pace, Comfort of learning from home/anywhere, Reduced commuting time and costs, Access to recorded lectures and materials, Variety of online learning tools and resources</t>
  </si>
  <si>
    <t>Lectures, Tutorials / Discussion sessions, Exams / Assessments</t>
  </si>
  <si>
    <t>Group work / Projects, Presentations</t>
  </si>
  <si>
    <t>Business &amp; Accountancy</t>
  </si>
  <si>
    <t>Commuting time and costs, Pace of learning may not suit everyone, Large class sizes can be intimidating</t>
  </si>
  <si>
    <t xml:space="preserve"> in-person university classes in Malaysia is very important. online comes second. </t>
  </si>
  <si>
    <t xml:space="preserve">Foundation </t>
  </si>
  <si>
    <t xml:space="preserve">Not Applicable </t>
  </si>
  <si>
    <t>Walking</t>
  </si>
  <si>
    <t>Direct interaction with lecturers, Easier to ask questions and get immediate feedback, Better engagement and focus, Opportunities for face-to-face collaboration with peers, Access to university facilities (labs, library, etc.), Clearer separation between study and personal life, Better for practical/lab-based subjects, Fewer technical issues</t>
  </si>
  <si>
    <t>Fixed class schedules (less flexibility), Less comfortable learning environment (compared to home), Pace of learning may not suit everyone, Limited access to recorded lectures</t>
  </si>
  <si>
    <t>Flexibility in schedule, Learn at your own pace, Comfort of learning from home/anywhere, Access to recorded lectures and materials, Development of digital literacy skills, Variety of online learning tools and resources</t>
  </si>
  <si>
    <t>Technical issues (internet, software, hardware), Lack of face-to-face interaction with lecturers and peers, Difficulty maintaining focus and motivation, Challenges with practical/lab-based subjects, Blurred lines between study and personal life, Requires strong self-discipline</t>
  </si>
  <si>
    <t>University bus, Grab/ MyCar/ Taxi, Public transport</t>
  </si>
  <si>
    <t>Flexibility in schedule, Learn at your own pace, Reduced commuting time and costs, Access to recorded lectures and materials, Easier to manage studies alongside other commitments (e.g., part-time work)</t>
  </si>
  <si>
    <t>Lack of face-to-face interaction with lecturers and peers, Sense of isolation</t>
  </si>
  <si>
    <t xml:space="preserve">distraction during online class. Temptation to listen to recording and leave the live session </t>
  </si>
  <si>
    <t>Direct interaction with lecturers, Access to university facilities (labs, library, etc.), Better for practical/lab-based subjects, Stronger sense of community with classmates</t>
  </si>
  <si>
    <t>Commuting time and costs, Fixed class schedules (less flexibility), Less comfortable learning environment (compared to home), Pace of learning may not suit everyone, Health concerns (especially post-pandemic)</t>
  </si>
  <si>
    <t>Flexibility in schedule, Learn at your own pace, Comfort of learning from home/anywhere, Reduced commuting time and costs, Access to recorded lectures and materials, More accessible for students with disabilities or health issues, Variety of online learning tools and resources</t>
  </si>
  <si>
    <t>Technical issues (internet, software, hardware), Difficulty maintaining focus and motivation, Challenges with practical/lab-based subjects, Digital fatigue/eye strain</t>
  </si>
  <si>
    <t>3rd Year</t>
  </si>
  <si>
    <t>islamic studies</t>
  </si>
  <si>
    <t>Direct interaction with lecturers, Easier to ask questions and get immediate feedback, Better engagement and focus, Opportunities for face-to-face collaboration with peers, Access to university facilities (labs, library, etc.)</t>
  </si>
  <si>
    <t>Pace of learning may not suit everyone, Large class sizes can be intimidating, Limited access to recorded lectures</t>
  </si>
  <si>
    <t>Lack of face-to-face interaction with lecturers and peers, Difficulty maintaining focus and motivation, Concerns about assessment integrity</t>
  </si>
  <si>
    <t>Direct interaction with lecturers, Better engagement and focus, Fewer technical issues</t>
  </si>
  <si>
    <t>Fixed class schedules (less flexibility), Large class sizes can be intimidating</t>
  </si>
  <si>
    <t>Learn at your own pace, Comfort of learning from home/anywhere, Easier to manage studies alongside other commitments (e.g., part-time work)</t>
  </si>
  <si>
    <t>Technical issues (internet, software, hardware), Lack of face-to-face interaction with lecturers and peers, Requires strong self-discipline</t>
  </si>
  <si>
    <t>Lectures, Tutorials / Discussion sessions, Lab sessions / Practical classes, Presentations</t>
  </si>
  <si>
    <t>Group work / Projects, Exams / Assessments</t>
  </si>
  <si>
    <t>Foundation of science</t>
  </si>
  <si>
    <t>University bus, Walking</t>
  </si>
  <si>
    <t>Direct interaction with lecturers, Easier to ask questions and get immediate feedback, Better engagement and focus, Clearer separation between study and personal life, Better for practical/lab-based subjects</t>
  </si>
  <si>
    <t>Pace of learning may not suit everyone, Large class sizes can be intimidating, Health concerns (especially post-pandemic), Limited access to recorded lectures</t>
  </si>
  <si>
    <t>Learn at your own pace, Access to recorded lectures and materials, More accessible for students with disabilities or health issues</t>
  </si>
  <si>
    <t>Technical issues (internet, software, hardware), Lack of face-to-face interaction with lecturers and peers, Difficulty maintaining focus and motivation, Blurred lines between study and personal life, Digital fatigue/eye strain, Requires strong self-discipline</t>
  </si>
  <si>
    <t>Lectures, Exams / Assessments</t>
  </si>
  <si>
    <t>To br honest , its actually depends on the lecturer , if theyre the type who only yap and not explaining things , then neither in-person nor online is effective.</t>
  </si>
  <si>
    <t>Better engagement and focus</t>
  </si>
  <si>
    <t>Technical issues (internet, software, hardware), Challenges with practical/lab-based subjects</t>
  </si>
  <si>
    <t>Lectures, Tutorials / Discussion sessions, I do not prefer in-person for any activity</t>
  </si>
  <si>
    <t>Tutorials / Discussion sessions, Exams / Assessments</t>
  </si>
  <si>
    <t xml:space="preserve">foundation </t>
  </si>
  <si>
    <t xml:space="preserve">Center for Foundation Studies in Sciences </t>
  </si>
  <si>
    <t>Direct interaction with lecturers, Better engagement and focus, Opportunities for face-to-face collaboration with peers, Access to university facilities (labs, library, etc.), Clearer separation between study and personal life, Better for practical/lab-based subjects</t>
  </si>
  <si>
    <t>Less comfortable learning environment (compared to home), Pace of learning may not suit everyone, Large class sizes can be intimidating</t>
  </si>
  <si>
    <t>Learn at your own pace, Reduced commuting time and costs, Access to recorded lectures and materials, More accessible for students with disabilities or health issues, Variety of online learning tools and resources</t>
  </si>
  <si>
    <t>Technical issues (internet, software, hardware), Lack of face-to-face interaction with lecturers and peers, Difficulty maintaining focus and motivation, Sense of isolation, Challenges with practical/lab-based subjects, Blurred lines between study and personal life, Concerns about assessment integrity, Requires strong self-discipline</t>
  </si>
  <si>
    <t>Foundation studies</t>
  </si>
  <si>
    <t>PASUM</t>
  </si>
  <si>
    <t>Direct interaction with lecturers, Easier to ask questions and get immediate feedback, Better engagement and focus, Opportunities for face-to-face collaboration with peers, Better for practical/lab-based subjects, Stronger sense of community with classmates, Fewer technical issues</t>
  </si>
  <si>
    <t>Pace of learning may not suit everyone, Limited access to recorded lectures</t>
  </si>
  <si>
    <t>Flexibility in schedule, Learn at your own pace, Reduced commuting time and costs, Access to recorded lectures and materials, Development of digital literacy skills, Easier to manage studies alongside other commitments (e.g., part-time work)</t>
  </si>
  <si>
    <t>Technical issues (internet, software, hardware), Lack of face-to-face interaction with lecturers and peers, Difficulty maintaining focus and motivation, Challenges with practical/lab-based subjects, Digital fatigue/eye strain, Requires strong self-discipline</t>
  </si>
  <si>
    <t>Better engagement and focus, Clearer separation between study and personal life, Better for practical/lab-based subjects</t>
  </si>
  <si>
    <t>Flexibility in schedule, Learn at your own pace, Comfort of learning from home/anywhere, Reduced commuting time and costs, More accessible for students with disabilities or health issues, Variety of online learning tools and resources</t>
  </si>
  <si>
    <t>Technical issues (internet, software, hardware), Challenges with practical/lab-based subjects, Requires strong self-discipline</t>
  </si>
  <si>
    <t>Flexibility in schedule, Learn at your own pace, Reduced commuting time and costs, Access to recorded lectures and materials, Development of digital literacy skills</t>
  </si>
  <si>
    <t>Technical issues (internet, software, hardware), Lack of face-to-face interaction with lecturers and peers, Difficulty maintaining focus and motivation, Digital fatigue/eye strain</t>
  </si>
  <si>
    <t>Tutorials / Discussion sessions, Lab sessions / Practical classes, Exams / Assessments</t>
  </si>
  <si>
    <t xml:space="preserve">Statistics </t>
  </si>
  <si>
    <t>Better engagement and focus, Opportunities for face-to-face collaboration with peers</t>
  </si>
  <si>
    <t>Pace of learning may not suit everyone, Large class sizes can be intimidating</t>
  </si>
  <si>
    <t>Tutorials / Discussion sessions, Group work / Projects, Presentations</t>
  </si>
  <si>
    <t>Fixed class schedules (less flexibility), Less comfortable learning environment (compared to home), Pace of learning may not suit everyone, Large class sizes can be intimidating</t>
  </si>
  <si>
    <t>Learn at your own pace, Comfort of learning from home/anywhere, Reduced commuting time and costs, Access to recorded lectures and materials, Development of digital literacy skills, Easier to manage studies alongside other commitments (e.g., part-time work), More accessible for students with disabilities or health issues, Variety of online learning tools and resources</t>
  </si>
  <si>
    <t>Tutorials / Discussion sessions, Group work / Projects, Presentations, Exams / Assessments</t>
  </si>
  <si>
    <t>Faculty of Creative art</t>
  </si>
  <si>
    <t>Grab/ MyCar/ Taxi, Walking</t>
  </si>
  <si>
    <t>Direct interaction with lecturers, Easier to ask questions and get immediate feedback, Better engagement and focus, Opportunities for face-to-face collaboration with peers, Access to university facilities (labs, library, etc.), Clearer separation between study and personal life</t>
  </si>
  <si>
    <t>Fixed class schedules (less flexibility), Large class sizes can be intimidating, Limited access to recorded lectures</t>
  </si>
  <si>
    <t>Flexibility in schedule, Learn at your own pace, Access to recorded lectures and materials, Variety of online learning tools and resources</t>
  </si>
  <si>
    <t>Technical issues (internet, software, hardware), Lack of face-to-face interaction with lecturers and peers, Difficulty maintaining focus and motivation, Requires strong self-discipline</t>
  </si>
  <si>
    <t>Tutorials / Discussion sessions, Group work / Projects, Lab sessions / Practical classes, Exams / Assessments</t>
  </si>
  <si>
    <t>Lectures, Presentations</t>
  </si>
  <si>
    <t>I prefer in-person classes , which allows me to more intuitively feel the current knowledge and the teacher's expression. It also improves my concentration</t>
  </si>
  <si>
    <t xml:space="preserve">Centre For Foundation In Science </t>
  </si>
  <si>
    <t>University bus, Public transport, Walking</t>
  </si>
  <si>
    <t>Fixed class schedules (less flexibility), Pace of learning may not suit everyone, Large class sizes can be intimidating, Limited access to recorded lectures</t>
  </si>
  <si>
    <t>Flexibility in schedule, Learn at your own pace, Comfort of learning from home/anywhere, Access to recorded lectures and materials, Easier to manage studies alongside other commitments (e.g., part-time work), Variety of online learning tools and resources</t>
  </si>
  <si>
    <t>Group work / Projects, Presentations, Exams / Assessments</t>
  </si>
  <si>
    <t>University bus, Grab/ MyCar/ Taxi, Walking</t>
  </si>
  <si>
    <t>Direct interaction with lecturers, Easier to ask questions and get immediate feedback, Better engagement and focus, Access to university facilities (labs, library, etc.), Better for practical/lab-based subjects</t>
  </si>
  <si>
    <t>Flexibility in schedule, Learn at your own pace</t>
  </si>
  <si>
    <t>Better engagement and focus, Opportunities for face-to-face collaboration with peers, Clearer separation between study and personal life, Better for practical/lab-based subjects, Stronger sense of community with classmates</t>
  </si>
  <si>
    <t>Less comfortable learning environment (compared to home), Pace of learning may not suit everyone</t>
  </si>
  <si>
    <t>Lack of face-to-face interaction with lecturers and peers, Sense of isolation, Concerns about assessment integrity, Digital fatigue/eye strain, Requires strong self-discipline</t>
  </si>
  <si>
    <t>Lectures, Tutorials / Discussion sessions, Group work / Projects, Presentations</t>
  </si>
  <si>
    <t>Foundation in Physical Science Universiti Malaya</t>
  </si>
  <si>
    <t>Physical Science</t>
  </si>
  <si>
    <t>Commuting time and costs, Fixed class schedules (less flexibility), Pace of learning may not suit everyone, Large class sizes can be intimidating, Limited access to recorded lectures</t>
  </si>
  <si>
    <t>Flexibility in schedule, Comfort of learning from home/anywhere, Reduced commuting time and costs, Access to recorded lectures and materials, More accessible for students with disabilities or health issues</t>
  </si>
  <si>
    <t>Technical issues (internet, software, hardware), Lack of face-to-face interaction with lecturers and peers, Difficulty maintaining focus and motivation, Challenges with practical/lab-based subjects, Blurred lines between study and personal life, Concerns about assessment integrity, Digital fatigue/eye strain, Requires strong self-discipline</t>
  </si>
  <si>
    <t>Foundation</t>
  </si>
  <si>
    <t>Technical issues (internet, software, hardware), Lack of face-to-face interaction with lecturers and peers, Difficulty maintaining focus and motivation, Challenges with practical/lab-based subjects, Concerns about assessment integrity, Requires strong self-discipline</t>
  </si>
  <si>
    <t>Tutorials / Discussion sessions, Group work / Projects, Lab sessions / Practical classes, Presentations, Exams / Assessments</t>
  </si>
  <si>
    <t>Direct interaction with lecturers, Easier to ask questions and get immediate feedback, Better engagement and focus, Opportunities for face-to-face collaboration with peers, Stronger sense of community with classmates</t>
  </si>
  <si>
    <t>Flexibility in schedule, Reduced commuting time and costs, Access to recorded lectures and materials, Easier to manage studies alongside other commitments (e.g., part-time work)</t>
  </si>
  <si>
    <t>Fixed class schedules (less flexibility), Large class sizes can be intimidating, Health concerns (especially post-pandemic)</t>
  </si>
  <si>
    <t>Development of digital literacy skills, More accessible for students with disabilities or health issues, Variety of online learning tools and resources</t>
  </si>
  <si>
    <t xml:space="preserve">I love in person university classes because it help me to understand the lecture well and also got many tips from the lectures during lecture </t>
  </si>
  <si>
    <t xml:space="preserve">Life science </t>
  </si>
  <si>
    <t>Comfort of learning from home/anywhere, Reduced commuting time and costs, Access to recorded lectures and materials, Development of digital literacy skills, Variety of online learning tools and resources</t>
  </si>
  <si>
    <t>foundation in physical science</t>
  </si>
  <si>
    <t>Fixed class schedules (less flexibility), Less comfortable learning environment (compared to home), Pace of learning may not suit everyone, Large class sizes can be intimidating, Health concerns (especially post-pandemic), Limited access to recorded lectures</t>
  </si>
  <si>
    <t>Technical issues (internet, software, hardware), Lack of face-to-face interaction with lecturers and peers, Difficulty maintaining focus and motivation, Blurred lines between study and personal life, Concerns about assessment integrity, Digital fatigue/eye strain, Requires strong self-discipline</t>
  </si>
  <si>
    <t>Driving, University bus, Grab/ MyCar/ Taxi</t>
  </si>
  <si>
    <t>Flexibility in schedule, Learn at your own pace, Comfort of learning from home/anywhere, Access to recorded lectures and materials</t>
  </si>
  <si>
    <t>University bus, Grab/ MyCar/ Taxi</t>
  </si>
  <si>
    <t>Better engagement and focus, Stronger sense of community with classmates</t>
  </si>
  <si>
    <t>Commuting time and costs, Fixed class schedules (less flexibility), Less comfortable learning environment (compared to home), Limited access to recorded lectures</t>
  </si>
  <si>
    <t>Lectures, Group work / Projects</t>
  </si>
  <si>
    <t>Direct interaction with lecturers, Opportunities for face-to-face collaboration with peers, Stronger sense of community with classmates</t>
  </si>
  <si>
    <t>Flexibility in schedule, Learn at your own pace, Easier to manage studies alongside other commitments (e.g., part-time work)</t>
  </si>
  <si>
    <t>Technical issues (internet, software, hardware), Lack of face-to-face interaction with lecturers and peers, Sense of isolation, Challenges with practical/lab-based subjects, Blurred lines between study and personal life, Digital fatigue/eye strain</t>
  </si>
  <si>
    <t>5th year</t>
  </si>
  <si>
    <t>Dentistry</t>
  </si>
  <si>
    <t>Academy of Islamic Studies</t>
  </si>
  <si>
    <t>Direct interaction with lecturers, Easier to ask questions and get immediate feedback, Better engagement and focus, Access to university facilities (labs, library, etc.), Stronger sense of community with classmates</t>
  </si>
  <si>
    <t>Large class sizes can be intimidating, Health concerns (especially post-pandemic)</t>
  </si>
  <si>
    <t>Flexibility in schedule, Learn at your own pace, Access to recorded lectures and materials, Development of digital literacy skills</t>
  </si>
  <si>
    <t>Technical issues (internet, software, hardware), Lack of face-to-face interaction with lecturers and peers, Difficulty maintaining focus and motivation, Sense of isolation, Challenges with practical/lab-based subjects, Digital fatigue/eye strain</t>
  </si>
  <si>
    <t>I love hybrid method. Both online and physical class help me to improve my studies</t>
  </si>
  <si>
    <t>Lack of face-to-face interaction with lecturers and peers, Difficulty maintaining focus and motivation, Sense of isolation</t>
  </si>
  <si>
    <t>Direct interaction with lecturers, Easier to ask questions and get immediate feedback, Better engagement and focus, Opportunities for face-to-face collaboration with peers, Access to university facilities (labs, library, etc.), Better for practical/lab-based subjects, Stronger sense of community with classmates, Fewer technical issues</t>
  </si>
  <si>
    <t>Health concerns (especially post-pandemic), Limited access to recorded lectures</t>
  </si>
  <si>
    <t>Technical issues (internet, software, hardware), Lack of face-to-face interaction with lecturers and peers, Difficulty maintaining focus and motivation, Sense of isolation, Challenges with practical/lab-based subjects, Requires strong self-discipline</t>
  </si>
  <si>
    <t>Tutorials / Discussion sessions, Presentations, Exams / Assessments</t>
  </si>
  <si>
    <t>Driving, Grab/ MyCar/ Taxi</t>
  </si>
  <si>
    <t>Direct interaction with lecturers, Better engagement and focus</t>
  </si>
  <si>
    <t>Lack of face-to-face interaction with lecturers and peers, Sense of isolation, Digital fatigue/eye strain</t>
  </si>
  <si>
    <t>Lectures, Group work / Projects, Lab sessions / Practical classes, Presentations, Exams / Assessments</t>
  </si>
  <si>
    <t>Tutorials / Discussion sessions</t>
  </si>
  <si>
    <t>Direct interaction with lecturers, Easier to ask questions and get immediate feedback, Better engagement and focus, Fewer technical issues</t>
  </si>
  <si>
    <t>Technical issues (internet, software, hardware), Lack of face-to-face interaction with lecturers and peers, Difficulty maintaining focus and motivation, Sense of isolation</t>
  </si>
  <si>
    <t>Lack of face-to-face interaction with lecturers and peers, Difficulty maintaining focus and motivation, Challenges with practical/lab-based subjects, Blurred lines between study and personal life</t>
  </si>
  <si>
    <t>Direct interaction with lecturers, Easier to ask questions and get immediate feedback, Opportunities for face-to-face collaboration with peers</t>
  </si>
  <si>
    <t>Commuting time and costs, Fixed class schedules (less flexibility), Large class sizes can be intimidating</t>
  </si>
  <si>
    <t>Flexibility in schedule, Learn at your own pace, Reduced commuting time and costs</t>
  </si>
  <si>
    <t>Lack of face-to-face interaction with lecturers and peers, Sense of isolation, Concerns about assessment integrity</t>
  </si>
  <si>
    <t>Health concerns (especially post-pandemic)</t>
  </si>
  <si>
    <t>Flexibility in schedule</t>
  </si>
  <si>
    <t xml:space="preserve">English Language and Linguistics </t>
  </si>
  <si>
    <t>Fixed class schedules (less flexibility), Pace of learning may not suit everyone, Limited access to recorded lectures</t>
  </si>
  <si>
    <t>Learn at your own pace, Comfort of learning from home/anywhere, Reduced commuting time and costs, Access to recorded lectures and materials, Development of digital literacy skills, Variety of online learning tools and resources</t>
  </si>
  <si>
    <t xml:space="preserve">Online mode challenge my discipline and will to stay focus and motivated. Mix mode is better as I don't have to travel to the class everyday. And have enough time to prepare myself for physical class or online mode. All in all, it depends on individuals too. </t>
  </si>
  <si>
    <t>Reduced commuting time and costs, More accessible for students with disabilities or health issues</t>
  </si>
  <si>
    <t>Lack of face-to-face interaction with lecturers and peers, Difficulty maintaining focus and motivation, Challenges with practical/lab-based subjects, Blurred lines between study and personal life, Concerns about assessment integrity, Digital fatigue/eye strain, Requires strong self-discipline</t>
  </si>
  <si>
    <t>University bus, Grab/ MyCar/ Taxi, Public transport, Walking</t>
  </si>
  <si>
    <t>foundation</t>
  </si>
  <si>
    <t>No, rarely</t>
  </si>
  <si>
    <t>Direct interaction with lecturers, Easier to ask questions and get immediate feedback, Better engagement and focus, Access to university facilities (labs, library, etc.), Clearer separation between study and personal life, Better for practical/lab-based subjects, Fewer technical issues</t>
  </si>
  <si>
    <t>Commuting time and costs, Fixed class schedules (less flexibility), Pace of learning may not suit everyone, Large class sizes can be intimidating, Health concerns (especially post-pandemic), Limited access to recorded lectures</t>
  </si>
  <si>
    <t>Flexibility in schedule, Learn at your own pace, Comfort of learning from home/anywhere, Reduced commuting time and costs, Access to recorded lectures and materials, More accessible for students with disabilities or health issues</t>
  </si>
  <si>
    <t>Technical issues (internet, software, hardware), Difficulty maintaining focus and motivation, Challenges with practical/lab-based subjects, Concerns about assessment integrity, Requires strong self-discipline</t>
  </si>
  <si>
    <t>Direct interaction with lecturers, Easier to ask questions and get immediate feedback, Better engagement and focus, Access to university facilities (labs, library, etc.), Clearer separation between study and personal life, Stronger sense of community with classmates</t>
  </si>
  <si>
    <t>Flexibility in schedule, Learn at your own pace, Reduced commuting time and costs, Access to recorded lectures and materials, Easier to manage studies alongside other commitments (e.g., part-time work), More accessible for students with disabilities or health issues</t>
  </si>
  <si>
    <t>Lack of face-to-face interaction with lecturers and peers, Difficulty maintaining focus and motivation, Sense of isolation, Blurred lines between study and personal life, Concerns about assessment integrity, Requires strong self-discipline</t>
  </si>
  <si>
    <t>Lectures, Tutorials / Discussion sessions, Group work / Projects, Lab sessions / Practical classes, Exams / Assessments</t>
  </si>
  <si>
    <t>I prefer online but in person is more effective</t>
  </si>
  <si>
    <t>linguistic and language</t>
  </si>
  <si>
    <t>Direct interaction with lecturers, Easier to ask questions and get immediate feedback</t>
  </si>
  <si>
    <t>Flexibility in schedule, Learn at your own pace, Comfort of learning from home/anywhere</t>
  </si>
  <si>
    <t>Lectures, Lab sessions / Practical classes</t>
  </si>
  <si>
    <t>no</t>
  </si>
  <si>
    <t>Direct interaction with lecturers, Easier to ask questions and get immediate feedback, Better engagement and focus, Opportunities for face-to-face collaboration with peers, Access to university facilities (labs, library, etc.), Better for practical/lab-based subjects, Stronger sense of community with classmates</t>
  </si>
  <si>
    <t>Commuting time and costs, Fixed class schedules (less flexibility), Pace of learning may not suit everyone, Limited access to recorded lectures</t>
  </si>
  <si>
    <t>Lack of face-to-face interaction with lecturers and peers, Difficulty maintaining focus and motivation, Digital fatigue/eye strain</t>
  </si>
  <si>
    <t>Fixed class schedules (less flexibility), Pace of learning may not suit everyone, Health concerns (especially post-pandemic)</t>
  </si>
  <si>
    <t>Flexibility in schedule, Learn at your own pace, Comfort of learning from home/anywhere, Development of digital literacy skills</t>
  </si>
  <si>
    <t>Group work / Projects, Lab sessions / Practical classes, Presentations, Exams / Assessments</t>
  </si>
  <si>
    <t>I think UM have a great job in integrating online and in person learning</t>
  </si>
  <si>
    <t>Foundation in physical science</t>
  </si>
  <si>
    <t>Direct interaction with lecturers, Easier to ask questions and get immediate feedback, Better engagement and focus, Opportunities for face-to-face collaboration with peers, Better for practical/lab-based subjects, Stronger sense of community with classmates</t>
  </si>
  <si>
    <t>Fixed class schedules (less flexibility), Pace of learning may not suit everyone</t>
  </si>
  <si>
    <t>Technical issues (internet, software, hardware), Lack of face-to-face interaction with lecturers and peers, Difficulty maintaining focus and motivation, Sense of isolation, Challenges with practical/lab-based subjects, Digital fatigue/eye strain, Requires strong self-discipline</t>
  </si>
  <si>
    <t>No, never</t>
  </si>
  <si>
    <t>Access to recorded lectures and materials</t>
  </si>
  <si>
    <t>The technical problem may lead an unhappy experience in study.</t>
  </si>
  <si>
    <t>Driving, Public transport</t>
  </si>
  <si>
    <t>Direct interaction with lecturers, Easier to ask questions and get immediate feedback, Better engagement and focus, Opportunities for face-to-face collaboration with peers, Access to university facilities (labs, library, etc.), Clearer separation between study and personal life, Stronger sense of community with classmates, Fewer technical issues</t>
  </si>
  <si>
    <t>Technical issues (internet, software, hardware), Lack of face-to-face interaction with lecturers and peers, Difficulty maintaining focus and motivation, Blurred lines between study and personal life, Digital fatigue/eye strain</t>
  </si>
  <si>
    <t>Easier to ask questions and get immediate feedback, Clearer separation between study and personal life</t>
  </si>
  <si>
    <t>Fixed class schedules (less flexibility)</t>
  </si>
  <si>
    <t>Difficulty maintaining focus and motivation, Digital fatigue/eye strain, Requires strong self-discipline</t>
  </si>
  <si>
    <t>foundation studies</t>
  </si>
  <si>
    <t>Direct interaction with lecturers, Access to university facilities (labs, library, etc.)</t>
  </si>
  <si>
    <t>40 - 44</t>
  </si>
  <si>
    <t>Foundation studies in sciences</t>
  </si>
  <si>
    <t>Direct interaction with lecturers, Easier to ask questions and get immediate feedback, Better engagement and focus, Opportunities for face-to-face collaboration with peers, Clearer separation between study and personal life, Better for practical/lab-based subjects, Stronger sense of community with classmates, Fewer technical issues</t>
  </si>
  <si>
    <t>Flexibility in schedule, Access to recorded lectures and materials, More accessible for students with disabilities or health issues</t>
  </si>
  <si>
    <t>45 - 49</t>
  </si>
  <si>
    <t>Direct interaction with lecturers, Easier to ask questions and get immediate feedback, Better engagement and focus, Opportunities for face-to-face collaboration with peers, Access to university facilities (labs, library, etc.), Stronger sense of community with classmates, Fewer technical issues</t>
  </si>
  <si>
    <t>Commuting time and costs, Large class sizes can be intimidating, Health concerns (especially post-pandemic)</t>
  </si>
  <si>
    <t>Flexibility in schedule, Learn at your own pace, Comfort of learning from home/anywhere, Reduced commuting time and costs, Development of digital literacy skills, Easier to manage studies alongside other commitments (e.g., part-time work), Variety of online learning tools and resources</t>
  </si>
  <si>
    <t>Technical issues (internet, software, hardware), Lack of face-to-face interaction with lecturers and peers, Digital fatigue/eye strain, Requires strong self-discipline</t>
  </si>
  <si>
    <t>Direct interaction with lecturers, Better engagement and focus, Better for practical/lab-based subjects</t>
  </si>
  <si>
    <t>Comfort of learning from home/anywhere, Reduced commuting time and costs</t>
  </si>
  <si>
    <t>Lectures, Presentations, Exams / Assessments, I do not prefer online for any activity</t>
  </si>
  <si>
    <t>Direct interaction with lecturers, Easier to ask questions and get immediate feedback, Opportunities for face-to-face collaboration with peers, Access to university facilities (labs, library, etc.), Better for practical/lab-based subjects</t>
  </si>
  <si>
    <t>Commuting time and costs, Fixed class schedules (less flexibility), Large class sizes can be intimidating, Limited access to recorded lectures</t>
  </si>
  <si>
    <t>Technical issues (internet, software, hardware), Lack of face-to-face interaction with lecturers and peers, Challenges with practical/lab-based subjects, Requires strong self-discipline</t>
  </si>
  <si>
    <t xml:space="preserve">
</t>
  </si>
  <si>
    <t>Flexibility in schedule, Comfort of learning from home/anywhere, Access to recorded lectures and materials</t>
  </si>
  <si>
    <t>Academic of Malay Studies</t>
  </si>
  <si>
    <t>Commuting time and costs, Fixed class schedules (less flexibility), Less comfortable learning environment (compared to home)</t>
  </si>
  <si>
    <t>Flexibility in schedule, Learn at your own pace, Comfort of learning from home/anywhere, Variety of online learning tools and resources</t>
  </si>
  <si>
    <t>Technical issues (internet, software, hardware), Lack of face-to-face interaction with lecturers and peers, Difficulty maintaining focus and motivation, Challenges with practical/lab-based subjects</t>
  </si>
  <si>
    <t xml:space="preserve">Physical science </t>
  </si>
  <si>
    <t>Direct interaction with lecturers, Easier to ask questions and get immediate feedback, Better engagement and focus, Clearer separation between study and personal life</t>
  </si>
  <si>
    <t>Lack of face-to-face interaction with lecturers and peers, Difficulty maintaining focus and motivation, Sense of isolation, Blurred lines between study and personal life, Digital fatigue/eye strain, Requires strong self-discipline</t>
  </si>
  <si>
    <t>Large class sizes can be intimidating</t>
  </si>
  <si>
    <t>Learn at your own pace</t>
  </si>
  <si>
    <t>Challenges with practical/lab-based subjects, Concerns about assessment integrity, Requires strong self-discipline</t>
  </si>
  <si>
    <t xml:space="preserve">Nothing much, I hope that management actually improve their performance </t>
  </si>
  <si>
    <t>Flexibility in schedule, Learn at your own pace, Comfort of learning from home/anywhere, Reduced commuting time and costs</t>
  </si>
  <si>
    <t xml:space="preserve">Good </t>
  </si>
  <si>
    <t>Demographics</t>
  </si>
  <si>
    <t>Age Range</t>
  </si>
  <si>
    <t>Faculty/Field of study</t>
  </si>
  <si>
    <t>Commute Method</t>
  </si>
  <si>
    <t>current/recent learning mode</t>
  </si>
  <si>
    <t>No. of responses</t>
  </si>
  <si>
    <t>15-19</t>
  </si>
  <si>
    <t>Arts &amp; Social Science</t>
  </si>
  <si>
    <t>driving</t>
  </si>
  <si>
    <t>fully in person</t>
  </si>
  <si>
    <t>20-24</t>
  </si>
  <si>
    <t>university bus</t>
  </si>
  <si>
    <t>fully online</t>
  </si>
  <si>
    <t>25-29</t>
  </si>
  <si>
    <t>grab/taxi</t>
  </si>
  <si>
    <t>hybrid</t>
  </si>
  <si>
    <t>30-34</t>
  </si>
  <si>
    <t>public transport</t>
  </si>
  <si>
    <t>Total</t>
  </si>
  <si>
    <t>35-39</t>
  </si>
  <si>
    <t>walking</t>
  </si>
  <si>
    <t>40-44</t>
  </si>
  <si>
    <t>Health &amp; Medical Science</t>
  </si>
  <si>
    <t>carpool</t>
  </si>
  <si>
    <t>Internet acessbibility and quality</t>
  </si>
  <si>
    <t>45-49</t>
  </si>
  <si>
    <t>Law</t>
  </si>
  <si>
    <t>very poor, 1</t>
  </si>
  <si>
    <t>&gt; 49</t>
  </si>
  <si>
    <t>Pure &amp; Applied Science</t>
  </si>
  <si>
    <t>Data Science (others)</t>
  </si>
  <si>
    <t>student status</t>
  </si>
  <si>
    <t>not applicable</t>
  </si>
  <si>
    <t>full time</t>
  </si>
  <si>
    <t>very good, 4</t>
  </si>
  <si>
    <t>Gender</t>
  </si>
  <si>
    <t>part time</t>
  </si>
  <si>
    <t>total</t>
  </si>
  <si>
    <t>access to space for online classes</t>
  </si>
  <si>
    <t>working status</t>
  </si>
  <si>
    <t>Statistics</t>
  </si>
  <si>
    <t>Current year of study</t>
  </si>
  <si>
    <t>Faculty of Creative Art</t>
  </si>
  <si>
    <t>1st year</t>
  </si>
  <si>
    <t>Centre for Foundation in Science</t>
  </si>
  <si>
    <t>2nd year</t>
  </si>
  <si>
    <t>3rd year</t>
  </si>
  <si>
    <t>Life science</t>
  </si>
  <si>
    <t>working hours per week</t>
  </si>
  <si>
    <t>4th year</t>
  </si>
  <si>
    <t>&lt; 10 hrs</t>
  </si>
  <si>
    <t>postgraduate</t>
  </si>
  <si>
    <t>10 - 30 hrs</t>
  </si>
  <si>
    <t>&gt; 30 hrs</t>
  </si>
  <si>
    <t>English Language and Linguistics</t>
  </si>
  <si>
    <t>Foundation (with space)</t>
  </si>
  <si>
    <t>Staying place</t>
  </si>
  <si>
    <t>Off campus</t>
  </si>
  <si>
    <t>Commute Time</t>
  </si>
  <si>
    <t>under 15 min</t>
  </si>
  <si>
    <t>15 - 30 min</t>
  </si>
  <si>
    <t>30 min - 1hr</t>
  </si>
  <si>
    <t>&gt; 1hr</t>
  </si>
  <si>
    <t>In-person</t>
  </si>
  <si>
    <t>Online</t>
  </si>
  <si>
    <t>In person class</t>
  </si>
  <si>
    <t>Online class</t>
  </si>
  <si>
    <t>Overall experience ratings</t>
  </si>
  <si>
    <t>Advantages</t>
  </si>
  <si>
    <t>Easier to ask questions and get immediate feedback</t>
  </si>
  <si>
    <t>Average</t>
  </si>
  <si>
    <t>Comfort of learning from home/anywhere</t>
  </si>
  <si>
    <t>Opportunities for face-to-face collaboration with peers</t>
  </si>
  <si>
    <t>Reduced commuting time and costs</t>
  </si>
  <si>
    <t>Effectiveness of activities</t>
  </si>
  <si>
    <t>Access to university facilities (labs, library, etc.)</t>
  </si>
  <si>
    <t>Clearer separation between study and personal life</t>
  </si>
  <si>
    <t>Development of digital literacy skills</t>
  </si>
  <si>
    <t>Better for practical/lab-based subjects</t>
  </si>
  <si>
    <t>Easier to manage studies alongside other commitments</t>
  </si>
  <si>
    <t>Stronger sense of community with classmates</t>
  </si>
  <si>
    <t>More accessible for students with disabilities or health issues</t>
  </si>
  <si>
    <t>Fewer technical issues</t>
  </si>
  <si>
    <t>Variety of online learning tools and resources</t>
  </si>
  <si>
    <t>Disadvantages</t>
  </si>
  <si>
    <t>Tutorials</t>
  </si>
  <si>
    <t xml:space="preserve">Less comfortable learning environment </t>
  </si>
  <si>
    <t>Difficulty maintaining focus and motivation</t>
  </si>
  <si>
    <t>Sense of isolation</t>
  </si>
  <si>
    <t>Challenges with practical/lab-based subjects</t>
  </si>
  <si>
    <t>Group Projects</t>
  </si>
  <si>
    <t>Size of the classroom is too small for all students.</t>
  </si>
  <si>
    <t>Digital fatigue/eye strain</t>
  </si>
  <si>
    <t>Requires strong self-discipline</t>
  </si>
  <si>
    <t>Preferred future learning mode</t>
  </si>
  <si>
    <t>Online Tools</t>
  </si>
  <si>
    <t>Lab Work</t>
  </si>
  <si>
    <t>Fully online</t>
  </si>
  <si>
    <t>Fully in-person</t>
  </si>
  <si>
    <t>Hybrid</t>
  </si>
  <si>
    <t>Exams</t>
  </si>
  <si>
    <t>Academic Performance Impact</t>
  </si>
  <si>
    <t>Mental well-being Impact</t>
  </si>
  <si>
    <t>Which format you prefer for each type of academic activity?</t>
  </si>
  <si>
    <t>Group work</t>
  </si>
  <si>
    <t>lab sessions</t>
  </si>
  <si>
    <t>presentations</t>
  </si>
  <si>
    <t>exams</t>
  </si>
  <si>
    <t>not prefer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</si>
</sst>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00FF00"/>
        <bgColor rgb="FF00FF00"/>
      </patternFill>
    </fill>
    <fill>
      <patternFill patternType="solid">
        <fgColor rgb="FF00FFFF"/>
        <bgColor rgb="FF00FFFF"/>
      </patternFill>
    </fill>
  </fills>
  <borders count="14">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top style="medium">
        <color rgb="FF000000"/>
      </top>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6"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Alignment="1" applyFont="1">
      <alignment readingOrder="0"/>
    </xf>
    <xf borderId="0" fillId="0" fontId="1" numFmtId="0" xfId="0" applyFont="1"/>
    <xf borderId="13" fillId="0" fontId="1" numFmtId="0" xfId="0" applyAlignment="1" applyBorder="1" applyFont="1">
      <alignment readingOrder="0"/>
    </xf>
    <xf borderId="13" fillId="0" fontId="1" numFmtId="0" xfId="0" applyBorder="1" applyFont="1"/>
    <xf borderId="0" fillId="2" fontId="1" numFmtId="0" xfId="0" applyAlignment="1" applyFill="1" applyFont="1">
      <alignment readingOrder="0"/>
    </xf>
    <xf borderId="0" fillId="3" fontId="1" numFmtId="0" xfId="0" applyAlignment="1" applyFill="1" applyFont="1">
      <alignment readingOrder="0"/>
    </xf>
    <xf borderId="0" fillId="2" fontId="1" numFmtId="0" xfId="0" applyFont="1"/>
    <xf borderId="0" fillId="3" fontId="1" numFmtId="0" xfId="0" applyFont="1"/>
    <xf borderId="13" fillId="2" fontId="1" numFmtId="2" xfId="0" applyBorder="1" applyFont="1" applyNumberFormat="1"/>
    <xf borderId="13" fillId="3" fontId="1" numFmtId="2" xfId="0" applyBorder="1" applyFont="1" applyNumberFormat="1"/>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O104" displayName="Form_Responses1" name="Form_Responses1" id="1">
  <autoFilter ref="$A$1:$AO$104"/>
  <tableColumns count="41">
    <tableColumn name="Timestamp" id="1"/>
    <tableColumn name="1. What is your age? " id="2"/>
    <tableColumn name="2. What is your gender?  " id="3"/>
    <tableColumn name="3. What is your current year of study? " id="4"/>
    <tableColumn name="4. What is your current faculty or major field of study?  " id="5"/>
    <tableColumn name="5. Are you currently staying at hostel or off-campus?" id="6"/>
    <tableColumn name="6. How long is your typical commute to campus? " id="7"/>
    <tableColumn name="7.  How do you normally commute to campus? " id="8"/>
    <tableColumn name="8. Are you a currently full-time or part-time student? " id="9"/>
    <tableColumn name="9. Are you currently working alongside studies? " id="10"/>
    <tableColumn name="10.  If you are currently working alongside studies, how many hours you work per week? " id="11"/>
    <tableColumn name="11. In the current/ most recent semester, what has been your primary mode of learning? " id="12"/>
    <tableColumn name="12. How would you rate your typical internet accessibility and quality for online learning purposes? " id="13"/>
    <tableColumn name="13. Do you have consistent access to a quiet and dedicated space for studying/attending online classes?  " id="14"/>
    <tableColumn name="1. How would you rate your overall experience with in-person university classes?  " id="15"/>
    <tableColumn name="2. What do you consider the main advantages of in-person classes? (Select all that apply)  " id="16"/>
    <tableColumn name="3. What do you consider the main disadvantages of in-person classes? (Select all that apply)  " id="17"/>
    <tableColumn name="4. Please rate the effectiveness of in-person classes for the following activities:  _x000a_(1 - Not at all Effective to 4 - Extremely Effective) [Lectures]" id="18"/>
    <tableColumn name="4. Please rate the effectiveness of in-person classes for the following activities:  _x000a_(1 - Not at all Effective to 4 - Extremely Effective) [Tutorials/Discussions]" id="19"/>
    <tableColumn name="4. Please rate the effectiveness of in-person classes for the following activities:  _x000a_(1 - Not at all Effective to 4 - Extremely Effective) [Group Projects]" id="20"/>
    <tableColumn name="4. Please rate the effectiveness of in-person classes for the following activities:  _x000a_(1 - Not at all Effective to 4 - Extremely Effective) [Lab Work/Practicals]" id="21"/>
    <tableColumn name="4. Please rate the effectiveness of in-person classes for the following activities:  _x000a_(1 - Not at all Effective to 4 - Extremely Effective) [Presentations]" id="22"/>
    <tableColumn name="4. Please rate the effectiveness of in-person classes for the following activities:  _x000a_(1 - Not at all Effective to 4 - Extremely Effective) [Exams / Assessments]" id="23"/>
    <tableColumn name="5. How do you feel in-person classes has impacted your academic performance? " id="24"/>
    <tableColumn name="6. How do you feel in-person classes has impacted your mental well-being (e.g., stress, motivation, social connection)" id="25"/>
    <tableColumn name="1. How would you rate your overall experience with online university classes?  " id="26"/>
    <tableColumn name="2. What do you consider the main advantages of online classes? (Select all that apply)  " id="27"/>
    <tableColumn name="3. What do you consider the main disadvantages of online classes? (Select all that apply)  " id="28"/>
    <tableColumn name="4. Which online learning tools or platforms have you found most effective?" id="29"/>
    <tableColumn name="5. Please rate the effectiveness of online classes for the following activities: _x000a_(1 - Not at all Effective to 4 - Extremely Effective) [Lectures]" id="30"/>
    <tableColumn name="5. Please rate the effectiveness of online classes for the following activities: _x000a_(1 - Not at all Effective to 4 - Extremely Effective) [Tutorials/Discussions]" id="31"/>
    <tableColumn name="5. Please rate the effectiveness of online classes for the following activities: _x000a_(1 - Not at all Effective to 4 - Extremely Effective) [Group Projects]" id="32"/>
    <tableColumn name="5. Please rate the effectiveness of online classes for the following activities: _x000a_(1 - Not at all Effective to 4 - Extremely Effective) [Lab Work/Practicals]" id="33"/>
    <tableColumn name="5. Please rate the effectiveness of online classes for the following activities: _x000a_(1 - Not at all Effective to 4 - Extremely Effective) [Presentations]" id="34"/>
    <tableColumn name="5. Please rate the effectiveness of online classes for the following activities: _x000a_(1 - Not at all Effective to 4 - Extremely Effective) [Exams / Assessments]" id="35"/>
    <tableColumn name="6. How do you feel online classes has impacted your academic performance? " id="36"/>
    <tableColumn name="7. How do you feel online classes has impacted your mental well-being (e.g., stress, motivation, social connection)" id="37"/>
    <tableColumn name="1. Considering all aspects, which learning mode would you prefer for the majority of your courses in the future?  " id="38"/>
    <tableColumn name="2. For which types of academic activities do you prefer in-person format? (select all that apply)  " id="39"/>
    <tableColumn name="3. For which types of academic activities do you prefer online format? (select all that apply)  " id="40"/>
    <tableColumn name="1. Please share any additional thoughts or comments on your experience with online and in-person university classes in Universiti Malaya. " id="41"/>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0.38"/>
    <col customWidth="1" min="3" max="3" width="23.13"/>
    <col customWidth="1" min="4" max="4" width="32.5"/>
    <col customWidth="1" min="5" max="38" width="37.63"/>
    <col customWidth="1" min="39" max="40" width="102.38"/>
    <col customWidth="1" min="41" max="41" width="37.63"/>
    <col customWidth="1" min="42" max="47"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3" t="s">
        <v>14</v>
      </c>
      <c r="P1" s="3" t="s">
        <v>15</v>
      </c>
      <c r="Q1" s="3" t="s">
        <v>16</v>
      </c>
      <c r="R1" s="2" t="s">
        <v>17</v>
      </c>
      <c r="S1" s="2" t="s">
        <v>18</v>
      </c>
      <c r="T1" s="2" t="s">
        <v>19</v>
      </c>
      <c r="U1" s="2" t="s">
        <v>20</v>
      </c>
      <c r="V1" s="2" t="s">
        <v>21</v>
      </c>
      <c r="W1" s="2" t="s">
        <v>22</v>
      </c>
      <c r="X1" s="3" t="s">
        <v>23</v>
      </c>
      <c r="Y1" s="3" t="s">
        <v>24</v>
      </c>
      <c r="Z1" s="3" t="s">
        <v>25</v>
      </c>
      <c r="AA1" s="3" t="s">
        <v>26</v>
      </c>
      <c r="AB1" s="3" t="s">
        <v>27</v>
      </c>
      <c r="AC1" s="2" t="s">
        <v>28</v>
      </c>
      <c r="AD1" s="2" t="s">
        <v>29</v>
      </c>
      <c r="AE1" s="2" t="s">
        <v>30</v>
      </c>
      <c r="AF1" s="2" t="s">
        <v>31</v>
      </c>
      <c r="AG1" s="2" t="s">
        <v>32</v>
      </c>
      <c r="AH1" s="2" t="s">
        <v>33</v>
      </c>
      <c r="AI1" s="2" t="s">
        <v>34</v>
      </c>
      <c r="AJ1" s="3" t="s">
        <v>35</v>
      </c>
      <c r="AK1" s="3" t="s">
        <v>36</v>
      </c>
      <c r="AL1" s="2" t="s">
        <v>37</v>
      </c>
      <c r="AM1" s="3" t="s">
        <v>38</v>
      </c>
      <c r="AN1" s="3" t="s">
        <v>39</v>
      </c>
      <c r="AO1" s="4" t="s">
        <v>40</v>
      </c>
    </row>
    <row r="2">
      <c r="A2" s="5">
        <v>45802.85667916667</v>
      </c>
      <c r="B2" s="6" t="s">
        <v>41</v>
      </c>
      <c r="C2" s="6" t="s">
        <v>42</v>
      </c>
      <c r="D2" s="6" t="s">
        <v>43</v>
      </c>
      <c r="E2" s="6" t="s">
        <v>44</v>
      </c>
      <c r="F2" s="6" t="s">
        <v>45</v>
      </c>
      <c r="G2" s="6" t="s">
        <v>46</v>
      </c>
      <c r="H2" s="6" t="s">
        <v>47</v>
      </c>
      <c r="I2" s="6" t="s">
        <v>48</v>
      </c>
      <c r="J2" s="6" t="s">
        <v>49</v>
      </c>
      <c r="K2" s="6" t="s">
        <v>50</v>
      </c>
      <c r="L2" s="6" t="s">
        <v>51</v>
      </c>
      <c r="M2" s="6">
        <v>4.0</v>
      </c>
      <c r="N2" s="6" t="s">
        <v>52</v>
      </c>
      <c r="O2" s="6">
        <v>3.0</v>
      </c>
      <c r="P2" s="6" t="s">
        <v>53</v>
      </c>
      <c r="Q2" s="6" t="s">
        <v>54</v>
      </c>
      <c r="R2" s="6">
        <v>3.0</v>
      </c>
      <c r="S2" s="6">
        <v>3.0</v>
      </c>
      <c r="T2" s="6">
        <v>4.0</v>
      </c>
      <c r="U2" s="6">
        <v>4.0</v>
      </c>
      <c r="V2" s="6">
        <v>3.0</v>
      </c>
      <c r="W2" s="6">
        <v>4.0</v>
      </c>
      <c r="X2" s="6">
        <v>4.0</v>
      </c>
      <c r="Y2" s="6">
        <v>3.0</v>
      </c>
      <c r="Z2" s="6">
        <v>5.0</v>
      </c>
      <c r="AA2" s="6" t="s">
        <v>55</v>
      </c>
      <c r="AB2" s="6" t="s">
        <v>56</v>
      </c>
      <c r="AC2" s="6" t="s">
        <v>57</v>
      </c>
      <c r="AD2" s="6">
        <v>4.0</v>
      </c>
      <c r="AE2" s="6">
        <v>4.0</v>
      </c>
      <c r="AF2" s="6">
        <v>2.0</v>
      </c>
      <c r="AG2" s="6">
        <v>1.0</v>
      </c>
      <c r="AH2" s="6">
        <v>4.0</v>
      </c>
      <c r="AI2" s="6">
        <v>3.0</v>
      </c>
      <c r="AJ2" s="6">
        <v>4.0</v>
      </c>
      <c r="AK2" s="6">
        <v>4.0</v>
      </c>
      <c r="AL2" s="6" t="s">
        <v>51</v>
      </c>
      <c r="AM2" s="6" t="s">
        <v>58</v>
      </c>
      <c r="AN2" s="6" t="s">
        <v>59</v>
      </c>
      <c r="AO2" s="7"/>
    </row>
    <row r="3">
      <c r="A3" s="8">
        <v>45802.87253479166</v>
      </c>
      <c r="B3" s="9" t="s">
        <v>41</v>
      </c>
      <c r="C3" s="9" t="s">
        <v>42</v>
      </c>
      <c r="D3" s="9" t="s">
        <v>60</v>
      </c>
      <c r="E3" s="9" t="s">
        <v>44</v>
      </c>
      <c r="F3" s="9" t="s">
        <v>45</v>
      </c>
      <c r="G3" s="9" t="s">
        <v>61</v>
      </c>
      <c r="H3" s="9" t="s">
        <v>62</v>
      </c>
      <c r="I3" s="9" t="s">
        <v>63</v>
      </c>
      <c r="J3" s="9" t="s">
        <v>64</v>
      </c>
      <c r="K3" s="10"/>
      <c r="L3" s="9" t="s">
        <v>51</v>
      </c>
      <c r="M3" s="9">
        <v>3.0</v>
      </c>
      <c r="N3" s="9" t="s">
        <v>65</v>
      </c>
      <c r="O3" s="9">
        <v>4.0</v>
      </c>
      <c r="P3" s="9" t="s">
        <v>66</v>
      </c>
      <c r="Q3" s="9" t="s">
        <v>67</v>
      </c>
      <c r="R3" s="9">
        <v>3.0</v>
      </c>
      <c r="S3" s="9">
        <v>3.0</v>
      </c>
      <c r="T3" s="9">
        <v>2.0</v>
      </c>
      <c r="U3" s="9">
        <v>3.0</v>
      </c>
      <c r="V3" s="9">
        <v>3.0</v>
      </c>
      <c r="W3" s="9">
        <v>3.0</v>
      </c>
      <c r="X3" s="9">
        <v>3.0</v>
      </c>
      <c r="Y3" s="9">
        <v>3.0</v>
      </c>
      <c r="Z3" s="9">
        <v>3.0</v>
      </c>
      <c r="AA3" s="9" t="s">
        <v>68</v>
      </c>
      <c r="AB3" s="9" t="s">
        <v>69</v>
      </c>
      <c r="AC3" s="9" t="s">
        <v>70</v>
      </c>
      <c r="AD3" s="9">
        <v>3.0</v>
      </c>
      <c r="AE3" s="9">
        <v>2.0</v>
      </c>
      <c r="AF3" s="9">
        <v>2.0</v>
      </c>
      <c r="AG3" s="9">
        <v>3.0</v>
      </c>
      <c r="AH3" s="9">
        <v>2.0</v>
      </c>
      <c r="AI3" s="9">
        <v>2.0</v>
      </c>
      <c r="AJ3" s="9">
        <v>2.0</v>
      </c>
      <c r="AK3" s="9">
        <v>2.0</v>
      </c>
      <c r="AL3" s="9" t="s">
        <v>51</v>
      </c>
      <c r="AM3" s="9" t="s">
        <v>71</v>
      </c>
      <c r="AN3" s="9" t="s">
        <v>72</v>
      </c>
      <c r="AO3" s="11"/>
    </row>
    <row r="4">
      <c r="A4" s="5">
        <v>45802.88348458333</v>
      </c>
      <c r="B4" s="6" t="s">
        <v>41</v>
      </c>
      <c r="C4" s="6" t="s">
        <v>42</v>
      </c>
      <c r="D4" s="6" t="s">
        <v>43</v>
      </c>
      <c r="E4" s="6" t="s">
        <v>44</v>
      </c>
      <c r="F4" s="6" t="s">
        <v>45</v>
      </c>
      <c r="G4" s="6" t="s">
        <v>46</v>
      </c>
      <c r="H4" s="6" t="s">
        <v>47</v>
      </c>
      <c r="I4" s="6" t="s">
        <v>63</v>
      </c>
      <c r="J4" s="6" t="s">
        <v>64</v>
      </c>
      <c r="K4" s="6" t="s">
        <v>73</v>
      </c>
      <c r="L4" s="6" t="s">
        <v>51</v>
      </c>
      <c r="M4" s="6">
        <v>4.0</v>
      </c>
      <c r="N4" s="6" t="s">
        <v>52</v>
      </c>
      <c r="O4" s="6">
        <v>4.0</v>
      </c>
      <c r="P4" s="6" t="s">
        <v>74</v>
      </c>
      <c r="Q4" s="6" t="s">
        <v>75</v>
      </c>
      <c r="R4" s="6">
        <v>3.0</v>
      </c>
      <c r="S4" s="6">
        <v>3.0</v>
      </c>
      <c r="T4" s="6">
        <v>3.0</v>
      </c>
      <c r="U4" s="6">
        <v>3.0</v>
      </c>
      <c r="V4" s="6">
        <v>3.0</v>
      </c>
      <c r="W4" s="6">
        <v>3.0</v>
      </c>
      <c r="X4" s="6">
        <v>2.0</v>
      </c>
      <c r="Y4" s="6">
        <v>2.0</v>
      </c>
      <c r="Z4" s="6">
        <v>5.0</v>
      </c>
      <c r="AA4" s="6" t="s">
        <v>76</v>
      </c>
      <c r="AB4" s="6" t="s">
        <v>77</v>
      </c>
      <c r="AC4" s="6" t="s">
        <v>70</v>
      </c>
      <c r="AD4" s="6">
        <v>3.0</v>
      </c>
      <c r="AE4" s="6">
        <v>3.0</v>
      </c>
      <c r="AF4" s="6">
        <v>3.0</v>
      </c>
      <c r="AG4" s="6">
        <v>3.0</v>
      </c>
      <c r="AH4" s="6">
        <v>3.0</v>
      </c>
      <c r="AI4" s="6">
        <v>3.0</v>
      </c>
      <c r="AJ4" s="6">
        <v>4.0</v>
      </c>
      <c r="AK4" s="6">
        <v>4.0</v>
      </c>
      <c r="AL4" s="6" t="s">
        <v>78</v>
      </c>
      <c r="AM4" s="6" t="s">
        <v>79</v>
      </c>
      <c r="AN4" s="6" t="s">
        <v>80</v>
      </c>
      <c r="AO4" s="7"/>
    </row>
    <row r="5">
      <c r="A5" s="8">
        <v>45802.89904172454</v>
      </c>
      <c r="B5" s="9" t="s">
        <v>81</v>
      </c>
      <c r="C5" s="9" t="s">
        <v>82</v>
      </c>
      <c r="D5" s="9" t="s">
        <v>43</v>
      </c>
      <c r="E5" s="9" t="s">
        <v>44</v>
      </c>
      <c r="F5" s="9" t="s">
        <v>45</v>
      </c>
      <c r="G5" s="9" t="s">
        <v>83</v>
      </c>
      <c r="H5" s="9" t="s">
        <v>47</v>
      </c>
      <c r="I5" s="9" t="s">
        <v>48</v>
      </c>
      <c r="J5" s="9" t="s">
        <v>49</v>
      </c>
      <c r="K5" s="9" t="s">
        <v>50</v>
      </c>
      <c r="L5" s="9" t="s">
        <v>51</v>
      </c>
      <c r="M5" s="9">
        <v>4.0</v>
      </c>
      <c r="N5" s="9" t="s">
        <v>65</v>
      </c>
      <c r="O5" s="9">
        <v>4.0</v>
      </c>
      <c r="P5" s="9" t="s">
        <v>84</v>
      </c>
      <c r="Q5" s="9" t="s">
        <v>85</v>
      </c>
      <c r="R5" s="9">
        <v>3.0</v>
      </c>
      <c r="S5" s="9">
        <v>3.0</v>
      </c>
      <c r="T5" s="9">
        <v>3.0</v>
      </c>
      <c r="U5" s="9">
        <v>3.0</v>
      </c>
      <c r="V5" s="9">
        <v>4.0</v>
      </c>
      <c r="W5" s="9">
        <v>1.0</v>
      </c>
      <c r="X5" s="9">
        <v>3.0</v>
      </c>
      <c r="Y5" s="9">
        <v>2.0</v>
      </c>
      <c r="Z5" s="9">
        <v>4.0</v>
      </c>
      <c r="AA5" s="9" t="s">
        <v>86</v>
      </c>
      <c r="AB5" s="9" t="s">
        <v>87</v>
      </c>
      <c r="AC5" s="9" t="s">
        <v>70</v>
      </c>
      <c r="AD5" s="9">
        <v>3.0</v>
      </c>
      <c r="AE5" s="9">
        <v>3.0</v>
      </c>
      <c r="AF5" s="9">
        <v>2.0</v>
      </c>
      <c r="AG5" s="9">
        <v>3.0</v>
      </c>
      <c r="AH5" s="9">
        <v>3.0</v>
      </c>
      <c r="AI5" s="9">
        <v>4.0</v>
      </c>
      <c r="AJ5" s="9">
        <v>3.0</v>
      </c>
      <c r="AK5" s="9">
        <v>2.0</v>
      </c>
      <c r="AL5" s="9" t="s">
        <v>51</v>
      </c>
      <c r="AM5" s="9" t="s">
        <v>88</v>
      </c>
      <c r="AN5" s="9" t="s">
        <v>89</v>
      </c>
      <c r="AO5" s="11"/>
    </row>
    <row r="6">
      <c r="A6" s="5">
        <v>45802.912843680555</v>
      </c>
      <c r="B6" s="6" t="s">
        <v>90</v>
      </c>
      <c r="C6" s="6" t="s">
        <v>42</v>
      </c>
      <c r="D6" s="6" t="s">
        <v>43</v>
      </c>
      <c r="E6" s="6" t="s">
        <v>44</v>
      </c>
      <c r="F6" s="6" t="s">
        <v>45</v>
      </c>
      <c r="G6" s="6" t="s">
        <v>61</v>
      </c>
      <c r="H6" s="6" t="s">
        <v>62</v>
      </c>
      <c r="I6" s="6" t="s">
        <v>63</v>
      </c>
      <c r="J6" s="6" t="s">
        <v>64</v>
      </c>
      <c r="K6" s="6" t="s">
        <v>73</v>
      </c>
      <c r="L6" s="6" t="s">
        <v>51</v>
      </c>
      <c r="M6" s="6">
        <v>3.0</v>
      </c>
      <c r="N6" s="6" t="s">
        <v>65</v>
      </c>
      <c r="O6" s="6">
        <v>3.0</v>
      </c>
      <c r="P6" s="6" t="s">
        <v>91</v>
      </c>
      <c r="Q6" s="6" t="s">
        <v>92</v>
      </c>
      <c r="R6" s="6">
        <v>2.0</v>
      </c>
      <c r="S6" s="6">
        <v>2.0</v>
      </c>
      <c r="T6" s="6">
        <v>3.0</v>
      </c>
      <c r="U6" s="6">
        <v>3.0</v>
      </c>
      <c r="V6" s="6">
        <v>2.0</v>
      </c>
      <c r="W6" s="6">
        <v>3.0</v>
      </c>
      <c r="X6" s="6">
        <v>2.0</v>
      </c>
      <c r="Y6" s="6">
        <v>2.0</v>
      </c>
      <c r="Z6" s="6">
        <v>3.0</v>
      </c>
      <c r="AA6" s="6" t="s">
        <v>93</v>
      </c>
      <c r="AB6" s="6" t="s">
        <v>94</v>
      </c>
      <c r="AC6" s="6" t="s">
        <v>70</v>
      </c>
      <c r="AD6" s="6">
        <v>3.0</v>
      </c>
      <c r="AE6" s="6">
        <v>1.0</v>
      </c>
      <c r="AF6" s="6">
        <v>3.0</v>
      </c>
      <c r="AG6" s="6">
        <v>2.0</v>
      </c>
      <c r="AH6" s="6">
        <v>4.0</v>
      </c>
      <c r="AI6" s="6">
        <v>2.0</v>
      </c>
      <c r="AJ6" s="6">
        <v>3.0</v>
      </c>
      <c r="AK6" s="6">
        <v>3.0</v>
      </c>
      <c r="AL6" s="6" t="s">
        <v>51</v>
      </c>
      <c r="AM6" s="6" t="s">
        <v>79</v>
      </c>
      <c r="AN6" s="6" t="s">
        <v>80</v>
      </c>
      <c r="AO6" s="12" t="s">
        <v>95</v>
      </c>
    </row>
    <row r="7">
      <c r="A7" s="8">
        <v>45802.92260939815</v>
      </c>
      <c r="B7" s="9" t="s">
        <v>81</v>
      </c>
      <c r="C7" s="9" t="s">
        <v>42</v>
      </c>
      <c r="D7" s="9" t="s">
        <v>43</v>
      </c>
      <c r="E7" s="9" t="s">
        <v>44</v>
      </c>
      <c r="F7" s="9" t="s">
        <v>45</v>
      </c>
      <c r="G7" s="9" t="s">
        <v>96</v>
      </c>
      <c r="H7" s="9" t="s">
        <v>97</v>
      </c>
      <c r="I7" s="9" t="s">
        <v>48</v>
      </c>
      <c r="J7" s="9" t="s">
        <v>49</v>
      </c>
      <c r="K7" s="9" t="s">
        <v>98</v>
      </c>
      <c r="L7" s="9" t="s">
        <v>51</v>
      </c>
      <c r="M7" s="9">
        <v>3.0</v>
      </c>
      <c r="N7" s="9" t="s">
        <v>65</v>
      </c>
      <c r="O7" s="9">
        <v>3.0</v>
      </c>
      <c r="P7" s="9" t="s">
        <v>99</v>
      </c>
      <c r="Q7" s="9" t="s">
        <v>100</v>
      </c>
      <c r="R7" s="9">
        <v>2.0</v>
      </c>
      <c r="S7" s="9">
        <v>3.0</v>
      </c>
      <c r="T7" s="9">
        <v>2.0</v>
      </c>
      <c r="U7" s="9">
        <v>4.0</v>
      </c>
      <c r="V7" s="9">
        <v>3.0</v>
      </c>
      <c r="W7" s="9">
        <v>2.0</v>
      </c>
      <c r="X7" s="9">
        <v>3.0</v>
      </c>
      <c r="Y7" s="9">
        <v>3.0</v>
      </c>
      <c r="Z7" s="9">
        <v>4.0</v>
      </c>
      <c r="AA7" s="9" t="s">
        <v>101</v>
      </c>
      <c r="AB7" s="9" t="s">
        <v>102</v>
      </c>
      <c r="AC7" s="9" t="s">
        <v>70</v>
      </c>
      <c r="AD7" s="9">
        <v>3.0</v>
      </c>
      <c r="AE7" s="9">
        <v>2.0</v>
      </c>
      <c r="AF7" s="9">
        <v>2.0</v>
      </c>
      <c r="AG7" s="9">
        <v>3.0</v>
      </c>
      <c r="AH7" s="9">
        <v>3.0</v>
      </c>
      <c r="AI7" s="9">
        <v>4.0</v>
      </c>
      <c r="AJ7" s="9">
        <v>3.0</v>
      </c>
      <c r="AK7" s="9">
        <v>3.0</v>
      </c>
      <c r="AL7" s="9" t="s">
        <v>51</v>
      </c>
      <c r="AM7" s="9" t="s">
        <v>103</v>
      </c>
      <c r="AN7" s="9" t="s">
        <v>104</v>
      </c>
      <c r="AO7" s="13" t="s">
        <v>105</v>
      </c>
    </row>
    <row r="8">
      <c r="A8" s="5">
        <v>45802.93778291666</v>
      </c>
      <c r="B8" s="6" t="s">
        <v>90</v>
      </c>
      <c r="C8" s="6" t="s">
        <v>42</v>
      </c>
      <c r="D8" s="6" t="s">
        <v>43</v>
      </c>
      <c r="E8" s="6" t="s">
        <v>44</v>
      </c>
      <c r="F8" s="6" t="s">
        <v>45</v>
      </c>
      <c r="G8" s="6" t="s">
        <v>46</v>
      </c>
      <c r="H8" s="6" t="s">
        <v>106</v>
      </c>
      <c r="I8" s="6" t="s">
        <v>48</v>
      </c>
      <c r="J8" s="6" t="s">
        <v>49</v>
      </c>
      <c r="K8" s="6" t="s">
        <v>50</v>
      </c>
      <c r="L8" s="6" t="s">
        <v>51</v>
      </c>
      <c r="M8" s="6">
        <v>4.0</v>
      </c>
      <c r="N8" s="6" t="s">
        <v>65</v>
      </c>
      <c r="O8" s="6">
        <v>4.0</v>
      </c>
      <c r="P8" s="6" t="s">
        <v>107</v>
      </c>
      <c r="Q8" s="6" t="s">
        <v>85</v>
      </c>
      <c r="R8" s="6">
        <v>3.0</v>
      </c>
      <c r="S8" s="6">
        <v>3.0</v>
      </c>
      <c r="T8" s="6">
        <v>3.0</v>
      </c>
      <c r="U8" s="6">
        <v>2.0</v>
      </c>
      <c r="V8" s="6">
        <v>2.0</v>
      </c>
      <c r="W8" s="6">
        <v>3.0</v>
      </c>
      <c r="X8" s="6">
        <v>3.0</v>
      </c>
      <c r="Y8" s="6">
        <v>3.0</v>
      </c>
      <c r="Z8" s="6">
        <v>4.0</v>
      </c>
      <c r="AA8" s="6" t="s">
        <v>108</v>
      </c>
      <c r="AB8" s="6" t="s">
        <v>109</v>
      </c>
      <c r="AC8" s="6" t="s">
        <v>70</v>
      </c>
      <c r="AD8" s="6">
        <v>4.0</v>
      </c>
      <c r="AE8" s="6">
        <v>3.0</v>
      </c>
      <c r="AF8" s="6">
        <v>3.0</v>
      </c>
      <c r="AG8" s="6">
        <v>3.0</v>
      </c>
      <c r="AH8" s="6">
        <v>4.0</v>
      </c>
      <c r="AI8" s="6">
        <v>3.0</v>
      </c>
      <c r="AJ8" s="6">
        <v>3.0</v>
      </c>
      <c r="AK8" s="6">
        <v>3.0</v>
      </c>
      <c r="AL8" s="6" t="s">
        <v>51</v>
      </c>
      <c r="AM8" s="6" t="s">
        <v>110</v>
      </c>
      <c r="AN8" s="6" t="s">
        <v>111</v>
      </c>
      <c r="AO8" s="7"/>
    </row>
    <row r="9">
      <c r="A9" s="8">
        <v>45802.96171636574</v>
      </c>
      <c r="B9" s="9" t="s">
        <v>41</v>
      </c>
      <c r="C9" s="9" t="s">
        <v>42</v>
      </c>
      <c r="D9" s="9" t="s">
        <v>43</v>
      </c>
      <c r="E9" s="9" t="s">
        <v>44</v>
      </c>
      <c r="F9" s="9" t="s">
        <v>45</v>
      </c>
      <c r="G9" s="9" t="s">
        <v>46</v>
      </c>
      <c r="H9" s="9" t="s">
        <v>47</v>
      </c>
      <c r="I9" s="9" t="s">
        <v>63</v>
      </c>
      <c r="J9" s="9" t="s">
        <v>64</v>
      </c>
      <c r="K9" s="10"/>
      <c r="L9" s="9" t="s">
        <v>51</v>
      </c>
      <c r="M9" s="9">
        <v>4.0</v>
      </c>
      <c r="N9" s="9" t="s">
        <v>52</v>
      </c>
      <c r="O9" s="9">
        <v>5.0</v>
      </c>
      <c r="P9" s="9" t="s">
        <v>112</v>
      </c>
      <c r="Q9" s="9" t="s">
        <v>85</v>
      </c>
      <c r="R9" s="9">
        <v>4.0</v>
      </c>
      <c r="S9" s="9">
        <v>4.0</v>
      </c>
      <c r="T9" s="9">
        <v>4.0</v>
      </c>
      <c r="U9" s="9">
        <v>4.0</v>
      </c>
      <c r="V9" s="9">
        <v>4.0</v>
      </c>
      <c r="W9" s="9">
        <v>4.0</v>
      </c>
      <c r="X9" s="9">
        <v>4.0</v>
      </c>
      <c r="Y9" s="9">
        <v>3.0</v>
      </c>
      <c r="Z9" s="9">
        <v>5.0</v>
      </c>
      <c r="AA9" s="9" t="s">
        <v>93</v>
      </c>
      <c r="AB9" s="9" t="s">
        <v>113</v>
      </c>
      <c r="AC9" s="9" t="s">
        <v>70</v>
      </c>
      <c r="AD9" s="9">
        <v>4.0</v>
      </c>
      <c r="AE9" s="9">
        <v>3.0</v>
      </c>
      <c r="AF9" s="9">
        <v>3.0</v>
      </c>
      <c r="AG9" s="9">
        <v>2.0</v>
      </c>
      <c r="AH9" s="9">
        <v>4.0</v>
      </c>
      <c r="AI9" s="9">
        <v>4.0</v>
      </c>
      <c r="AJ9" s="9">
        <v>4.0</v>
      </c>
      <c r="AK9" s="9">
        <v>3.0</v>
      </c>
      <c r="AL9" s="9" t="s">
        <v>51</v>
      </c>
      <c r="AM9" s="9" t="s">
        <v>103</v>
      </c>
      <c r="AN9" s="9" t="s">
        <v>104</v>
      </c>
      <c r="AO9" s="13" t="s">
        <v>114</v>
      </c>
    </row>
    <row r="10">
      <c r="A10" s="5">
        <v>45802.99083778935</v>
      </c>
      <c r="B10" s="6" t="s">
        <v>115</v>
      </c>
      <c r="C10" s="6" t="s">
        <v>42</v>
      </c>
      <c r="D10" s="6" t="s">
        <v>43</v>
      </c>
      <c r="E10" s="6" t="s">
        <v>44</v>
      </c>
      <c r="F10" s="6" t="s">
        <v>45</v>
      </c>
      <c r="G10" s="6" t="s">
        <v>46</v>
      </c>
      <c r="H10" s="6" t="s">
        <v>47</v>
      </c>
      <c r="I10" s="6" t="s">
        <v>63</v>
      </c>
      <c r="J10" s="6" t="s">
        <v>49</v>
      </c>
      <c r="K10" s="6" t="s">
        <v>98</v>
      </c>
      <c r="L10" s="6" t="s">
        <v>51</v>
      </c>
      <c r="M10" s="6">
        <v>3.0</v>
      </c>
      <c r="N10" s="6" t="s">
        <v>65</v>
      </c>
      <c r="O10" s="6">
        <v>4.0</v>
      </c>
      <c r="P10" s="6" t="s">
        <v>116</v>
      </c>
      <c r="Q10" s="6" t="s">
        <v>117</v>
      </c>
      <c r="R10" s="6">
        <v>3.0</v>
      </c>
      <c r="S10" s="6">
        <v>3.0</v>
      </c>
      <c r="T10" s="6">
        <v>3.0</v>
      </c>
      <c r="U10" s="6">
        <v>3.0</v>
      </c>
      <c r="V10" s="6">
        <v>3.0</v>
      </c>
      <c r="W10" s="6">
        <v>3.0</v>
      </c>
      <c r="X10" s="6">
        <v>3.0</v>
      </c>
      <c r="Y10" s="6">
        <v>3.0</v>
      </c>
      <c r="Z10" s="6">
        <v>4.0</v>
      </c>
      <c r="AA10" s="6" t="s">
        <v>118</v>
      </c>
      <c r="AB10" s="6" t="s">
        <v>119</v>
      </c>
      <c r="AC10" s="6" t="s">
        <v>70</v>
      </c>
      <c r="AD10" s="6">
        <v>3.0</v>
      </c>
      <c r="AE10" s="6">
        <v>3.0</v>
      </c>
      <c r="AF10" s="6">
        <v>3.0</v>
      </c>
      <c r="AG10" s="6">
        <v>3.0</v>
      </c>
      <c r="AH10" s="6">
        <v>3.0</v>
      </c>
      <c r="AI10" s="6">
        <v>3.0</v>
      </c>
      <c r="AJ10" s="6">
        <v>3.0</v>
      </c>
      <c r="AK10" s="6">
        <v>3.0</v>
      </c>
      <c r="AL10" s="6" t="s">
        <v>51</v>
      </c>
      <c r="AM10" s="6" t="s">
        <v>59</v>
      </c>
      <c r="AN10" s="6" t="s">
        <v>120</v>
      </c>
      <c r="AO10" s="7"/>
    </row>
    <row r="11">
      <c r="A11" s="8">
        <v>45803.356227627315</v>
      </c>
      <c r="B11" s="9" t="s">
        <v>41</v>
      </c>
      <c r="C11" s="9" t="s">
        <v>42</v>
      </c>
      <c r="D11" s="9" t="s">
        <v>43</v>
      </c>
      <c r="E11" s="9" t="s">
        <v>44</v>
      </c>
      <c r="F11" s="9" t="s">
        <v>45</v>
      </c>
      <c r="G11" s="9" t="s">
        <v>61</v>
      </c>
      <c r="H11" s="9" t="s">
        <v>47</v>
      </c>
      <c r="I11" s="9" t="s">
        <v>48</v>
      </c>
      <c r="J11" s="9" t="s">
        <v>49</v>
      </c>
      <c r="K11" s="9" t="s">
        <v>50</v>
      </c>
      <c r="L11" s="9" t="s">
        <v>78</v>
      </c>
      <c r="M11" s="9">
        <v>4.0</v>
      </c>
      <c r="N11" s="9" t="s">
        <v>65</v>
      </c>
      <c r="O11" s="9">
        <v>4.0</v>
      </c>
      <c r="P11" s="9" t="s">
        <v>53</v>
      </c>
      <c r="Q11" s="9" t="s">
        <v>100</v>
      </c>
      <c r="R11" s="9">
        <v>4.0</v>
      </c>
      <c r="S11" s="9">
        <v>3.0</v>
      </c>
      <c r="T11" s="9">
        <v>3.0</v>
      </c>
      <c r="U11" s="9">
        <v>3.0</v>
      </c>
      <c r="V11" s="9">
        <v>3.0</v>
      </c>
      <c r="W11" s="9">
        <v>3.0</v>
      </c>
      <c r="X11" s="9">
        <v>3.0</v>
      </c>
      <c r="Y11" s="9">
        <v>3.0</v>
      </c>
      <c r="Z11" s="9">
        <v>4.0</v>
      </c>
      <c r="AA11" s="9" t="s">
        <v>101</v>
      </c>
      <c r="AB11" s="9" t="s">
        <v>121</v>
      </c>
      <c r="AC11" s="9" t="s">
        <v>70</v>
      </c>
      <c r="AD11" s="9">
        <v>3.0</v>
      </c>
      <c r="AE11" s="9">
        <v>4.0</v>
      </c>
      <c r="AF11" s="9">
        <v>3.0</v>
      </c>
      <c r="AG11" s="9">
        <v>3.0</v>
      </c>
      <c r="AH11" s="9">
        <v>4.0</v>
      </c>
      <c r="AI11" s="9">
        <v>4.0</v>
      </c>
      <c r="AJ11" s="9">
        <v>4.0</v>
      </c>
      <c r="AK11" s="9">
        <v>4.0</v>
      </c>
      <c r="AL11" s="9" t="s">
        <v>78</v>
      </c>
      <c r="AM11" s="9" t="s">
        <v>79</v>
      </c>
      <c r="AN11" s="9" t="s">
        <v>80</v>
      </c>
      <c r="AO11" s="11"/>
    </row>
    <row r="12">
      <c r="A12" s="5">
        <v>45803.87075059028</v>
      </c>
      <c r="B12" s="6" t="s">
        <v>41</v>
      </c>
      <c r="C12" s="6" t="s">
        <v>42</v>
      </c>
      <c r="D12" s="6" t="s">
        <v>43</v>
      </c>
      <c r="E12" s="6" t="s">
        <v>44</v>
      </c>
      <c r="F12" s="6" t="s">
        <v>45</v>
      </c>
      <c r="G12" s="6" t="s">
        <v>46</v>
      </c>
      <c r="H12" s="6" t="s">
        <v>47</v>
      </c>
      <c r="I12" s="6" t="s">
        <v>63</v>
      </c>
      <c r="J12" s="6" t="s">
        <v>64</v>
      </c>
      <c r="K12" s="14"/>
      <c r="L12" s="6" t="s">
        <v>51</v>
      </c>
      <c r="M12" s="6">
        <v>3.0</v>
      </c>
      <c r="N12" s="6" t="s">
        <v>65</v>
      </c>
      <c r="O12" s="6">
        <v>3.0</v>
      </c>
      <c r="P12" s="6" t="s">
        <v>53</v>
      </c>
      <c r="Q12" s="6" t="s">
        <v>122</v>
      </c>
      <c r="R12" s="6">
        <v>3.0</v>
      </c>
      <c r="S12" s="6">
        <v>3.0</v>
      </c>
      <c r="T12" s="6">
        <v>4.0</v>
      </c>
      <c r="U12" s="6">
        <v>3.0</v>
      </c>
      <c r="V12" s="6">
        <v>2.0</v>
      </c>
      <c r="W12" s="6">
        <v>3.0</v>
      </c>
      <c r="X12" s="6">
        <v>3.0</v>
      </c>
      <c r="Y12" s="6">
        <v>2.0</v>
      </c>
      <c r="Z12" s="6">
        <v>3.0</v>
      </c>
      <c r="AA12" s="6" t="s">
        <v>123</v>
      </c>
      <c r="AB12" s="6" t="s">
        <v>124</v>
      </c>
      <c r="AC12" s="6" t="s">
        <v>70</v>
      </c>
      <c r="AD12" s="6">
        <v>3.0</v>
      </c>
      <c r="AE12" s="6">
        <v>2.0</v>
      </c>
      <c r="AF12" s="6">
        <v>3.0</v>
      </c>
      <c r="AG12" s="6">
        <v>3.0</v>
      </c>
      <c r="AH12" s="6">
        <v>3.0</v>
      </c>
      <c r="AI12" s="6">
        <v>3.0</v>
      </c>
      <c r="AJ12" s="6">
        <v>3.0</v>
      </c>
      <c r="AK12" s="6">
        <v>3.0</v>
      </c>
      <c r="AL12" s="6" t="s">
        <v>51</v>
      </c>
      <c r="AM12" s="6" t="s">
        <v>71</v>
      </c>
      <c r="AN12" s="6" t="s">
        <v>125</v>
      </c>
      <c r="AO12" s="7"/>
    </row>
    <row r="13">
      <c r="A13" s="8">
        <v>45803.876250810186</v>
      </c>
      <c r="B13" s="9" t="s">
        <v>90</v>
      </c>
      <c r="C13" s="9" t="s">
        <v>42</v>
      </c>
      <c r="D13" s="9" t="s">
        <v>60</v>
      </c>
      <c r="E13" s="9" t="s">
        <v>44</v>
      </c>
      <c r="F13" s="9" t="s">
        <v>45</v>
      </c>
      <c r="G13" s="9" t="s">
        <v>83</v>
      </c>
      <c r="H13" s="9" t="s">
        <v>62</v>
      </c>
      <c r="I13" s="9" t="s">
        <v>63</v>
      </c>
      <c r="J13" s="9" t="s">
        <v>64</v>
      </c>
      <c r="K13" s="9" t="s">
        <v>98</v>
      </c>
      <c r="L13" s="9" t="s">
        <v>78</v>
      </c>
      <c r="M13" s="9">
        <v>4.0</v>
      </c>
      <c r="N13" s="9" t="s">
        <v>65</v>
      </c>
      <c r="O13" s="9">
        <v>4.0</v>
      </c>
      <c r="P13" s="9" t="s">
        <v>74</v>
      </c>
      <c r="Q13" s="9" t="s">
        <v>126</v>
      </c>
      <c r="R13" s="9">
        <v>3.0</v>
      </c>
      <c r="S13" s="9">
        <v>3.0</v>
      </c>
      <c r="T13" s="9">
        <v>3.0</v>
      </c>
      <c r="U13" s="9">
        <v>4.0</v>
      </c>
      <c r="V13" s="9">
        <v>3.0</v>
      </c>
      <c r="W13" s="9">
        <v>4.0</v>
      </c>
      <c r="X13" s="9">
        <v>2.0</v>
      </c>
      <c r="Y13" s="9">
        <v>2.0</v>
      </c>
      <c r="Z13" s="9">
        <v>4.0</v>
      </c>
      <c r="AA13" s="9" t="s">
        <v>127</v>
      </c>
      <c r="AB13" s="9" t="s">
        <v>128</v>
      </c>
      <c r="AC13" s="9" t="s">
        <v>70</v>
      </c>
      <c r="AD13" s="9">
        <v>3.0</v>
      </c>
      <c r="AE13" s="9">
        <v>3.0</v>
      </c>
      <c r="AF13" s="9">
        <v>3.0</v>
      </c>
      <c r="AG13" s="9">
        <v>3.0</v>
      </c>
      <c r="AH13" s="9">
        <v>3.0</v>
      </c>
      <c r="AI13" s="9">
        <v>3.0</v>
      </c>
      <c r="AJ13" s="9">
        <v>3.0</v>
      </c>
      <c r="AK13" s="9">
        <v>3.0</v>
      </c>
      <c r="AL13" s="9" t="s">
        <v>51</v>
      </c>
      <c r="AM13" s="9" t="s">
        <v>129</v>
      </c>
      <c r="AN13" s="9" t="s">
        <v>130</v>
      </c>
      <c r="AO13" s="11"/>
    </row>
    <row r="14">
      <c r="A14" s="5">
        <v>45803.87903084491</v>
      </c>
      <c r="B14" s="6" t="s">
        <v>41</v>
      </c>
      <c r="C14" s="6" t="s">
        <v>82</v>
      </c>
      <c r="D14" s="6" t="s">
        <v>60</v>
      </c>
      <c r="E14" s="6" t="s">
        <v>44</v>
      </c>
      <c r="F14" s="6" t="s">
        <v>45</v>
      </c>
      <c r="G14" s="6" t="s">
        <v>96</v>
      </c>
      <c r="H14" s="6" t="s">
        <v>47</v>
      </c>
      <c r="I14" s="6" t="s">
        <v>48</v>
      </c>
      <c r="J14" s="6" t="s">
        <v>49</v>
      </c>
      <c r="K14" s="6" t="s">
        <v>50</v>
      </c>
      <c r="L14" s="6" t="s">
        <v>51</v>
      </c>
      <c r="M14" s="6">
        <v>4.0</v>
      </c>
      <c r="N14" s="6" t="s">
        <v>52</v>
      </c>
      <c r="O14" s="6">
        <v>5.0</v>
      </c>
      <c r="P14" s="6" t="s">
        <v>131</v>
      </c>
      <c r="Q14" s="6" t="s">
        <v>132</v>
      </c>
      <c r="R14" s="6">
        <v>4.0</v>
      </c>
      <c r="S14" s="6">
        <v>4.0</v>
      </c>
      <c r="T14" s="6">
        <v>4.0</v>
      </c>
      <c r="U14" s="6">
        <v>4.0</v>
      </c>
      <c r="V14" s="6">
        <v>4.0</v>
      </c>
      <c r="W14" s="6">
        <v>1.0</v>
      </c>
      <c r="X14" s="6">
        <v>4.0</v>
      </c>
      <c r="Y14" s="6">
        <v>4.0</v>
      </c>
      <c r="Z14" s="6">
        <v>5.0</v>
      </c>
      <c r="AA14" s="6" t="s">
        <v>133</v>
      </c>
      <c r="AB14" s="6" t="s">
        <v>134</v>
      </c>
      <c r="AC14" s="6" t="s">
        <v>70</v>
      </c>
      <c r="AD14" s="6">
        <v>2.0</v>
      </c>
      <c r="AE14" s="6">
        <v>2.0</v>
      </c>
      <c r="AF14" s="6">
        <v>2.0</v>
      </c>
      <c r="AG14" s="6">
        <v>2.0</v>
      </c>
      <c r="AH14" s="6">
        <v>4.0</v>
      </c>
      <c r="AI14" s="6">
        <v>4.0</v>
      </c>
      <c r="AJ14" s="6">
        <v>4.0</v>
      </c>
      <c r="AK14" s="6">
        <v>2.0</v>
      </c>
      <c r="AL14" s="6" t="s">
        <v>51</v>
      </c>
      <c r="AM14" s="6" t="s">
        <v>135</v>
      </c>
      <c r="AN14" s="6" t="s">
        <v>136</v>
      </c>
      <c r="AO14" s="12" t="s">
        <v>137</v>
      </c>
    </row>
    <row r="15">
      <c r="A15" s="8">
        <v>45803.88257053241</v>
      </c>
      <c r="B15" s="9" t="s">
        <v>138</v>
      </c>
      <c r="C15" s="9" t="s">
        <v>82</v>
      </c>
      <c r="D15" s="9" t="s">
        <v>43</v>
      </c>
      <c r="E15" s="9" t="s">
        <v>44</v>
      </c>
      <c r="F15" s="9" t="s">
        <v>45</v>
      </c>
      <c r="G15" s="9" t="s">
        <v>96</v>
      </c>
      <c r="H15" s="9" t="s">
        <v>139</v>
      </c>
      <c r="I15" s="9" t="s">
        <v>63</v>
      </c>
      <c r="J15" s="9" t="s">
        <v>64</v>
      </c>
      <c r="K15" s="10"/>
      <c r="L15" s="9" t="s">
        <v>51</v>
      </c>
      <c r="M15" s="9">
        <v>2.0</v>
      </c>
      <c r="N15" s="9" t="s">
        <v>52</v>
      </c>
      <c r="O15" s="9">
        <v>5.0</v>
      </c>
      <c r="P15" s="9" t="s">
        <v>140</v>
      </c>
      <c r="Q15" s="9" t="s">
        <v>141</v>
      </c>
      <c r="R15" s="9">
        <v>2.0</v>
      </c>
      <c r="S15" s="9">
        <v>2.0</v>
      </c>
      <c r="T15" s="9">
        <v>2.0</v>
      </c>
      <c r="U15" s="9">
        <v>2.0</v>
      </c>
      <c r="V15" s="9">
        <v>2.0</v>
      </c>
      <c r="W15" s="9">
        <v>2.0</v>
      </c>
      <c r="X15" s="9">
        <v>4.0</v>
      </c>
      <c r="Y15" s="9">
        <v>4.0</v>
      </c>
      <c r="Z15" s="9">
        <v>2.0</v>
      </c>
      <c r="AA15" s="9" t="s">
        <v>142</v>
      </c>
      <c r="AB15" s="9" t="s">
        <v>134</v>
      </c>
      <c r="AC15" s="9" t="s">
        <v>57</v>
      </c>
      <c r="AD15" s="9">
        <v>1.0</v>
      </c>
      <c r="AE15" s="9">
        <v>1.0</v>
      </c>
      <c r="AF15" s="9">
        <v>1.0</v>
      </c>
      <c r="AG15" s="9">
        <v>1.0</v>
      </c>
      <c r="AH15" s="9">
        <v>2.0</v>
      </c>
      <c r="AI15" s="9">
        <v>1.0</v>
      </c>
      <c r="AJ15" s="9">
        <v>2.0</v>
      </c>
      <c r="AK15" s="9">
        <v>2.0</v>
      </c>
      <c r="AL15" s="9" t="s">
        <v>143</v>
      </c>
      <c r="AM15" s="9" t="s">
        <v>79</v>
      </c>
      <c r="AN15" s="9" t="s">
        <v>111</v>
      </c>
      <c r="AO15" s="13" t="s">
        <v>144</v>
      </c>
    </row>
    <row r="16">
      <c r="A16" s="5">
        <v>45803.89187150463</v>
      </c>
      <c r="B16" s="6" t="s">
        <v>90</v>
      </c>
      <c r="C16" s="6" t="s">
        <v>42</v>
      </c>
      <c r="D16" s="6" t="s">
        <v>43</v>
      </c>
      <c r="E16" s="6" t="s">
        <v>145</v>
      </c>
      <c r="F16" s="6" t="s">
        <v>45</v>
      </c>
      <c r="G16" s="6" t="s">
        <v>61</v>
      </c>
      <c r="H16" s="6" t="s">
        <v>62</v>
      </c>
      <c r="I16" s="6" t="s">
        <v>63</v>
      </c>
      <c r="J16" s="6" t="s">
        <v>64</v>
      </c>
      <c r="K16" s="14"/>
      <c r="L16" s="6" t="s">
        <v>51</v>
      </c>
      <c r="M16" s="6">
        <v>4.0</v>
      </c>
      <c r="N16" s="6" t="s">
        <v>52</v>
      </c>
      <c r="O16" s="6">
        <v>4.0</v>
      </c>
      <c r="P16" s="6" t="s">
        <v>146</v>
      </c>
      <c r="Q16" s="6" t="s">
        <v>147</v>
      </c>
      <c r="R16" s="6">
        <v>2.0</v>
      </c>
      <c r="S16" s="6">
        <v>2.0</v>
      </c>
      <c r="T16" s="6">
        <v>3.0</v>
      </c>
      <c r="U16" s="6">
        <v>3.0</v>
      </c>
      <c r="V16" s="6">
        <v>3.0</v>
      </c>
      <c r="W16" s="6">
        <v>3.0</v>
      </c>
      <c r="X16" s="6">
        <v>4.0</v>
      </c>
      <c r="Y16" s="6">
        <v>3.0</v>
      </c>
      <c r="Z16" s="6">
        <v>4.0</v>
      </c>
      <c r="AA16" s="6" t="s">
        <v>148</v>
      </c>
      <c r="AB16" s="6" t="s">
        <v>149</v>
      </c>
      <c r="AC16" s="6" t="s">
        <v>70</v>
      </c>
      <c r="AD16" s="6">
        <v>3.0</v>
      </c>
      <c r="AE16" s="6">
        <v>2.0</v>
      </c>
      <c r="AF16" s="6">
        <v>2.0</v>
      </c>
      <c r="AG16" s="6">
        <v>3.0</v>
      </c>
      <c r="AH16" s="6">
        <v>3.0</v>
      </c>
      <c r="AI16" s="6">
        <v>3.0</v>
      </c>
      <c r="AJ16" s="6">
        <v>4.0</v>
      </c>
      <c r="AK16" s="6">
        <v>4.0</v>
      </c>
      <c r="AL16" s="6" t="s">
        <v>51</v>
      </c>
      <c r="AM16" s="6" t="s">
        <v>120</v>
      </c>
      <c r="AN16" s="6" t="s">
        <v>150</v>
      </c>
      <c r="AO16" s="7"/>
    </row>
    <row r="17">
      <c r="A17" s="8">
        <v>45803.92133783565</v>
      </c>
      <c r="B17" s="9" t="s">
        <v>41</v>
      </c>
      <c r="C17" s="9" t="s">
        <v>82</v>
      </c>
      <c r="D17" s="9" t="s">
        <v>43</v>
      </c>
      <c r="E17" s="9" t="s">
        <v>44</v>
      </c>
      <c r="F17" s="9" t="s">
        <v>45</v>
      </c>
      <c r="G17" s="9" t="s">
        <v>46</v>
      </c>
      <c r="H17" s="9" t="s">
        <v>47</v>
      </c>
      <c r="I17" s="9" t="s">
        <v>63</v>
      </c>
      <c r="J17" s="9" t="s">
        <v>64</v>
      </c>
      <c r="K17" s="10"/>
      <c r="L17" s="9" t="s">
        <v>51</v>
      </c>
      <c r="M17" s="9">
        <v>4.0</v>
      </c>
      <c r="N17" s="9" t="s">
        <v>65</v>
      </c>
      <c r="O17" s="9">
        <v>4.0</v>
      </c>
      <c r="P17" s="9" t="s">
        <v>151</v>
      </c>
      <c r="Q17" s="9" t="s">
        <v>85</v>
      </c>
      <c r="R17" s="9">
        <v>3.0</v>
      </c>
      <c r="S17" s="9">
        <v>3.0</v>
      </c>
      <c r="T17" s="9">
        <v>3.0</v>
      </c>
      <c r="U17" s="9">
        <v>2.0</v>
      </c>
      <c r="V17" s="9">
        <v>2.0</v>
      </c>
      <c r="W17" s="9">
        <v>2.0</v>
      </c>
      <c r="X17" s="9">
        <v>3.0</v>
      </c>
      <c r="Y17" s="9">
        <v>3.0</v>
      </c>
      <c r="Z17" s="9">
        <v>3.0</v>
      </c>
      <c r="AA17" s="9" t="s">
        <v>152</v>
      </c>
      <c r="AB17" s="9" t="s">
        <v>153</v>
      </c>
      <c r="AC17" s="9" t="s">
        <v>70</v>
      </c>
      <c r="AD17" s="9">
        <v>2.0</v>
      </c>
      <c r="AE17" s="9">
        <v>2.0</v>
      </c>
      <c r="AF17" s="9">
        <v>3.0</v>
      </c>
      <c r="AG17" s="9">
        <v>4.0</v>
      </c>
      <c r="AH17" s="9">
        <v>4.0</v>
      </c>
      <c r="AI17" s="9">
        <v>4.0</v>
      </c>
      <c r="AJ17" s="9">
        <v>2.0</v>
      </c>
      <c r="AK17" s="9">
        <v>2.0</v>
      </c>
      <c r="AL17" s="9" t="s">
        <v>51</v>
      </c>
      <c r="AM17" s="9" t="s">
        <v>154</v>
      </c>
      <c r="AN17" s="9" t="s">
        <v>111</v>
      </c>
      <c r="AO17" s="11"/>
    </row>
    <row r="18">
      <c r="A18" s="5">
        <v>45803.94258508102</v>
      </c>
      <c r="B18" s="6" t="s">
        <v>41</v>
      </c>
      <c r="C18" s="6" t="s">
        <v>42</v>
      </c>
      <c r="D18" s="6" t="s">
        <v>43</v>
      </c>
      <c r="E18" s="6" t="s">
        <v>155</v>
      </c>
      <c r="F18" s="6" t="s">
        <v>45</v>
      </c>
      <c r="G18" s="6" t="s">
        <v>46</v>
      </c>
      <c r="H18" s="6" t="s">
        <v>156</v>
      </c>
      <c r="I18" s="6" t="s">
        <v>63</v>
      </c>
      <c r="J18" s="6" t="s">
        <v>49</v>
      </c>
      <c r="K18" s="6" t="s">
        <v>73</v>
      </c>
      <c r="L18" s="6" t="s">
        <v>51</v>
      </c>
      <c r="M18" s="6">
        <v>3.0</v>
      </c>
      <c r="N18" s="6" t="s">
        <v>65</v>
      </c>
      <c r="O18" s="6">
        <v>3.0</v>
      </c>
      <c r="P18" s="6" t="s">
        <v>157</v>
      </c>
      <c r="Q18" s="6" t="s">
        <v>158</v>
      </c>
      <c r="R18" s="6">
        <v>2.0</v>
      </c>
      <c r="S18" s="6">
        <v>4.0</v>
      </c>
      <c r="T18" s="6">
        <v>4.0</v>
      </c>
      <c r="U18" s="6">
        <v>3.0</v>
      </c>
      <c r="V18" s="6">
        <v>3.0</v>
      </c>
      <c r="W18" s="6">
        <v>2.0</v>
      </c>
      <c r="X18" s="6">
        <v>3.0</v>
      </c>
      <c r="Y18" s="6">
        <v>3.0</v>
      </c>
      <c r="Z18" s="6">
        <v>3.0</v>
      </c>
      <c r="AA18" s="6" t="s">
        <v>159</v>
      </c>
      <c r="AB18" s="6" t="s">
        <v>160</v>
      </c>
      <c r="AC18" s="6" t="s">
        <v>70</v>
      </c>
      <c r="AD18" s="6">
        <v>2.0</v>
      </c>
      <c r="AE18" s="6">
        <v>3.0</v>
      </c>
      <c r="AF18" s="6">
        <v>3.0</v>
      </c>
      <c r="AG18" s="6">
        <v>3.0</v>
      </c>
      <c r="AH18" s="6">
        <v>4.0</v>
      </c>
      <c r="AI18" s="6">
        <v>3.0</v>
      </c>
      <c r="AJ18" s="6">
        <v>3.0</v>
      </c>
      <c r="AK18" s="6">
        <v>3.0</v>
      </c>
      <c r="AL18" s="6" t="s">
        <v>51</v>
      </c>
      <c r="AM18" s="6" t="s">
        <v>161</v>
      </c>
      <c r="AN18" s="6" t="s">
        <v>162</v>
      </c>
      <c r="AO18" s="7"/>
    </row>
    <row r="19">
      <c r="A19" s="8">
        <v>45803.95472193287</v>
      </c>
      <c r="B19" s="9" t="s">
        <v>90</v>
      </c>
      <c r="C19" s="9" t="s">
        <v>82</v>
      </c>
      <c r="D19" s="9" t="s">
        <v>43</v>
      </c>
      <c r="E19" s="9" t="s">
        <v>44</v>
      </c>
      <c r="F19" s="9" t="s">
        <v>45</v>
      </c>
      <c r="G19" s="9" t="s">
        <v>46</v>
      </c>
      <c r="H19" s="9" t="s">
        <v>97</v>
      </c>
      <c r="I19" s="9" t="s">
        <v>63</v>
      </c>
      <c r="J19" s="9" t="s">
        <v>64</v>
      </c>
      <c r="K19" s="10"/>
      <c r="L19" s="9" t="s">
        <v>51</v>
      </c>
      <c r="M19" s="9">
        <v>4.0</v>
      </c>
      <c r="N19" s="9" t="s">
        <v>65</v>
      </c>
      <c r="O19" s="9">
        <v>5.0</v>
      </c>
      <c r="P19" s="9" t="s">
        <v>163</v>
      </c>
      <c r="Q19" s="9" t="s">
        <v>164</v>
      </c>
      <c r="R19" s="9">
        <v>4.0</v>
      </c>
      <c r="S19" s="9">
        <v>4.0</v>
      </c>
      <c r="T19" s="9">
        <v>3.0</v>
      </c>
      <c r="U19" s="9">
        <v>4.0</v>
      </c>
      <c r="V19" s="9">
        <v>2.0</v>
      </c>
      <c r="W19" s="9">
        <v>3.0</v>
      </c>
      <c r="X19" s="9">
        <v>3.0</v>
      </c>
      <c r="Y19" s="9">
        <v>3.0</v>
      </c>
      <c r="Z19" s="9">
        <v>5.0</v>
      </c>
      <c r="AA19" s="9" t="s">
        <v>165</v>
      </c>
      <c r="AB19" s="9" t="s">
        <v>166</v>
      </c>
      <c r="AC19" s="9" t="s">
        <v>70</v>
      </c>
      <c r="AD19" s="9">
        <v>4.0</v>
      </c>
      <c r="AE19" s="9">
        <v>4.0</v>
      </c>
      <c r="AF19" s="9">
        <v>4.0</v>
      </c>
      <c r="AG19" s="9">
        <v>4.0</v>
      </c>
      <c r="AH19" s="9">
        <v>4.0</v>
      </c>
      <c r="AI19" s="9">
        <v>4.0</v>
      </c>
      <c r="AJ19" s="9">
        <v>4.0</v>
      </c>
      <c r="AK19" s="9">
        <v>3.0</v>
      </c>
      <c r="AL19" s="9" t="s">
        <v>78</v>
      </c>
      <c r="AM19" s="9" t="s">
        <v>110</v>
      </c>
      <c r="AN19" s="9" t="s">
        <v>80</v>
      </c>
      <c r="AO19" s="11"/>
    </row>
    <row r="20">
      <c r="A20" s="5">
        <v>45803.97400770833</v>
      </c>
      <c r="B20" s="6" t="s">
        <v>90</v>
      </c>
      <c r="C20" s="6" t="s">
        <v>42</v>
      </c>
      <c r="D20" s="6" t="s">
        <v>43</v>
      </c>
      <c r="E20" s="6" t="s">
        <v>44</v>
      </c>
      <c r="F20" s="6" t="s">
        <v>45</v>
      </c>
      <c r="G20" s="6" t="s">
        <v>46</v>
      </c>
      <c r="H20" s="6" t="s">
        <v>97</v>
      </c>
      <c r="I20" s="6" t="s">
        <v>48</v>
      </c>
      <c r="J20" s="6" t="s">
        <v>49</v>
      </c>
      <c r="K20" s="6" t="s">
        <v>98</v>
      </c>
      <c r="L20" s="6" t="s">
        <v>51</v>
      </c>
      <c r="M20" s="6">
        <v>3.0</v>
      </c>
      <c r="N20" s="6" t="s">
        <v>52</v>
      </c>
      <c r="O20" s="6">
        <v>3.0</v>
      </c>
      <c r="P20" s="6" t="s">
        <v>167</v>
      </c>
      <c r="Q20" s="6" t="s">
        <v>168</v>
      </c>
      <c r="R20" s="6">
        <v>2.0</v>
      </c>
      <c r="S20" s="6">
        <v>3.0</v>
      </c>
      <c r="T20" s="6">
        <v>2.0</v>
      </c>
      <c r="U20" s="6">
        <v>2.0</v>
      </c>
      <c r="V20" s="6">
        <v>3.0</v>
      </c>
      <c r="W20" s="6">
        <v>2.0</v>
      </c>
      <c r="X20" s="6">
        <v>2.0</v>
      </c>
      <c r="Y20" s="6">
        <v>1.0</v>
      </c>
      <c r="Z20" s="6">
        <v>4.0</v>
      </c>
      <c r="AA20" s="6" t="s">
        <v>169</v>
      </c>
      <c r="AB20" s="6" t="s">
        <v>170</v>
      </c>
      <c r="AC20" s="6" t="s">
        <v>70</v>
      </c>
      <c r="AD20" s="6">
        <v>3.0</v>
      </c>
      <c r="AE20" s="6">
        <v>3.0</v>
      </c>
      <c r="AF20" s="6">
        <v>3.0</v>
      </c>
      <c r="AG20" s="6">
        <v>2.0</v>
      </c>
      <c r="AH20" s="6">
        <v>4.0</v>
      </c>
      <c r="AI20" s="6">
        <v>4.0</v>
      </c>
      <c r="AJ20" s="6">
        <v>3.0</v>
      </c>
      <c r="AK20" s="6">
        <v>3.0</v>
      </c>
      <c r="AL20" s="6" t="s">
        <v>51</v>
      </c>
      <c r="AM20" s="6" t="s">
        <v>171</v>
      </c>
      <c r="AN20" s="6" t="s">
        <v>59</v>
      </c>
      <c r="AO20" s="12" t="s">
        <v>172</v>
      </c>
    </row>
    <row r="21">
      <c r="A21" s="8">
        <v>45804.42432045139</v>
      </c>
      <c r="B21" s="9" t="s">
        <v>41</v>
      </c>
      <c r="C21" s="9" t="s">
        <v>42</v>
      </c>
      <c r="D21" s="9" t="s">
        <v>43</v>
      </c>
      <c r="E21" s="9" t="s">
        <v>44</v>
      </c>
      <c r="F21" s="9" t="s">
        <v>45</v>
      </c>
      <c r="G21" s="9" t="s">
        <v>46</v>
      </c>
      <c r="H21" s="9" t="s">
        <v>47</v>
      </c>
      <c r="I21" s="9" t="s">
        <v>48</v>
      </c>
      <c r="J21" s="9" t="s">
        <v>49</v>
      </c>
      <c r="K21" s="9" t="s">
        <v>50</v>
      </c>
      <c r="L21" s="9" t="s">
        <v>51</v>
      </c>
      <c r="M21" s="9">
        <v>3.0</v>
      </c>
      <c r="N21" s="9" t="s">
        <v>52</v>
      </c>
      <c r="O21" s="9">
        <v>4.0</v>
      </c>
      <c r="P21" s="9" t="s">
        <v>173</v>
      </c>
      <c r="Q21" s="9" t="s">
        <v>85</v>
      </c>
      <c r="R21" s="9">
        <v>4.0</v>
      </c>
      <c r="S21" s="9">
        <v>4.0</v>
      </c>
      <c r="T21" s="9">
        <v>4.0</v>
      </c>
      <c r="U21" s="9">
        <v>4.0</v>
      </c>
      <c r="V21" s="9">
        <v>2.0</v>
      </c>
      <c r="W21" s="9">
        <v>2.0</v>
      </c>
      <c r="X21" s="9">
        <v>3.0</v>
      </c>
      <c r="Y21" s="9">
        <v>3.0</v>
      </c>
      <c r="Z21" s="9">
        <v>4.0</v>
      </c>
      <c r="AA21" s="9" t="s">
        <v>174</v>
      </c>
      <c r="AB21" s="9" t="s">
        <v>121</v>
      </c>
      <c r="AC21" s="9" t="s">
        <v>70</v>
      </c>
      <c r="AD21" s="9">
        <v>3.0</v>
      </c>
      <c r="AE21" s="9">
        <v>3.0</v>
      </c>
      <c r="AF21" s="9">
        <v>4.0</v>
      </c>
      <c r="AG21" s="9">
        <v>4.0</v>
      </c>
      <c r="AH21" s="9">
        <v>4.0</v>
      </c>
      <c r="AI21" s="9">
        <v>4.0</v>
      </c>
      <c r="AJ21" s="9">
        <v>3.0</v>
      </c>
      <c r="AK21" s="9">
        <v>3.0</v>
      </c>
      <c r="AL21" s="9" t="s">
        <v>51</v>
      </c>
      <c r="AM21" s="9" t="s">
        <v>175</v>
      </c>
      <c r="AN21" s="9" t="s">
        <v>162</v>
      </c>
      <c r="AO21" s="13" t="s">
        <v>176</v>
      </c>
    </row>
    <row r="22">
      <c r="A22" s="5">
        <v>45804.7616284838</v>
      </c>
      <c r="B22" s="6" t="s">
        <v>41</v>
      </c>
      <c r="C22" s="6" t="s">
        <v>42</v>
      </c>
      <c r="D22" s="6" t="s">
        <v>43</v>
      </c>
      <c r="E22" s="6" t="s">
        <v>177</v>
      </c>
      <c r="F22" s="6" t="s">
        <v>45</v>
      </c>
      <c r="G22" s="6" t="s">
        <v>83</v>
      </c>
      <c r="H22" s="6" t="s">
        <v>47</v>
      </c>
      <c r="I22" s="6" t="s">
        <v>63</v>
      </c>
      <c r="J22" s="6" t="s">
        <v>49</v>
      </c>
      <c r="K22" s="6" t="s">
        <v>50</v>
      </c>
      <c r="L22" s="6" t="s">
        <v>51</v>
      </c>
      <c r="M22" s="6">
        <v>4.0</v>
      </c>
      <c r="N22" s="6" t="s">
        <v>65</v>
      </c>
      <c r="O22" s="6">
        <v>4.0</v>
      </c>
      <c r="P22" s="6" t="s">
        <v>140</v>
      </c>
      <c r="Q22" s="6" t="s">
        <v>178</v>
      </c>
      <c r="R22" s="6">
        <v>3.0</v>
      </c>
      <c r="S22" s="6">
        <v>3.0</v>
      </c>
      <c r="T22" s="6">
        <v>2.0</v>
      </c>
      <c r="U22" s="6">
        <v>3.0</v>
      </c>
      <c r="V22" s="6">
        <v>2.0</v>
      </c>
      <c r="W22" s="6">
        <v>2.0</v>
      </c>
      <c r="X22" s="6">
        <v>4.0</v>
      </c>
      <c r="Y22" s="6">
        <v>4.0</v>
      </c>
      <c r="Z22" s="6">
        <v>4.0</v>
      </c>
      <c r="AA22" s="6" t="s">
        <v>165</v>
      </c>
      <c r="AB22" s="6" t="s">
        <v>179</v>
      </c>
      <c r="AC22" s="6" t="s">
        <v>70</v>
      </c>
      <c r="AD22" s="6">
        <v>1.0</v>
      </c>
      <c r="AE22" s="6">
        <v>1.0</v>
      </c>
      <c r="AF22" s="6">
        <v>2.0</v>
      </c>
      <c r="AG22" s="6">
        <v>1.0</v>
      </c>
      <c r="AH22" s="6">
        <v>3.0</v>
      </c>
      <c r="AI22" s="6">
        <v>2.0</v>
      </c>
      <c r="AJ22" s="6">
        <v>2.0</v>
      </c>
      <c r="AK22" s="6">
        <v>2.0</v>
      </c>
      <c r="AL22" s="6" t="s">
        <v>51</v>
      </c>
      <c r="AM22" s="6" t="s">
        <v>175</v>
      </c>
      <c r="AN22" s="6" t="s">
        <v>136</v>
      </c>
      <c r="AO22" s="7"/>
    </row>
    <row r="23">
      <c r="A23" s="8">
        <v>45804.769142951394</v>
      </c>
      <c r="B23" s="9" t="s">
        <v>90</v>
      </c>
      <c r="C23" s="9" t="s">
        <v>42</v>
      </c>
      <c r="D23" s="9" t="s">
        <v>43</v>
      </c>
      <c r="E23" s="9" t="s">
        <v>44</v>
      </c>
      <c r="F23" s="9" t="s">
        <v>45</v>
      </c>
      <c r="G23" s="9" t="s">
        <v>46</v>
      </c>
      <c r="H23" s="9" t="s">
        <v>47</v>
      </c>
      <c r="I23" s="9" t="s">
        <v>63</v>
      </c>
      <c r="J23" s="9" t="s">
        <v>64</v>
      </c>
      <c r="K23" s="10"/>
      <c r="L23" s="9" t="s">
        <v>51</v>
      </c>
      <c r="M23" s="9">
        <v>4.0</v>
      </c>
      <c r="N23" s="9" t="s">
        <v>52</v>
      </c>
      <c r="O23" s="9">
        <v>4.0</v>
      </c>
      <c r="P23" s="9" t="s">
        <v>180</v>
      </c>
      <c r="Q23" s="9" t="s">
        <v>100</v>
      </c>
      <c r="R23" s="9">
        <v>3.0</v>
      </c>
      <c r="S23" s="9">
        <v>3.0</v>
      </c>
      <c r="T23" s="9">
        <v>3.0</v>
      </c>
      <c r="U23" s="9">
        <v>2.0</v>
      </c>
      <c r="V23" s="9">
        <v>1.0</v>
      </c>
      <c r="W23" s="9">
        <v>3.0</v>
      </c>
      <c r="X23" s="9">
        <v>3.0</v>
      </c>
      <c r="Y23" s="9">
        <v>3.0</v>
      </c>
      <c r="Z23" s="9">
        <v>4.0</v>
      </c>
      <c r="AA23" s="9" t="s">
        <v>93</v>
      </c>
      <c r="AB23" s="9" t="s">
        <v>181</v>
      </c>
      <c r="AC23" s="9" t="s">
        <v>70</v>
      </c>
      <c r="AD23" s="9">
        <v>3.0</v>
      </c>
      <c r="AE23" s="9">
        <v>3.0</v>
      </c>
      <c r="AF23" s="9">
        <v>3.0</v>
      </c>
      <c r="AG23" s="9">
        <v>2.0</v>
      </c>
      <c r="AH23" s="9">
        <v>4.0</v>
      </c>
      <c r="AI23" s="9">
        <v>3.0</v>
      </c>
      <c r="AJ23" s="9">
        <v>3.0</v>
      </c>
      <c r="AK23" s="9">
        <v>3.0</v>
      </c>
      <c r="AL23" s="9" t="s">
        <v>51</v>
      </c>
      <c r="AM23" s="9" t="s">
        <v>182</v>
      </c>
      <c r="AN23" s="9" t="s">
        <v>162</v>
      </c>
      <c r="AO23" s="11"/>
    </row>
    <row r="24">
      <c r="A24" s="5">
        <v>45804.77877362269</v>
      </c>
      <c r="B24" s="6" t="s">
        <v>41</v>
      </c>
      <c r="C24" s="6" t="s">
        <v>42</v>
      </c>
      <c r="D24" s="6" t="s">
        <v>43</v>
      </c>
      <c r="E24" s="6" t="s">
        <v>44</v>
      </c>
      <c r="F24" s="6" t="s">
        <v>45</v>
      </c>
      <c r="G24" s="6" t="s">
        <v>46</v>
      </c>
      <c r="H24" s="6" t="s">
        <v>47</v>
      </c>
      <c r="I24" s="6" t="s">
        <v>48</v>
      </c>
      <c r="J24" s="6" t="s">
        <v>49</v>
      </c>
      <c r="K24" s="6" t="s">
        <v>50</v>
      </c>
      <c r="L24" s="6" t="s">
        <v>51</v>
      </c>
      <c r="M24" s="6">
        <v>3.0</v>
      </c>
      <c r="N24" s="6" t="s">
        <v>52</v>
      </c>
      <c r="O24" s="6">
        <v>3.0</v>
      </c>
      <c r="P24" s="6" t="s">
        <v>183</v>
      </c>
      <c r="Q24" s="6" t="s">
        <v>184</v>
      </c>
      <c r="R24" s="6">
        <v>2.0</v>
      </c>
      <c r="S24" s="6">
        <v>3.0</v>
      </c>
      <c r="T24" s="6">
        <v>2.0</v>
      </c>
      <c r="U24" s="6">
        <v>3.0</v>
      </c>
      <c r="V24" s="6">
        <v>2.0</v>
      </c>
      <c r="W24" s="6">
        <v>4.0</v>
      </c>
      <c r="X24" s="6">
        <v>3.0</v>
      </c>
      <c r="Y24" s="6">
        <v>3.0</v>
      </c>
      <c r="Z24" s="6">
        <v>3.0</v>
      </c>
      <c r="AA24" s="6" t="s">
        <v>108</v>
      </c>
      <c r="AB24" s="6" t="s">
        <v>185</v>
      </c>
      <c r="AC24" s="6" t="s">
        <v>70</v>
      </c>
      <c r="AD24" s="6">
        <v>3.0</v>
      </c>
      <c r="AE24" s="6">
        <v>2.0</v>
      </c>
      <c r="AF24" s="6">
        <v>3.0</v>
      </c>
      <c r="AG24" s="6">
        <v>3.0</v>
      </c>
      <c r="AH24" s="6">
        <v>3.0</v>
      </c>
      <c r="AI24" s="6">
        <v>4.0</v>
      </c>
      <c r="AJ24" s="6">
        <v>3.0</v>
      </c>
      <c r="AK24" s="6">
        <v>2.0</v>
      </c>
      <c r="AL24" s="6" t="s">
        <v>51</v>
      </c>
      <c r="AM24" s="6" t="s">
        <v>120</v>
      </c>
      <c r="AN24" s="6" t="s">
        <v>186</v>
      </c>
      <c r="AO24" s="12" t="s">
        <v>187</v>
      </c>
    </row>
    <row r="25">
      <c r="A25" s="8">
        <v>45804.85003641204</v>
      </c>
      <c r="B25" s="9" t="s">
        <v>90</v>
      </c>
      <c r="C25" s="9" t="s">
        <v>42</v>
      </c>
      <c r="D25" s="9" t="s">
        <v>43</v>
      </c>
      <c r="E25" s="9" t="s">
        <v>44</v>
      </c>
      <c r="F25" s="9" t="s">
        <v>45</v>
      </c>
      <c r="G25" s="9" t="s">
        <v>61</v>
      </c>
      <c r="H25" s="9" t="s">
        <v>47</v>
      </c>
      <c r="I25" s="9" t="s">
        <v>63</v>
      </c>
      <c r="J25" s="9" t="s">
        <v>49</v>
      </c>
      <c r="K25" s="9" t="s">
        <v>50</v>
      </c>
      <c r="L25" s="9" t="s">
        <v>78</v>
      </c>
      <c r="M25" s="9">
        <v>4.0</v>
      </c>
      <c r="N25" s="9" t="s">
        <v>52</v>
      </c>
      <c r="O25" s="9">
        <v>4.0</v>
      </c>
      <c r="P25" s="9" t="s">
        <v>188</v>
      </c>
      <c r="Q25" s="9" t="s">
        <v>85</v>
      </c>
      <c r="R25" s="9">
        <v>4.0</v>
      </c>
      <c r="S25" s="9">
        <v>4.0</v>
      </c>
      <c r="T25" s="9">
        <v>4.0</v>
      </c>
      <c r="U25" s="9">
        <v>4.0</v>
      </c>
      <c r="V25" s="9">
        <v>3.0</v>
      </c>
      <c r="W25" s="9">
        <v>2.0</v>
      </c>
      <c r="X25" s="9">
        <v>3.0</v>
      </c>
      <c r="Y25" s="9">
        <v>3.0</v>
      </c>
      <c r="Z25" s="9">
        <v>4.0</v>
      </c>
      <c r="AA25" s="9" t="s">
        <v>189</v>
      </c>
      <c r="AB25" s="9" t="s">
        <v>190</v>
      </c>
      <c r="AC25" s="9" t="s">
        <v>70</v>
      </c>
      <c r="AD25" s="9">
        <v>4.0</v>
      </c>
      <c r="AE25" s="9">
        <v>4.0</v>
      </c>
      <c r="AF25" s="9">
        <v>4.0</v>
      </c>
      <c r="AG25" s="9">
        <v>4.0</v>
      </c>
      <c r="AH25" s="9">
        <v>4.0</v>
      </c>
      <c r="AI25" s="9">
        <v>4.0</v>
      </c>
      <c r="AJ25" s="9">
        <v>4.0</v>
      </c>
      <c r="AK25" s="9">
        <v>4.0</v>
      </c>
      <c r="AL25" s="9" t="s">
        <v>78</v>
      </c>
      <c r="AM25" s="9" t="s">
        <v>79</v>
      </c>
      <c r="AN25" s="9" t="s">
        <v>80</v>
      </c>
      <c r="AO25" s="13" t="s">
        <v>191</v>
      </c>
    </row>
    <row r="26">
      <c r="A26" s="5">
        <v>45805.36197706018</v>
      </c>
      <c r="B26" s="6" t="s">
        <v>41</v>
      </c>
      <c r="C26" s="6" t="s">
        <v>42</v>
      </c>
      <c r="D26" s="6" t="s">
        <v>43</v>
      </c>
      <c r="E26" s="6" t="s">
        <v>44</v>
      </c>
      <c r="F26" s="6" t="s">
        <v>45</v>
      </c>
      <c r="G26" s="6" t="s">
        <v>61</v>
      </c>
      <c r="H26" s="6" t="s">
        <v>192</v>
      </c>
      <c r="I26" s="6" t="s">
        <v>63</v>
      </c>
      <c r="J26" s="6" t="s">
        <v>64</v>
      </c>
      <c r="K26" s="14"/>
      <c r="L26" s="6" t="s">
        <v>51</v>
      </c>
      <c r="M26" s="6">
        <v>4.0</v>
      </c>
      <c r="N26" s="6" t="s">
        <v>65</v>
      </c>
      <c r="O26" s="6">
        <v>4.0</v>
      </c>
      <c r="P26" s="6" t="s">
        <v>193</v>
      </c>
      <c r="Q26" s="6" t="s">
        <v>194</v>
      </c>
      <c r="R26" s="6">
        <v>4.0</v>
      </c>
      <c r="S26" s="6">
        <v>4.0</v>
      </c>
      <c r="T26" s="6">
        <v>4.0</v>
      </c>
      <c r="U26" s="6">
        <v>2.0</v>
      </c>
      <c r="V26" s="6">
        <v>2.0</v>
      </c>
      <c r="W26" s="6">
        <v>2.0</v>
      </c>
      <c r="X26" s="6">
        <v>4.0</v>
      </c>
      <c r="Y26" s="6">
        <v>3.0</v>
      </c>
      <c r="Z26" s="6">
        <v>3.0</v>
      </c>
      <c r="AA26" s="6" t="s">
        <v>195</v>
      </c>
      <c r="AB26" s="6" t="s">
        <v>196</v>
      </c>
      <c r="AC26" s="6" t="s">
        <v>70</v>
      </c>
      <c r="AD26" s="6">
        <v>2.0</v>
      </c>
      <c r="AE26" s="6">
        <v>2.0</v>
      </c>
      <c r="AF26" s="6">
        <v>4.0</v>
      </c>
      <c r="AG26" s="6">
        <v>2.0</v>
      </c>
      <c r="AH26" s="6">
        <v>4.0</v>
      </c>
      <c r="AI26" s="6">
        <v>3.0</v>
      </c>
      <c r="AJ26" s="6">
        <v>2.0</v>
      </c>
      <c r="AK26" s="6">
        <v>2.0</v>
      </c>
      <c r="AL26" s="6" t="s">
        <v>51</v>
      </c>
      <c r="AM26" s="6" t="s">
        <v>175</v>
      </c>
      <c r="AN26" s="6" t="s">
        <v>136</v>
      </c>
      <c r="AO26" s="7"/>
    </row>
    <row r="27">
      <c r="A27" s="8">
        <v>45805.563245428246</v>
      </c>
      <c r="B27" s="9" t="s">
        <v>90</v>
      </c>
      <c r="C27" s="9" t="s">
        <v>42</v>
      </c>
      <c r="D27" s="9" t="s">
        <v>43</v>
      </c>
      <c r="E27" s="9" t="s">
        <v>44</v>
      </c>
      <c r="F27" s="9" t="s">
        <v>45</v>
      </c>
      <c r="G27" s="9" t="s">
        <v>46</v>
      </c>
      <c r="H27" s="9" t="s">
        <v>47</v>
      </c>
      <c r="I27" s="9" t="s">
        <v>48</v>
      </c>
      <c r="J27" s="9" t="s">
        <v>64</v>
      </c>
      <c r="K27" s="10"/>
      <c r="L27" s="9" t="s">
        <v>51</v>
      </c>
      <c r="M27" s="9">
        <v>4.0</v>
      </c>
      <c r="N27" s="9" t="s">
        <v>65</v>
      </c>
      <c r="O27" s="9">
        <v>4.0</v>
      </c>
      <c r="P27" s="9" t="s">
        <v>197</v>
      </c>
      <c r="Q27" s="9" t="s">
        <v>100</v>
      </c>
      <c r="R27" s="9">
        <v>4.0</v>
      </c>
      <c r="S27" s="9">
        <v>4.0</v>
      </c>
      <c r="T27" s="9">
        <v>4.0</v>
      </c>
      <c r="U27" s="9">
        <v>4.0</v>
      </c>
      <c r="V27" s="9">
        <v>4.0</v>
      </c>
      <c r="W27" s="9">
        <v>4.0</v>
      </c>
      <c r="X27" s="9">
        <v>3.0</v>
      </c>
      <c r="Y27" s="9">
        <v>2.0</v>
      </c>
      <c r="Z27" s="9">
        <v>5.0</v>
      </c>
      <c r="AA27" s="9" t="s">
        <v>198</v>
      </c>
      <c r="AB27" s="9" t="s">
        <v>196</v>
      </c>
      <c r="AC27" s="9" t="s">
        <v>70</v>
      </c>
      <c r="AD27" s="9">
        <v>3.0</v>
      </c>
      <c r="AE27" s="9">
        <v>3.0</v>
      </c>
      <c r="AF27" s="9">
        <v>3.0</v>
      </c>
      <c r="AG27" s="9">
        <v>3.0</v>
      </c>
      <c r="AH27" s="9">
        <v>3.0</v>
      </c>
      <c r="AI27" s="9">
        <v>3.0</v>
      </c>
      <c r="AJ27" s="9">
        <v>4.0</v>
      </c>
      <c r="AK27" s="9">
        <v>4.0</v>
      </c>
      <c r="AL27" s="9" t="s">
        <v>51</v>
      </c>
      <c r="AM27" s="9" t="s">
        <v>199</v>
      </c>
      <c r="AN27" s="9" t="s">
        <v>80</v>
      </c>
      <c r="AO27" s="11"/>
    </row>
    <row r="28">
      <c r="A28" s="5">
        <v>45805.649410474536</v>
      </c>
      <c r="B28" s="6" t="s">
        <v>41</v>
      </c>
      <c r="C28" s="6" t="s">
        <v>82</v>
      </c>
      <c r="D28" s="6" t="s">
        <v>43</v>
      </c>
      <c r="E28" s="6" t="s">
        <v>44</v>
      </c>
      <c r="F28" s="6" t="s">
        <v>45</v>
      </c>
      <c r="G28" s="6" t="s">
        <v>96</v>
      </c>
      <c r="H28" s="6" t="s">
        <v>97</v>
      </c>
      <c r="I28" s="6" t="s">
        <v>63</v>
      </c>
      <c r="J28" s="6" t="s">
        <v>64</v>
      </c>
      <c r="K28" s="14"/>
      <c r="L28" s="6" t="s">
        <v>51</v>
      </c>
      <c r="M28" s="6">
        <v>3.0</v>
      </c>
      <c r="N28" s="6" t="s">
        <v>65</v>
      </c>
      <c r="O28" s="6">
        <v>4.0</v>
      </c>
      <c r="P28" s="6" t="s">
        <v>200</v>
      </c>
      <c r="Q28" s="6" t="s">
        <v>141</v>
      </c>
      <c r="R28" s="6">
        <v>4.0</v>
      </c>
      <c r="S28" s="6">
        <v>3.0</v>
      </c>
      <c r="T28" s="6">
        <v>3.0</v>
      </c>
      <c r="U28" s="6">
        <v>3.0</v>
      </c>
      <c r="V28" s="6">
        <v>3.0</v>
      </c>
      <c r="W28" s="6">
        <v>3.0</v>
      </c>
      <c r="X28" s="6">
        <v>4.0</v>
      </c>
      <c r="Y28" s="6">
        <v>4.0</v>
      </c>
      <c r="Z28" s="6">
        <v>4.0</v>
      </c>
      <c r="AA28" s="6" t="s">
        <v>76</v>
      </c>
      <c r="AB28" s="6" t="s">
        <v>201</v>
      </c>
      <c r="AC28" s="6" t="s">
        <v>70</v>
      </c>
      <c r="AD28" s="6">
        <v>4.0</v>
      </c>
      <c r="AE28" s="6">
        <v>2.0</v>
      </c>
      <c r="AF28" s="6">
        <v>3.0</v>
      </c>
      <c r="AG28" s="6">
        <v>2.0</v>
      </c>
      <c r="AH28" s="6">
        <v>3.0</v>
      </c>
      <c r="AI28" s="6">
        <v>3.0</v>
      </c>
      <c r="AJ28" s="6">
        <v>3.0</v>
      </c>
      <c r="AK28" s="6">
        <v>4.0</v>
      </c>
      <c r="AL28" s="6" t="s">
        <v>51</v>
      </c>
      <c r="AM28" s="6" t="s">
        <v>202</v>
      </c>
      <c r="AN28" s="6" t="s">
        <v>72</v>
      </c>
      <c r="AO28" s="7"/>
    </row>
    <row r="29">
      <c r="A29" s="8">
        <v>45805.65922076389</v>
      </c>
      <c r="B29" s="9" t="s">
        <v>90</v>
      </c>
      <c r="C29" s="9" t="s">
        <v>42</v>
      </c>
      <c r="D29" s="9" t="s">
        <v>203</v>
      </c>
      <c r="E29" s="9" t="s">
        <v>204</v>
      </c>
      <c r="F29" s="9" t="s">
        <v>45</v>
      </c>
      <c r="G29" s="9" t="s">
        <v>46</v>
      </c>
      <c r="H29" s="9" t="s">
        <v>47</v>
      </c>
      <c r="I29" s="9" t="s">
        <v>63</v>
      </c>
      <c r="J29" s="9" t="s">
        <v>49</v>
      </c>
      <c r="K29" s="9" t="s">
        <v>98</v>
      </c>
      <c r="L29" s="9" t="s">
        <v>51</v>
      </c>
      <c r="M29" s="9">
        <v>4.0</v>
      </c>
      <c r="N29" s="9" t="s">
        <v>52</v>
      </c>
      <c r="O29" s="9">
        <v>4.0</v>
      </c>
      <c r="P29" s="9" t="s">
        <v>205</v>
      </c>
      <c r="Q29" s="9" t="s">
        <v>206</v>
      </c>
      <c r="R29" s="9">
        <v>3.0</v>
      </c>
      <c r="S29" s="9">
        <v>4.0</v>
      </c>
      <c r="T29" s="9">
        <v>3.0</v>
      </c>
      <c r="U29" s="9">
        <v>4.0</v>
      </c>
      <c r="V29" s="9">
        <v>4.0</v>
      </c>
      <c r="W29" s="9">
        <v>2.0</v>
      </c>
      <c r="X29" s="9">
        <v>4.0</v>
      </c>
      <c r="Y29" s="9">
        <v>4.0</v>
      </c>
      <c r="Z29" s="9">
        <v>3.0</v>
      </c>
      <c r="AA29" s="9" t="s">
        <v>207</v>
      </c>
      <c r="AB29" s="9" t="s">
        <v>208</v>
      </c>
      <c r="AC29" s="9" t="s">
        <v>209</v>
      </c>
      <c r="AD29" s="9">
        <v>2.0</v>
      </c>
      <c r="AE29" s="9">
        <v>3.0</v>
      </c>
      <c r="AF29" s="9">
        <v>3.0</v>
      </c>
      <c r="AG29" s="9">
        <v>2.0</v>
      </c>
      <c r="AH29" s="9">
        <v>2.0</v>
      </c>
      <c r="AI29" s="9">
        <v>2.0</v>
      </c>
      <c r="AJ29" s="9">
        <v>2.0</v>
      </c>
      <c r="AK29" s="9">
        <v>2.0</v>
      </c>
      <c r="AL29" s="9" t="s">
        <v>51</v>
      </c>
      <c r="AM29" s="9" t="s">
        <v>80</v>
      </c>
      <c r="AN29" s="9" t="s">
        <v>210</v>
      </c>
      <c r="AO29" s="13" t="s">
        <v>211</v>
      </c>
    </row>
    <row r="30">
      <c r="A30" s="5">
        <v>45805.67256918982</v>
      </c>
      <c r="B30" s="6" t="s">
        <v>90</v>
      </c>
      <c r="C30" s="6" t="s">
        <v>42</v>
      </c>
      <c r="D30" s="6" t="s">
        <v>43</v>
      </c>
      <c r="E30" s="6" t="s">
        <v>44</v>
      </c>
      <c r="F30" s="6" t="s">
        <v>212</v>
      </c>
      <c r="G30" s="6" t="s">
        <v>61</v>
      </c>
      <c r="H30" s="6" t="s">
        <v>213</v>
      </c>
      <c r="I30" s="6" t="s">
        <v>63</v>
      </c>
      <c r="J30" s="6" t="s">
        <v>64</v>
      </c>
      <c r="K30" s="14"/>
      <c r="L30" s="6" t="s">
        <v>51</v>
      </c>
      <c r="M30" s="6">
        <v>3.0</v>
      </c>
      <c r="N30" s="6" t="s">
        <v>65</v>
      </c>
      <c r="O30" s="6">
        <v>4.0</v>
      </c>
      <c r="P30" s="6" t="s">
        <v>140</v>
      </c>
      <c r="Q30" s="6" t="s">
        <v>214</v>
      </c>
      <c r="R30" s="6">
        <v>1.0</v>
      </c>
      <c r="S30" s="6">
        <v>4.0</v>
      </c>
      <c r="T30" s="6">
        <v>4.0</v>
      </c>
      <c r="U30" s="6">
        <v>4.0</v>
      </c>
      <c r="V30" s="6">
        <v>4.0</v>
      </c>
      <c r="W30" s="6">
        <v>1.0</v>
      </c>
      <c r="X30" s="6">
        <v>3.0</v>
      </c>
      <c r="Y30" s="6">
        <v>2.0</v>
      </c>
      <c r="Z30" s="6">
        <v>3.0</v>
      </c>
      <c r="AA30" s="6" t="s">
        <v>76</v>
      </c>
      <c r="AB30" s="6" t="s">
        <v>215</v>
      </c>
      <c r="AC30" s="6" t="s">
        <v>70</v>
      </c>
      <c r="AD30" s="6">
        <v>1.0</v>
      </c>
      <c r="AE30" s="6">
        <v>4.0</v>
      </c>
      <c r="AF30" s="6">
        <v>4.0</v>
      </c>
      <c r="AG30" s="6">
        <v>4.0</v>
      </c>
      <c r="AH30" s="6">
        <v>4.0</v>
      </c>
      <c r="AI30" s="6">
        <v>1.0</v>
      </c>
      <c r="AJ30" s="6">
        <v>3.0</v>
      </c>
      <c r="AK30" s="6">
        <v>2.0</v>
      </c>
      <c r="AL30" s="6" t="s">
        <v>51</v>
      </c>
      <c r="AM30" s="6" t="s">
        <v>216</v>
      </c>
      <c r="AN30" s="6" t="s">
        <v>217</v>
      </c>
      <c r="AO30" s="7"/>
    </row>
    <row r="31">
      <c r="A31" s="8">
        <v>45805.75781805556</v>
      </c>
      <c r="B31" s="9" t="s">
        <v>41</v>
      </c>
      <c r="C31" s="9" t="s">
        <v>42</v>
      </c>
      <c r="D31" s="9" t="s">
        <v>60</v>
      </c>
      <c r="E31" s="9" t="s">
        <v>44</v>
      </c>
      <c r="F31" s="9" t="s">
        <v>45</v>
      </c>
      <c r="G31" s="9" t="s">
        <v>96</v>
      </c>
      <c r="H31" s="9" t="s">
        <v>139</v>
      </c>
      <c r="I31" s="9" t="s">
        <v>63</v>
      </c>
      <c r="J31" s="9" t="s">
        <v>64</v>
      </c>
      <c r="K31" s="9" t="s">
        <v>50</v>
      </c>
      <c r="L31" s="9" t="s">
        <v>51</v>
      </c>
      <c r="M31" s="9">
        <v>3.0</v>
      </c>
      <c r="N31" s="9" t="s">
        <v>52</v>
      </c>
      <c r="O31" s="9">
        <v>4.0</v>
      </c>
      <c r="P31" s="9" t="s">
        <v>218</v>
      </c>
      <c r="Q31" s="9" t="s">
        <v>219</v>
      </c>
      <c r="R31" s="9">
        <v>3.0</v>
      </c>
      <c r="S31" s="9">
        <v>4.0</v>
      </c>
      <c r="T31" s="9">
        <v>4.0</v>
      </c>
      <c r="U31" s="9">
        <v>4.0</v>
      </c>
      <c r="V31" s="9">
        <v>2.0</v>
      </c>
      <c r="W31" s="9">
        <v>3.0</v>
      </c>
      <c r="X31" s="9">
        <v>3.0</v>
      </c>
      <c r="Y31" s="9">
        <v>2.0</v>
      </c>
      <c r="Z31" s="9">
        <v>4.0</v>
      </c>
      <c r="AA31" s="9" t="s">
        <v>108</v>
      </c>
      <c r="AB31" s="9" t="s">
        <v>220</v>
      </c>
      <c r="AC31" s="9" t="s">
        <v>70</v>
      </c>
      <c r="AD31" s="9">
        <v>3.0</v>
      </c>
      <c r="AE31" s="9">
        <v>3.0</v>
      </c>
      <c r="AF31" s="9">
        <v>3.0</v>
      </c>
      <c r="AG31" s="9">
        <v>3.0</v>
      </c>
      <c r="AH31" s="9">
        <v>3.0</v>
      </c>
      <c r="AI31" s="9">
        <v>3.0</v>
      </c>
      <c r="AJ31" s="9">
        <v>4.0</v>
      </c>
      <c r="AK31" s="9">
        <v>3.0</v>
      </c>
      <c r="AL31" s="9" t="s">
        <v>78</v>
      </c>
      <c r="AM31" s="9" t="s">
        <v>221</v>
      </c>
      <c r="AN31" s="9" t="s">
        <v>130</v>
      </c>
      <c r="AO31" s="13" t="s">
        <v>222</v>
      </c>
    </row>
    <row r="32">
      <c r="A32" s="5">
        <v>45805.78629554398</v>
      </c>
      <c r="B32" s="6" t="s">
        <v>90</v>
      </c>
      <c r="C32" s="6" t="s">
        <v>42</v>
      </c>
      <c r="D32" s="6" t="s">
        <v>43</v>
      </c>
      <c r="E32" s="6" t="s">
        <v>44</v>
      </c>
      <c r="F32" s="6" t="s">
        <v>45</v>
      </c>
      <c r="G32" s="6" t="s">
        <v>61</v>
      </c>
      <c r="H32" s="6" t="s">
        <v>62</v>
      </c>
      <c r="I32" s="6" t="s">
        <v>63</v>
      </c>
      <c r="J32" s="6" t="s">
        <v>64</v>
      </c>
      <c r="K32" s="14"/>
      <c r="L32" s="6" t="s">
        <v>51</v>
      </c>
      <c r="M32" s="6">
        <v>3.0</v>
      </c>
      <c r="N32" s="6" t="s">
        <v>65</v>
      </c>
      <c r="O32" s="6">
        <v>4.0</v>
      </c>
      <c r="P32" s="6" t="s">
        <v>223</v>
      </c>
      <c r="Q32" s="6" t="s">
        <v>224</v>
      </c>
      <c r="R32" s="6">
        <v>3.0</v>
      </c>
      <c r="S32" s="6">
        <v>3.0</v>
      </c>
      <c r="T32" s="6">
        <v>2.0</v>
      </c>
      <c r="U32" s="6">
        <v>3.0</v>
      </c>
      <c r="V32" s="6">
        <v>1.0</v>
      </c>
      <c r="W32" s="6">
        <v>1.0</v>
      </c>
      <c r="X32" s="6">
        <v>2.0</v>
      </c>
      <c r="Y32" s="6">
        <v>2.0</v>
      </c>
      <c r="Z32" s="6">
        <v>4.0</v>
      </c>
      <c r="AA32" s="6" t="s">
        <v>108</v>
      </c>
      <c r="AB32" s="6" t="s">
        <v>225</v>
      </c>
      <c r="AC32" s="6" t="s">
        <v>70</v>
      </c>
      <c r="AD32" s="6">
        <v>2.0</v>
      </c>
      <c r="AE32" s="6">
        <v>3.0</v>
      </c>
      <c r="AF32" s="6">
        <v>3.0</v>
      </c>
      <c r="AG32" s="6">
        <v>2.0</v>
      </c>
      <c r="AH32" s="6">
        <v>4.0</v>
      </c>
      <c r="AI32" s="6">
        <v>4.0</v>
      </c>
      <c r="AJ32" s="6">
        <v>3.0</v>
      </c>
      <c r="AK32" s="6">
        <v>4.0</v>
      </c>
      <c r="AL32" s="6" t="s">
        <v>51</v>
      </c>
      <c r="AM32" s="6" t="s">
        <v>129</v>
      </c>
      <c r="AN32" s="6" t="s">
        <v>226</v>
      </c>
      <c r="AO32" s="7"/>
    </row>
    <row r="33">
      <c r="A33" s="8">
        <v>45805.80493810185</v>
      </c>
      <c r="B33" s="9" t="s">
        <v>81</v>
      </c>
      <c r="C33" s="9" t="s">
        <v>82</v>
      </c>
      <c r="D33" s="9" t="s">
        <v>43</v>
      </c>
      <c r="E33" s="9" t="s">
        <v>44</v>
      </c>
      <c r="F33" s="9" t="s">
        <v>45</v>
      </c>
      <c r="G33" s="9" t="s">
        <v>83</v>
      </c>
      <c r="H33" s="9" t="s">
        <v>62</v>
      </c>
      <c r="I33" s="9" t="s">
        <v>48</v>
      </c>
      <c r="J33" s="9" t="s">
        <v>49</v>
      </c>
      <c r="K33" s="9" t="s">
        <v>50</v>
      </c>
      <c r="L33" s="9" t="s">
        <v>51</v>
      </c>
      <c r="M33" s="9">
        <v>4.0</v>
      </c>
      <c r="N33" s="9" t="s">
        <v>65</v>
      </c>
      <c r="O33" s="9">
        <v>4.0</v>
      </c>
      <c r="P33" s="9" t="s">
        <v>227</v>
      </c>
      <c r="Q33" s="9" t="s">
        <v>85</v>
      </c>
      <c r="R33" s="9">
        <v>3.0</v>
      </c>
      <c r="S33" s="9">
        <v>3.0</v>
      </c>
      <c r="T33" s="9">
        <v>3.0</v>
      </c>
      <c r="U33" s="9">
        <v>3.0</v>
      </c>
      <c r="V33" s="9">
        <v>3.0</v>
      </c>
      <c r="W33" s="9">
        <v>2.0</v>
      </c>
      <c r="X33" s="9">
        <v>3.0</v>
      </c>
      <c r="Y33" s="9">
        <v>3.0</v>
      </c>
      <c r="Z33" s="9">
        <v>5.0</v>
      </c>
      <c r="AA33" s="9" t="s">
        <v>76</v>
      </c>
      <c r="AB33" s="9" t="s">
        <v>228</v>
      </c>
      <c r="AC33" s="9" t="s">
        <v>70</v>
      </c>
      <c r="AD33" s="9">
        <v>4.0</v>
      </c>
      <c r="AE33" s="9">
        <v>4.0</v>
      </c>
      <c r="AF33" s="9">
        <v>4.0</v>
      </c>
      <c r="AG33" s="9">
        <v>3.0</v>
      </c>
      <c r="AH33" s="9">
        <v>4.0</v>
      </c>
      <c r="AI33" s="9">
        <v>4.0</v>
      </c>
      <c r="AJ33" s="9">
        <v>4.0</v>
      </c>
      <c r="AK33" s="9">
        <v>3.0</v>
      </c>
      <c r="AL33" s="9" t="s">
        <v>78</v>
      </c>
      <c r="AM33" s="9" t="s">
        <v>120</v>
      </c>
      <c r="AN33" s="9" t="s">
        <v>186</v>
      </c>
      <c r="AO33" s="13" t="s">
        <v>229</v>
      </c>
    </row>
    <row r="34">
      <c r="A34" s="5">
        <v>45805.93346909722</v>
      </c>
      <c r="B34" s="6" t="s">
        <v>41</v>
      </c>
      <c r="C34" s="6" t="s">
        <v>82</v>
      </c>
      <c r="D34" s="6" t="s">
        <v>43</v>
      </c>
      <c r="E34" s="6" t="s">
        <v>44</v>
      </c>
      <c r="F34" s="6" t="s">
        <v>45</v>
      </c>
      <c r="G34" s="6" t="s">
        <v>61</v>
      </c>
      <c r="H34" s="6" t="s">
        <v>47</v>
      </c>
      <c r="I34" s="6" t="s">
        <v>63</v>
      </c>
      <c r="J34" s="6" t="s">
        <v>49</v>
      </c>
      <c r="K34" s="6" t="s">
        <v>50</v>
      </c>
      <c r="L34" s="6" t="s">
        <v>51</v>
      </c>
      <c r="M34" s="6">
        <v>4.0</v>
      </c>
      <c r="N34" s="6" t="s">
        <v>65</v>
      </c>
      <c r="O34" s="6">
        <v>3.0</v>
      </c>
      <c r="P34" s="6" t="s">
        <v>230</v>
      </c>
      <c r="Q34" s="6" t="s">
        <v>67</v>
      </c>
      <c r="R34" s="6">
        <v>3.0</v>
      </c>
      <c r="S34" s="6">
        <v>3.0</v>
      </c>
      <c r="T34" s="6">
        <v>3.0</v>
      </c>
      <c r="U34" s="6">
        <v>3.0</v>
      </c>
      <c r="V34" s="6">
        <v>2.0</v>
      </c>
      <c r="W34" s="6">
        <v>2.0</v>
      </c>
      <c r="X34" s="6">
        <v>3.0</v>
      </c>
      <c r="Y34" s="6">
        <v>3.0</v>
      </c>
      <c r="Z34" s="6">
        <v>4.0</v>
      </c>
      <c r="AA34" s="6" t="s">
        <v>231</v>
      </c>
      <c r="AB34" s="6" t="s">
        <v>181</v>
      </c>
      <c r="AC34" s="6" t="s">
        <v>70</v>
      </c>
      <c r="AD34" s="6">
        <v>3.0</v>
      </c>
      <c r="AE34" s="6">
        <v>3.0</v>
      </c>
      <c r="AF34" s="6">
        <v>2.0</v>
      </c>
      <c r="AG34" s="6">
        <v>3.0</v>
      </c>
      <c r="AH34" s="6">
        <v>3.0</v>
      </c>
      <c r="AI34" s="6">
        <v>3.0</v>
      </c>
      <c r="AJ34" s="6">
        <v>3.0</v>
      </c>
      <c r="AK34" s="6">
        <v>3.0</v>
      </c>
      <c r="AL34" s="6" t="s">
        <v>51</v>
      </c>
      <c r="AM34" s="6" t="s">
        <v>120</v>
      </c>
      <c r="AN34" s="6" t="s">
        <v>186</v>
      </c>
      <c r="AO34" s="12" t="s">
        <v>232</v>
      </c>
    </row>
    <row r="35">
      <c r="A35" s="8">
        <v>45805.979828055555</v>
      </c>
      <c r="B35" s="9" t="s">
        <v>81</v>
      </c>
      <c r="C35" s="9" t="s">
        <v>82</v>
      </c>
      <c r="D35" s="9" t="s">
        <v>60</v>
      </c>
      <c r="E35" s="9" t="s">
        <v>44</v>
      </c>
      <c r="F35" s="9" t="s">
        <v>45</v>
      </c>
      <c r="G35" s="9" t="s">
        <v>46</v>
      </c>
      <c r="H35" s="9" t="s">
        <v>47</v>
      </c>
      <c r="I35" s="9" t="s">
        <v>48</v>
      </c>
      <c r="J35" s="9" t="s">
        <v>49</v>
      </c>
      <c r="K35" s="9" t="s">
        <v>98</v>
      </c>
      <c r="L35" s="9" t="s">
        <v>51</v>
      </c>
      <c r="M35" s="9">
        <v>3.0</v>
      </c>
      <c r="N35" s="9" t="s">
        <v>65</v>
      </c>
      <c r="O35" s="9">
        <v>4.0</v>
      </c>
      <c r="P35" s="9" t="s">
        <v>233</v>
      </c>
      <c r="Q35" s="9" t="s">
        <v>184</v>
      </c>
      <c r="R35" s="9">
        <v>3.0</v>
      </c>
      <c r="S35" s="9">
        <v>3.0</v>
      </c>
      <c r="T35" s="9">
        <v>4.0</v>
      </c>
      <c r="U35" s="9">
        <v>4.0</v>
      </c>
      <c r="V35" s="9">
        <v>3.0</v>
      </c>
      <c r="W35" s="9">
        <v>3.0</v>
      </c>
      <c r="X35" s="9">
        <v>4.0</v>
      </c>
      <c r="Y35" s="9">
        <v>4.0</v>
      </c>
      <c r="Z35" s="9">
        <v>2.0</v>
      </c>
      <c r="AA35" s="9" t="s">
        <v>234</v>
      </c>
      <c r="AB35" s="9" t="s">
        <v>235</v>
      </c>
      <c r="AC35" s="9" t="s">
        <v>70</v>
      </c>
      <c r="AD35" s="9">
        <v>1.0</v>
      </c>
      <c r="AE35" s="9">
        <v>1.0</v>
      </c>
      <c r="AF35" s="9">
        <v>1.0</v>
      </c>
      <c r="AG35" s="9">
        <v>1.0</v>
      </c>
      <c r="AH35" s="9">
        <v>2.0</v>
      </c>
      <c r="AI35" s="9">
        <v>2.0</v>
      </c>
      <c r="AJ35" s="9">
        <v>1.0</v>
      </c>
      <c r="AK35" s="9">
        <v>2.0</v>
      </c>
      <c r="AL35" s="9" t="s">
        <v>143</v>
      </c>
      <c r="AM35" s="9" t="s">
        <v>80</v>
      </c>
      <c r="AN35" s="9" t="s">
        <v>210</v>
      </c>
      <c r="AO35" s="13" t="s">
        <v>236</v>
      </c>
    </row>
    <row r="36">
      <c r="A36" s="5">
        <v>45806.33668420139</v>
      </c>
      <c r="B36" s="6" t="s">
        <v>41</v>
      </c>
      <c r="C36" s="6" t="s">
        <v>82</v>
      </c>
      <c r="D36" s="6" t="s">
        <v>43</v>
      </c>
      <c r="E36" s="6" t="s">
        <v>44</v>
      </c>
      <c r="F36" s="6" t="s">
        <v>45</v>
      </c>
      <c r="G36" s="6" t="s">
        <v>46</v>
      </c>
      <c r="H36" s="6" t="s">
        <v>47</v>
      </c>
      <c r="I36" s="6" t="s">
        <v>48</v>
      </c>
      <c r="J36" s="6" t="s">
        <v>49</v>
      </c>
      <c r="K36" s="6" t="s">
        <v>50</v>
      </c>
      <c r="L36" s="6" t="s">
        <v>51</v>
      </c>
      <c r="M36" s="6">
        <v>2.0</v>
      </c>
      <c r="N36" s="6" t="s">
        <v>52</v>
      </c>
      <c r="O36" s="6">
        <v>4.0</v>
      </c>
      <c r="P36" s="6" t="s">
        <v>237</v>
      </c>
      <c r="Q36" s="6" t="s">
        <v>168</v>
      </c>
      <c r="R36" s="6">
        <v>3.0</v>
      </c>
      <c r="S36" s="6">
        <v>3.0</v>
      </c>
      <c r="T36" s="6">
        <v>4.0</v>
      </c>
      <c r="U36" s="6">
        <v>3.0</v>
      </c>
      <c r="V36" s="6">
        <v>2.0</v>
      </c>
      <c r="W36" s="6">
        <v>2.0</v>
      </c>
      <c r="X36" s="6">
        <v>3.0</v>
      </c>
      <c r="Y36" s="6">
        <v>3.0</v>
      </c>
      <c r="Z36" s="6">
        <v>4.0</v>
      </c>
      <c r="AA36" s="6" t="s">
        <v>238</v>
      </c>
      <c r="AB36" s="6" t="s">
        <v>190</v>
      </c>
      <c r="AC36" s="6" t="s">
        <v>70</v>
      </c>
      <c r="AD36" s="6">
        <v>3.0</v>
      </c>
      <c r="AE36" s="6">
        <v>4.0</v>
      </c>
      <c r="AF36" s="6">
        <v>2.0</v>
      </c>
      <c r="AG36" s="6">
        <v>2.0</v>
      </c>
      <c r="AH36" s="6">
        <v>3.0</v>
      </c>
      <c r="AI36" s="6">
        <v>4.0</v>
      </c>
      <c r="AJ36" s="6">
        <v>3.0</v>
      </c>
      <c r="AK36" s="6">
        <v>3.0</v>
      </c>
      <c r="AL36" s="6" t="s">
        <v>51</v>
      </c>
      <c r="AM36" s="6" t="s">
        <v>71</v>
      </c>
      <c r="AN36" s="6" t="s">
        <v>162</v>
      </c>
      <c r="AO36" s="12" t="s">
        <v>239</v>
      </c>
    </row>
    <row r="37">
      <c r="A37" s="8">
        <v>45806.35275820602</v>
      </c>
      <c r="B37" s="9" t="s">
        <v>41</v>
      </c>
      <c r="C37" s="9" t="s">
        <v>42</v>
      </c>
      <c r="D37" s="9" t="s">
        <v>43</v>
      </c>
      <c r="E37" s="9" t="s">
        <v>44</v>
      </c>
      <c r="F37" s="9" t="s">
        <v>45</v>
      </c>
      <c r="G37" s="9" t="s">
        <v>96</v>
      </c>
      <c r="H37" s="9" t="s">
        <v>47</v>
      </c>
      <c r="I37" s="9" t="s">
        <v>48</v>
      </c>
      <c r="J37" s="9" t="s">
        <v>49</v>
      </c>
      <c r="K37" s="9" t="s">
        <v>50</v>
      </c>
      <c r="L37" s="9" t="s">
        <v>51</v>
      </c>
      <c r="M37" s="9">
        <v>3.0</v>
      </c>
      <c r="N37" s="9" t="s">
        <v>65</v>
      </c>
      <c r="O37" s="9">
        <v>3.0</v>
      </c>
      <c r="P37" s="9" t="s">
        <v>240</v>
      </c>
      <c r="Q37" s="9" t="s">
        <v>241</v>
      </c>
      <c r="R37" s="9">
        <v>3.0</v>
      </c>
      <c r="S37" s="9">
        <v>4.0</v>
      </c>
      <c r="T37" s="9">
        <v>3.0</v>
      </c>
      <c r="U37" s="9">
        <v>3.0</v>
      </c>
      <c r="V37" s="9">
        <v>2.0</v>
      </c>
      <c r="W37" s="9">
        <v>2.0</v>
      </c>
      <c r="X37" s="9">
        <v>3.0</v>
      </c>
      <c r="Y37" s="9">
        <v>2.0</v>
      </c>
      <c r="Z37" s="9">
        <v>4.0</v>
      </c>
      <c r="AA37" s="9" t="s">
        <v>242</v>
      </c>
      <c r="AB37" s="9" t="s">
        <v>243</v>
      </c>
      <c r="AC37" s="9" t="s">
        <v>70</v>
      </c>
      <c r="AD37" s="9">
        <v>3.0</v>
      </c>
      <c r="AE37" s="9">
        <v>2.0</v>
      </c>
      <c r="AF37" s="9">
        <v>3.0</v>
      </c>
      <c r="AG37" s="9">
        <v>3.0</v>
      </c>
      <c r="AH37" s="9">
        <v>3.0</v>
      </c>
      <c r="AI37" s="9">
        <v>2.0</v>
      </c>
      <c r="AJ37" s="9">
        <v>3.0</v>
      </c>
      <c r="AK37" s="9">
        <v>4.0</v>
      </c>
      <c r="AL37" s="9" t="s">
        <v>78</v>
      </c>
      <c r="AM37" s="9" t="s">
        <v>79</v>
      </c>
      <c r="AN37" s="9" t="s">
        <v>104</v>
      </c>
      <c r="AO37" s="13" t="s">
        <v>244</v>
      </c>
    </row>
    <row r="38">
      <c r="A38" s="5">
        <v>45806.4105772801</v>
      </c>
      <c r="B38" s="6" t="s">
        <v>41</v>
      </c>
      <c r="C38" s="6" t="s">
        <v>82</v>
      </c>
      <c r="D38" s="6" t="s">
        <v>60</v>
      </c>
      <c r="E38" s="6" t="s">
        <v>44</v>
      </c>
      <c r="F38" s="6" t="s">
        <v>45</v>
      </c>
      <c r="G38" s="6" t="s">
        <v>46</v>
      </c>
      <c r="H38" s="6" t="s">
        <v>62</v>
      </c>
      <c r="I38" s="6" t="s">
        <v>63</v>
      </c>
      <c r="J38" s="6" t="s">
        <v>64</v>
      </c>
      <c r="K38" s="6" t="s">
        <v>98</v>
      </c>
      <c r="L38" s="6" t="s">
        <v>51</v>
      </c>
      <c r="M38" s="6">
        <v>4.0</v>
      </c>
      <c r="N38" s="6" t="s">
        <v>65</v>
      </c>
      <c r="O38" s="6">
        <v>2.0</v>
      </c>
      <c r="P38" s="6" t="s">
        <v>245</v>
      </c>
      <c r="Q38" s="6" t="s">
        <v>246</v>
      </c>
      <c r="R38" s="6">
        <v>2.0</v>
      </c>
      <c r="S38" s="6">
        <v>3.0</v>
      </c>
      <c r="T38" s="6">
        <v>3.0</v>
      </c>
      <c r="U38" s="6">
        <v>3.0</v>
      </c>
      <c r="V38" s="6">
        <v>3.0</v>
      </c>
      <c r="W38" s="6">
        <v>3.0</v>
      </c>
      <c r="X38" s="6">
        <v>2.0</v>
      </c>
      <c r="Y38" s="6">
        <v>2.0</v>
      </c>
      <c r="Z38" s="6">
        <v>5.0</v>
      </c>
      <c r="AA38" s="6" t="s">
        <v>76</v>
      </c>
      <c r="AB38" s="6" t="s">
        <v>247</v>
      </c>
      <c r="AC38" s="6" t="s">
        <v>57</v>
      </c>
      <c r="AD38" s="6">
        <v>4.0</v>
      </c>
      <c r="AE38" s="6">
        <v>4.0</v>
      </c>
      <c r="AF38" s="6">
        <v>4.0</v>
      </c>
      <c r="AG38" s="6">
        <v>4.0</v>
      </c>
      <c r="AH38" s="6">
        <v>4.0</v>
      </c>
      <c r="AI38" s="6">
        <v>4.0</v>
      </c>
      <c r="AJ38" s="6">
        <v>4.0</v>
      </c>
      <c r="AK38" s="6">
        <v>4.0</v>
      </c>
      <c r="AL38" s="6" t="s">
        <v>78</v>
      </c>
      <c r="AM38" s="6" t="s">
        <v>120</v>
      </c>
      <c r="AN38" s="6" t="s">
        <v>210</v>
      </c>
      <c r="AO38" s="12" t="s">
        <v>248</v>
      </c>
    </row>
    <row r="39">
      <c r="A39" s="8">
        <v>45806.42037489583</v>
      </c>
      <c r="B39" s="9" t="s">
        <v>90</v>
      </c>
      <c r="C39" s="9" t="s">
        <v>42</v>
      </c>
      <c r="D39" s="9" t="s">
        <v>43</v>
      </c>
      <c r="E39" s="9" t="s">
        <v>44</v>
      </c>
      <c r="F39" s="9" t="s">
        <v>45</v>
      </c>
      <c r="G39" s="9" t="s">
        <v>96</v>
      </c>
      <c r="H39" s="9" t="s">
        <v>97</v>
      </c>
      <c r="I39" s="9" t="s">
        <v>63</v>
      </c>
      <c r="J39" s="9" t="s">
        <v>49</v>
      </c>
      <c r="K39" s="9" t="s">
        <v>50</v>
      </c>
      <c r="L39" s="9" t="s">
        <v>78</v>
      </c>
      <c r="M39" s="9">
        <v>3.0</v>
      </c>
      <c r="N39" s="9" t="s">
        <v>52</v>
      </c>
      <c r="O39" s="9">
        <v>4.0</v>
      </c>
      <c r="P39" s="9" t="s">
        <v>249</v>
      </c>
      <c r="Q39" s="9" t="s">
        <v>117</v>
      </c>
      <c r="R39" s="9">
        <v>3.0</v>
      </c>
      <c r="S39" s="9">
        <v>3.0</v>
      </c>
      <c r="T39" s="9">
        <v>3.0</v>
      </c>
      <c r="U39" s="9">
        <v>3.0</v>
      </c>
      <c r="V39" s="9">
        <v>3.0</v>
      </c>
      <c r="W39" s="9">
        <v>3.0</v>
      </c>
      <c r="X39" s="9">
        <v>3.0</v>
      </c>
      <c r="Y39" s="9">
        <v>3.0</v>
      </c>
      <c r="Z39" s="9">
        <v>5.0</v>
      </c>
      <c r="AA39" s="9" t="s">
        <v>76</v>
      </c>
      <c r="AB39" s="9" t="s">
        <v>250</v>
      </c>
      <c r="AC39" s="9" t="s">
        <v>70</v>
      </c>
      <c r="AD39" s="9">
        <v>3.0</v>
      </c>
      <c r="AE39" s="9">
        <v>2.0</v>
      </c>
      <c r="AF39" s="9">
        <v>2.0</v>
      </c>
      <c r="AG39" s="9">
        <v>3.0</v>
      </c>
      <c r="AH39" s="9">
        <v>4.0</v>
      </c>
      <c r="AI39" s="9">
        <v>3.0</v>
      </c>
      <c r="AJ39" s="9">
        <v>3.0</v>
      </c>
      <c r="AK39" s="9">
        <v>3.0</v>
      </c>
      <c r="AL39" s="9" t="s">
        <v>51</v>
      </c>
      <c r="AM39" s="9" t="s">
        <v>161</v>
      </c>
      <c r="AN39" s="9" t="s">
        <v>162</v>
      </c>
      <c r="AO39" s="11"/>
    </row>
    <row r="40">
      <c r="A40" s="15">
        <v>45806.805791516206</v>
      </c>
      <c r="B40" s="16" t="s">
        <v>251</v>
      </c>
      <c r="C40" s="16" t="s">
        <v>42</v>
      </c>
      <c r="D40" s="16" t="s">
        <v>252</v>
      </c>
      <c r="E40" s="16" t="s">
        <v>253</v>
      </c>
      <c r="F40" s="16" t="s">
        <v>212</v>
      </c>
      <c r="G40" s="16" t="s">
        <v>61</v>
      </c>
      <c r="H40" s="16" t="s">
        <v>213</v>
      </c>
      <c r="I40" s="16" t="s">
        <v>63</v>
      </c>
      <c r="J40" s="16" t="s">
        <v>64</v>
      </c>
      <c r="L40" s="16" t="s">
        <v>51</v>
      </c>
      <c r="M40" s="16">
        <v>3.0</v>
      </c>
      <c r="N40" s="16" t="s">
        <v>52</v>
      </c>
      <c r="O40" s="16">
        <v>4.0</v>
      </c>
      <c r="P40" s="16" t="s">
        <v>254</v>
      </c>
      <c r="Q40" s="16" t="s">
        <v>85</v>
      </c>
      <c r="R40" s="16">
        <v>3.0</v>
      </c>
      <c r="S40" s="16">
        <v>4.0</v>
      </c>
      <c r="T40" s="16">
        <v>4.0</v>
      </c>
      <c r="U40" s="16">
        <v>4.0</v>
      </c>
      <c r="V40" s="16">
        <v>2.0</v>
      </c>
      <c r="W40" s="16">
        <v>3.0</v>
      </c>
      <c r="X40" s="16">
        <v>3.0</v>
      </c>
      <c r="Y40" s="16">
        <v>3.0</v>
      </c>
      <c r="Z40" s="16">
        <v>4.0</v>
      </c>
      <c r="AA40" s="16" t="s">
        <v>255</v>
      </c>
      <c r="AB40" s="16" t="s">
        <v>256</v>
      </c>
      <c r="AC40" s="16" t="s">
        <v>70</v>
      </c>
      <c r="AD40" s="16">
        <v>3.0</v>
      </c>
      <c r="AE40" s="16">
        <v>2.0</v>
      </c>
      <c r="AF40" s="16">
        <v>2.0</v>
      </c>
      <c r="AG40" s="16">
        <v>2.0</v>
      </c>
      <c r="AH40" s="16">
        <v>3.0</v>
      </c>
      <c r="AI40" s="16">
        <v>3.0</v>
      </c>
      <c r="AJ40" s="16">
        <v>3.0</v>
      </c>
      <c r="AK40" s="16">
        <v>2.0</v>
      </c>
      <c r="AL40" s="16" t="s">
        <v>51</v>
      </c>
      <c r="AM40" s="16" t="s">
        <v>58</v>
      </c>
      <c r="AN40" s="16" t="s">
        <v>162</v>
      </c>
    </row>
    <row r="41">
      <c r="A41" s="17">
        <v>45806.81054157407</v>
      </c>
      <c r="B41" s="18" t="s">
        <v>41</v>
      </c>
      <c r="C41" s="18" t="s">
        <v>42</v>
      </c>
      <c r="D41" s="18" t="s">
        <v>43</v>
      </c>
      <c r="E41" s="18" t="s">
        <v>44</v>
      </c>
      <c r="F41" s="18" t="s">
        <v>45</v>
      </c>
      <c r="G41" s="18" t="s">
        <v>96</v>
      </c>
      <c r="H41" s="18" t="s">
        <v>139</v>
      </c>
      <c r="I41" s="18" t="s">
        <v>63</v>
      </c>
      <c r="J41" s="18" t="s">
        <v>64</v>
      </c>
      <c r="L41" s="18" t="s">
        <v>51</v>
      </c>
      <c r="M41" s="18">
        <v>3.0</v>
      </c>
      <c r="N41" s="18" t="s">
        <v>52</v>
      </c>
      <c r="O41" s="18">
        <v>3.0</v>
      </c>
      <c r="P41" s="18" t="s">
        <v>257</v>
      </c>
      <c r="Q41" s="18" t="s">
        <v>258</v>
      </c>
      <c r="R41" s="18">
        <v>3.0</v>
      </c>
      <c r="S41" s="18">
        <v>3.0</v>
      </c>
      <c r="T41" s="18">
        <v>3.0</v>
      </c>
      <c r="U41" s="18">
        <v>3.0</v>
      </c>
      <c r="V41" s="18">
        <v>2.0</v>
      </c>
      <c r="W41" s="18">
        <v>2.0</v>
      </c>
      <c r="X41" s="18">
        <v>3.0</v>
      </c>
      <c r="Y41" s="18">
        <v>3.0</v>
      </c>
      <c r="Z41" s="18">
        <v>3.0</v>
      </c>
      <c r="AA41" s="18" t="s">
        <v>259</v>
      </c>
      <c r="AB41" s="18" t="s">
        <v>225</v>
      </c>
      <c r="AC41" s="18" t="s">
        <v>70</v>
      </c>
      <c r="AD41" s="18">
        <v>3.0</v>
      </c>
      <c r="AE41" s="18">
        <v>2.0</v>
      </c>
      <c r="AF41" s="18">
        <v>2.0</v>
      </c>
      <c r="AG41" s="18">
        <v>2.0</v>
      </c>
      <c r="AH41" s="18">
        <v>3.0</v>
      </c>
      <c r="AI41" s="18">
        <v>3.0</v>
      </c>
      <c r="AJ41" s="18">
        <v>3.0</v>
      </c>
      <c r="AK41" s="18">
        <v>2.0</v>
      </c>
      <c r="AL41" s="18" t="s">
        <v>51</v>
      </c>
      <c r="AM41" s="18" t="s">
        <v>58</v>
      </c>
      <c r="AN41" s="18" t="s">
        <v>130</v>
      </c>
    </row>
    <row r="42">
      <c r="A42" s="15">
        <v>45807.38388252315</v>
      </c>
      <c r="B42" s="16" t="s">
        <v>81</v>
      </c>
      <c r="C42" s="16" t="s">
        <v>42</v>
      </c>
      <c r="D42" s="16" t="s">
        <v>43</v>
      </c>
      <c r="E42" s="16" t="s">
        <v>260</v>
      </c>
      <c r="F42" s="16" t="s">
        <v>45</v>
      </c>
      <c r="G42" s="16" t="s">
        <v>46</v>
      </c>
      <c r="H42" s="16" t="s">
        <v>47</v>
      </c>
      <c r="I42" s="16" t="s">
        <v>63</v>
      </c>
      <c r="J42" s="16" t="s">
        <v>64</v>
      </c>
      <c r="L42" s="16" t="s">
        <v>143</v>
      </c>
      <c r="M42" s="16">
        <v>4.0</v>
      </c>
      <c r="N42" s="16" t="s">
        <v>65</v>
      </c>
      <c r="O42" s="16">
        <v>4.0</v>
      </c>
      <c r="P42" s="16" t="s">
        <v>261</v>
      </c>
      <c r="Q42" s="16" t="s">
        <v>117</v>
      </c>
      <c r="R42" s="16">
        <v>4.0</v>
      </c>
      <c r="S42" s="16">
        <v>4.0</v>
      </c>
      <c r="T42" s="16">
        <v>4.0</v>
      </c>
      <c r="U42" s="16">
        <v>3.0</v>
      </c>
      <c r="V42" s="16">
        <v>4.0</v>
      </c>
      <c r="W42" s="16">
        <v>3.0</v>
      </c>
      <c r="X42" s="16">
        <v>4.0</v>
      </c>
      <c r="Y42" s="16">
        <v>4.0</v>
      </c>
      <c r="Z42" s="16">
        <v>4.0</v>
      </c>
      <c r="AA42" s="16" t="s">
        <v>262</v>
      </c>
      <c r="AB42" s="16" t="s">
        <v>263</v>
      </c>
      <c r="AC42" s="16" t="s">
        <v>70</v>
      </c>
      <c r="AD42" s="16">
        <v>3.0</v>
      </c>
      <c r="AE42" s="16">
        <v>4.0</v>
      </c>
      <c r="AF42" s="16">
        <v>3.0</v>
      </c>
      <c r="AG42" s="16">
        <v>3.0</v>
      </c>
      <c r="AH42" s="16">
        <v>3.0</v>
      </c>
      <c r="AI42" s="16">
        <v>3.0</v>
      </c>
      <c r="AJ42" s="16">
        <v>3.0</v>
      </c>
      <c r="AK42" s="16">
        <v>3.0</v>
      </c>
      <c r="AL42" s="16" t="s">
        <v>51</v>
      </c>
      <c r="AM42" s="16" t="s">
        <v>162</v>
      </c>
      <c r="AN42" s="16" t="s">
        <v>161</v>
      </c>
    </row>
    <row r="43">
      <c r="A43" s="17">
        <v>45807.42077729167</v>
      </c>
      <c r="B43" s="18" t="s">
        <v>41</v>
      </c>
      <c r="C43" s="18" t="s">
        <v>42</v>
      </c>
      <c r="D43" s="18" t="s">
        <v>43</v>
      </c>
      <c r="E43" s="18" t="s">
        <v>260</v>
      </c>
      <c r="F43" s="18" t="s">
        <v>45</v>
      </c>
      <c r="G43" s="18" t="s">
        <v>61</v>
      </c>
      <c r="H43" s="18" t="s">
        <v>97</v>
      </c>
      <c r="I43" s="18" t="s">
        <v>63</v>
      </c>
      <c r="J43" s="18" t="s">
        <v>64</v>
      </c>
      <c r="L43" s="18" t="s">
        <v>51</v>
      </c>
      <c r="M43" s="18">
        <v>3.0</v>
      </c>
      <c r="N43" s="18" t="s">
        <v>52</v>
      </c>
      <c r="O43" s="18">
        <v>3.0</v>
      </c>
      <c r="P43" s="18" t="s">
        <v>264</v>
      </c>
      <c r="Q43" s="18" t="s">
        <v>265</v>
      </c>
      <c r="R43" s="18">
        <v>3.0</v>
      </c>
      <c r="S43" s="18">
        <v>3.0</v>
      </c>
      <c r="T43" s="18">
        <v>3.0</v>
      </c>
      <c r="U43" s="18">
        <v>3.0</v>
      </c>
      <c r="V43" s="18">
        <v>3.0</v>
      </c>
      <c r="W43" s="18">
        <v>3.0</v>
      </c>
      <c r="X43" s="18">
        <v>3.0</v>
      </c>
      <c r="Y43" s="18">
        <v>3.0</v>
      </c>
      <c r="Z43" s="18">
        <v>5.0</v>
      </c>
      <c r="AA43" s="18" t="s">
        <v>266</v>
      </c>
      <c r="AB43" s="18" t="s">
        <v>250</v>
      </c>
      <c r="AC43" s="18" t="s">
        <v>70</v>
      </c>
      <c r="AD43" s="18">
        <v>4.0</v>
      </c>
      <c r="AE43" s="18">
        <v>3.0</v>
      </c>
      <c r="AF43" s="18">
        <v>3.0</v>
      </c>
      <c r="AG43" s="18">
        <v>3.0</v>
      </c>
      <c r="AH43" s="18">
        <v>4.0</v>
      </c>
      <c r="AI43" s="18">
        <v>3.0</v>
      </c>
      <c r="AJ43" s="18">
        <v>4.0</v>
      </c>
      <c r="AK43" s="18">
        <v>3.0</v>
      </c>
      <c r="AL43" s="18" t="s">
        <v>51</v>
      </c>
      <c r="AM43" s="18" t="s">
        <v>267</v>
      </c>
      <c r="AN43" s="18" t="s">
        <v>268</v>
      </c>
    </row>
    <row r="44">
      <c r="A44" s="15">
        <v>45807.46259484954</v>
      </c>
      <c r="B44" s="16" t="s">
        <v>115</v>
      </c>
      <c r="C44" s="16" t="s">
        <v>42</v>
      </c>
      <c r="D44" s="16" t="s">
        <v>43</v>
      </c>
      <c r="E44" s="16" t="s">
        <v>269</v>
      </c>
      <c r="F44" s="16" t="s">
        <v>212</v>
      </c>
      <c r="G44" s="16" t="s">
        <v>83</v>
      </c>
      <c r="H44" s="16" t="s">
        <v>47</v>
      </c>
      <c r="I44" s="16" t="s">
        <v>63</v>
      </c>
      <c r="J44" s="16" t="s">
        <v>64</v>
      </c>
      <c r="L44" s="16" t="s">
        <v>51</v>
      </c>
      <c r="M44" s="16">
        <v>4.0</v>
      </c>
      <c r="N44" s="16" t="s">
        <v>65</v>
      </c>
      <c r="O44" s="16">
        <v>4.0</v>
      </c>
      <c r="P44" s="16" t="s">
        <v>200</v>
      </c>
      <c r="Q44" s="16" t="s">
        <v>270</v>
      </c>
      <c r="R44" s="16">
        <v>3.0</v>
      </c>
      <c r="S44" s="16">
        <v>3.0</v>
      </c>
      <c r="T44" s="16">
        <v>3.0</v>
      </c>
      <c r="U44" s="16">
        <v>3.0</v>
      </c>
      <c r="V44" s="16">
        <v>3.0</v>
      </c>
      <c r="W44" s="16">
        <v>3.0</v>
      </c>
      <c r="X44" s="16">
        <v>4.0</v>
      </c>
      <c r="Y44" s="16">
        <v>4.0</v>
      </c>
      <c r="Z44" s="16">
        <v>4.0</v>
      </c>
      <c r="AA44" s="16" t="s">
        <v>76</v>
      </c>
      <c r="AB44" s="16" t="s">
        <v>215</v>
      </c>
      <c r="AC44" s="16" t="s">
        <v>70</v>
      </c>
      <c r="AD44" s="16">
        <v>3.0</v>
      </c>
      <c r="AE44" s="16">
        <v>3.0</v>
      </c>
      <c r="AF44" s="16">
        <v>3.0</v>
      </c>
      <c r="AG44" s="16">
        <v>3.0</v>
      </c>
      <c r="AH44" s="16">
        <v>3.0</v>
      </c>
      <c r="AI44" s="16">
        <v>3.0</v>
      </c>
      <c r="AJ44" s="16">
        <v>3.0</v>
      </c>
      <c r="AK44" s="16">
        <v>3.0</v>
      </c>
      <c r="AL44" s="16" t="s">
        <v>51</v>
      </c>
      <c r="AM44" s="16" t="s">
        <v>80</v>
      </c>
      <c r="AN44" s="16" t="s">
        <v>80</v>
      </c>
      <c r="AO44" s="19" t="s">
        <v>271</v>
      </c>
    </row>
    <row r="45">
      <c r="A45" s="17">
        <v>45807.65026326389</v>
      </c>
      <c r="B45" s="18" t="s">
        <v>251</v>
      </c>
      <c r="C45" s="18" t="s">
        <v>42</v>
      </c>
      <c r="D45" s="18" t="s">
        <v>272</v>
      </c>
      <c r="E45" s="18" t="s">
        <v>273</v>
      </c>
      <c r="F45" s="18" t="s">
        <v>212</v>
      </c>
      <c r="G45" s="18" t="s">
        <v>83</v>
      </c>
      <c r="H45" s="18" t="s">
        <v>274</v>
      </c>
      <c r="I45" s="18" t="s">
        <v>63</v>
      </c>
      <c r="J45" s="18" t="s">
        <v>64</v>
      </c>
      <c r="L45" s="18" t="s">
        <v>51</v>
      </c>
      <c r="M45" s="18">
        <v>4.0</v>
      </c>
      <c r="N45" s="18" t="s">
        <v>65</v>
      </c>
      <c r="O45" s="18">
        <v>5.0</v>
      </c>
      <c r="P45" s="18" t="s">
        <v>275</v>
      </c>
      <c r="Q45" s="18" t="s">
        <v>276</v>
      </c>
      <c r="R45" s="18">
        <v>4.0</v>
      </c>
      <c r="S45" s="18">
        <v>4.0</v>
      </c>
      <c r="T45" s="18">
        <v>4.0</v>
      </c>
      <c r="U45" s="18">
        <v>4.0</v>
      </c>
      <c r="V45" s="18">
        <v>4.0</v>
      </c>
      <c r="W45" s="18">
        <v>4.0</v>
      </c>
      <c r="X45" s="18">
        <v>4.0</v>
      </c>
      <c r="Y45" s="18">
        <v>2.0</v>
      </c>
      <c r="Z45" s="18">
        <v>3.0</v>
      </c>
      <c r="AA45" s="18" t="s">
        <v>277</v>
      </c>
      <c r="AB45" s="18" t="s">
        <v>278</v>
      </c>
      <c r="AC45" s="18" t="s">
        <v>209</v>
      </c>
      <c r="AD45" s="18">
        <v>3.0</v>
      </c>
      <c r="AE45" s="18">
        <v>2.0</v>
      </c>
      <c r="AF45" s="18">
        <v>1.0</v>
      </c>
      <c r="AG45" s="18">
        <v>1.0</v>
      </c>
      <c r="AH45" s="18">
        <v>2.0</v>
      </c>
      <c r="AI45" s="18">
        <v>1.0</v>
      </c>
      <c r="AJ45" s="18">
        <v>1.0</v>
      </c>
      <c r="AK45" s="18">
        <v>1.0</v>
      </c>
      <c r="AL45" s="18" t="s">
        <v>143</v>
      </c>
      <c r="AM45" s="18" t="s">
        <v>80</v>
      </c>
      <c r="AN45" s="18" t="s">
        <v>110</v>
      </c>
    </row>
    <row r="46">
      <c r="A46" s="15">
        <v>45807.84726971065</v>
      </c>
      <c r="B46" s="16" t="s">
        <v>115</v>
      </c>
      <c r="C46" s="16" t="s">
        <v>42</v>
      </c>
      <c r="D46" s="16" t="s">
        <v>60</v>
      </c>
      <c r="E46" s="16" t="s">
        <v>44</v>
      </c>
      <c r="F46" s="16" t="s">
        <v>45</v>
      </c>
      <c r="G46" s="16" t="s">
        <v>61</v>
      </c>
      <c r="H46" s="16" t="s">
        <v>279</v>
      </c>
      <c r="I46" s="16" t="s">
        <v>63</v>
      </c>
      <c r="J46" s="16" t="s">
        <v>64</v>
      </c>
      <c r="K46" s="16" t="s">
        <v>73</v>
      </c>
      <c r="L46" s="16" t="s">
        <v>78</v>
      </c>
      <c r="M46" s="16">
        <v>3.0</v>
      </c>
      <c r="N46" s="16" t="s">
        <v>52</v>
      </c>
      <c r="O46" s="16">
        <v>4.0</v>
      </c>
      <c r="P46" s="16" t="s">
        <v>53</v>
      </c>
      <c r="Q46" s="16" t="s">
        <v>184</v>
      </c>
      <c r="R46" s="16">
        <v>3.0</v>
      </c>
      <c r="S46" s="16">
        <v>4.0</v>
      </c>
      <c r="T46" s="16">
        <v>4.0</v>
      </c>
      <c r="U46" s="16">
        <v>4.0</v>
      </c>
      <c r="V46" s="16">
        <v>4.0</v>
      </c>
      <c r="W46" s="16">
        <v>4.0</v>
      </c>
      <c r="X46" s="16">
        <v>4.0</v>
      </c>
      <c r="Y46" s="16">
        <v>4.0</v>
      </c>
      <c r="Z46" s="16">
        <v>4.0</v>
      </c>
      <c r="AA46" s="16" t="s">
        <v>280</v>
      </c>
      <c r="AB46" s="16" t="s">
        <v>281</v>
      </c>
      <c r="AC46" s="16" t="s">
        <v>209</v>
      </c>
      <c r="AD46" s="16">
        <v>3.0</v>
      </c>
      <c r="AE46" s="16">
        <v>4.0</v>
      </c>
      <c r="AF46" s="16">
        <v>3.0</v>
      </c>
      <c r="AG46" s="16">
        <v>3.0</v>
      </c>
      <c r="AH46" s="16">
        <v>3.0</v>
      </c>
      <c r="AI46" s="16">
        <v>4.0</v>
      </c>
      <c r="AJ46" s="16">
        <v>3.0</v>
      </c>
      <c r="AK46" s="16">
        <v>2.0</v>
      </c>
      <c r="AL46" s="16" t="s">
        <v>51</v>
      </c>
      <c r="AM46" s="16" t="s">
        <v>217</v>
      </c>
      <c r="AN46" s="16" t="s">
        <v>130</v>
      </c>
      <c r="AO46" s="19" t="s">
        <v>282</v>
      </c>
    </row>
    <row r="47">
      <c r="A47" s="17">
        <v>45808.28053655093</v>
      </c>
      <c r="B47" s="18" t="s">
        <v>81</v>
      </c>
      <c r="C47" s="18" t="s">
        <v>82</v>
      </c>
      <c r="D47" s="18" t="s">
        <v>43</v>
      </c>
      <c r="E47" s="18" t="s">
        <v>204</v>
      </c>
      <c r="F47" s="18" t="s">
        <v>45</v>
      </c>
      <c r="G47" s="18" t="s">
        <v>61</v>
      </c>
      <c r="H47" s="18" t="s">
        <v>47</v>
      </c>
      <c r="I47" s="18" t="s">
        <v>48</v>
      </c>
      <c r="J47" s="18" t="s">
        <v>49</v>
      </c>
      <c r="K47" s="18" t="s">
        <v>50</v>
      </c>
      <c r="L47" s="18" t="s">
        <v>51</v>
      </c>
      <c r="M47" s="18">
        <v>4.0</v>
      </c>
      <c r="N47" s="18" t="s">
        <v>65</v>
      </c>
      <c r="O47" s="18">
        <v>4.0</v>
      </c>
      <c r="P47" s="18" t="s">
        <v>283</v>
      </c>
      <c r="Q47" s="18" t="s">
        <v>284</v>
      </c>
      <c r="R47" s="18">
        <v>2.0</v>
      </c>
      <c r="S47" s="18">
        <v>2.0</v>
      </c>
      <c r="T47" s="18">
        <v>3.0</v>
      </c>
      <c r="U47" s="18">
        <v>4.0</v>
      </c>
      <c r="V47" s="18">
        <v>3.0</v>
      </c>
      <c r="W47" s="18">
        <v>3.0</v>
      </c>
      <c r="X47" s="18">
        <v>3.0</v>
      </c>
      <c r="Y47" s="18">
        <v>3.0</v>
      </c>
      <c r="Z47" s="18">
        <v>5.0</v>
      </c>
      <c r="AA47" s="18" t="s">
        <v>285</v>
      </c>
      <c r="AB47" s="18" t="s">
        <v>286</v>
      </c>
      <c r="AC47" s="18" t="s">
        <v>209</v>
      </c>
      <c r="AD47" s="18">
        <v>4.0</v>
      </c>
      <c r="AE47" s="18">
        <v>3.0</v>
      </c>
      <c r="AF47" s="18">
        <v>2.0</v>
      </c>
      <c r="AG47" s="18">
        <v>1.0</v>
      </c>
      <c r="AH47" s="18">
        <v>2.0</v>
      </c>
      <c r="AI47" s="18">
        <v>3.0</v>
      </c>
      <c r="AJ47" s="18">
        <v>4.0</v>
      </c>
      <c r="AK47" s="18">
        <v>4.0</v>
      </c>
      <c r="AL47" s="18" t="s">
        <v>51</v>
      </c>
      <c r="AM47" s="18" t="s">
        <v>58</v>
      </c>
      <c r="AN47" s="18" t="s">
        <v>130</v>
      </c>
    </row>
    <row r="48">
      <c r="A48" s="15">
        <v>45809.44985878472</v>
      </c>
      <c r="B48" s="16" t="s">
        <v>90</v>
      </c>
      <c r="C48" s="16" t="s">
        <v>42</v>
      </c>
      <c r="D48" s="16" t="s">
        <v>287</v>
      </c>
      <c r="E48" s="16" t="s">
        <v>288</v>
      </c>
      <c r="F48" s="16" t="s">
        <v>212</v>
      </c>
      <c r="G48" s="16" t="s">
        <v>83</v>
      </c>
      <c r="H48" s="16" t="s">
        <v>47</v>
      </c>
      <c r="I48" s="16" t="s">
        <v>63</v>
      </c>
      <c r="J48" s="16" t="s">
        <v>64</v>
      </c>
      <c r="L48" s="16" t="s">
        <v>143</v>
      </c>
      <c r="M48" s="16">
        <v>3.0</v>
      </c>
      <c r="N48" s="16" t="s">
        <v>65</v>
      </c>
      <c r="O48" s="16">
        <v>4.0</v>
      </c>
      <c r="P48" s="16" t="s">
        <v>289</v>
      </c>
      <c r="Q48" s="16" t="s">
        <v>290</v>
      </c>
      <c r="R48" s="16">
        <v>3.0</v>
      </c>
      <c r="S48" s="16">
        <v>3.0</v>
      </c>
      <c r="T48" s="16">
        <v>3.0</v>
      </c>
      <c r="U48" s="16">
        <v>3.0</v>
      </c>
      <c r="V48" s="16">
        <v>3.0</v>
      </c>
      <c r="W48" s="16">
        <v>3.0</v>
      </c>
      <c r="X48" s="16">
        <v>3.0</v>
      </c>
      <c r="Y48" s="16">
        <v>3.0</v>
      </c>
      <c r="Z48" s="16">
        <v>4.0</v>
      </c>
      <c r="AA48" s="16" t="s">
        <v>255</v>
      </c>
      <c r="AB48" s="16" t="s">
        <v>291</v>
      </c>
      <c r="AC48" s="16" t="s">
        <v>70</v>
      </c>
      <c r="AD48" s="16">
        <v>3.0</v>
      </c>
      <c r="AE48" s="16">
        <v>2.0</v>
      </c>
      <c r="AF48" s="16">
        <v>2.0</v>
      </c>
      <c r="AG48" s="16">
        <v>2.0</v>
      </c>
      <c r="AH48" s="16">
        <v>3.0</v>
      </c>
      <c r="AI48" s="16">
        <v>2.0</v>
      </c>
      <c r="AJ48" s="16">
        <v>3.0</v>
      </c>
      <c r="AK48" s="16">
        <v>3.0</v>
      </c>
      <c r="AL48" s="16" t="s">
        <v>51</v>
      </c>
      <c r="AM48" s="16" t="s">
        <v>221</v>
      </c>
      <c r="AN48" s="16" t="s">
        <v>171</v>
      </c>
    </row>
    <row r="49">
      <c r="A49" s="17">
        <v>45809.449884525464</v>
      </c>
      <c r="B49" s="18" t="s">
        <v>251</v>
      </c>
      <c r="C49" s="18" t="s">
        <v>42</v>
      </c>
      <c r="D49" s="18" t="s">
        <v>60</v>
      </c>
      <c r="E49" s="18" t="s">
        <v>269</v>
      </c>
      <c r="F49" s="18" t="s">
        <v>212</v>
      </c>
      <c r="G49" s="18" t="s">
        <v>83</v>
      </c>
      <c r="H49" s="18" t="s">
        <v>213</v>
      </c>
      <c r="I49" s="18" t="s">
        <v>63</v>
      </c>
      <c r="J49" s="18" t="s">
        <v>64</v>
      </c>
      <c r="L49" s="18" t="s">
        <v>51</v>
      </c>
      <c r="M49" s="18">
        <v>3.0</v>
      </c>
      <c r="N49" s="18" t="s">
        <v>65</v>
      </c>
      <c r="O49" s="18">
        <v>4.0</v>
      </c>
      <c r="P49" s="18" t="s">
        <v>292</v>
      </c>
      <c r="Q49" s="18" t="s">
        <v>293</v>
      </c>
      <c r="R49" s="18">
        <v>4.0</v>
      </c>
      <c r="S49" s="18">
        <v>4.0</v>
      </c>
      <c r="T49" s="18">
        <v>3.0</v>
      </c>
      <c r="U49" s="18">
        <v>4.0</v>
      </c>
      <c r="V49" s="18">
        <v>4.0</v>
      </c>
      <c r="W49" s="18">
        <v>4.0</v>
      </c>
      <c r="X49" s="18">
        <v>3.0</v>
      </c>
      <c r="Y49" s="18">
        <v>3.0</v>
      </c>
      <c r="Z49" s="18">
        <v>3.0</v>
      </c>
      <c r="AA49" s="18" t="s">
        <v>294</v>
      </c>
      <c r="AB49" s="18" t="s">
        <v>295</v>
      </c>
      <c r="AC49" s="18" t="s">
        <v>70</v>
      </c>
      <c r="AD49" s="18">
        <v>3.0</v>
      </c>
      <c r="AE49" s="18">
        <v>3.0</v>
      </c>
      <c r="AF49" s="18">
        <v>4.0</v>
      </c>
      <c r="AG49" s="18">
        <v>3.0</v>
      </c>
      <c r="AH49" s="18">
        <v>3.0</v>
      </c>
      <c r="AI49" s="18">
        <v>4.0</v>
      </c>
      <c r="AJ49" s="18">
        <v>3.0</v>
      </c>
      <c r="AK49" s="18">
        <v>3.0</v>
      </c>
      <c r="AL49" s="18" t="s">
        <v>51</v>
      </c>
      <c r="AM49" s="18" t="s">
        <v>296</v>
      </c>
      <c r="AN49" s="18" t="s">
        <v>297</v>
      </c>
    </row>
    <row r="50">
      <c r="A50" s="15">
        <v>45809.450035057875</v>
      </c>
      <c r="B50" s="16" t="s">
        <v>251</v>
      </c>
      <c r="C50" s="16" t="s">
        <v>82</v>
      </c>
      <c r="D50" s="16" t="s">
        <v>60</v>
      </c>
      <c r="E50" s="16" t="s">
        <v>298</v>
      </c>
      <c r="F50" s="16" t="s">
        <v>212</v>
      </c>
      <c r="G50" s="16" t="s">
        <v>83</v>
      </c>
      <c r="H50" s="16" t="s">
        <v>299</v>
      </c>
      <c r="I50" s="16" t="s">
        <v>63</v>
      </c>
      <c r="J50" s="16" t="s">
        <v>64</v>
      </c>
      <c r="L50" s="16" t="s">
        <v>143</v>
      </c>
      <c r="M50" s="16">
        <v>3.0</v>
      </c>
      <c r="N50" s="16" t="s">
        <v>65</v>
      </c>
      <c r="O50" s="16">
        <v>5.0</v>
      </c>
      <c r="P50" s="16" t="s">
        <v>300</v>
      </c>
      <c r="Q50" s="16" t="s">
        <v>301</v>
      </c>
      <c r="R50" s="16">
        <v>3.0</v>
      </c>
      <c r="S50" s="16">
        <v>4.0</v>
      </c>
      <c r="T50" s="16">
        <v>4.0</v>
      </c>
      <c r="U50" s="16">
        <v>4.0</v>
      </c>
      <c r="V50" s="16">
        <v>4.0</v>
      </c>
      <c r="W50" s="16">
        <v>3.0</v>
      </c>
      <c r="X50" s="16">
        <v>3.0</v>
      </c>
      <c r="Y50" s="16">
        <v>4.0</v>
      </c>
      <c r="Z50" s="16">
        <v>4.0</v>
      </c>
      <c r="AA50" s="16" t="s">
        <v>302</v>
      </c>
      <c r="AB50" s="16" t="s">
        <v>303</v>
      </c>
      <c r="AC50" s="16" t="s">
        <v>70</v>
      </c>
      <c r="AD50" s="16">
        <v>4.0</v>
      </c>
      <c r="AE50" s="16">
        <v>2.0</v>
      </c>
      <c r="AF50" s="16">
        <v>3.0</v>
      </c>
      <c r="AG50" s="16">
        <v>2.0</v>
      </c>
      <c r="AH50" s="16">
        <v>2.0</v>
      </c>
      <c r="AI50" s="16">
        <v>4.0</v>
      </c>
      <c r="AJ50" s="16">
        <v>3.0</v>
      </c>
      <c r="AK50" s="16">
        <v>3.0</v>
      </c>
      <c r="AL50" s="16" t="s">
        <v>51</v>
      </c>
      <c r="AM50" s="16" t="s">
        <v>216</v>
      </c>
      <c r="AN50" s="16" t="s">
        <v>304</v>
      </c>
      <c r="AO50" s="19" t="s">
        <v>305</v>
      </c>
    </row>
    <row r="51">
      <c r="A51" s="17">
        <v>45809.45072525463</v>
      </c>
      <c r="B51" s="18" t="s">
        <v>90</v>
      </c>
      <c r="C51" s="18" t="s">
        <v>82</v>
      </c>
      <c r="D51" s="18" t="s">
        <v>60</v>
      </c>
      <c r="E51" s="18" t="s">
        <v>253</v>
      </c>
      <c r="F51" s="18" t="s">
        <v>45</v>
      </c>
      <c r="G51" s="18" t="s">
        <v>61</v>
      </c>
      <c r="H51" s="18" t="s">
        <v>62</v>
      </c>
      <c r="I51" s="18" t="s">
        <v>63</v>
      </c>
      <c r="J51" s="18" t="s">
        <v>49</v>
      </c>
      <c r="K51" s="18" t="s">
        <v>73</v>
      </c>
      <c r="L51" s="18" t="s">
        <v>143</v>
      </c>
      <c r="M51" s="18">
        <v>2.0</v>
      </c>
      <c r="N51" s="18" t="s">
        <v>65</v>
      </c>
      <c r="O51" s="18">
        <v>1.0</v>
      </c>
      <c r="P51" s="18" t="s">
        <v>306</v>
      </c>
      <c r="Q51" s="18" t="s">
        <v>132</v>
      </c>
      <c r="R51" s="18">
        <v>1.0</v>
      </c>
      <c r="S51" s="18">
        <v>2.0</v>
      </c>
      <c r="T51" s="18">
        <v>2.0</v>
      </c>
      <c r="U51" s="18">
        <v>2.0</v>
      </c>
      <c r="V51" s="18">
        <v>2.0</v>
      </c>
      <c r="W51" s="18">
        <v>2.0</v>
      </c>
      <c r="X51" s="18">
        <v>3.0</v>
      </c>
      <c r="Y51" s="18">
        <v>3.0</v>
      </c>
      <c r="Z51" s="18">
        <v>1.0</v>
      </c>
      <c r="AA51" s="18" t="s">
        <v>207</v>
      </c>
      <c r="AB51" s="18" t="s">
        <v>307</v>
      </c>
      <c r="AC51" s="18" t="s">
        <v>57</v>
      </c>
      <c r="AD51" s="18">
        <v>2.0</v>
      </c>
      <c r="AE51" s="18">
        <v>2.0</v>
      </c>
      <c r="AF51" s="18">
        <v>2.0</v>
      </c>
      <c r="AG51" s="18">
        <v>2.0</v>
      </c>
      <c r="AH51" s="18">
        <v>2.0</v>
      </c>
      <c r="AI51" s="18">
        <v>2.0</v>
      </c>
      <c r="AJ51" s="18">
        <v>2.0</v>
      </c>
      <c r="AK51" s="18">
        <v>2.0</v>
      </c>
      <c r="AL51" s="18" t="s">
        <v>51</v>
      </c>
      <c r="AM51" s="18" t="s">
        <v>308</v>
      </c>
      <c r="AN51" s="18" t="s">
        <v>309</v>
      </c>
    </row>
    <row r="52">
      <c r="A52" s="15">
        <v>45809.451790844905</v>
      </c>
      <c r="B52" s="16" t="s">
        <v>251</v>
      </c>
      <c r="C52" s="16" t="s">
        <v>42</v>
      </c>
      <c r="D52" s="16" t="s">
        <v>310</v>
      </c>
      <c r="E52" s="16" t="s">
        <v>311</v>
      </c>
      <c r="F52" s="16" t="s">
        <v>212</v>
      </c>
      <c r="G52" s="16" t="s">
        <v>83</v>
      </c>
      <c r="H52" s="16" t="s">
        <v>274</v>
      </c>
      <c r="I52" s="16" t="s">
        <v>63</v>
      </c>
      <c r="J52" s="16" t="s">
        <v>64</v>
      </c>
      <c r="L52" s="16" t="s">
        <v>143</v>
      </c>
      <c r="M52" s="16">
        <v>4.0</v>
      </c>
      <c r="N52" s="16" t="s">
        <v>52</v>
      </c>
      <c r="O52" s="16">
        <v>4.0</v>
      </c>
      <c r="P52" s="16" t="s">
        <v>312</v>
      </c>
      <c r="Q52" s="16" t="s">
        <v>313</v>
      </c>
      <c r="R52" s="16">
        <v>3.0</v>
      </c>
      <c r="S52" s="16">
        <v>4.0</v>
      </c>
      <c r="T52" s="16">
        <v>4.0</v>
      </c>
      <c r="U52" s="16">
        <v>4.0</v>
      </c>
      <c r="V52" s="16">
        <v>4.0</v>
      </c>
      <c r="W52" s="16">
        <v>4.0</v>
      </c>
      <c r="X52" s="16">
        <v>4.0</v>
      </c>
      <c r="Y52" s="16">
        <v>3.0</v>
      </c>
      <c r="Z52" s="16">
        <v>3.0</v>
      </c>
      <c r="AA52" s="16" t="s">
        <v>314</v>
      </c>
      <c r="AB52" s="16" t="s">
        <v>315</v>
      </c>
      <c r="AC52" s="16" t="s">
        <v>57</v>
      </c>
      <c r="AD52" s="16">
        <v>3.0</v>
      </c>
      <c r="AE52" s="16">
        <v>2.0</v>
      </c>
      <c r="AF52" s="16">
        <v>2.0</v>
      </c>
      <c r="AG52" s="16">
        <v>1.0</v>
      </c>
      <c r="AH52" s="16">
        <v>2.0</v>
      </c>
      <c r="AI52" s="16">
        <v>2.0</v>
      </c>
      <c r="AJ52" s="16">
        <v>1.0</v>
      </c>
      <c r="AK52" s="16">
        <v>1.0</v>
      </c>
      <c r="AL52" s="16" t="s">
        <v>143</v>
      </c>
      <c r="AM52" s="16" t="s">
        <v>80</v>
      </c>
      <c r="AN52" s="16" t="s">
        <v>210</v>
      </c>
    </row>
    <row r="53">
      <c r="A53" s="17">
        <v>45809.45191458333</v>
      </c>
      <c r="B53" s="18" t="s">
        <v>251</v>
      </c>
      <c r="C53" s="18" t="s">
        <v>82</v>
      </c>
      <c r="D53" s="18" t="s">
        <v>316</v>
      </c>
      <c r="E53" s="18" t="s">
        <v>317</v>
      </c>
      <c r="F53" s="18" t="s">
        <v>212</v>
      </c>
      <c r="G53" s="18" t="s">
        <v>83</v>
      </c>
      <c r="H53" s="18" t="s">
        <v>274</v>
      </c>
      <c r="I53" s="18" t="s">
        <v>63</v>
      </c>
      <c r="J53" s="18" t="s">
        <v>64</v>
      </c>
      <c r="L53" s="18" t="s">
        <v>143</v>
      </c>
      <c r="M53" s="18">
        <v>4.0</v>
      </c>
      <c r="N53" s="18" t="s">
        <v>65</v>
      </c>
      <c r="O53" s="18">
        <v>5.0</v>
      </c>
      <c r="P53" s="18" t="s">
        <v>318</v>
      </c>
      <c r="Q53" s="18" t="s">
        <v>319</v>
      </c>
      <c r="R53" s="18">
        <v>4.0</v>
      </c>
      <c r="S53" s="18">
        <v>4.0</v>
      </c>
      <c r="T53" s="18">
        <v>4.0</v>
      </c>
      <c r="U53" s="18">
        <v>4.0</v>
      </c>
      <c r="V53" s="18">
        <v>4.0</v>
      </c>
      <c r="W53" s="18">
        <v>4.0</v>
      </c>
      <c r="X53" s="18">
        <v>4.0</v>
      </c>
      <c r="Y53" s="18">
        <v>4.0</v>
      </c>
      <c r="Z53" s="18">
        <v>3.0</v>
      </c>
      <c r="AA53" s="18" t="s">
        <v>320</v>
      </c>
      <c r="AB53" s="18" t="s">
        <v>321</v>
      </c>
      <c r="AC53" s="18" t="s">
        <v>70</v>
      </c>
      <c r="AD53" s="18">
        <v>3.0</v>
      </c>
      <c r="AE53" s="18">
        <v>3.0</v>
      </c>
      <c r="AF53" s="18">
        <v>3.0</v>
      </c>
      <c r="AG53" s="18">
        <v>1.0</v>
      </c>
      <c r="AH53" s="18">
        <v>3.0</v>
      </c>
      <c r="AI53" s="18">
        <v>3.0</v>
      </c>
      <c r="AJ53" s="18">
        <v>2.0</v>
      </c>
      <c r="AK53" s="18">
        <v>2.0</v>
      </c>
      <c r="AL53" s="18" t="s">
        <v>143</v>
      </c>
      <c r="AM53" s="18" t="s">
        <v>80</v>
      </c>
      <c r="AN53" s="18" t="s">
        <v>210</v>
      </c>
    </row>
    <row r="54">
      <c r="A54" s="15">
        <v>45809.45199349537</v>
      </c>
      <c r="B54" s="16" t="s">
        <v>90</v>
      </c>
      <c r="C54" s="16" t="s">
        <v>82</v>
      </c>
      <c r="D54" s="16" t="s">
        <v>287</v>
      </c>
      <c r="E54" s="16" t="s">
        <v>44</v>
      </c>
      <c r="F54" s="16" t="s">
        <v>45</v>
      </c>
      <c r="G54" s="16" t="s">
        <v>83</v>
      </c>
      <c r="H54" s="16" t="s">
        <v>47</v>
      </c>
      <c r="I54" s="16" t="s">
        <v>63</v>
      </c>
      <c r="J54" s="16" t="s">
        <v>64</v>
      </c>
      <c r="L54" s="16" t="s">
        <v>51</v>
      </c>
      <c r="M54" s="16">
        <v>3.0</v>
      </c>
      <c r="N54" s="16" t="s">
        <v>65</v>
      </c>
      <c r="O54" s="16">
        <v>4.0</v>
      </c>
      <c r="P54" s="16" t="s">
        <v>322</v>
      </c>
      <c r="Q54" s="16" t="s">
        <v>206</v>
      </c>
      <c r="R54" s="16">
        <v>3.0</v>
      </c>
      <c r="S54" s="16">
        <v>4.0</v>
      </c>
      <c r="T54" s="16">
        <v>2.0</v>
      </c>
      <c r="U54" s="16">
        <v>4.0</v>
      </c>
      <c r="V54" s="16">
        <v>2.0</v>
      </c>
      <c r="W54" s="16">
        <v>2.0</v>
      </c>
      <c r="X54" s="16">
        <v>3.0</v>
      </c>
      <c r="Y54" s="16">
        <v>2.0</v>
      </c>
      <c r="Z54" s="16">
        <v>4.0</v>
      </c>
      <c r="AA54" s="16" t="s">
        <v>323</v>
      </c>
      <c r="AB54" s="16" t="s">
        <v>324</v>
      </c>
      <c r="AC54" s="16" t="s">
        <v>70</v>
      </c>
      <c r="AD54" s="16">
        <v>2.0</v>
      </c>
      <c r="AE54" s="16">
        <v>3.0</v>
      </c>
      <c r="AF54" s="16">
        <v>4.0</v>
      </c>
      <c r="AG54" s="16">
        <v>2.0</v>
      </c>
      <c r="AH54" s="16">
        <v>4.0</v>
      </c>
      <c r="AI54" s="16">
        <v>4.0</v>
      </c>
      <c r="AJ54" s="16">
        <v>4.0</v>
      </c>
      <c r="AK54" s="16">
        <v>3.0</v>
      </c>
      <c r="AL54" s="16" t="s">
        <v>51</v>
      </c>
      <c r="AM54" s="16" t="s">
        <v>103</v>
      </c>
      <c r="AN54" s="16" t="s">
        <v>104</v>
      </c>
    </row>
    <row r="55">
      <c r="A55" s="17">
        <v>45809.45275704861</v>
      </c>
      <c r="B55" s="18" t="s">
        <v>90</v>
      </c>
      <c r="C55" s="18" t="s">
        <v>42</v>
      </c>
      <c r="D55" s="18" t="s">
        <v>43</v>
      </c>
      <c r="E55" s="18" t="s">
        <v>269</v>
      </c>
      <c r="F55" s="18" t="s">
        <v>45</v>
      </c>
      <c r="G55" s="18" t="s">
        <v>61</v>
      </c>
      <c r="H55" s="18" t="s">
        <v>192</v>
      </c>
      <c r="I55" s="18" t="s">
        <v>63</v>
      </c>
      <c r="J55" s="18" t="s">
        <v>64</v>
      </c>
      <c r="L55" s="18" t="s">
        <v>143</v>
      </c>
      <c r="M55" s="18">
        <v>3.0</v>
      </c>
      <c r="N55" s="18" t="s">
        <v>52</v>
      </c>
      <c r="O55" s="18">
        <v>3.0</v>
      </c>
      <c r="P55" s="18" t="s">
        <v>140</v>
      </c>
      <c r="Q55" s="18" t="s">
        <v>293</v>
      </c>
      <c r="R55" s="18">
        <v>2.0</v>
      </c>
      <c r="S55" s="18">
        <v>2.0</v>
      </c>
      <c r="T55" s="18">
        <v>2.0</v>
      </c>
      <c r="U55" s="18">
        <v>2.0</v>
      </c>
      <c r="V55" s="18">
        <v>2.0</v>
      </c>
      <c r="W55" s="18">
        <v>3.0</v>
      </c>
      <c r="X55" s="18">
        <v>3.0</v>
      </c>
      <c r="Y55" s="18">
        <v>3.0</v>
      </c>
      <c r="Z55" s="18">
        <v>3.0</v>
      </c>
      <c r="AA55" s="18" t="s">
        <v>325</v>
      </c>
      <c r="AB55" s="18" t="s">
        <v>326</v>
      </c>
      <c r="AC55" s="18" t="s">
        <v>70</v>
      </c>
      <c r="AD55" s="18">
        <v>2.0</v>
      </c>
      <c r="AE55" s="18">
        <v>2.0</v>
      </c>
      <c r="AF55" s="18">
        <v>2.0</v>
      </c>
      <c r="AG55" s="18">
        <v>2.0</v>
      </c>
      <c r="AH55" s="18">
        <v>3.0</v>
      </c>
      <c r="AI55" s="18">
        <v>2.0</v>
      </c>
      <c r="AJ55" s="18">
        <v>3.0</v>
      </c>
      <c r="AK55" s="18">
        <v>3.0</v>
      </c>
      <c r="AL55" s="18" t="s">
        <v>143</v>
      </c>
      <c r="AM55" s="18" t="s">
        <v>327</v>
      </c>
      <c r="AN55" s="18" t="s">
        <v>171</v>
      </c>
    </row>
    <row r="56">
      <c r="A56" s="15">
        <v>45809.45300259259</v>
      </c>
      <c r="B56" s="16" t="s">
        <v>90</v>
      </c>
      <c r="C56" s="16" t="s">
        <v>42</v>
      </c>
      <c r="D56" s="16" t="s">
        <v>60</v>
      </c>
      <c r="E56" s="16" t="s">
        <v>328</v>
      </c>
      <c r="F56" s="16" t="s">
        <v>212</v>
      </c>
      <c r="G56" s="16" t="s">
        <v>83</v>
      </c>
      <c r="H56" s="16" t="s">
        <v>279</v>
      </c>
      <c r="I56" s="16" t="s">
        <v>63</v>
      </c>
      <c r="J56" s="16" t="s">
        <v>64</v>
      </c>
      <c r="L56" s="16" t="s">
        <v>51</v>
      </c>
      <c r="M56" s="16">
        <v>3.0</v>
      </c>
      <c r="N56" s="16" t="s">
        <v>65</v>
      </c>
      <c r="O56" s="16">
        <v>4.0</v>
      </c>
      <c r="P56" s="16" t="s">
        <v>329</v>
      </c>
      <c r="Q56" s="16" t="s">
        <v>330</v>
      </c>
      <c r="R56" s="16">
        <v>2.0</v>
      </c>
      <c r="S56" s="16">
        <v>2.0</v>
      </c>
      <c r="T56" s="16">
        <v>2.0</v>
      </c>
      <c r="U56" s="16">
        <v>2.0</v>
      </c>
      <c r="V56" s="16">
        <v>2.0</v>
      </c>
      <c r="W56" s="16">
        <v>2.0</v>
      </c>
      <c r="X56" s="16">
        <v>3.0</v>
      </c>
      <c r="Y56" s="16">
        <v>3.0</v>
      </c>
      <c r="Z56" s="16">
        <v>4.0</v>
      </c>
      <c r="AA56" s="16" t="s">
        <v>118</v>
      </c>
      <c r="AB56" s="16" t="s">
        <v>149</v>
      </c>
      <c r="AC56" s="16" t="s">
        <v>70</v>
      </c>
      <c r="AD56" s="16">
        <v>2.0</v>
      </c>
      <c r="AE56" s="16">
        <v>2.0</v>
      </c>
      <c r="AF56" s="16">
        <v>2.0</v>
      </c>
      <c r="AG56" s="16">
        <v>2.0</v>
      </c>
      <c r="AH56" s="16">
        <v>2.0</v>
      </c>
      <c r="AI56" s="16">
        <v>2.0</v>
      </c>
      <c r="AJ56" s="16">
        <v>3.0</v>
      </c>
      <c r="AK56" s="16">
        <v>3.0</v>
      </c>
      <c r="AL56" s="16" t="s">
        <v>51</v>
      </c>
      <c r="AM56" s="16" t="s">
        <v>89</v>
      </c>
      <c r="AN56" s="16" t="s">
        <v>331</v>
      </c>
    </row>
    <row r="57">
      <c r="A57" s="17">
        <v>45809.45307378472</v>
      </c>
      <c r="B57" s="18" t="s">
        <v>251</v>
      </c>
      <c r="C57" s="18" t="s">
        <v>82</v>
      </c>
      <c r="D57" s="18" t="s">
        <v>272</v>
      </c>
      <c r="E57" s="18" t="s">
        <v>204</v>
      </c>
      <c r="F57" s="18" t="s">
        <v>212</v>
      </c>
      <c r="G57" s="18" t="s">
        <v>61</v>
      </c>
      <c r="H57" s="18" t="s">
        <v>47</v>
      </c>
      <c r="I57" s="18" t="s">
        <v>63</v>
      </c>
      <c r="J57" s="18" t="s">
        <v>64</v>
      </c>
      <c r="L57" s="18" t="s">
        <v>143</v>
      </c>
      <c r="M57" s="18">
        <v>4.0</v>
      </c>
      <c r="N57" s="18" t="s">
        <v>52</v>
      </c>
      <c r="O57" s="18">
        <v>4.0</v>
      </c>
      <c r="P57" s="18" t="s">
        <v>200</v>
      </c>
      <c r="Q57" s="18" t="s">
        <v>332</v>
      </c>
      <c r="R57" s="18">
        <v>2.0</v>
      </c>
      <c r="S57" s="18">
        <v>4.0</v>
      </c>
      <c r="T57" s="18">
        <v>4.0</v>
      </c>
      <c r="U57" s="18">
        <v>4.0</v>
      </c>
      <c r="V57" s="18">
        <v>4.0</v>
      </c>
      <c r="W57" s="18">
        <v>4.0</v>
      </c>
      <c r="X57" s="18">
        <v>3.0</v>
      </c>
      <c r="Y57" s="18">
        <v>3.0</v>
      </c>
      <c r="Z57" s="18">
        <v>2.0</v>
      </c>
      <c r="AA57" s="18" t="s">
        <v>333</v>
      </c>
      <c r="AB57" s="18" t="s">
        <v>215</v>
      </c>
      <c r="AC57" s="18" t="s">
        <v>57</v>
      </c>
      <c r="AD57" s="18">
        <v>4.0</v>
      </c>
      <c r="AE57" s="18">
        <v>2.0</v>
      </c>
      <c r="AF57" s="18">
        <v>2.0</v>
      </c>
      <c r="AG57" s="18">
        <v>2.0</v>
      </c>
      <c r="AH57" s="18">
        <v>3.0</v>
      </c>
      <c r="AI57" s="18">
        <v>2.0</v>
      </c>
      <c r="AJ57" s="18">
        <v>2.0</v>
      </c>
      <c r="AK57" s="18">
        <v>2.0</v>
      </c>
      <c r="AL57" s="18" t="s">
        <v>51</v>
      </c>
      <c r="AM57" s="18" t="s">
        <v>334</v>
      </c>
      <c r="AN57" s="18" t="s">
        <v>110</v>
      </c>
    </row>
    <row r="58">
      <c r="A58" s="15">
        <v>45809.45392847223</v>
      </c>
      <c r="B58" s="16" t="s">
        <v>81</v>
      </c>
      <c r="C58" s="16" t="s">
        <v>42</v>
      </c>
      <c r="D58" s="16" t="s">
        <v>43</v>
      </c>
      <c r="E58" s="16" t="s">
        <v>335</v>
      </c>
      <c r="F58" s="16" t="s">
        <v>45</v>
      </c>
      <c r="G58" s="16" t="s">
        <v>61</v>
      </c>
      <c r="H58" s="16" t="s">
        <v>336</v>
      </c>
      <c r="I58" s="16" t="s">
        <v>63</v>
      </c>
      <c r="J58" s="16" t="s">
        <v>64</v>
      </c>
      <c r="L58" s="16" t="s">
        <v>143</v>
      </c>
      <c r="M58" s="16">
        <v>3.0</v>
      </c>
      <c r="N58" s="16" t="s">
        <v>52</v>
      </c>
      <c r="O58" s="16">
        <v>4.0</v>
      </c>
      <c r="P58" s="16" t="s">
        <v>337</v>
      </c>
      <c r="Q58" s="16" t="s">
        <v>338</v>
      </c>
      <c r="R58" s="16">
        <v>3.0</v>
      </c>
      <c r="S58" s="16">
        <v>3.0</v>
      </c>
      <c r="T58" s="16">
        <v>3.0</v>
      </c>
      <c r="U58" s="16">
        <v>3.0</v>
      </c>
      <c r="V58" s="16">
        <v>3.0</v>
      </c>
      <c r="W58" s="16">
        <v>3.0</v>
      </c>
      <c r="X58" s="16">
        <v>4.0</v>
      </c>
      <c r="Y58" s="16">
        <v>3.0</v>
      </c>
      <c r="Z58" s="16">
        <v>3.0</v>
      </c>
      <c r="AA58" s="16" t="s">
        <v>339</v>
      </c>
      <c r="AB58" s="16" t="s">
        <v>340</v>
      </c>
      <c r="AC58" s="16" t="s">
        <v>209</v>
      </c>
      <c r="AD58" s="16">
        <v>3.0</v>
      </c>
      <c r="AE58" s="16">
        <v>2.0</v>
      </c>
      <c r="AF58" s="16">
        <v>2.0</v>
      </c>
      <c r="AG58" s="16">
        <v>1.0</v>
      </c>
      <c r="AH58" s="16">
        <v>3.0</v>
      </c>
      <c r="AI58" s="16">
        <v>3.0</v>
      </c>
      <c r="AJ58" s="16">
        <v>3.0</v>
      </c>
      <c r="AK58" s="16">
        <v>3.0</v>
      </c>
      <c r="AL58" s="16" t="s">
        <v>51</v>
      </c>
      <c r="AM58" s="16" t="s">
        <v>341</v>
      </c>
      <c r="AN58" s="16" t="s">
        <v>342</v>
      </c>
      <c r="AO58" s="19" t="s">
        <v>343</v>
      </c>
    </row>
    <row r="59">
      <c r="A59" s="17">
        <v>45809.45406215278</v>
      </c>
      <c r="B59" s="18" t="s">
        <v>251</v>
      </c>
      <c r="C59" s="18" t="s">
        <v>82</v>
      </c>
      <c r="D59" s="18" t="s">
        <v>272</v>
      </c>
      <c r="E59" s="18" t="s">
        <v>344</v>
      </c>
      <c r="F59" s="18" t="s">
        <v>212</v>
      </c>
      <c r="G59" s="18" t="s">
        <v>83</v>
      </c>
      <c r="H59" s="18" t="s">
        <v>345</v>
      </c>
      <c r="I59" s="18" t="s">
        <v>63</v>
      </c>
      <c r="J59" s="18" t="s">
        <v>64</v>
      </c>
      <c r="L59" s="18" t="s">
        <v>143</v>
      </c>
      <c r="M59" s="18">
        <v>3.0</v>
      </c>
      <c r="N59" s="18" t="s">
        <v>52</v>
      </c>
      <c r="O59" s="18">
        <v>5.0</v>
      </c>
      <c r="P59" s="18" t="s">
        <v>200</v>
      </c>
      <c r="Q59" s="18" t="s">
        <v>346</v>
      </c>
      <c r="R59" s="18">
        <v>3.0</v>
      </c>
      <c r="S59" s="18">
        <v>3.0</v>
      </c>
      <c r="T59" s="18">
        <v>3.0</v>
      </c>
      <c r="U59" s="18">
        <v>3.0</v>
      </c>
      <c r="V59" s="18">
        <v>3.0</v>
      </c>
      <c r="W59" s="18">
        <v>3.0</v>
      </c>
      <c r="X59" s="18">
        <v>4.0</v>
      </c>
      <c r="Y59" s="18">
        <v>3.0</v>
      </c>
      <c r="Z59" s="18">
        <v>4.0</v>
      </c>
      <c r="AA59" s="18" t="s">
        <v>347</v>
      </c>
      <c r="AB59" s="18" t="s">
        <v>263</v>
      </c>
      <c r="AC59" s="18" t="s">
        <v>70</v>
      </c>
      <c r="AD59" s="18">
        <v>3.0</v>
      </c>
      <c r="AE59" s="18">
        <v>3.0</v>
      </c>
      <c r="AF59" s="18">
        <v>3.0</v>
      </c>
      <c r="AG59" s="18">
        <v>3.0</v>
      </c>
      <c r="AH59" s="18">
        <v>3.0</v>
      </c>
      <c r="AI59" s="18">
        <v>3.0</v>
      </c>
      <c r="AJ59" s="18">
        <v>3.0</v>
      </c>
      <c r="AK59" s="18">
        <v>3.0</v>
      </c>
      <c r="AL59" s="18" t="s">
        <v>51</v>
      </c>
      <c r="AM59" s="18" t="s">
        <v>217</v>
      </c>
      <c r="AN59" s="18" t="s">
        <v>348</v>
      </c>
    </row>
    <row r="60">
      <c r="A60" s="15">
        <v>45809.454477708336</v>
      </c>
      <c r="B60" s="16" t="s">
        <v>251</v>
      </c>
      <c r="C60" s="16" t="s">
        <v>42</v>
      </c>
      <c r="D60" s="16" t="s">
        <v>60</v>
      </c>
      <c r="E60" s="16" t="s">
        <v>260</v>
      </c>
      <c r="F60" s="16" t="s">
        <v>212</v>
      </c>
      <c r="G60" s="16" t="s">
        <v>83</v>
      </c>
      <c r="H60" s="16" t="s">
        <v>349</v>
      </c>
      <c r="I60" s="16" t="s">
        <v>63</v>
      </c>
      <c r="J60" s="16" t="s">
        <v>64</v>
      </c>
      <c r="L60" s="16" t="s">
        <v>143</v>
      </c>
      <c r="M60" s="16">
        <v>3.0</v>
      </c>
      <c r="N60" s="16" t="s">
        <v>65</v>
      </c>
      <c r="O60" s="16">
        <v>5.0</v>
      </c>
      <c r="P60" s="16" t="s">
        <v>350</v>
      </c>
      <c r="Q60" s="16" t="s">
        <v>54</v>
      </c>
      <c r="R60" s="16">
        <v>3.0</v>
      </c>
      <c r="S60" s="16">
        <v>4.0</v>
      </c>
      <c r="T60" s="16">
        <v>4.0</v>
      </c>
      <c r="U60" s="16">
        <v>4.0</v>
      </c>
      <c r="V60" s="16">
        <v>3.0</v>
      </c>
      <c r="W60" s="16">
        <v>4.0</v>
      </c>
      <c r="X60" s="16">
        <v>3.0</v>
      </c>
      <c r="Y60" s="16">
        <v>3.0</v>
      </c>
      <c r="Z60" s="16">
        <v>3.0</v>
      </c>
      <c r="AA60" s="16" t="s">
        <v>351</v>
      </c>
      <c r="AB60" s="16" t="s">
        <v>124</v>
      </c>
      <c r="AC60" s="16" t="s">
        <v>70</v>
      </c>
      <c r="AD60" s="16">
        <v>3.0</v>
      </c>
      <c r="AE60" s="16">
        <v>2.0</v>
      </c>
      <c r="AF60" s="16">
        <v>2.0</v>
      </c>
      <c r="AG60" s="16">
        <v>1.0</v>
      </c>
      <c r="AH60" s="16">
        <v>3.0</v>
      </c>
      <c r="AI60" s="16">
        <v>3.0</v>
      </c>
      <c r="AJ60" s="16">
        <v>3.0</v>
      </c>
      <c r="AK60" s="16">
        <v>3.0</v>
      </c>
      <c r="AL60" s="16" t="s">
        <v>143</v>
      </c>
      <c r="AM60" s="16" t="s">
        <v>268</v>
      </c>
      <c r="AN60" s="16" t="s">
        <v>210</v>
      </c>
    </row>
    <row r="61">
      <c r="A61" s="17">
        <v>45809.454750324076</v>
      </c>
      <c r="B61" s="18" t="s">
        <v>251</v>
      </c>
      <c r="C61" s="18" t="s">
        <v>42</v>
      </c>
      <c r="D61" s="18" t="s">
        <v>60</v>
      </c>
      <c r="E61" s="18" t="s">
        <v>155</v>
      </c>
      <c r="F61" s="18" t="s">
        <v>212</v>
      </c>
      <c r="G61" s="18" t="s">
        <v>83</v>
      </c>
      <c r="H61" s="18" t="s">
        <v>213</v>
      </c>
      <c r="I61" s="18" t="s">
        <v>63</v>
      </c>
      <c r="J61" s="18" t="s">
        <v>64</v>
      </c>
      <c r="L61" s="18" t="s">
        <v>143</v>
      </c>
      <c r="M61" s="18">
        <v>3.0</v>
      </c>
      <c r="N61" s="18" t="s">
        <v>65</v>
      </c>
      <c r="O61" s="18">
        <v>4.0</v>
      </c>
      <c r="P61" s="18" t="s">
        <v>352</v>
      </c>
      <c r="Q61" s="18" t="s">
        <v>353</v>
      </c>
      <c r="R61" s="18">
        <v>2.0</v>
      </c>
      <c r="S61" s="18">
        <v>3.0</v>
      </c>
      <c r="T61" s="18">
        <v>2.0</v>
      </c>
      <c r="U61" s="18">
        <v>3.0</v>
      </c>
      <c r="V61" s="18">
        <v>3.0</v>
      </c>
      <c r="W61" s="18">
        <v>2.0</v>
      </c>
      <c r="X61" s="18">
        <v>4.0</v>
      </c>
      <c r="Y61" s="18">
        <v>4.0</v>
      </c>
      <c r="Z61" s="18">
        <v>2.0</v>
      </c>
      <c r="AA61" s="18" t="s">
        <v>118</v>
      </c>
      <c r="AB61" s="18" t="s">
        <v>354</v>
      </c>
      <c r="AC61" s="18" t="s">
        <v>70</v>
      </c>
      <c r="AD61" s="18">
        <v>2.0</v>
      </c>
      <c r="AE61" s="18">
        <v>1.0</v>
      </c>
      <c r="AF61" s="18">
        <v>2.0</v>
      </c>
      <c r="AG61" s="18">
        <v>1.0</v>
      </c>
      <c r="AH61" s="18">
        <v>1.0</v>
      </c>
      <c r="AI61" s="18">
        <v>3.0</v>
      </c>
      <c r="AJ61" s="18">
        <v>2.0</v>
      </c>
      <c r="AK61" s="18">
        <v>3.0</v>
      </c>
      <c r="AL61" s="18" t="s">
        <v>143</v>
      </c>
      <c r="AM61" s="18" t="s">
        <v>355</v>
      </c>
      <c r="AN61" s="18" t="s">
        <v>89</v>
      </c>
    </row>
    <row r="62">
      <c r="A62" s="15">
        <v>45809.4553043287</v>
      </c>
      <c r="B62" s="16" t="s">
        <v>251</v>
      </c>
      <c r="C62" s="16" t="s">
        <v>42</v>
      </c>
      <c r="D62" s="16" t="s">
        <v>356</v>
      </c>
      <c r="E62" s="16" t="s">
        <v>357</v>
      </c>
      <c r="F62" s="16" t="s">
        <v>212</v>
      </c>
      <c r="G62" s="16" t="s">
        <v>83</v>
      </c>
      <c r="H62" s="16" t="s">
        <v>274</v>
      </c>
      <c r="I62" s="16" t="s">
        <v>63</v>
      </c>
      <c r="J62" s="16" t="s">
        <v>64</v>
      </c>
      <c r="L62" s="16" t="s">
        <v>143</v>
      </c>
      <c r="M62" s="16">
        <v>3.0</v>
      </c>
      <c r="N62" s="16" t="s">
        <v>52</v>
      </c>
      <c r="O62" s="16">
        <v>4.0</v>
      </c>
      <c r="P62" s="16" t="s">
        <v>140</v>
      </c>
      <c r="Q62" s="16" t="s">
        <v>358</v>
      </c>
      <c r="R62" s="16">
        <v>3.0</v>
      </c>
      <c r="S62" s="16">
        <v>4.0</v>
      </c>
      <c r="T62" s="16">
        <v>2.0</v>
      </c>
      <c r="U62" s="16">
        <v>4.0</v>
      </c>
      <c r="V62" s="16">
        <v>4.0</v>
      </c>
      <c r="W62" s="16">
        <v>4.0</v>
      </c>
      <c r="X62" s="16">
        <v>4.0</v>
      </c>
      <c r="Y62" s="16">
        <v>3.0</v>
      </c>
      <c r="Z62" s="16">
        <v>3.0</v>
      </c>
      <c r="AA62" s="16" t="s">
        <v>359</v>
      </c>
      <c r="AB62" s="16" t="s">
        <v>360</v>
      </c>
      <c r="AC62" s="16" t="s">
        <v>70</v>
      </c>
      <c r="AD62" s="16">
        <v>2.0</v>
      </c>
      <c r="AE62" s="16">
        <v>1.0</v>
      </c>
      <c r="AF62" s="16">
        <v>1.0</v>
      </c>
      <c r="AG62" s="16">
        <v>1.0</v>
      </c>
      <c r="AH62" s="16">
        <v>3.0</v>
      </c>
      <c r="AI62" s="16">
        <v>1.0</v>
      </c>
      <c r="AJ62" s="16">
        <v>2.0</v>
      </c>
      <c r="AK62" s="16">
        <v>1.0</v>
      </c>
      <c r="AL62" s="16" t="s">
        <v>51</v>
      </c>
      <c r="AM62" s="16" t="s">
        <v>80</v>
      </c>
      <c r="AN62" s="16" t="s">
        <v>210</v>
      </c>
    </row>
    <row r="63">
      <c r="A63" s="17">
        <v>45809.45535289352</v>
      </c>
      <c r="B63" s="18" t="s">
        <v>251</v>
      </c>
      <c r="C63" s="18" t="s">
        <v>82</v>
      </c>
      <c r="D63" s="18" t="s">
        <v>361</v>
      </c>
      <c r="E63" s="18" t="s">
        <v>253</v>
      </c>
      <c r="F63" s="18" t="s">
        <v>212</v>
      </c>
      <c r="G63" s="18" t="s">
        <v>83</v>
      </c>
      <c r="H63" s="18" t="s">
        <v>274</v>
      </c>
      <c r="I63" s="18" t="s">
        <v>63</v>
      </c>
      <c r="J63" s="18" t="s">
        <v>64</v>
      </c>
      <c r="L63" s="18" t="s">
        <v>143</v>
      </c>
      <c r="M63" s="18">
        <v>3.0</v>
      </c>
      <c r="N63" s="18" t="s">
        <v>52</v>
      </c>
      <c r="O63" s="18">
        <v>4.0</v>
      </c>
      <c r="P63" s="18" t="s">
        <v>200</v>
      </c>
      <c r="Q63" s="18" t="s">
        <v>358</v>
      </c>
      <c r="R63" s="18">
        <v>3.0</v>
      </c>
      <c r="S63" s="18">
        <v>3.0</v>
      </c>
      <c r="T63" s="18">
        <v>3.0</v>
      </c>
      <c r="U63" s="18">
        <v>2.0</v>
      </c>
      <c r="V63" s="18">
        <v>4.0</v>
      </c>
      <c r="W63" s="18">
        <v>2.0</v>
      </c>
      <c r="X63" s="18">
        <v>3.0</v>
      </c>
      <c r="Y63" s="18">
        <v>1.0</v>
      </c>
      <c r="Z63" s="18">
        <v>3.0</v>
      </c>
      <c r="AA63" s="18" t="s">
        <v>76</v>
      </c>
      <c r="AB63" s="18" t="s">
        <v>362</v>
      </c>
      <c r="AC63" s="18" t="s">
        <v>70</v>
      </c>
      <c r="AD63" s="18">
        <v>3.0</v>
      </c>
      <c r="AE63" s="18">
        <v>2.0</v>
      </c>
      <c r="AF63" s="18">
        <v>2.0</v>
      </c>
      <c r="AG63" s="18">
        <v>1.0</v>
      </c>
      <c r="AH63" s="18">
        <v>4.0</v>
      </c>
      <c r="AI63" s="18">
        <v>3.0</v>
      </c>
      <c r="AJ63" s="18">
        <v>3.0</v>
      </c>
      <c r="AK63" s="18">
        <v>4.0</v>
      </c>
      <c r="AL63" s="18" t="s">
        <v>51</v>
      </c>
      <c r="AM63" s="18" t="s">
        <v>363</v>
      </c>
      <c r="AN63" s="18" t="s">
        <v>162</v>
      </c>
    </row>
    <row r="64">
      <c r="A64" s="15">
        <v>45809.45562219908</v>
      </c>
      <c r="B64" s="16" t="s">
        <v>41</v>
      </c>
      <c r="C64" s="16" t="s">
        <v>42</v>
      </c>
      <c r="D64" s="16" t="s">
        <v>43</v>
      </c>
      <c r="E64" s="16" t="s">
        <v>204</v>
      </c>
      <c r="F64" s="16" t="s">
        <v>212</v>
      </c>
      <c r="G64" s="16" t="s">
        <v>46</v>
      </c>
      <c r="H64" s="16" t="s">
        <v>274</v>
      </c>
      <c r="I64" s="16" t="s">
        <v>63</v>
      </c>
      <c r="J64" s="16" t="s">
        <v>64</v>
      </c>
      <c r="L64" s="16" t="s">
        <v>143</v>
      </c>
      <c r="M64" s="16">
        <v>3.0</v>
      </c>
      <c r="N64" s="16" t="s">
        <v>52</v>
      </c>
      <c r="O64" s="16">
        <v>4.0</v>
      </c>
      <c r="P64" s="16" t="s">
        <v>364</v>
      </c>
      <c r="Q64" s="16" t="s">
        <v>330</v>
      </c>
      <c r="R64" s="16">
        <v>3.0</v>
      </c>
      <c r="S64" s="16">
        <v>3.0</v>
      </c>
      <c r="T64" s="16">
        <v>3.0</v>
      </c>
      <c r="U64" s="16">
        <v>3.0</v>
      </c>
      <c r="V64" s="16">
        <v>4.0</v>
      </c>
      <c r="W64" s="16">
        <v>4.0</v>
      </c>
      <c r="X64" s="16">
        <v>4.0</v>
      </c>
      <c r="Y64" s="16">
        <v>4.0</v>
      </c>
      <c r="Z64" s="16">
        <v>3.0</v>
      </c>
      <c r="AA64" s="16" t="s">
        <v>365</v>
      </c>
      <c r="AB64" s="16" t="s">
        <v>121</v>
      </c>
      <c r="AC64" s="16" t="s">
        <v>70</v>
      </c>
      <c r="AD64" s="16">
        <v>2.0</v>
      </c>
      <c r="AE64" s="16">
        <v>2.0</v>
      </c>
      <c r="AF64" s="16">
        <v>2.0</v>
      </c>
      <c r="AG64" s="16">
        <v>2.0</v>
      </c>
      <c r="AH64" s="16">
        <v>3.0</v>
      </c>
      <c r="AI64" s="16">
        <v>3.0</v>
      </c>
      <c r="AJ64" s="16">
        <v>2.0</v>
      </c>
      <c r="AK64" s="16">
        <v>3.0</v>
      </c>
      <c r="AL64" s="16" t="s">
        <v>51</v>
      </c>
      <c r="AM64" s="16" t="s">
        <v>110</v>
      </c>
      <c r="AN64" s="16" t="s">
        <v>120</v>
      </c>
    </row>
    <row r="65">
      <c r="A65" s="17">
        <v>45809.45579753473</v>
      </c>
      <c r="B65" s="18" t="s">
        <v>251</v>
      </c>
      <c r="C65" s="18" t="s">
        <v>42</v>
      </c>
      <c r="D65" s="18" t="s">
        <v>60</v>
      </c>
      <c r="E65" s="18" t="s">
        <v>260</v>
      </c>
      <c r="F65" s="18" t="s">
        <v>212</v>
      </c>
      <c r="G65" s="18" t="s">
        <v>83</v>
      </c>
      <c r="H65" s="18" t="s">
        <v>349</v>
      </c>
      <c r="I65" s="18" t="s">
        <v>63</v>
      </c>
      <c r="J65" s="18" t="s">
        <v>64</v>
      </c>
      <c r="L65" s="18" t="s">
        <v>143</v>
      </c>
      <c r="M65" s="18">
        <v>3.0</v>
      </c>
      <c r="N65" s="18" t="s">
        <v>52</v>
      </c>
      <c r="O65" s="18">
        <v>4.0</v>
      </c>
      <c r="P65" s="18" t="s">
        <v>200</v>
      </c>
      <c r="Q65" s="18" t="s">
        <v>366</v>
      </c>
      <c r="R65" s="18">
        <v>3.0</v>
      </c>
      <c r="S65" s="18">
        <v>4.0</v>
      </c>
      <c r="T65" s="18">
        <v>4.0</v>
      </c>
      <c r="U65" s="18">
        <v>4.0</v>
      </c>
      <c r="V65" s="18">
        <v>4.0</v>
      </c>
      <c r="W65" s="18">
        <v>4.0</v>
      </c>
      <c r="X65" s="18">
        <v>4.0</v>
      </c>
      <c r="Y65" s="18">
        <v>4.0</v>
      </c>
      <c r="Z65" s="18">
        <v>3.0</v>
      </c>
      <c r="AA65" s="18" t="s">
        <v>367</v>
      </c>
      <c r="AB65" s="18" t="s">
        <v>215</v>
      </c>
      <c r="AC65" s="18" t="s">
        <v>70</v>
      </c>
      <c r="AD65" s="18">
        <v>2.0</v>
      </c>
      <c r="AE65" s="18">
        <v>3.0</v>
      </c>
      <c r="AF65" s="18">
        <v>3.0</v>
      </c>
      <c r="AG65" s="18">
        <v>2.0</v>
      </c>
      <c r="AH65" s="18">
        <v>3.0</v>
      </c>
      <c r="AI65" s="18">
        <v>2.0</v>
      </c>
      <c r="AJ65" s="18">
        <v>2.0</v>
      </c>
      <c r="AK65" s="18">
        <v>2.0</v>
      </c>
      <c r="AL65" s="18" t="s">
        <v>143</v>
      </c>
      <c r="AM65" s="18" t="s">
        <v>363</v>
      </c>
      <c r="AN65" s="18" t="s">
        <v>210</v>
      </c>
      <c r="AO65" s="20" t="s">
        <v>368</v>
      </c>
    </row>
    <row r="66">
      <c r="A66" s="15">
        <v>45809.45581383102</v>
      </c>
      <c r="B66" s="16" t="s">
        <v>251</v>
      </c>
      <c r="C66" s="16" t="s">
        <v>42</v>
      </c>
      <c r="D66" s="16" t="s">
        <v>272</v>
      </c>
      <c r="E66" s="16" t="s">
        <v>369</v>
      </c>
      <c r="F66" s="16" t="s">
        <v>212</v>
      </c>
      <c r="G66" s="16" t="s">
        <v>83</v>
      </c>
      <c r="H66" s="16" t="s">
        <v>299</v>
      </c>
      <c r="I66" s="16" t="s">
        <v>63</v>
      </c>
      <c r="J66" s="16" t="s">
        <v>64</v>
      </c>
      <c r="L66" s="16" t="s">
        <v>143</v>
      </c>
      <c r="M66" s="16">
        <v>4.0</v>
      </c>
      <c r="N66" s="16" t="s">
        <v>52</v>
      </c>
      <c r="O66" s="16">
        <v>5.0</v>
      </c>
      <c r="P66" s="16" t="s">
        <v>200</v>
      </c>
      <c r="Q66" s="16" t="s">
        <v>178</v>
      </c>
      <c r="R66" s="16">
        <v>3.0</v>
      </c>
      <c r="S66" s="16">
        <v>4.0</v>
      </c>
      <c r="T66" s="16">
        <v>4.0</v>
      </c>
      <c r="U66" s="16">
        <v>4.0</v>
      </c>
      <c r="V66" s="16">
        <v>4.0</v>
      </c>
      <c r="W66" s="16">
        <v>4.0</v>
      </c>
      <c r="X66" s="16">
        <v>4.0</v>
      </c>
      <c r="Y66" s="16">
        <v>4.0</v>
      </c>
      <c r="Z66" s="16">
        <v>4.0</v>
      </c>
      <c r="AA66" s="16" t="s">
        <v>370</v>
      </c>
      <c r="AB66" s="16" t="s">
        <v>360</v>
      </c>
      <c r="AC66" s="16" t="s">
        <v>57</v>
      </c>
      <c r="AD66" s="16">
        <v>2.0</v>
      </c>
      <c r="AE66" s="16">
        <v>3.0</v>
      </c>
      <c r="AF66" s="16">
        <v>2.0</v>
      </c>
      <c r="AG66" s="16">
        <v>1.0</v>
      </c>
      <c r="AH66" s="16">
        <v>3.0</v>
      </c>
      <c r="AI66" s="16">
        <v>2.0</v>
      </c>
      <c r="AJ66" s="16">
        <v>2.0</v>
      </c>
      <c r="AK66" s="16">
        <v>3.0</v>
      </c>
      <c r="AL66" s="16" t="s">
        <v>51</v>
      </c>
      <c r="AM66" s="16" t="s">
        <v>363</v>
      </c>
      <c r="AN66" s="16" t="s">
        <v>110</v>
      </c>
    </row>
    <row r="67">
      <c r="A67" s="17">
        <v>45809.45662287037</v>
      </c>
      <c r="B67" s="18" t="s">
        <v>251</v>
      </c>
      <c r="C67" s="18" t="s">
        <v>42</v>
      </c>
      <c r="D67" s="18" t="s">
        <v>60</v>
      </c>
      <c r="E67" s="18" t="s">
        <v>371</v>
      </c>
      <c r="F67" s="18" t="s">
        <v>212</v>
      </c>
      <c r="G67" s="18" t="s">
        <v>61</v>
      </c>
      <c r="H67" s="18" t="s">
        <v>345</v>
      </c>
      <c r="I67" s="18" t="s">
        <v>63</v>
      </c>
      <c r="J67" s="18" t="s">
        <v>64</v>
      </c>
      <c r="L67" s="18" t="s">
        <v>51</v>
      </c>
      <c r="M67" s="18">
        <v>3.0</v>
      </c>
      <c r="N67" s="18" t="s">
        <v>52</v>
      </c>
      <c r="O67" s="18">
        <v>3.0</v>
      </c>
      <c r="P67" s="18" t="s">
        <v>275</v>
      </c>
      <c r="Q67" s="18" t="s">
        <v>372</v>
      </c>
      <c r="R67" s="18">
        <v>3.0</v>
      </c>
      <c r="S67" s="18">
        <v>3.0</v>
      </c>
      <c r="T67" s="18">
        <v>4.0</v>
      </c>
      <c r="U67" s="18">
        <v>4.0</v>
      </c>
      <c r="V67" s="18">
        <v>3.0</v>
      </c>
      <c r="W67" s="18">
        <v>3.0</v>
      </c>
      <c r="X67" s="18">
        <v>3.0</v>
      </c>
      <c r="Y67" s="18">
        <v>3.0</v>
      </c>
      <c r="Z67" s="18">
        <v>3.0</v>
      </c>
      <c r="AA67" s="18" t="s">
        <v>285</v>
      </c>
      <c r="AB67" s="18" t="s">
        <v>373</v>
      </c>
      <c r="AC67" s="18" t="s">
        <v>70</v>
      </c>
      <c r="AD67" s="18">
        <v>2.0</v>
      </c>
      <c r="AE67" s="18">
        <v>2.0</v>
      </c>
      <c r="AF67" s="18">
        <v>3.0</v>
      </c>
      <c r="AG67" s="18">
        <v>1.0</v>
      </c>
      <c r="AH67" s="18">
        <v>1.0</v>
      </c>
      <c r="AI67" s="18">
        <v>2.0</v>
      </c>
      <c r="AJ67" s="18">
        <v>2.0</v>
      </c>
      <c r="AK67" s="18">
        <v>3.0</v>
      </c>
      <c r="AL67" s="18" t="s">
        <v>51</v>
      </c>
      <c r="AM67" s="18" t="s">
        <v>186</v>
      </c>
      <c r="AN67" s="18" t="s">
        <v>120</v>
      </c>
      <c r="AO67" s="20" t="s">
        <v>172</v>
      </c>
    </row>
    <row r="68">
      <c r="A68" s="15">
        <v>45809.45680600694</v>
      </c>
      <c r="B68" s="16" t="s">
        <v>90</v>
      </c>
      <c r="C68" s="16" t="s">
        <v>42</v>
      </c>
      <c r="D68" s="16" t="s">
        <v>287</v>
      </c>
      <c r="E68" s="16" t="s">
        <v>204</v>
      </c>
      <c r="F68" s="16" t="s">
        <v>212</v>
      </c>
      <c r="G68" s="16" t="s">
        <v>83</v>
      </c>
      <c r="H68" s="16" t="s">
        <v>374</v>
      </c>
      <c r="I68" s="16" t="s">
        <v>63</v>
      </c>
      <c r="J68" s="16" t="s">
        <v>49</v>
      </c>
      <c r="K68" s="16" t="s">
        <v>73</v>
      </c>
      <c r="L68" s="16" t="s">
        <v>51</v>
      </c>
      <c r="M68" s="16">
        <v>3.0</v>
      </c>
      <c r="N68" s="16" t="s">
        <v>65</v>
      </c>
      <c r="O68" s="16">
        <v>4.0</v>
      </c>
      <c r="P68" s="16" t="s">
        <v>364</v>
      </c>
      <c r="Q68" s="16" t="s">
        <v>67</v>
      </c>
      <c r="R68" s="16">
        <v>4.0</v>
      </c>
      <c r="S68" s="16">
        <v>3.0</v>
      </c>
      <c r="T68" s="16">
        <v>3.0</v>
      </c>
      <c r="U68" s="16">
        <v>4.0</v>
      </c>
      <c r="V68" s="16">
        <v>4.0</v>
      </c>
      <c r="W68" s="16">
        <v>3.0</v>
      </c>
      <c r="X68" s="16">
        <v>4.0</v>
      </c>
      <c r="Y68" s="16">
        <v>4.0</v>
      </c>
      <c r="Z68" s="16">
        <v>5.0</v>
      </c>
      <c r="AA68" s="16" t="s">
        <v>375</v>
      </c>
      <c r="AB68" s="16" t="s">
        <v>119</v>
      </c>
      <c r="AC68" s="16" t="s">
        <v>57</v>
      </c>
      <c r="AD68" s="16">
        <v>3.0</v>
      </c>
      <c r="AE68" s="16">
        <v>1.0</v>
      </c>
      <c r="AF68" s="16">
        <v>1.0</v>
      </c>
      <c r="AG68" s="16">
        <v>1.0</v>
      </c>
      <c r="AH68" s="16">
        <v>3.0</v>
      </c>
      <c r="AI68" s="16">
        <v>4.0</v>
      </c>
      <c r="AJ68" s="16">
        <v>2.0</v>
      </c>
      <c r="AK68" s="16">
        <v>4.0</v>
      </c>
      <c r="AL68" s="16" t="s">
        <v>51</v>
      </c>
      <c r="AM68" s="16" t="s">
        <v>162</v>
      </c>
      <c r="AN68" s="16" t="s">
        <v>89</v>
      </c>
      <c r="AO68" s="19" t="s">
        <v>172</v>
      </c>
    </row>
    <row r="69">
      <c r="A69" s="17">
        <v>45809.45843859954</v>
      </c>
      <c r="B69" s="18" t="s">
        <v>41</v>
      </c>
      <c r="C69" s="18" t="s">
        <v>42</v>
      </c>
      <c r="D69" s="18" t="s">
        <v>60</v>
      </c>
      <c r="E69" s="18" t="s">
        <v>204</v>
      </c>
      <c r="F69" s="18" t="s">
        <v>45</v>
      </c>
      <c r="G69" s="18" t="s">
        <v>61</v>
      </c>
      <c r="H69" s="18" t="s">
        <v>376</v>
      </c>
      <c r="I69" s="18" t="s">
        <v>63</v>
      </c>
      <c r="J69" s="18" t="s">
        <v>64</v>
      </c>
      <c r="L69" s="18" t="s">
        <v>51</v>
      </c>
      <c r="M69" s="18">
        <v>4.0</v>
      </c>
      <c r="N69" s="18" t="s">
        <v>65</v>
      </c>
      <c r="O69" s="18">
        <v>3.0</v>
      </c>
      <c r="P69" s="18" t="s">
        <v>377</v>
      </c>
      <c r="Q69" s="18" t="s">
        <v>378</v>
      </c>
      <c r="R69" s="18">
        <v>2.0</v>
      </c>
      <c r="S69" s="18">
        <v>2.0</v>
      </c>
      <c r="T69" s="18">
        <v>2.0</v>
      </c>
      <c r="U69" s="18">
        <v>2.0</v>
      </c>
      <c r="V69" s="18">
        <v>2.0</v>
      </c>
      <c r="W69" s="18">
        <v>2.0</v>
      </c>
      <c r="X69" s="18">
        <v>3.0</v>
      </c>
      <c r="Y69" s="18">
        <v>3.0</v>
      </c>
      <c r="Z69" s="18">
        <v>4.0</v>
      </c>
      <c r="AA69" s="18" t="s">
        <v>285</v>
      </c>
      <c r="AB69" s="18" t="s">
        <v>250</v>
      </c>
      <c r="AC69" s="18" t="s">
        <v>70</v>
      </c>
      <c r="AD69" s="18">
        <v>3.0</v>
      </c>
      <c r="AE69" s="18">
        <v>2.0</v>
      </c>
      <c r="AF69" s="18">
        <v>2.0</v>
      </c>
      <c r="AG69" s="18">
        <v>2.0</v>
      </c>
      <c r="AH69" s="18">
        <v>3.0</v>
      </c>
      <c r="AI69" s="18">
        <v>3.0</v>
      </c>
      <c r="AJ69" s="18">
        <v>4.0</v>
      </c>
      <c r="AK69" s="18">
        <v>4.0</v>
      </c>
      <c r="AL69" s="18" t="s">
        <v>51</v>
      </c>
      <c r="AM69" s="18" t="s">
        <v>379</v>
      </c>
      <c r="AN69" s="18" t="s">
        <v>80</v>
      </c>
    </row>
    <row r="70">
      <c r="A70" s="15">
        <v>45809.461181921295</v>
      </c>
      <c r="B70" s="16" t="s">
        <v>41</v>
      </c>
      <c r="C70" s="16" t="s">
        <v>42</v>
      </c>
      <c r="D70" s="16" t="s">
        <v>203</v>
      </c>
      <c r="E70" s="16" t="s">
        <v>155</v>
      </c>
      <c r="F70" s="16" t="s">
        <v>45</v>
      </c>
      <c r="G70" s="16" t="s">
        <v>61</v>
      </c>
      <c r="H70" s="16" t="s">
        <v>47</v>
      </c>
      <c r="I70" s="16" t="s">
        <v>63</v>
      </c>
      <c r="J70" s="16" t="s">
        <v>49</v>
      </c>
      <c r="K70" s="16" t="s">
        <v>73</v>
      </c>
      <c r="L70" s="16" t="s">
        <v>143</v>
      </c>
      <c r="M70" s="16">
        <v>3.0</v>
      </c>
      <c r="N70" s="16" t="s">
        <v>65</v>
      </c>
      <c r="O70" s="16">
        <v>4.0</v>
      </c>
      <c r="P70" s="16" t="s">
        <v>380</v>
      </c>
      <c r="Q70" s="16" t="s">
        <v>293</v>
      </c>
      <c r="R70" s="16">
        <v>3.0</v>
      </c>
      <c r="S70" s="16">
        <v>4.0</v>
      </c>
      <c r="T70" s="16">
        <v>4.0</v>
      </c>
      <c r="U70" s="16">
        <v>4.0</v>
      </c>
      <c r="V70" s="16">
        <v>3.0</v>
      </c>
      <c r="W70" s="16">
        <v>3.0</v>
      </c>
      <c r="X70" s="16">
        <v>3.0</v>
      </c>
      <c r="Y70" s="16">
        <v>2.0</v>
      </c>
      <c r="Z70" s="16">
        <v>3.0</v>
      </c>
      <c r="AA70" s="16" t="s">
        <v>381</v>
      </c>
      <c r="AB70" s="16" t="s">
        <v>382</v>
      </c>
      <c r="AC70" s="16" t="s">
        <v>57</v>
      </c>
      <c r="AD70" s="16">
        <v>3.0</v>
      </c>
      <c r="AE70" s="16">
        <v>3.0</v>
      </c>
      <c r="AF70" s="16">
        <v>4.0</v>
      </c>
      <c r="AG70" s="16">
        <v>3.0</v>
      </c>
      <c r="AH70" s="16">
        <v>3.0</v>
      </c>
      <c r="AI70" s="16">
        <v>3.0</v>
      </c>
      <c r="AJ70" s="16">
        <v>3.0</v>
      </c>
      <c r="AK70" s="16">
        <v>3.0</v>
      </c>
      <c r="AL70" s="16" t="s">
        <v>78</v>
      </c>
      <c r="AM70" s="16" t="s">
        <v>379</v>
      </c>
      <c r="AN70" s="16" t="s">
        <v>331</v>
      </c>
    </row>
    <row r="71">
      <c r="A71" s="17">
        <v>45809.46248311343</v>
      </c>
      <c r="B71" s="18" t="s">
        <v>251</v>
      </c>
      <c r="C71" s="18" t="s">
        <v>42</v>
      </c>
      <c r="D71" s="18" t="s">
        <v>383</v>
      </c>
      <c r="E71" s="18" t="s">
        <v>384</v>
      </c>
      <c r="F71" s="18" t="s">
        <v>212</v>
      </c>
      <c r="G71" s="18" t="s">
        <v>83</v>
      </c>
      <c r="H71" s="18" t="s">
        <v>274</v>
      </c>
      <c r="I71" s="18" t="s">
        <v>63</v>
      </c>
      <c r="J71" s="18" t="s">
        <v>64</v>
      </c>
      <c r="L71" s="18" t="s">
        <v>143</v>
      </c>
      <c r="M71" s="18">
        <v>3.0</v>
      </c>
      <c r="N71" s="18" t="s">
        <v>65</v>
      </c>
      <c r="O71" s="18">
        <v>5.0</v>
      </c>
      <c r="P71" s="18" t="s">
        <v>140</v>
      </c>
      <c r="Q71" s="18" t="s">
        <v>168</v>
      </c>
      <c r="R71" s="18">
        <v>4.0</v>
      </c>
      <c r="S71" s="18">
        <v>4.0</v>
      </c>
      <c r="T71" s="18">
        <v>4.0</v>
      </c>
      <c r="U71" s="18">
        <v>4.0</v>
      </c>
      <c r="V71" s="18">
        <v>4.0</v>
      </c>
      <c r="W71" s="18">
        <v>4.0</v>
      </c>
      <c r="X71" s="18">
        <v>4.0</v>
      </c>
      <c r="Y71" s="18">
        <v>4.0</v>
      </c>
      <c r="Z71" s="18">
        <v>5.0</v>
      </c>
      <c r="AA71" s="18" t="s">
        <v>351</v>
      </c>
      <c r="AB71" s="18" t="s">
        <v>179</v>
      </c>
      <c r="AC71" s="18" t="s">
        <v>57</v>
      </c>
      <c r="AD71" s="18">
        <v>2.0</v>
      </c>
      <c r="AE71" s="18">
        <v>2.0</v>
      </c>
      <c r="AF71" s="18">
        <v>2.0</v>
      </c>
      <c r="AG71" s="18">
        <v>2.0</v>
      </c>
      <c r="AH71" s="18">
        <v>2.0</v>
      </c>
      <c r="AI71" s="18">
        <v>2.0</v>
      </c>
      <c r="AJ71" s="18">
        <v>2.0</v>
      </c>
      <c r="AK71" s="18">
        <v>2.0</v>
      </c>
      <c r="AL71" s="18" t="s">
        <v>143</v>
      </c>
      <c r="AM71" s="18" t="s">
        <v>80</v>
      </c>
      <c r="AN71" s="18" t="s">
        <v>110</v>
      </c>
    </row>
    <row r="72">
      <c r="A72" s="15">
        <v>45809.464251701385</v>
      </c>
      <c r="B72" s="16" t="s">
        <v>90</v>
      </c>
      <c r="C72" s="16" t="s">
        <v>42</v>
      </c>
      <c r="D72" s="16" t="s">
        <v>203</v>
      </c>
      <c r="E72" s="16" t="s">
        <v>385</v>
      </c>
      <c r="F72" s="16" t="s">
        <v>212</v>
      </c>
      <c r="G72" s="16" t="s">
        <v>83</v>
      </c>
      <c r="H72" s="16" t="s">
        <v>279</v>
      </c>
      <c r="I72" s="16" t="s">
        <v>63</v>
      </c>
      <c r="J72" s="16" t="s">
        <v>64</v>
      </c>
      <c r="L72" s="16" t="s">
        <v>51</v>
      </c>
      <c r="M72" s="16">
        <v>3.0</v>
      </c>
      <c r="N72" s="16" t="s">
        <v>65</v>
      </c>
      <c r="O72" s="16">
        <v>5.0</v>
      </c>
      <c r="P72" s="16" t="s">
        <v>386</v>
      </c>
      <c r="Q72" s="16" t="s">
        <v>387</v>
      </c>
      <c r="R72" s="16">
        <v>3.0</v>
      </c>
      <c r="S72" s="16">
        <v>3.0</v>
      </c>
      <c r="T72" s="16">
        <v>4.0</v>
      </c>
      <c r="U72" s="16">
        <v>4.0</v>
      </c>
      <c r="V72" s="16">
        <v>4.0</v>
      </c>
      <c r="W72" s="16">
        <v>3.0</v>
      </c>
      <c r="X72" s="16">
        <v>4.0</v>
      </c>
      <c r="Y72" s="16">
        <v>4.0</v>
      </c>
      <c r="Z72" s="16">
        <v>5.0</v>
      </c>
      <c r="AA72" s="16" t="s">
        <v>388</v>
      </c>
      <c r="AB72" s="16" t="s">
        <v>389</v>
      </c>
      <c r="AC72" s="16" t="s">
        <v>70</v>
      </c>
      <c r="AD72" s="16">
        <v>4.0</v>
      </c>
      <c r="AE72" s="16">
        <v>3.0</v>
      </c>
      <c r="AF72" s="16">
        <v>3.0</v>
      </c>
      <c r="AG72" s="16">
        <v>2.0</v>
      </c>
      <c r="AH72" s="16">
        <v>3.0</v>
      </c>
      <c r="AI72" s="16">
        <v>4.0</v>
      </c>
      <c r="AJ72" s="16">
        <v>4.0</v>
      </c>
      <c r="AK72" s="16">
        <v>4.0</v>
      </c>
      <c r="AL72" s="16" t="s">
        <v>51</v>
      </c>
      <c r="AM72" s="16" t="s">
        <v>88</v>
      </c>
      <c r="AN72" s="16" t="s">
        <v>309</v>
      </c>
      <c r="AO72" s="19" t="s">
        <v>390</v>
      </c>
    </row>
    <row r="73">
      <c r="A73" s="17">
        <v>45809.46444229167</v>
      </c>
      <c r="B73" s="18" t="s">
        <v>90</v>
      </c>
      <c r="C73" s="18" t="s">
        <v>82</v>
      </c>
      <c r="D73" s="18" t="s">
        <v>252</v>
      </c>
      <c r="E73" s="18" t="s">
        <v>145</v>
      </c>
      <c r="F73" s="18" t="s">
        <v>45</v>
      </c>
      <c r="G73" s="18" t="s">
        <v>83</v>
      </c>
      <c r="H73" s="18" t="s">
        <v>47</v>
      </c>
      <c r="I73" s="18" t="s">
        <v>63</v>
      </c>
      <c r="J73" s="18" t="s">
        <v>64</v>
      </c>
      <c r="L73" s="18" t="s">
        <v>143</v>
      </c>
      <c r="M73" s="18">
        <v>3.0</v>
      </c>
      <c r="N73" s="18" t="s">
        <v>65</v>
      </c>
      <c r="O73" s="18">
        <v>4.0</v>
      </c>
      <c r="P73" s="18" t="s">
        <v>53</v>
      </c>
      <c r="Q73" s="18" t="s">
        <v>67</v>
      </c>
      <c r="R73" s="18">
        <v>3.0</v>
      </c>
      <c r="S73" s="18">
        <v>3.0</v>
      </c>
      <c r="T73" s="18">
        <v>3.0</v>
      </c>
      <c r="U73" s="18">
        <v>3.0</v>
      </c>
      <c r="V73" s="18">
        <v>4.0</v>
      </c>
      <c r="W73" s="18">
        <v>4.0</v>
      </c>
      <c r="X73" s="18">
        <v>3.0</v>
      </c>
      <c r="Y73" s="18">
        <v>3.0</v>
      </c>
      <c r="Z73" s="18">
        <v>3.0</v>
      </c>
      <c r="AA73" s="18" t="s">
        <v>118</v>
      </c>
      <c r="AB73" s="18" t="s">
        <v>391</v>
      </c>
      <c r="AC73" s="18" t="s">
        <v>70</v>
      </c>
      <c r="AD73" s="18">
        <v>3.0</v>
      </c>
      <c r="AE73" s="18">
        <v>3.0</v>
      </c>
      <c r="AF73" s="18">
        <v>3.0</v>
      </c>
      <c r="AG73" s="18">
        <v>3.0</v>
      </c>
      <c r="AH73" s="18">
        <v>3.0</v>
      </c>
      <c r="AI73" s="18">
        <v>4.0</v>
      </c>
      <c r="AJ73" s="18">
        <v>3.0</v>
      </c>
      <c r="AK73" s="18">
        <v>3.0</v>
      </c>
      <c r="AL73" s="18" t="s">
        <v>143</v>
      </c>
      <c r="AM73" s="18" t="s">
        <v>331</v>
      </c>
      <c r="AN73" s="18" t="s">
        <v>342</v>
      </c>
    </row>
    <row r="74">
      <c r="A74" s="15">
        <v>45809.46529552083</v>
      </c>
      <c r="B74" s="16" t="s">
        <v>41</v>
      </c>
      <c r="C74" s="16" t="s">
        <v>82</v>
      </c>
      <c r="D74" s="16" t="s">
        <v>43</v>
      </c>
      <c r="E74" s="16" t="s">
        <v>204</v>
      </c>
      <c r="F74" s="16" t="s">
        <v>45</v>
      </c>
      <c r="G74" s="16" t="s">
        <v>83</v>
      </c>
      <c r="H74" s="16" t="s">
        <v>47</v>
      </c>
      <c r="I74" s="16" t="s">
        <v>63</v>
      </c>
      <c r="J74" s="16" t="s">
        <v>64</v>
      </c>
      <c r="L74" s="16" t="s">
        <v>143</v>
      </c>
      <c r="M74" s="16">
        <v>3.0</v>
      </c>
      <c r="N74" s="16" t="s">
        <v>65</v>
      </c>
      <c r="O74" s="16">
        <v>5.0</v>
      </c>
      <c r="P74" s="16" t="s">
        <v>392</v>
      </c>
      <c r="Q74" s="16" t="s">
        <v>393</v>
      </c>
      <c r="R74" s="16">
        <v>2.0</v>
      </c>
      <c r="S74" s="16">
        <v>3.0</v>
      </c>
      <c r="T74" s="16">
        <v>3.0</v>
      </c>
      <c r="U74" s="16">
        <v>3.0</v>
      </c>
      <c r="V74" s="16">
        <v>2.0</v>
      </c>
      <c r="W74" s="16">
        <v>3.0</v>
      </c>
      <c r="X74" s="16">
        <v>4.0</v>
      </c>
      <c r="Y74" s="16">
        <v>4.0</v>
      </c>
      <c r="Z74" s="16">
        <v>4.0</v>
      </c>
      <c r="AA74" s="16" t="s">
        <v>169</v>
      </c>
      <c r="AB74" s="16" t="s">
        <v>394</v>
      </c>
      <c r="AC74" s="16" t="s">
        <v>57</v>
      </c>
      <c r="AD74" s="16">
        <v>2.0</v>
      </c>
      <c r="AE74" s="16">
        <v>1.0</v>
      </c>
      <c r="AF74" s="16">
        <v>1.0</v>
      </c>
      <c r="AG74" s="16">
        <v>2.0</v>
      </c>
      <c r="AH74" s="16">
        <v>3.0</v>
      </c>
      <c r="AI74" s="16">
        <v>1.0</v>
      </c>
      <c r="AJ74" s="16">
        <v>2.0</v>
      </c>
      <c r="AK74" s="16">
        <v>3.0</v>
      </c>
      <c r="AL74" s="16" t="s">
        <v>51</v>
      </c>
      <c r="AM74" s="16" t="s">
        <v>182</v>
      </c>
      <c r="AN74" s="16" t="s">
        <v>395</v>
      </c>
    </row>
    <row r="75">
      <c r="A75" s="17">
        <v>45809.46680420139</v>
      </c>
      <c r="B75" s="18" t="s">
        <v>90</v>
      </c>
      <c r="C75" s="18" t="s">
        <v>42</v>
      </c>
      <c r="D75" s="18" t="s">
        <v>252</v>
      </c>
      <c r="E75" s="18" t="s">
        <v>145</v>
      </c>
      <c r="F75" s="18" t="s">
        <v>45</v>
      </c>
      <c r="G75" s="18" t="s">
        <v>83</v>
      </c>
      <c r="H75" s="18" t="s">
        <v>396</v>
      </c>
      <c r="I75" s="18" t="s">
        <v>63</v>
      </c>
      <c r="J75" s="18" t="s">
        <v>64</v>
      </c>
      <c r="L75" s="18" t="s">
        <v>51</v>
      </c>
      <c r="M75" s="18">
        <v>3.0</v>
      </c>
      <c r="N75" s="18" t="s">
        <v>52</v>
      </c>
      <c r="O75" s="18">
        <v>4.0</v>
      </c>
      <c r="P75" s="18" t="s">
        <v>397</v>
      </c>
      <c r="Q75" s="18" t="s">
        <v>54</v>
      </c>
      <c r="R75" s="18">
        <v>4.0</v>
      </c>
      <c r="S75" s="18">
        <v>4.0</v>
      </c>
      <c r="T75" s="18">
        <v>4.0</v>
      </c>
      <c r="U75" s="18">
        <v>4.0</v>
      </c>
      <c r="V75" s="18">
        <v>4.0</v>
      </c>
      <c r="W75" s="18">
        <v>4.0</v>
      </c>
      <c r="X75" s="18">
        <v>2.0</v>
      </c>
      <c r="Y75" s="18">
        <v>2.0</v>
      </c>
      <c r="Z75" s="18">
        <v>4.0</v>
      </c>
      <c r="AA75" s="18" t="s">
        <v>339</v>
      </c>
      <c r="AB75" s="18" t="s">
        <v>398</v>
      </c>
      <c r="AC75" s="18" t="s">
        <v>70</v>
      </c>
      <c r="AD75" s="18">
        <v>4.0</v>
      </c>
      <c r="AE75" s="18">
        <v>4.0</v>
      </c>
      <c r="AF75" s="18">
        <v>4.0</v>
      </c>
      <c r="AG75" s="18">
        <v>4.0</v>
      </c>
      <c r="AH75" s="18">
        <v>4.0</v>
      </c>
      <c r="AI75" s="18">
        <v>4.0</v>
      </c>
      <c r="AJ75" s="18">
        <v>3.0</v>
      </c>
      <c r="AK75" s="18">
        <v>3.0</v>
      </c>
      <c r="AL75" s="18" t="s">
        <v>51</v>
      </c>
      <c r="AM75" s="18" t="s">
        <v>399</v>
      </c>
      <c r="AN75" s="18" t="s">
        <v>400</v>
      </c>
    </row>
    <row r="76">
      <c r="A76" s="15">
        <v>45809.466880486114</v>
      </c>
      <c r="B76" s="16" t="s">
        <v>41</v>
      </c>
      <c r="C76" s="16" t="s">
        <v>42</v>
      </c>
      <c r="D76" s="16" t="s">
        <v>43</v>
      </c>
      <c r="E76" s="16" t="s">
        <v>204</v>
      </c>
      <c r="F76" s="16" t="s">
        <v>45</v>
      </c>
      <c r="G76" s="16" t="s">
        <v>61</v>
      </c>
      <c r="H76" s="16" t="s">
        <v>62</v>
      </c>
      <c r="I76" s="16" t="s">
        <v>63</v>
      </c>
      <c r="J76" s="16" t="s">
        <v>64</v>
      </c>
      <c r="L76" s="16" t="s">
        <v>51</v>
      </c>
      <c r="M76" s="16">
        <v>4.0</v>
      </c>
      <c r="N76" s="16" t="s">
        <v>65</v>
      </c>
      <c r="O76" s="16">
        <v>3.0</v>
      </c>
      <c r="P76" s="16" t="s">
        <v>401</v>
      </c>
      <c r="Q76" s="16" t="s">
        <v>67</v>
      </c>
      <c r="R76" s="16">
        <v>2.0</v>
      </c>
      <c r="S76" s="16">
        <v>2.0</v>
      </c>
      <c r="T76" s="16">
        <v>2.0</v>
      </c>
      <c r="U76" s="16">
        <v>2.0</v>
      </c>
      <c r="V76" s="16">
        <v>2.0</v>
      </c>
      <c r="W76" s="16">
        <v>2.0</v>
      </c>
      <c r="X76" s="16">
        <v>4.0</v>
      </c>
      <c r="Y76" s="16">
        <v>3.0</v>
      </c>
      <c r="Z76" s="16">
        <v>4.0</v>
      </c>
      <c r="AA76" s="16" t="s">
        <v>93</v>
      </c>
      <c r="AB76" s="16" t="s">
        <v>402</v>
      </c>
      <c r="AC76" s="16" t="s">
        <v>57</v>
      </c>
      <c r="AD76" s="16">
        <v>2.0</v>
      </c>
      <c r="AE76" s="16">
        <v>3.0</v>
      </c>
      <c r="AF76" s="16">
        <v>2.0</v>
      </c>
      <c r="AG76" s="16">
        <v>3.0</v>
      </c>
      <c r="AH76" s="16">
        <v>2.0</v>
      </c>
      <c r="AI76" s="16">
        <v>2.0</v>
      </c>
      <c r="AJ76" s="16">
        <v>3.0</v>
      </c>
      <c r="AK76" s="16">
        <v>3.0</v>
      </c>
      <c r="AL76" s="16" t="s">
        <v>51</v>
      </c>
      <c r="AM76" s="16" t="s">
        <v>182</v>
      </c>
      <c r="AN76" s="16" t="s">
        <v>161</v>
      </c>
    </row>
    <row r="77">
      <c r="A77" s="17">
        <v>45809.46837863426</v>
      </c>
      <c r="B77" s="18" t="s">
        <v>81</v>
      </c>
      <c r="C77" s="18" t="s">
        <v>42</v>
      </c>
      <c r="D77" s="18" t="s">
        <v>287</v>
      </c>
      <c r="E77" s="18" t="s">
        <v>204</v>
      </c>
      <c r="F77" s="18" t="s">
        <v>212</v>
      </c>
      <c r="G77" s="18" t="s">
        <v>61</v>
      </c>
      <c r="H77" s="18" t="s">
        <v>213</v>
      </c>
      <c r="I77" s="18" t="s">
        <v>63</v>
      </c>
      <c r="J77" s="18" t="s">
        <v>64</v>
      </c>
      <c r="K77" s="18" t="s">
        <v>73</v>
      </c>
      <c r="L77" s="18" t="s">
        <v>143</v>
      </c>
      <c r="M77" s="18">
        <v>2.0</v>
      </c>
      <c r="N77" s="18" t="s">
        <v>65</v>
      </c>
      <c r="O77" s="18">
        <v>3.0</v>
      </c>
      <c r="P77" s="18" t="s">
        <v>200</v>
      </c>
      <c r="Q77" s="18" t="s">
        <v>178</v>
      </c>
      <c r="R77" s="18">
        <v>4.0</v>
      </c>
      <c r="S77" s="18">
        <v>4.0</v>
      </c>
      <c r="T77" s="18">
        <v>4.0</v>
      </c>
      <c r="U77" s="18">
        <v>4.0</v>
      </c>
      <c r="V77" s="18">
        <v>4.0</v>
      </c>
      <c r="W77" s="18">
        <v>4.0</v>
      </c>
      <c r="X77" s="18">
        <v>4.0</v>
      </c>
      <c r="Y77" s="18">
        <v>4.0</v>
      </c>
      <c r="Z77" s="18">
        <v>1.0</v>
      </c>
      <c r="AA77" s="18" t="s">
        <v>351</v>
      </c>
      <c r="AB77" s="18" t="s">
        <v>403</v>
      </c>
      <c r="AC77" s="18" t="s">
        <v>70</v>
      </c>
      <c r="AD77" s="18">
        <v>1.0</v>
      </c>
      <c r="AE77" s="18">
        <v>1.0</v>
      </c>
      <c r="AF77" s="18">
        <v>1.0</v>
      </c>
      <c r="AG77" s="18">
        <v>1.0</v>
      </c>
      <c r="AH77" s="18">
        <v>1.0</v>
      </c>
      <c r="AI77" s="18">
        <v>1.0</v>
      </c>
      <c r="AJ77" s="18">
        <v>1.0</v>
      </c>
      <c r="AK77" s="18">
        <v>1.0</v>
      </c>
      <c r="AL77" s="18" t="s">
        <v>143</v>
      </c>
      <c r="AM77" s="18" t="s">
        <v>80</v>
      </c>
      <c r="AN77" s="18" t="s">
        <v>120</v>
      </c>
    </row>
    <row r="78">
      <c r="A78" s="15">
        <v>45809.468713877315</v>
      </c>
      <c r="B78" s="16" t="s">
        <v>41</v>
      </c>
      <c r="C78" s="16" t="s">
        <v>42</v>
      </c>
      <c r="D78" s="16" t="s">
        <v>43</v>
      </c>
      <c r="E78" s="16" t="s">
        <v>145</v>
      </c>
      <c r="F78" s="16" t="s">
        <v>45</v>
      </c>
      <c r="G78" s="16" t="s">
        <v>61</v>
      </c>
      <c r="H78" s="16" t="s">
        <v>376</v>
      </c>
      <c r="I78" s="16" t="s">
        <v>63</v>
      </c>
      <c r="J78" s="16" t="s">
        <v>64</v>
      </c>
      <c r="L78" s="16" t="s">
        <v>51</v>
      </c>
      <c r="M78" s="16">
        <v>1.0</v>
      </c>
      <c r="N78" s="16" t="s">
        <v>52</v>
      </c>
      <c r="O78" s="16">
        <v>4.0</v>
      </c>
      <c r="P78" s="16" t="s">
        <v>404</v>
      </c>
      <c r="Q78" s="16" t="s">
        <v>405</v>
      </c>
      <c r="R78" s="16">
        <v>3.0</v>
      </c>
      <c r="S78" s="16">
        <v>1.0</v>
      </c>
      <c r="T78" s="16">
        <v>2.0</v>
      </c>
      <c r="U78" s="16">
        <v>2.0</v>
      </c>
      <c r="V78" s="16">
        <v>1.0</v>
      </c>
      <c r="W78" s="16">
        <v>1.0</v>
      </c>
      <c r="X78" s="16">
        <v>2.0</v>
      </c>
      <c r="Y78" s="16">
        <v>2.0</v>
      </c>
      <c r="Z78" s="16">
        <v>4.0</v>
      </c>
      <c r="AA78" s="16" t="s">
        <v>406</v>
      </c>
      <c r="AB78" s="16" t="s">
        <v>407</v>
      </c>
      <c r="AC78" s="16" t="s">
        <v>70</v>
      </c>
      <c r="AD78" s="16">
        <v>3.0</v>
      </c>
      <c r="AE78" s="16">
        <v>1.0</v>
      </c>
      <c r="AF78" s="16">
        <v>1.0</v>
      </c>
      <c r="AG78" s="16">
        <v>1.0</v>
      </c>
      <c r="AH78" s="16">
        <v>1.0</v>
      </c>
      <c r="AI78" s="16">
        <v>1.0</v>
      </c>
      <c r="AJ78" s="16">
        <v>2.0</v>
      </c>
      <c r="AK78" s="16">
        <v>2.0</v>
      </c>
      <c r="AL78" s="16" t="s">
        <v>51</v>
      </c>
      <c r="AM78" s="16" t="s">
        <v>59</v>
      </c>
      <c r="AN78" s="16" t="s">
        <v>59</v>
      </c>
    </row>
    <row r="79">
      <c r="A79" s="17">
        <v>45809.46900355324</v>
      </c>
      <c r="B79" s="18" t="s">
        <v>41</v>
      </c>
      <c r="C79" s="18" t="s">
        <v>42</v>
      </c>
      <c r="D79" s="18" t="s">
        <v>60</v>
      </c>
      <c r="E79" s="18" t="s">
        <v>155</v>
      </c>
      <c r="F79" s="18" t="s">
        <v>212</v>
      </c>
      <c r="G79" s="18" t="s">
        <v>61</v>
      </c>
      <c r="H79" s="18" t="s">
        <v>62</v>
      </c>
      <c r="I79" s="18" t="s">
        <v>63</v>
      </c>
      <c r="J79" s="18" t="s">
        <v>49</v>
      </c>
      <c r="K79" s="18" t="s">
        <v>73</v>
      </c>
      <c r="L79" s="18" t="s">
        <v>143</v>
      </c>
      <c r="M79" s="18">
        <v>4.0</v>
      </c>
      <c r="N79" s="18" t="s">
        <v>65</v>
      </c>
      <c r="O79" s="18">
        <v>5.0</v>
      </c>
      <c r="P79" s="18" t="s">
        <v>53</v>
      </c>
      <c r="Q79" s="18" t="s">
        <v>408</v>
      </c>
      <c r="R79" s="18">
        <v>4.0</v>
      </c>
      <c r="S79" s="18">
        <v>4.0</v>
      </c>
      <c r="T79" s="18">
        <v>4.0</v>
      </c>
      <c r="U79" s="18">
        <v>4.0</v>
      </c>
      <c r="V79" s="18">
        <v>4.0</v>
      </c>
      <c r="W79" s="18">
        <v>4.0</v>
      </c>
      <c r="X79" s="18">
        <v>4.0</v>
      </c>
      <c r="Y79" s="18">
        <v>4.0</v>
      </c>
      <c r="Z79" s="18">
        <v>5.0</v>
      </c>
      <c r="AA79" s="18" t="s">
        <v>409</v>
      </c>
      <c r="AB79" s="18" t="s">
        <v>77</v>
      </c>
      <c r="AC79" s="18" t="s">
        <v>57</v>
      </c>
      <c r="AD79" s="18">
        <v>4.0</v>
      </c>
      <c r="AE79" s="18">
        <v>4.0</v>
      </c>
      <c r="AF79" s="18">
        <v>4.0</v>
      </c>
      <c r="AG79" s="18">
        <v>4.0</v>
      </c>
      <c r="AH79" s="18">
        <v>4.0</v>
      </c>
      <c r="AI79" s="18">
        <v>4.0</v>
      </c>
      <c r="AJ79" s="18">
        <v>4.0</v>
      </c>
      <c r="AK79" s="18">
        <v>4.0</v>
      </c>
      <c r="AL79" s="18" t="s">
        <v>143</v>
      </c>
      <c r="AM79" s="18" t="s">
        <v>110</v>
      </c>
      <c r="AN79" s="18" t="s">
        <v>110</v>
      </c>
    </row>
    <row r="80">
      <c r="A80" s="15">
        <v>45809.47022594907</v>
      </c>
      <c r="B80" s="16" t="s">
        <v>90</v>
      </c>
      <c r="C80" s="16" t="s">
        <v>42</v>
      </c>
      <c r="D80" s="16" t="s">
        <v>203</v>
      </c>
      <c r="E80" s="16" t="s">
        <v>410</v>
      </c>
      <c r="F80" s="16" t="s">
        <v>45</v>
      </c>
      <c r="G80" s="16" t="s">
        <v>83</v>
      </c>
      <c r="H80" s="16" t="s">
        <v>97</v>
      </c>
      <c r="I80" s="16" t="s">
        <v>63</v>
      </c>
      <c r="J80" s="16" t="s">
        <v>64</v>
      </c>
      <c r="L80" s="16" t="s">
        <v>51</v>
      </c>
      <c r="M80" s="16">
        <v>3.0</v>
      </c>
      <c r="N80" s="16" t="s">
        <v>52</v>
      </c>
      <c r="O80" s="16">
        <v>5.0</v>
      </c>
      <c r="P80" s="16" t="s">
        <v>163</v>
      </c>
      <c r="Q80" s="16" t="s">
        <v>411</v>
      </c>
      <c r="R80" s="16">
        <v>3.0</v>
      </c>
      <c r="S80" s="16">
        <v>3.0</v>
      </c>
      <c r="T80" s="16">
        <v>4.0</v>
      </c>
      <c r="U80" s="16">
        <v>1.0</v>
      </c>
      <c r="V80" s="16">
        <v>3.0</v>
      </c>
      <c r="W80" s="16">
        <v>3.0</v>
      </c>
      <c r="X80" s="16">
        <v>4.0</v>
      </c>
      <c r="Y80" s="16">
        <v>4.0</v>
      </c>
      <c r="Z80" s="16">
        <v>5.0</v>
      </c>
      <c r="AA80" s="16" t="s">
        <v>412</v>
      </c>
      <c r="AB80" s="16" t="s">
        <v>340</v>
      </c>
      <c r="AC80" s="16" t="s">
        <v>70</v>
      </c>
      <c r="AD80" s="16">
        <v>4.0</v>
      </c>
      <c r="AE80" s="16">
        <v>2.0</v>
      </c>
      <c r="AF80" s="16">
        <v>1.0</v>
      </c>
      <c r="AG80" s="16">
        <v>1.0</v>
      </c>
      <c r="AH80" s="16">
        <v>4.0</v>
      </c>
      <c r="AI80" s="16">
        <v>3.0</v>
      </c>
      <c r="AJ80" s="16">
        <v>4.0</v>
      </c>
      <c r="AK80" s="16">
        <v>4.0</v>
      </c>
      <c r="AL80" s="16" t="s">
        <v>51</v>
      </c>
      <c r="AM80" s="16" t="s">
        <v>331</v>
      </c>
      <c r="AN80" s="16" t="s">
        <v>162</v>
      </c>
      <c r="AO80" s="19" t="s">
        <v>413</v>
      </c>
    </row>
    <row r="81">
      <c r="A81" s="17">
        <v>45809.47125929398</v>
      </c>
      <c r="B81" s="18" t="s">
        <v>90</v>
      </c>
      <c r="C81" s="18" t="s">
        <v>82</v>
      </c>
      <c r="D81" s="18" t="s">
        <v>252</v>
      </c>
      <c r="E81" s="18" t="s">
        <v>253</v>
      </c>
      <c r="F81" s="18" t="s">
        <v>45</v>
      </c>
      <c r="G81" s="18" t="s">
        <v>46</v>
      </c>
      <c r="H81" s="18" t="s">
        <v>213</v>
      </c>
      <c r="I81" s="18" t="s">
        <v>63</v>
      </c>
      <c r="J81" s="18" t="s">
        <v>64</v>
      </c>
      <c r="L81" s="18" t="s">
        <v>51</v>
      </c>
      <c r="M81" s="18">
        <v>3.0</v>
      </c>
      <c r="N81" s="18" t="s">
        <v>52</v>
      </c>
      <c r="O81" s="18">
        <v>3.0</v>
      </c>
      <c r="P81" s="18" t="s">
        <v>180</v>
      </c>
      <c r="Q81" s="18" t="s">
        <v>117</v>
      </c>
      <c r="R81" s="18">
        <v>3.0</v>
      </c>
      <c r="S81" s="18">
        <v>4.0</v>
      </c>
      <c r="T81" s="18">
        <v>4.0</v>
      </c>
      <c r="U81" s="18">
        <v>4.0</v>
      </c>
      <c r="V81" s="18">
        <v>3.0</v>
      </c>
      <c r="W81" s="18">
        <v>4.0</v>
      </c>
      <c r="X81" s="18">
        <v>4.0</v>
      </c>
      <c r="Y81" s="18">
        <v>3.0</v>
      </c>
      <c r="Z81" s="18">
        <v>2.0</v>
      </c>
      <c r="AA81" s="18" t="s">
        <v>414</v>
      </c>
      <c r="AB81" s="18" t="s">
        <v>415</v>
      </c>
      <c r="AC81" s="18" t="s">
        <v>70</v>
      </c>
      <c r="AD81" s="18">
        <v>2.0</v>
      </c>
      <c r="AE81" s="18">
        <v>1.0</v>
      </c>
      <c r="AF81" s="18">
        <v>1.0</v>
      </c>
      <c r="AG81" s="18">
        <v>1.0</v>
      </c>
      <c r="AH81" s="18">
        <v>2.0</v>
      </c>
      <c r="AI81" s="18">
        <v>2.0</v>
      </c>
      <c r="AJ81" s="18">
        <v>1.0</v>
      </c>
      <c r="AK81" s="18">
        <v>2.0</v>
      </c>
      <c r="AL81" s="18" t="s">
        <v>143</v>
      </c>
      <c r="AM81" s="18" t="s">
        <v>80</v>
      </c>
      <c r="AN81" s="18" t="s">
        <v>210</v>
      </c>
    </row>
    <row r="82">
      <c r="A82" s="15">
        <v>45809.47184525463</v>
      </c>
      <c r="B82" s="16" t="s">
        <v>41</v>
      </c>
      <c r="C82" s="16" t="s">
        <v>82</v>
      </c>
      <c r="D82" s="16" t="s">
        <v>43</v>
      </c>
      <c r="E82" s="16" t="s">
        <v>145</v>
      </c>
      <c r="F82" s="16" t="s">
        <v>45</v>
      </c>
      <c r="G82" s="16" t="s">
        <v>83</v>
      </c>
      <c r="H82" s="16" t="s">
        <v>416</v>
      </c>
      <c r="I82" s="16" t="s">
        <v>63</v>
      </c>
      <c r="J82" s="16" t="s">
        <v>64</v>
      </c>
      <c r="L82" s="16" t="s">
        <v>143</v>
      </c>
      <c r="M82" s="16">
        <v>3.0</v>
      </c>
      <c r="N82" s="16" t="s">
        <v>52</v>
      </c>
      <c r="O82" s="16">
        <v>5.0</v>
      </c>
      <c r="P82" s="16" t="s">
        <v>397</v>
      </c>
      <c r="Q82" s="16" t="s">
        <v>178</v>
      </c>
      <c r="R82" s="16">
        <v>3.0</v>
      </c>
      <c r="S82" s="16">
        <v>3.0</v>
      </c>
      <c r="T82" s="16">
        <v>2.0</v>
      </c>
      <c r="U82" s="16">
        <v>4.0</v>
      </c>
      <c r="V82" s="16">
        <v>4.0</v>
      </c>
      <c r="W82" s="16">
        <v>4.0</v>
      </c>
      <c r="X82" s="16">
        <v>3.0</v>
      </c>
      <c r="Y82" s="16">
        <v>3.0</v>
      </c>
      <c r="Z82" s="16">
        <v>4.0</v>
      </c>
      <c r="AA82" s="16" t="s">
        <v>409</v>
      </c>
      <c r="AB82" s="16" t="s">
        <v>119</v>
      </c>
      <c r="AC82" s="16" t="s">
        <v>70</v>
      </c>
      <c r="AD82" s="16">
        <v>2.0</v>
      </c>
      <c r="AE82" s="16">
        <v>2.0</v>
      </c>
      <c r="AF82" s="16">
        <v>1.0</v>
      </c>
      <c r="AG82" s="16">
        <v>1.0</v>
      </c>
      <c r="AH82" s="16">
        <v>3.0</v>
      </c>
      <c r="AI82" s="16">
        <v>4.0</v>
      </c>
      <c r="AJ82" s="16">
        <v>2.0</v>
      </c>
      <c r="AK82" s="16">
        <v>4.0</v>
      </c>
      <c r="AL82" s="16" t="s">
        <v>143</v>
      </c>
      <c r="AM82" s="16" t="s">
        <v>175</v>
      </c>
      <c r="AN82" s="16" t="s">
        <v>136</v>
      </c>
    </row>
    <row r="83">
      <c r="A83" s="17">
        <v>45809.47189572916</v>
      </c>
      <c r="B83" s="18" t="s">
        <v>251</v>
      </c>
      <c r="C83" s="18" t="s">
        <v>42</v>
      </c>
      <c r="D83" s="18" t="s">
        <v>417</v>
      </c>
      <c r="E83" s="18" t="s">
        <v>417</v>
      </c>
      <c r="F83" s="18" t="s">
        <v>45</v>
      </c>
      <c r="G83" s="18" t="s">
        <v>61</v>
      </c>
      <c r="H83" s="18" t="s">
        <v>213</v>
      </c>
      <c r="I83" s="18" t="s">
        <v>63</v>
      </c>
      <c r="J83" s="18" t="s">
        <v>64</v>
      </c>
      <c r="L83" s="18" t="s">
        <v>143</v>
      </c>
      <c r="M83" s="18">
        <v>3.0</v>
      </c>
      <c r="N83" s="18" t="s">
        <v>418</v>
      </c>
      <c r="O83" s="18">
        <v>4.0</v>
      </c>
      <c r="P83" s="18" t="s">
        <v>419</v>
      </c>
      <c r="Q83" s="18" t="s">
        <v>420</v>
      </c>
      <c r="R83" s="18">
        <v>3.0</v>
      </c>
      <c r="S83" s="18">
        <v>3.0</v>
      </c>
      <c r="T83" s="18">
        <v>4.0</v>
      </c>
      <c r="U83" s="18">
        <v>4.0</v>
      </c>
      <c r="V83" s="18">
        <v>3.0</v>
      </c>
      <c r="W83" s="18">
        <v>2.0</v>
      </c>
      <c r="X83" s="18">
        <v>3.0</v>
      </c>
      <c r="Y83" s="18">
        <v>2.0</v>
      </c>
      <c r="Z83" s="18">
        <v>4.0</v>
      </c>
      <c r="AA83" s="18" t="s">
        <v>421</v>
      </c>
      <c r="AB83" s="18" t="s">
        <v>422</v>
      </c>
      <c r="AC83" s="18" t="s">
        <v>57</v>
      </c>
      <c r="AD83" s="18">
        <v>2.0</v>
      </c>
      <c r="AE83" s="18">
        <v>3.0</v>
      </c>
      <c r="AF83" s="18">
        <v>1.0</v>
      </c>
      <c r="AG83" s="18">
        <v>2.0</v>
      </c>
      <c r="AH83" s="18">
        <v>4.0</v>
      </c>
      <c r="AI83" s="18">
        <v>4.0</v>
      </c>
      <c r="AJ83" s="18">
        <v>3.0</v>
      </c>
      <c r="AK83" s="18">
        <v>4.0</v>
      </c>
      <c r="AL83" s="18" t="s">
        <v>143</v>
      </c>
      <c r="AM83" s="18" t="s">
        <v>58</v>
      </c>
      <c r="AN83" s="18" t="s">
        <v>130</v>
      </c>
    </row>
    <row r="84">
      <c r="A84" s="15">
        <v>45809.47430880787</v>
      </c>
      <c r="B84" s="16" t="s">
        <v>41</v>
      </c>
      <c r="C84" s="16" t="s">
        <v>42</v>
      </c>
      <c r="D84" s="16" t="s">
        <v>252</v>
      </c>
      <c r="E84" s="16" t="s">
        <v>269</v>
      </c>
      <c r="F84" s="16" t="s">
        <v>212</v>
      </c>
      <c r="G84" s="16" t="s">
        <v>61</v>
      </c>
      <c r="H84" s="16" t="s">
        <v>62</v>
      </c>
      <c r="I84" s="16" t="s">
        <v>48</v>
      </c>
      <c r="J84" s="16" t="s">
        <v>49</v>
      </c>
      <c r="K84" s="16" t="s">
        <v>50</v>
      </c>
      <c r="L84" s="16" t="s">
        <v>51</v>
      </c>
      <c r="M84" s="16">
        <v>2.0</v>
      </c>
      <c r="N84" s="16" t="s">
        <v>65</v>
      </c>
      <c r="O84" s="16">
        <v>4.0</v>
      </c>
      <c r="P84" s="16" t="s">
        <v>423</v>
      </c>
      <c r="Q84" s="16" t="s">
        <v>338</v>
      </c>
      <c r="R84" s="16">
        <v>3.0</v>
      </c>
      <c r="S84" s="16">
        <v>3.0</v>
      </c>
      <c r="T84" s="16">
        <v>3.0</v>
      </c>
      <c r="U84" s="16">
        <v>2.0</v>
      </c>
      <c r="V84" s="16">
        <v>3.0</v>
      </c>
      <c r="W84" s="16">
        <v>3.0</v>
      </c>
      <c r="X84" s="16">
        <v>4.0</v>
      </c>
      <c r="Y84" s="16">
        <v>2.0</v>
      </c>
      <c r="Z84" s="16">
        <v>3.0</v>
      </c>
      <c r="AA84" s="16" t="s">
        <v>424</v>
      </c>
      <c r="AB84" s="16" t="s">
        <v>425</v>
      </c>
      <c r="AC84" s="16" t="s">
        <v>70</v>
      </c>
      <c r="AD84" s="16">
        <v>2.0</v>
      </c>
      <c r="AE84" s="16">
        <v>1.0</v>
      </c>
      <c r="AF84" s="16">
        <v>1.0</v>
      </c>
      <c r="AG84" s="16">
        <v>1.0</v>
      </c>
      <c r="AH84" s="16">
        <v>3.0</v>
      </c>
      <c r="AI84" s="16">
        <v>3.0</v>
      </c>
      <c r="AJ84" s="16">
        <v>2.0</v>
      </c>
      <c r="AK84" s="16">
        <v>2.0</v>
      </c>
      <c r="AL84" s="16" t="s">
        <v>51</v>
      </c>
      <c r="AM84" s="16" t="s">
        <v>426</v>
      </c>
      <c r="AN84" s="16" t="s">
        <v>210</v>
      </c>
      <c r="AO84" s="19" t="s">
        <v>427</v>
      </c>
    </row>
    <row r="85">
      <c r="A85" s="17">
        <v>45809.47780789352</v>
      </c>
      <c r="B85" s="18" t="s">
        <v>90</v>
      </c>
      <c r="C85" s="18" t="s">
        <v>42</v>
      </c>
      <c r="D85" s="18" t="s">
        <v>43</v>
      </c>
      <c r="E85" s="18" t="s">
        <v>428</v>
      </c>
      <c r="F85" s="18" t="s">
        <v>45</v>
      </c>
      <c r="G85" s="18" t="s">
        <v>83</v>
      </c>
      <c r="H85" s="18" t="s">
        <v>62</v>
      </c>
      <c r="I85" s="18" t="s">
        <v>63</v>
      </c>
      <c r="J85" s="18" t="s">
        <v>64</v>
      </c>
      <c r="K85" s="18" t="s">
        <v>73</v>
      </c>
      <c r="L85" s="18" t="s">
        <v>51</v>
      </c>
      <c r="M85" s="18">
        <v>3.0</v>
      </c>
      <c r="N85" s="18" t="s">
        <v>52</v>
      </c>
      <c r="O85" s="18">
        <v>4.0</v>
      </c>
      <c r="P85" s="18" t="s">
        <v>429</v>
      </c>
      <c r="Q85" s="18" t="s">
        <v>330</v>
      </c>
      <c r="R85" s="18">
        <v>3.0</v>
      </c>
      <c r="S85" s="18">
        <v>3.0</v>
      </c>
      <c r="T85" s="18">
        <v>2.0</v>
      </c>
      <c r="U85" s="18">
        <v>2.0</v>
      </c>
      <c r="V85" s="18">
        <v>2.0</v>
      </c>
      <c r="W85" s="18">
        <v>2.0</v>
      </c>
      <c r="X85" s="18">
        <v>4.0</v>
      </c>
      <c r="Y85" s="18">
        <v>4.0</v>
      </c>
      <c r="Z85" s="18">
        <v>4.0</v>
      </c>
      <c r="AA85" s="18" t="s">
        <v>430</v>
      </c>
      <c r="AB85" s="18" t="s">
        <v>69</v>
      </c>
      <c r="AC85" s="18" t="s">
        <v>70</v>
      </c>
      <c r="AD85" s="18">
        <v>3.0</v>
      </c>
      <c r="AE85" s="18">
        <v>2.0</v>
      </c>
      <c r="AF85" s="18">
        <v>1.0</v>
      </c>
      <c r="AG85" s="18">
        <v>1.0</v>
      </c>
      <c r="AH85" s="18">
        <v>2.0</v>
      </c>
      <c r="AI85" s="18">
        <v>3.0</v>
      </c>
      <c r="AJ85" s="18">
        <v>3.0</v>
      </c>
      <c r="AK85" s="18">
        <v>2.0</v>
      </c>
      <c r="AL85" s="18" t="s">
        <v>51</v>
      </c>
      <c r="AM85" s="18" t="s">
        <v>431</v>
      </c>
      <c r="AN85" s="18" t="s">
        <v>110</v>
      </c>
      <c r="AO85" s="20" t="s">
        <v>432</v>
      </c>
    </row>
    <row r="86">
      <c r="A86" s="15">
        <v>45809.47873618055</v>
      </c>
      <c r="B86" s="16" t="s">
        <v>90</v>
      </c>
      <c r="C86" s="16" t="s">
        <v>42</v>
      </c>
      <c r="D86" s="16" t="s">
        <v>60</v>
      </c>
      <c r="E86" s="16" t="s">
        <v>269</v>
      </c>
      <c r="F86" s="16" t="s">
        <v>45</v>
      </c>
      <c r="G86" s="16" t="s">
        <v>61</v>
      </c>
      <c r="H86" s="16" t="s">
        <v>47</v>
      </c>
      <c r="I86" s="16" t="s">
        <v>63</v>
      </c>
      <c r="J86" s="16" t="s">
        <v>64</v>
      </c>
      <c r="L86" s="16" t="s">
        <v>143</v>
      </c>
      <c r="M86" s="16">
        <v>3.0</v>
      </c>
      <c r="N86" s="16" t="s">
        <v>52</v>
      </c>
      <c r="O86" s="16">
        <v>5.0</v>
      </c>
      <c r="P86" s="16" t="s">
        <v>433</v>
      </c>
      <c r="Q86" s="16" t="s">
        <v>434</v>
      </c>
      <c r="R86" s="16">
        <v>3.0</v>
      </c>
      <c r="S86" s="16">
        <v>4.0</v>
      </c>
      <c r="T86" s="16">
        <v>3.0</v>
      </c>
      <c r="U86" s="16">
        <v>4.0</v>
      </c>
      <c r="V86" s="16">
        <v>3.0</v>
      </c>
      <c r="W86" s="16">
        <v>4.0</v>
      </c>
      <c r="X86" s="16">
        <v>3.0</v>
      </c>
      <c r="Y86" s="16">
        <v>3.0</v>
      </c>
      <c r="Z86" s="16">
        <v>4.0</v>
      </c>
      <c r="AA86" s="16" t="s">
        <v>280</v>
      </c>
      <c r="AB86" s="16" t="s">
        <v>435</v>
      </c>
      <c r="AC86" s="16" t="s">
        <v>70</v>
      </c>
      <c r="AD86" s="16">
        <v>3.0</v>
      </c>
      <c r="AE86" s="16">
        <v>4.0</v>
      </c>
      <c r="AF86" s="16">
        <v>3.0</v>
      </c>
      <c r="AG86" s="16">
        <v>3.0</v>
      </c>
      <c r="AH86" s="16">
        <v>3.0</v>
      </c>
      <c r="AI86" s="16">
        <v>3.0</v>
      </c>
      <c r="AJ86" s="16">
        <v>3.0</v>
      </c>
      <c r="AK86" s="16">
        <v>3.0</v>
      </c>
      <c r="AL86" s="16" t="s">
        <v>51</v>
      </c>
      <c r="AM86" s="16" t="s">
        <v>80</v>
      </c>
      <c r="AN86" s="16" t="s">
        <v>136</v>
      </c>
    </row>
    <row r="87">
      <c r="A87" s="17">
        <v>45809.47902248843</v>
      </c>
      <c r="B87" s="18" t="s">
        <v>90</v>
      </c>
      <c r="C87" s="18" t="s">
        <v>82</v>
      </c>
      <c r="D87" s="18" t="s">
        <v>252</v>
      </c>
      <c r="E87" s="18" t="s">
        <v>253</v>
      </c>
      <c r="F87" s="18" t="s">
        <v>212</v>
      </c>
      <c r="G87" s="18" t="s">
        <v>83</v>
      </c>
      <c r="H87" s="18" t="s">
        <v>47</v>
      </c>
      <c r="I87" s="18" t="s">
        <v>63</v>
      </c>
      <c r="J87" s="18" t="s">
        <v>64</v>
      </c>
      <c r="K87" s="18" t="s">
        <v>73</v>
      </c>
      <c r="L87" s="18" t="s">
        <v>51</v>
      </c>
      <c r="M87" s="18">
        <v>3.0</v>
      </c>
      <c r="N87" s="18" t="s">
        <v>52</v>
      </c>
      <c r="O87" s="18">
        <v>3.0</v>
      </c>
      <c r="P87" s="18" t="s">
        <v>364</v>
      </c>
      <c r="Q87" s="18" t="s">
        <v>436</v>
      </c>
      <c r="R87" s="18">
        <v>3.0</v>
      </c>
      <c r="S87" s="18">
        <v>3.0</v>
      </c>
      <c r="T87" s="18">
        <v>4.0</v>
      </c>
      <c r="U87" s="18">
        <v>3.0</v>
      </c>
      <c r="V87" s="18">
        <v>4.0</v>
      </c>
      <c r="W87" s="18">
        <v>4.0</v>
      </c>
      <c r="X87" s="18">
        <v>3.0</v>
      </c>
      <c r="Y87" s="18">
        <v>3.0</v>
      </c>
      <c r="Z87" s="18">
        <v>4.0</v>
      </c>
      <c r="AA87" s="18" t="s">
        <v>437</v>
      </c>
      <c r="AB87" s="18" t="s">
        <v>340</v>
      </c>
      <c r="AC87" s="18" t="s">
        <v>70</v>
      </c>
      <c r="AD87" s="18">
        <v>3.0</v>
      </c>
      <c r="AE87" s="18">
        <v>3.0</v>
      </c>
      <c r="AF87" s="18">
        <v>4.0</v>
      </c>
      <c r="AG87" s="18">
        <v>3.0</v>
      </c>
      <c r="AH87" s="18">
        <v>2.0</v>
      </c>
      <c r="AI87" s="18">
        <v>3.0</v>
      </c>
      <c r="AJ87" s="18">
        <v>3.0</v>
      </c>
      <c r="AK87" s="18">
        <v>3.0</v>
      </c>
      <c r="AL87" s="18" t="s">
        <v>51</v>
      </c>
      <c r="AM87" s="18" t="s">
        <v>438</v>
      </c>
      <c r="AN87" s="18" t="s">
        <v>59</v>
      </c>
      <c r="AO87" s="20" t="s">
        <v>439</v>
      </c>
    </row>
    <row r="88">
      <c r="A88" s="15">
        <v>45809.48218315972</v>
      </c>
      <c r="B88" s="16" t="s">
        <v>251</v>
      </c>
      <c r="C88" s="16" t="s">
        <v>42</v>
      </c>
      <c r="D88" s="16" t="s">
        <v>60</v>
      </c>
      <c r="E88" s="16" t="s">
        <v>440</v>
      </c>
      <c r="F88" s="16" t="s">
        <v>212</v>
      </c>
      <c r="G88" s="16" t="s">
        <v>83</v>
      </c>
      <c r="H88" s="16" t="s">
        <v>336</v>
      </c>
      <c r="I88" s="16" t="s">
        <v>63</v>
      </c>
      <c r="J88" s="16" t="s">
        <v>64</v>
      </c>
      <c r="K88" s="16" t="s">
        <v>98</v>
      </c>
      <c r="L88" s="16" t="s">
        <v>143</v>
      </c>
      <c r="M88" s="16">
        <v>4.0</v>
      </c>
      <c r="N88" s="16" t="s">
        <v>65</v>
      </c>
      <c r="O88" s="16">
        <v>4.0</v>
      </c>
      <c r="P88" s="16" t="s">
        <v>441</v>
      </c>
      <c r="Q88" s="16" t="s">
        <v>442</v>
      </c>
      <c r="R88" s="16">
        <v>3.0</v>
      </c>
      <c r="S88" s="16">
        <v>4.0</v>
      </c>
      <c r="T88" s="16">
        <v>4.0</v>
      </c>
      <c r="U88" s="16">
        <v>4.0</v>
      </c>
      <c r="V88" s="16">
        <v>3.0</v>
      </c>
      <c r="W88" s="16">
        <v>3.0</v>
      </c>
      <c r="X88" s="16">
        <v>4.0</v>
      </c>
      <c r="Y88" s="16">
        <v>3.0</v>
      </c>
      <c r="Z88" s="16">
        <v>5.0</v>
      </c>
      <c r="AA88" s="16" t="s">
        <v>123</v>
      </c>
      <c r="AB88" s="16" t="s">
        <v>443</v>
      </c>
      <c r="AC88" s="16" t="s">
        <v>70</v>
      </c>
      <c r="AD88" s="16">
        <v>2.0</v>
      </c>
      <c r="AE88" s="16">
        <v>2.0</v>
      </c>
      <c r="AF88" s="16">
        <v>3.0</v>
      </c>
      <c r="AG88" s="16">
        <v>2.0</v>
      </c>
      <c r="AH88" s="16">
        <v>4.0</v>
      </c>
      <c r="AI88" s="16">
        <v>4.0</v>
      </c>
      <c r="AJ88" s="16">
        <v>3.0</v>
      </c>
      <c r="AK88" s="16">
        <v>4.0</v>
      </c>
      <c r="AL88" s="16" t="s">
        <v>143</v>
      </c>
      <c r="AM88" s="16" t="s">
        <v>175</v>
      </c>
      <c r="AN88" s="16" t="s">
        <v>171</v>
      </c>
    </row>
    <row r="89">
      <c r="A89" s="17">
        <v>45809.48378592593</v>
      </c>
      <c r="B89" s="18" t="s">
        <v>81</v>
      </c>
      <c r="C89" s="18" t="s">
        <v>42</v>
      </c>
      <c r="D89" s="18" t="s">
        <v>43</v>
      </c>
      <c r="E89" s="18" t="s">
        <v>204</v>
      </c>
      <c r="F89" s="18" t="s">
        <v>45</v>
      </c>
      <c r="G89" s="18" t="s">
        <v>96</v>
      </c>
      <c r="H89" s="18" t="s">
        <v>47</v>
      </c>
      <c r="I89" s="18" t="s">
        <v>63</v>
      </c>
      <c r="J89" s="18" t="s">
        <v>64</v>
      </c>
      <c r="L89" s="18" t="s">
        <v>51</v>
      </c>
      <c r="M89" s="18">
        <v>2.0</v>
      </c>
      <c r="N89" s="18" t="s">
        <v>444</v>
      </c>
      <c r="O89" s="18">
        <v>3.0</v>
      </c>
      <c r="P89" s="18" t="s">
        <v>53</v>
      </c>
      <c r="Q89" s="18" t="s">
        <v>178</v>
      </c>
      <c r="R89" s="18">
        <v>3.0</v>
      </c>
      <c r="S89" s="18">
        <v>3.0</v>
      </c>
      <c r="T89" s="18">
        <v>3.0</v>
      </c>
      <c r="U89" s="18">
        <v>3.0</v>
      </c>
      <c r="V89" s="18">
        <v>3.0</v>
      </c>
      <c r="W89" s="18">
        <v>3.0</v>
      </c>
      <c r="X89" s="18">
        <v>2.0</v>
      </c>
      <c r="Y89" s="18">
        <v>2.0</v>
      </c>
      <c r="Z89" s="18">
        <v>2.0</v>
      </c>
      <c r="AA89" s="18" t="s">
        <v>445</v>
      </c>
      <c r="AB89" s="18" t="s">
        <v>360</v>
      </c>
      <c r="AC89" s="18" t="s">
        <v>57</v>
      </c>
      <c r="AD89" s="18">
        <v>2.0</v>
      </c>
      <c r="AE89" s="18">
        <v>2.0</v>
      </c>
      <c r="AF89" s="18">
        <v>2.0</v>
      </c>
      <c r="AG89" s="18">
        <v>2.0</v>
      </c>
      <c r="AH89" s="18">
        <v>1.0</v>
      </c>
      <c r="AI89" s="18">
        <v>1.0</v>
      </c>
      <c r="AJ89" s="18">
        <v>2.0</v>
      </c>
      <c r="AK89" s="18">
        <v>2.0</v>
      </c>
      <c r="AL89" s="18" t="s">
        <v>51</v>
      </c>
      <c r="AM89" s="18" t="s">
        <v>130</v>
      </c>
      <c r="AN89" s="18" t="s">
        <v>120</v>
      </c>
    </row>
    <row r="90">
      <c r="A90" s="15">
        <v>45809.48439038194</v>
      </c>
      <c r="B90" s="16" t="s">
        <v>90</v>
      </c>
      <c r="C90" s="16" t="s">
        <v>42</v>
      </c>
      <c r="D90" s="16" t="s">
        <v>43</v>
      </c>
      <c r="E90" s="16" t="s">
        <v>269</v>
      </c>
      <c r="F90" s="16" t="s">
        <v>45</v>
      </c>
      <c r="G90" s="16" t="s">
        <v>61</v>
      </c>
      <c r="H90" s="16" t="s">
        <v>97</v>
      </c>
      <c r="I90" s="16" t="s">
        <v>63</v>
      </c>
      <c r="J90" s="16" t="s">
        <v>64</v>
      </c>
      <c r="K90" s="16" t="s">
        <v>73</v>
      </c>
      <c r="L90" s="16" t="s">
        <v>143</v>
      </c>
      <c r="M90" s="16">
        <v>2.0</v>
      </c>
      <c r="N90" s="16" t="s">
        <v>65</v>
      </c>
      <c r="O90" s="16">
        <v>4.0</v>
      </c>
      <c r="P90" s="16" t="s">
        <v>53</v>
      </c>
      <c r="Q90" s="16" t="s">
        <v>64</v>
      </c>
      <c r="R90" s="16">
        <v>3.0</v>
      </c>
      <c r="S90" s="16">
        <v>3.0</v>
      </c>
      <c r="T90" s="16">
        <v>3.0</v>
      </c>
      <c r="U90" s="16">
        <v>3.0</v>
      </c>
      <c r="V90" s="16">
        <v>3.0</v>
      </c>
      <c r="W90" s="16">
        <v>3.0</v>
      </c>
      <c r="X90" s="16">
        <v>4.0</v>
      </c>
      <c r="Y90" s="16">
        <v>3.0</v>
      </c>
      <c r="Z90" s="16">
        <v>3.0</v>
      </c>
      <c r="AA90" s="16" t="s">
        <v>351</v>
      </c>
      <c r="AB90" s="16" t="s">
        <v>124</v>
      </c>
      <c r="AC90" s="16" t="s">
        <v>70</v>
      </c>
      <c r="AD90" s="16">
        <v>3.0</v>
      </c>
      <c r="AE90" s="16">
        <v>3.0</v>
      </c>
      <c r="AF90" s="16">
        <v>3.0</v>
      </c>
      <c r="AG90" s="16">
        <v>3.0</v>
      </c>
      <c r="AH90" s="16">
        <v>3.0</v>
      </c>
      <c r="AI90" s="16">
        <v>3.0</v>
      </c>
      <c r="AJ90" s="16">
        <v>3.0</v>
      </c>
      <c r="AK90" s="16">
        <v>3.0</v>
      </c>
      <c r="AL90" s="16" t="s">
        <v>143</v>
      </c>
      <c r="AM90" s="16" t="s">
        <v>59</v>
      </c>
      <c r="AN90" s="16" t="s">
        <v>120</v>
      </c>
      <c r="AO90" s="19" t="s">
        <v>446</v>
      </c>
    </row>
    <row r="91">
      <c r="A91" s="17">
        <v>45809.48457299768</v>
      </c>
      <c r="B91" s="18" t="s">
        <v>41</v>
      </c>
      <c r="C91" s="18" t="s">
        <v>82</v>
      </c>
      <c r="D91" s="18" t="s">
        <v>43</v>
      </c>
      <c r="E91" s="18" t="s">
        <v>155</v>
      </c>
      <c r="F91" s="18" t="s">
        <v>45</v>
      </c>
      <c r="G91" s="18" t="s">
        <v>83</v>
      </c>
      <c r="H91" s="18" t="s">
        <v>447</v>
      </c>
      <c r="I91" s="18" t="s">
        <v>63</v>
      </c>
      <c r="J91" s="18" t="s">
        <v>64</v>
      </c>
      <c r="K91" s="18" t="s">
        <v>50</v>
      </c>
      <c r="L91" s="18" t="s">
        <v>51</v>
      </c>
      <c r="M91" s="18">
        <v>4.0</v>
      </c>
      <c r="N91" s="18" t="s">
        <v>65</v>
      </c>
      <c r="O91" s="18">
        <v>5.0</v>
      </c>
      <c r="P91" s="18" t="s">
        <v>448</v>
      </c>
      <c r="Q91" s="18" t="s">
        <v>117</v>
      </c>
      <c r="R91" s="18">
        <v>4.0</v>
      </c>
      <c r="S91" s="18">
        <v>3.0</v>
      </c>
      <c r="T91" s="18">
        <v>3.0</v>
      </c>
      <c r="U91" s="18">
        <v>3.0</v>
      </c>
      <c r="V91" s="18">
        <v>3.0</v>
      </c>
      <c r="W91" s="18">
        <v>3.0</v>
      </c>
      <c r="X91" s="18">
        <v>4.0</v>
      </c>
      <c r="Y91" s="18">
        <v>3.0</v>
      </c>
      <c r="Z91" s="18">
        <v>4.0</v>
      </c>
      <c r="AA91" s="18" t="s">
        <v>133</v>
      </c>
      <c r="AB91" s="18" t="s">
        <v>449</v>
      </c>
      <c r="AC91" s="18" t="s">
        <v>57</v>
      </c>
      <c r="AD91" s="18">
        <v>3.0</v>
      </c>
      <c r="AE91" s="18">
        <v>2.0</v>
      </c>
      <c r="AF91" s="18">
        <v>2.0</v>
      </c>
      <c r="AG91" s="18">
        <v>1.0</v>
      </c>
      <c r="AH91" s="18">
        <v>3.0</v>
      </c>
      <c r="AI91" s="18">
        <v>3.0</v>
      </c>
      <c r="AJ91" s="18">
        <v>2.0</v>
      </c>
      <c r="AK91" s="18">
        <v>2.0</v>
      </c>
      <c r="AL91" s="18" t="s">
        <v>143</v>
      </c>
      <c r="AM91" s="18" t="s">
        <v>175</v>
      </c>
      <c r="AN91" s="18" t="s">
        <v>136</v>
      </c>
    </row>
    <row r="92">
      <c r="A92" s="15">
        <v>45809.4851034375</v>
      </c>
      <c r="B92" s="16" t="s">
        <v>90</v>
      </c>
      <c r="C92" s="16" t="s">
        <v>42</v>
      </c>
      <c r="D92" s="16" t="s">
        <v>60</v>
      </c>
      <c r="E92" s="16" t="s">
        <v>44</v>
      </c>
      <c r="F92" s="16" t="s">
        <v>45</v>
      </c>
      <c r="G92" s="16" t="s">
        <v>46</v>
      </c>
      <c r="H92" s="16" t="s">
        <v>279</v>
      </c>
      <c r="I92" s="16" t="s">
        <v>63</v>
      </c>
      <c r="J92" s="16" t="s">
        <v>49</v>
      </c>
      <c r="K92" s="16" t="s">
        <v>98</v>
      </c>
      <c r="L92" s="16" t="s">
        <v>143</v>
      </c>
      <c r="M92" s="16">
        <v>3.0</v>
      </c>
      <c r="N92" s="16" t="s">
        <v>52</v>
      </c>
      <c r="O92" s="16">
        <v>3.0</v>
      </c>
      <c r="P92" s="16" t="s">
        <v>450</v>
      </c>
      <c r="Q92" s="16" t="s">
        <v>451</v>
      </c>
      <c r="R92" s="16">
        <v>3.0</v>
      </c>
      <c r="S92" s="16">
        <v>2.0</v>
      </c>
      <c r="T92" s="16">
        <v>2.0</v>
      </c>
      <c r="U92" s="16">
        <v>2.0</v>
      </c>
      <c r="V92" s="16">
        <v>2.0</v>
      </c>
      <c r="W92" s="16">
        <v>3.0</v>
      </c>
      <c r="X92" s="16">
        <v>4.0</v>
      </c>
      <c r="Y92" s="16">
        <v>3.0</v>
      </c>
      <c r="Z92" s="16">
        <v>3.0</v>
      </c>
      <c r="AA92" s="16" t="s">
        <v>207</v>
      </c>
      <c r="AB92" s="16" t="s">
        <v>452</v>
      </c>
      <c r="AC92" s="16" t="s">
        <v>57</v>
      </c>
      <c r="AD92" s="16">
        <v>3.0</v>
      </c>
      <c r="AE92" s="16">
        <v>2.0</v>
      </c>
      <c r="AF92" s="16">
        <v>2.0</v>
      </c>
      <c r="AG92" s="16">
        <v>2.0</v>
      </c>
      <c r="AH92" s="16">
        <v>2.0</v>
      </c>
      <c r="AI92" s="16">
        <v>3.0</v>
      </c>
      <c r="AJ92" s="16">
        <v>4.0</v>
      </c>
      <c r="AK92" s="16">
        <v>3.0</v>
      </c>
      <c r="AL92" s="16" t="s">
        <v>143</v>
      </c>
      <c r="AM92" s="16" t="s">
        <v>267</v>
      </c>
      <c r="AN92" s="16" t="s">
        <v>267</v>
      </c>
    </row>
    <row r="93">
      <c r="A93" s="17">
        <v>45809.488388275466</v>
      </c>
      <c r="B93" s="18" t="s">
        <v>251</v>
      </c>
      <c r="C93" s="18" t="s">
        <v>82</v>
      </c>
      <c r="D93" s="18" t="s">
        <v>453</v>
      </c>
      <c r="E93" s="18" t="s">
        <v>44</v>
      </c>
      <c r="F93" s="18" t="s">
        <v>212</v>
      </c>
      <c r="G93" s="18" t="s">
        <v>83</v>
      </c>
      <c r="H93" s="18" t="s">
        <v>274</v>
      </c>
      <c r="I93" s="18" t="s">
        <v>63</v>
      </c>
      <c r="J93" s="18" t="s">
        <v>64</v>
      </c>
      <c r="L93" s="18" t="s">
        <v>143</v>
      </c>
      <c r="M93" s="18">
        <v>3.0</v>
      </c>
      <c r="N93" s="18" t="s">
        <v>52</v>
      </c>
      <c r="O93" s="18">
        <v>5.0</v>
      </c>
      <c r="P93" s="18" t="s">
        <v>454</v>
      </c>
      <c r="Q93" s="18" t="s">
        <v>126</v>
      </c>
      <c r="R93" s="18">
        <v>4.0</v>
      </c>
      <c r="S93" s="18">
        <v>4.0</v>
      </c>
      <c r="T93" s="18">
        <v>4.0</v>
      </c>
      <c r="U93" s="18">
        <v>4.0</v>
      </c>
      <c r="V93" s="18">
        <v>4.0</v>
      </c>
      <c r="W93" s="18">
        <v>4.0</v>
      </c>
      <c r="X93" s="18">
        <v>4.0</v>
      </c>
      <c r="Y93" s="18">
        <v>4.0</v>
      </c>
      <c r="Z93" s="18">
        <v>5.0</v>
      </c>
      <c r="AA93" s="18" t="s">
        <v>409</v>
      </c>
      <c r="AB93" s="18" t="s">
        <v>94</v>
      </c>
      <c r="AC93" s="18" t="s">
        <v>57</v>
      </c>
      <c r="AD93" s="18">
        <v>3.0</v>
      </c>
      <c r="AE93" s="18">
        <v>3.0</v>
      </c>
      <c r="AF93" s="18">
        <v>3.0</v>
      </c>
      <c r="AG93" s="18">
        <v>3.0</v>
      </c>
      <c r="AH93" s="18">
        <v>3.0</v>
      </c>
      <c r="AI93" s="18">
        <v>3.0</v>
      </c>
      <c r="AJ93" s="18">
        <v>3.0</v>
      </c>
      <c r="AK93" s="18">
        <v>3.0</v>
      </c>
      <c r="AL93" s="18" t="s">
        <v>143</v>
      </c>
      <c r="AM93" s="18" t="s">
        <v>80</v>
      </c>
      <c r="AN93" s="18" t="s">
        <v>210</v>
      </c>
    </row>
    <row r="94">
      <c r="A94" s="15">
        <v>45809.4894331713</v>
      </c>
      <c r="B94" s="16" t="s">
        <v>455</v>
      </c>
      <c r="C94" s="16" t="s">
        <v>42</v>
      </c>
      <c r="D94" s="16" t="s">
        <v>43</v>
      </c>
      <c r="E94" s="16" t="s">
        <v>204</v>
      </c>
      <c r="F94" s="16" t="s">
        <v>45</v>
      </c>
      <c r="G94" s="16" t="s">
        <v>83</v>
      </c>
      <c r="H94" s="16" t="s">
        <v>213</v>
      </c>
      <c r="I94" s="16" t="s">
        <v>48</v>
      </c>
      <c r="J94" s="16" t="s">
        <v>49</v>
      </c>
      <c r="K94" s="16" t="s">
        <v>73</v>
      </c>
      <c r="L94" s="16" t="s">
        <v>51</v>
      </c>
      <c r="M94" s="16">
        <v>2.0</v>
      </c>
      <c r="N94" s="16" t="s">
        <v>52</v>
      </c>
      <c r="O94" s="16">
        <v>3.0</v>
      </c>
      <c r="P94" s="16" t="s">
        <v>200</v>
      </c>
      <c r="Q94" s="16" t="s">
        <v>117</v>
      </c>
      <c r="R94" s="16">
        <v>3.0</v>
      </c>
      <c r="S94" s="16">
        <v>3.0</v>
      </c>
      <c r="T94" s="16">
        <v>3.0</v>
      </c>
      <c r="U94" s="16">
        <v>3.0</v>
      </c>
      <c r="V94" s="16">
        <v>3.0</v>
      </c>
      <c r="W94" s="16">
        <v>3.0</v>
      </c>
      <c r="X94" s="16">
        <v>4.0</v>
      </c>
      <c r="Y94" s="16">
        <v>4.0</v>
      </c>
      <c r="Z94" s="16">
        <v>3.0</v>
      </c>
      <c r="AA94" s="16" t="s">
        <v>76</v>
      </c>
      <c r="AB94" s="16" t="s">
        <v>215</v>
      </c>
      <c r="AC94" s="16" t="s">
        <v>70</v>
      </c>
      <c r="AD94" s="16">
        <v>1.0</v>
      </c>
      <c r="AE94" s="16">
        <v>1.0</v>
      </c>
      <c r="AF94" s="16">
        <v>1.0</v>
      </c>
      <c r="AG94" s="16">
        <v>1.0</v>
      </c>
      <c r="AH94" s="16">
        <v>1.0</v>
      </c>
      <c r="AI94" s="16">
        <v>1.0</v>
      </c>
      <c r="AJ94" s="16">
        <v>2.0</v>
      </c>
      <c r="AK94" s="16">
        <v>2.0</v>
      </c>
      <c r="AL94" s="16" t="s">
        <v>143</v>
      </c>
      <c r="AM94" s="16" t="s">
        <v>80</v>
      </c>
      <c r="AN94" s="16" t="s">
        <v>210</v>
      </c>
    </row>
    <row r="95">
      <c r="A95" s="17">
        <v>45809.489479525466</v>
      </c>
      <c r="B95" s="18" t="s">
        <v>251</v>
      </c>
      <c r="C95" s="18" t="s">
        <v>82</v>
      </c>
      <c r="D95" s="18" t="s">
        <v>361</v>
      </c>
      <c r="E95" s="18" t="s">
        <v>456</v>
      </c>
      <c r="F95" s="18" t="s">
        <v>212</v>
      </c>
      <c r="G95" s="18" t="s">
        <v>83</v>
      </c>
      <c r="H95" s="18" t="s">
        <v>345</v>
      </c>
      <c r="I95" s="18" t="s">
        <v>63</v>
      </c>
      <c r="J95" s="18" t="s">
        <v>64</v>
      </c>
      <c r="L95" s="18" t="s">
        <v>143</v>
      </c>
      <c r="M95" s="18">
        <v>2.0</v>
      </c>
      <c r="N95" s="18" t="s">
        <v>52</v>
      </c>
      <c r="O95" s="18">
        <v>5.0</v>
      </c>
      <c r="P95" s="18" t="s">
        <v>457</v>
      </c>
      <c r="Q95" s="18" t="s">
        <v>411</v>
      </c>
      <c r="R95" s="18">
        <v>2.0</v>
      </c>
      <c r="S95" s="18">
        <v>4.0</v>
      </c>
      <c r="T95" s="18">
        <v>4.0</v>
      </c>
      <c r="U95" s="18">
        <v>4.0</v>
      </c>
      <c r="V95" s="18">
        <v>4.0</v>
      </c>
      <c r="W95" s="18">
        <v>4.0</v>
      </c>
      <c r="X95" s="18">
        <v>4.0</v>
      </c>
      <c r="Y95" s="18">
        <v>4.0</v>
      </c>
      <c r="Z95" s="18">
        <v>3.0</v>
      </c>
      <c r="AA95" s="18" t="s">
        <v>458</v>
      </c>
      <c r="AB95" s="18" t="s">
        <v>215</v>
      </c>
      <c r="AC95" s="18" t="s">
        <v>57</v>
      </c>
      <c r="AD95" s="18">
        <v>3.0</v>
      </c>
      <c r="AE95" s="18">
        <v>1.0</v>
      </c>
      <c r="AF95" s="18">
        <v>1.0</v>
      </c>
      <c r="AG95" s="18">
        <v>1.0</v>
      </c>
      <c r="AH95" s="18">
        <v>1.0</v>
      </c>
      <c r="AI95" s="18">
        <v>1.0</v>
      </c>
      <c r="AJ95" s="18">
        <v>2.0</v>
      </c>
      <c r="AK95" s="18">
        <v>1.0</v>
      </c>
      <c r="AL95" s="18" t="s">
        <v>143</v>
      </c>
      <c r="AM95" s="18" t="s">
        <v>363</v>
      </c>
      <c r="AN95" s="18" t="s">
        <v>110</v>
      </c>
    </row>
    <row r="96">
      <c r="A96" s="15">
        <v>45809.492131203704</v>
      </c>
      <c r="B96" s="16" t="s">
        <v>459</v>
      </c>
      <c r="C96" s="16" t="s">
        <v>82</v>
      </c>
      <c r="D96" s="16" t="s">
        <v>43</v>
      </c>
      <c r="E96" s="16" t="s">
        <v>269</v>
      </c>
      <c r="F96" s="16" t="s">
        <v>45</v>
      </c>
      <c r="G96" s="16" t="s">
        <v>61</v>
      </c>
      <c r="H96" s="16" t="s">
        <v>47</v>
      </c>
      <c r="I96" s="16" t="s">
        <v>48</v>
      </c>
      <c r="J96" s="16" t="s">
        <v>49</v>
      </c>
      <c r="K96" s="16" t="s">
        <v>73</v>
      </c>
      <c r="L96" s="16" t="s">
        <v>51</v>
      </c>
      <c r="M96" s="16">
        <v>4.0</v>
      </c>
      <c r="N96" s="16" t="s">
        <v>65</v>
      </c>
      <c r="O96" s="16">
        <v>4.0</v>
      </c>
      <c r="P96" s="16" t="s">
        <v>460</v>
      </c>
      <c r="Q96" s="16" t="s">
        <v>461</v>
      </c>
      <c r="R96" s="16">
        <v>3.0</v>
      </c>
      <c r="S96" s="16">
        <v>2.0</v>
      </c>
      <c r="T96" s="16">
        <v>3.0</v>
      </c>
      <c r="U96" s="16">
        <v>3.0</v>
      </c>
      <c r="V96" s="16">
        <v>3.0</v>
      </c>
      <c r="W96" s="16">
        <v>3.0</v>
      </c>
      <c r="X96" s="16">
        <v>3.0</v>
      </c>
      <c r="Y96" s="16">
        <v>3.0</v>
      </c>
      <c r="Z96" s="16">
        <v>2.0</v>
      </c>
      <c r="AA96" s="16" t="s">
        <v>462</v>
      </c>
      <c r="AB96" s="16" t="s">
        <v>463</v>
      </c>
      <c r="AC96" s="16" t="s">
        <v>57</v>
      </c>
      <c r="AD96" s="16">
        <v>3.0</v>
      </c>
      <c r="AE96" s="16">
        <v>2.0</v>
      </c>
      <c r="AF96" s="16">
        <v>2.0</v>
      </c>
      <c r="AG96" s="16">
        <v>2.0</v>
      </c>
      <c r="AH96" s="16">
        <v>3.0</v>
      </c>
      <c r="AI96" s="16">
        <v>2.0</v>
      </c>
      <c r="AJ96" s="16">
        <v>3.0</v>
      </c>
      <c r="AK96" s="16">
        <v>3.0</v>
      </c>
      <c r="AL96" s="16" t="s">
        <v>143</v>
      </c>
      <c r="AM96" s="16" t="s">
        <v>267</v>
      </c>
      <c r="AN96" s="16" t="s">
        <v>342</v>
      </c>
    </row>
    <row r="97">
      <c r="A97" s="17">
        <v>45809.49315876157</v>
      </c>
      <c r="B97" s="18" t="s">
        <v>90</v>
      </c>
      <c r="C97" s="18" t="s">
        <v>82</v>
      </c>
      <c r="D97" s="18" t="s">
        <v>287</v>
      </c>
      <c r="E97" s="18" t="s">
        <v>253</v>
      </c>
      <c r="F97" s="18" t="s">
        <v>45</v>
      </c>
      <c r="G97" s="18" t="s">
        <v>46</v>
      </c>
      <c r="H97" s="18" t="s">
        <v>299</v>
      </c>
      <c r="I97" s="18" t="s">
        <v>63</v>
      </c>
      <c r="J97" s="18" t="s">
        <v>64</v>
      </c>
      <c r="L97" s="18" t="s">
        <v>143</v>
      </c>
      <c r="M97" s="18">
        <v>3.0</v>
      </c>
      <c r="N97" s="18" t="s">
        <v>65</v>
      </c>
      <c r="O97" s="18">
        <v>4.0</v>
      </c>
      <c r="P97" s="18" t="s">
        <v>464</v>
      </c>
      <c r="Q97" s="18" t="s">
        <v>132</v>
      </c>
      <c r="R97" s="18">
        <v>4.0</v>
      </c>
      <c r="S97" s="18">
        <v>3.0</v>
      </c>
      <c r="T97" s="18">
        <v>4.0</v>
      </c>
      <c r="U97" s="18">
        <v>4.0</v>
      </c>
      <c r="V97" s="18">
        <v>1.0</v>
      </c>
      <c r="W97" s="18">
        <v>1.0</v>
      </c>
      <c r="X97" s="18">
        <v>4.0</v>
      </c>
      <c r="Y97" s="18">
        <v>4.0</v>
      </c>
      <c r="Z97" s="18">
        <v>4.0</v>
      </c>
      <c r="AA97" s="18" t="s">
        <v>465</v>
      </c>
      <c r="AB97" s="18" t="s">
        <v>102</v>
      </c>
      <c r="AC97" s="18" t="s">
        <v>70</v>
      </c>
      <c r="AD97" s="18">
        <v>4.0</v>
      </c>
      <c r="AE97" s="18">
        <v>2.0</v>
      </c>
      <c r="AF97" s="18">
        <v>3.0</v>
      </c>
      <c r="AG97" s="18">
        <v>4.0</v>
      </c>
      <c r="AH97" s="18">
        <v>2.0</v>
      </c>
      <c r="AI97" s="18">
        <v>3.0</v>
      </c>
      <c r="AJ97" s="18">
        <v>1.0</v>
      </c>
      <c r="AK97" s="18">
        <v>3.0</v>
      </c>
      <c r="AL97" s="18" t="s">
        <v>78</v>
      </c>
      <c r="AM97" s="18" t="s">
        <v>161</v>
      </c>
      <c r="AN97" s="18" t="s">
        <v>466</v>
      </c>
    </row>
    <row r="98">
      <c r="A98" s="15">
        <v>45809.49495875</v>
      </c>
      <c r="B98" s="16" t="s">
        <v>90</v>
      </c>
      <c r="C98" s="16" t="s">
        <v>82</v>
      </c>
      <c r="D98" s="16" t="s">
        <v>252</v>
      </c>
      <c r="E98" s="16" t="s">
        <v>253</v>
      </c>
      <c r="F98" s="16" t="s">
        <v>45</v>
      </c>
      <c r="G98" s="16" t="s">
        <v>83</v>
      </c>
      <c r="H98" s="16" t="s">
        <v>274</v>
      </c>
      <c r="I98" s="16" t="s">
        <v>63</v>
      </c>
      <c r="J98" s="16" t="s">
        <v>64</v>
      </c>
      <c r="L98" s="16" t="s">
        <v>51</v>
      </c>
      <c r="M98" s="16">
        <v>4.0</v>
      </c>
      <c r="N98" s="16" t="s">
        <v>52</v>
      </c>
      <c r="O98" s="16">
        <v>1.0</v>
      </c>
      <c r="P98" s="16" t="s">
        <v>467</v>
      </c>
      <c r="Q98" s="16" t="s">
        <v>468</v>
      </c>
      <c r="R98" s="16">
        <v>3.0</v>
      </c>
      <c r="S98" s="16">
        <v>4.0</v>
      </c>
      <c r="T98" s="16">
        <v>4.0</v>
      </c>
      <c r="U98" s="16">
        <v>4.0</v>
      </c>
      <c r="V98" s="16">
        <v>3.0</v>
      </c>
      <c r="W98" s="16">
        <v>2.0</v>
      </c>
      <c r="X98" s="16">
        <v>3.0</v>
      </c>
      <c r="Y98" s="16">
        <v>3.0</v>
      </c>
      <c r="Z98" s="16">
        <v>1.0</v>
      </c>
      <c r="AA98" s="16" t="s">
        <v>266</v>
      </c>
      <c r="AB98" s="16" t="s">
        <v>469</v>
      </c>
      <c r="AC98" s="16" t="s">
        <v>70</v>
      </c>
      <c r="AD98" s="16">
        <v>4.0</v>
      </c>
      <c r="AE98" s="16">
        <v>2.0</v>
      </c>
      <c r="AF98" s="16">
        <v>2.0</v>
      </c>
      <c r="AG98" s="16">
        <v>2.0</v>
      </c>
      <c r="AH98" s="16">
        <v>4.0</v>
      </c>
      <c r="AI98" s="16">
        <v>4.0</v>
      </c>
      <c r="AJ98" s="16">
        <v>3.0</v>
      </c>
      <c r="AK98" s="16">
        <v>3.0</v>
      </c>
      <c r="AL98" s="16" t="s">
        <v>51</v>
      </c>
      <c r="AM98" s="16" t="s">
        <v>161</v>
      </c>
      <c r="AN98" s="16" t="s">
        <v>162</v>
      </c>
      <c r="AO98" s="19" t="s">
        <v>470</v>
      </c>
    </row>
    <row r="99">
      <c r="A99" s="17">
        <v>45809.49883684028</v>
      </c>
      <c r="B99" s="18" t="s">
        <v>90</v>
      </c>
      <c r="C99" s="18" t="s">
        <v>82</v>
      </c>
      <c r="D99" s="18" t="s">
        <v>60</v>
      </c>
      <c r="E99" s="18" t="s">
        <v>44</v>
      </c>
      <c r="F99" s="18" t="s">
        <v>45</v>
      </c>
      <c r="G99" s="18" t="s">
        <v>83</v>
      </c>
      <c r="H99" s="18" t="s">
        <v>299</v>
      </c>
      <c r="I99" s="18" t="s">
        <v>63</v>
      </c>
      <c r="J99" s="18" t="s">
        <v>64</v>
      </c>
      <c r="L99" s="18" t="s">
        <v>78</v>
      </c>
      <c r="M99" s="18">
        <v>4.0</v>
      </c>
      <c r="N99" s="18" t="s">
        <v>65</v>
      </c>
      <c r="O99" s="18">
        <v>4.0</v>
      </c>
      <c r="P99" s="18" t="s">
        <v>464</v>
      </c>
      <c r="Q99" s="18" t="s">
        <v>164</v>
      </c>
      <c r="R99" s="18">
        <v>3.0</v>
      </c>
      <c r="S99" s="18">
        <v>3.0</v>
      </c>
      <c r="T99" s="18">
        <v>3.0</v>
      </c>
      <c r="U99" s="18">
        <v>1.0</v>
      </c>
      <c r="V99" s="18">
        <v>1.0</v>
      </c>
      <c r="W99" s="18">
        <v>3.0</v>
      </c>
      <c r="X99" s="18">
        <v>4.0</v>
      </c>
      <c r="Y99" s="18">
        <v>4.0</v>
      </c>
      <c r="Z99" s="18">
        <v>4.0</v>
      </c>
      <c r="AA99" s="18" t="s">
        <v>471</v>
      </c>
      <c r="AB99" s="18" t="s">
        <v>56</v>
      </c>
      <c r="AC99" s="18" t="s">
        <v>70</v>
      </c>
      <c r="AD99" s="18">
        <v>4.0</v>
      </c>
      <c r="AE99" s="18">
        <v>4.0</v>
      </c>
      <c r="AF99" s="18">
        <v>4.0</v>
      </c>
      <c r="AG99" s="18">
        <v>4.0</v>
      </c>
      <c r="AH99" s="18">
        <v>1.0</v>
      </c>
      <c r="AI99" s="18">
        <v>1.0</v>
      </c>
      <c r="AJ99" s="18">
        <v>4.0</v>
      </c>
      <c r="AK99" s="18">
        <v>4.0</v>
      </c>
      <c r="AL99" s="18" t="s">
        <v>51</v>
      </c>
      <c r="AM99" s="18" t="s">
        <v>161</v>
      </c>
      <c r="AN99" s="18" t="s">
        <v>466</v>
      </c>
    </row>
    <row r="100">
      <c r="A100" s="15">
        <v>45809.499402534726</v>
      </c>
      <c r="B100" s="16" t="s">
        <v>90</v>
      </c>
      <c r="C100" s="16" t="s">
        <v>42</v>
      </c>
      <c r="D100" s="16" t="s">
        <v>287</v>
      </c>
      <c r="E100" s="16" t="s">
        <v>472</v>
      </c>
      <c r="F100" s="16" t="s">
        <v>212</v>
      </c>
      <c r="G100" s="16" t="s">
        <v>83</v>
      </c>
      <c r="H100" s="16" t="s">
        <v>213</v>
      </c>
      <c r="I100" s="16" t="s">
        <v>63</v>
      </c>
      <c r="J100" s="16" t="s">
        <v>49</v>
      </c>
      <c r="K100" s="16" t="s">
        <v>98</v>
      </c>
      <c r="L100" s="16" t="s">
        <v>51</v>
      </c>
      <c r="M100" s="16">
        <v>4.0</v>
      </c>
      <c r="N100" s="16" t="s">
        <v>65</v>
      </c>
      <c r="O100" s="16">
        <v>5.0</v>
      </c>
      <c r="P100" s="16" t="s">
        <v>289</v>
      </c>
      <c r="Q100" s="16" t="s">
        <v>473</v>
      </c>
      <c r="R100" s="16">
        <v>4.0</v>
      </c>
      <c r="S100" s="16">
        <v>4.0</v>
      </c>
      <c r="T100" s="16">
        <v>4.0</v>
      </c>
      <c r="U100" s="16">
        <v>4.0</v>
      </c>
      <c r="V100" s="16">
        <v>4.0</v>
      </c>
      <c r="W100" s="16">
        <v>4.0</v>
      </c>
      <c r="X100" s="16">
        <v>4.0</v>
      </c>
      <c r="Y100" s="16">
        <v>4.0</v>
      </c>
      <c r="Z100" s="16">
        <v>5.0</v>
      </c>
      <c r="AA100" s="16" t="s">
        <v>474</v>
      </c>
      <c r="AB100" s="16" t="s">
        <v>475</v>
      </c>
      <c r="AC100" s="16" t="s">
        <v>70</v>
      </c>
      <c r="AD100" s="16">
        <v>4.0</v>
      </c>
      <c r="AE100" s="16">
        <v>3.0</v>
      </c>
      <c r="AF100" s="16">
        <v>3.0</v>
      </c>
      <c r="AG100" s="16">
        <v>3.0</v>
      </c>
      <c r="AH100" s="16">
        <v>4.0</v>
      </c>
      <c r="AI100" s="16">
        <v>3.0</v>
      </c>
      <c r="AJ100" s="16">
        <v>4.0</v>
      </c>
      <c r="AK100" s="16">
        <v>4.0</v>
      </c>
      <c r="AL100" s="16" t="s">
        <v>143</v>
      </c>
      <c r="AM100" s="16" t="s">
        <v>355</v>
      </c>
      <c r="AN100" s="16" t="s">
        <v>59</v>
      </c>
    </row>
    <row r="101">
      <c r="A101" s="17">
        <v>45809.49973725695</v>
      </c>
      <c r="B101" s="18" t="s">
        <v>251</v>
      </c>
      <c r="C101" s="18" t="s">
        <v>82</v>
      </c>
      <c r="D101" s="18" t="s">
        <v>203</v>
      </c>
      <c r="E101" s="18" t="s">
        <v>253</v>
      </c>
      <c r="F101" s="18" t="s">
        <v>212</v>
      </c>
      <c r="G101" s="18" t="s">
        <v>46</v>
      </c>
      <c r="H101" s="18" t="s">
        <v>349</v>
      </c>
      <c r="I101" s="18" t="s">
        <v>63</v>
      </c>
      <c r="J101" s="18" t="s">
        <v>64</v>
      </c>
      <c r="L101" s="18" t="s">
        <v>143</v>
      </c>
      <c r="M101" s="18">
        <v>3.0</v>
      </c>
      <c r="N101" s="18" t="s">
        <v>418</v>
      </c>
      <c r="O101" s="18">
        <v>4.0</v>
      </c>
      <c r="P101" s="18" t="s">
        <v>433</v>
      </c>
      <c r="Q101" s="18" t="s">
        <v>258</v>
      </c>
      <c r="R101" s="18">
        <v>3.0</v>
      </c>
      <c r="S101" s="18">
        <v>4.0</v>
      </c>
      <c r="T101" s="18">
        <v>4.0</v>
      </c>
      <c r="U101" s="18">
        <v>4.0</v>
      </c>
      <c r="V101" s="18">
        <v>2.0</v>
      </c>
      <c r="W101" s="18">
        <v>2.0</v>
      </c>
      <c r="X101" s="18">
        <v>3.0</v>
      </c>
      <c r="Y101" s="18">
        <v>3.0</v>
      </c>
      <c r="Z101" s="18">
        <v>4.0</v>
      </c>
      <c r="AA101" s="18" t="s">
        <v>412</v>
      </c>
      <c r="AB101" s="18" t="s">
        <v>256</v>
      </c>
      <c r="AC101" s="18" t="s">
        <v>70</v>
      </c>
      <c r="AD101" s="18">
        <v>3.0</v>
      </c>
      <c r="AE101" s="18">
        <v>3.0</v>
      </c>
      <c r="AF101" s="18">
        <v>2.0</v>
      </c>
      <c r="AG101" s="18">
        <v>2.0</v>
      </c>
      <c r="AH101" s="18">
        <v>4.0</v>
      </c>
      <c r="AI101" s="18">
        <v>3.0</v>
      </c>
      <c r="AJ101" s="18">
        <v>3.0</v>
      </c>
      <c r="AK101" s="18">
        <v>2.0</v>
      </c>
      <c r="AL101" s="18" t="s">
        <v>51</v>
      </c>
      <c r="AM101" s="18" t="s">
        <v>175</v>
      </c>
      <c r="AN101" s="18" t="s">
        <v>136</v>
      </c>
    </row>
    <row r="102">
      <c r="A102" s="15">
        <v>45809.50366850694</v>
      </c>
      <c r="B102" s="16" t="s">
        <v>251</v>
      </c>
      <c r="C102" s="16" t="s">
        <v>42</v>
      </c>
      <c r="D102" s="16" t="s">
        <v>272</v>
      </c>
      <c r="E102" s="16" t="s">
        <v>476</v>
      </c>
      <c r="F102" s="16" t="s">
        <v>212</v>
      </c>
      <c r="G102" s="16" t="s">
        <v>83</v>
      </c>
      <c r="H102" s="16" t="s">
        <v>274</v>
      </c>
      <c r="I102" s="16" t="s">
        <v>63</v>
      </c>
      <c r="J102" s="16" t="s">
        <v>64</v>
      </c>
      <c r="L102" s="16" t="s">
        <v>143</v>
      </c>
      <c r="M102" s="16">
        <v>4.0</v>
      </c>
      <c r="N102" s="16" t="s">
        <v>65</v>
      </c>
      <c r="O102" s="16">
        <v>5.0</v>
      </c>
      <c r="P102" s="16" t="s">
        <v>477</v>
      </c>
      <c r="Q102" s="16" t="s">
        <v>54</v>
      </c>
      <c r="R102" s="16">
        <v>4.0</v>
      </c>
      <c r="S102" s="16">
        <v>3.0</v>
      </c>
      <c r="T102" s="16">
        <v>4.0</v>
      </c>
      <c r="U102" s="16">
        <v>4.0</v>
      </c>
      <c r="V102" s="16">
        <v>4.0</v>
      </c>
      <c r="W102" s="16">
        <v>4.0</v>
      </c>
      <c r="X102" s="16">
        <v>4.0</v>
      </c>
      <c r="Y102" s="16">
        <v>4.0</v>
      </c>
      <c r="Z102" s="16">
        <v>4.0</v>
      </c>
      <c r="AA102" s="16" t="s">
        <v>262</v>
      </c>
      <c r="AB102" s="16" t="s">
        <v>478</v>
      </c>
      <c r="AC102" s="16" t="s">
        <v>70</v>
      </c>
      <c r="AD102" s="16">
        <v>3.0</v>
      </c>
      <c r="AE102" s="16">
        <v>2.0</v>
      </c>
      <c r="AF102" s="16">
        <v>1.0</v>
      </c>
      <c r="AG102" s="16">
        <v>2.0</v>
      </c>
      <c r="AH102" s="16">
        <v>3.0</v>
      </c>
      <c r="AI102" s="16">
        <v>2.0</v>
      </c>
      <c r="AJ102" s="16">
        <v>2.0</v>
      </c>
      <c r="AK102" s="16">
        <v>2.0</v>
      </c>
      <c r="AL102" s="16" t="s">
        <v>143</v>
      </c>
      <c r="AM102" s="16" t="s">
        <v>104</v>
      </c>
      <c r="AN102" s="16" t="s">
        <v>210</v>
      </c>
    </row>
    <row r="103">
      <c r="A103" s="17">
        <v>45809.62291762732</v>
      </c>
      <c r="B103" s="18" t="s">
        <v>41</v>
      </c>
      <c r="C103" s="18" t="s">
        <v>82</v>
      </c>
      <c r="D103" s="18" t="s">
        <v>43</v>
      </c>
      <c r="E103" s="18" t="s">
        <v>253</v>
      </c>
      <c r="F103" s="18" t="s">
        <v>45</v>
      </c>
      <c r="G103" s="18" t="s">
        <v>83</v>
      </c>
      <c r="H103" s="18" t="s">
        <v>47</v>
      </c>
      <c r="I103" s="18" t="s">
        <v>63</v>
      </c>
      <c r="J103" s="18" t="s">
        <v>64</v>
      </c>
      <c r="L103" s="18" t="s">
        <v>143</v>
      </c>
      <c r="M103" s="18">
        <v>4.0</v>
      </c>
      <c r="N103" s="18" t="s">
        <v>52</v>
      </c>
      <c r="O103" s="18">
        <v>3.0</v>
      </c>
      <c r="P103" s="18" t="s">
        <v>261</v>
      </c>
      <c r="Q103" s="18" t="s">
        <v>479</v>
      </c>
      <c r="R103" s="18">
        <v>3.0</v>
      </c>
      <c r="S103" s="18">
        <v>3.0</v>
      </c>
      <c r="T103" s="18">
        <v>3.0</v>
      </c>
      <c r="U103" s="18">
        <v>4.0</v>
      </c>
      <c r="V103" s="18">
        <v>3.0</v>
      </c>
      <c r="W103" s="18">
        <v>4.0</v>
      </c>
      <c r="X103" s="18">
        <v>4.0</v>
      </c>
      <c r="Y103" s="18">
        <v>3.0</v>
      </c>
      <c r="Z103" s="18">
        <v>3.0</v>
      </c>
      <c r="AA103" s="18" t="s">
        <v>480</v>
      </c>
      <c r="AB103" s="18" t="s">
        <v>481</v>
      </c>
      <c r="AC103" s="18" t="s">
        <v>57</v>
      </c>
      <c r="AD103" s="18">
        <v>2.0</v>
      </c>
      <c r="AE103" s="18">
        <v>2.0</v>
      </c>
      <c r="AF103" s="18">
        <v>2.0</v>
      </c>
      <c r="AG103" s="18">
        <v>2.0</v>
      </c>
      <c r="AH103" s="18">
        <v>2.0</v>
      </c>
      <c r="AI103" s="18">
        <v>1.0</v>
      </c>
      <c r="AJ103" s="18">
        <v>1.0</v>
      </c>
      <c r="AK103" s="18">
        <v>2.0</v>
      </c>
      <c r="AL103" s="18" t="s">
        <v>51</v>
      </c>
      <c r="AM103" s="18" t="s">
        <v>110</v>
      </c>
      <c r="AN103" s="18" t="s">
        <v>171</v>
      </c>
      <c r="AO103" s="20" t="s">
        <v>482</v>
      </c>
    </row>
    <row r="104">
      <c r="A104" s="21">
        <v>45809.75499454861</v>
      </c>
      <c r="B104" s="22" t="s">
        <v>90</v>
      </c>
      <c r="C104" s="22" t="s">
        <v>82</v>
      </c>
      <c r="D104" s="22" t="s">
        <v>203</v>
      </c>
      <c r="E104" s="22" t="s">
        <v>269</v>
      </c>
      <c r="F104" s="22" t="s">
        <v>212</v>
      </c>
      <c r="G104" s="22" t="s">
        <v>83</v>
      </c>
      <c r="H104" s="22" t="s">
        <v>299</v>
      </c>
      <c r="I104" s="22" t="s">
        <v>63</v>
      </c>
      <c r="J104" s="22" t="s">
        <v>64</v>
      </c>
      <c r="L104" s="22" t="s">
        <v>51</v>
      </c>
      <c r="M104" s="22">
        <v>4.0</v>
      </c>
      <c r="N104" s="22" t="s">
        <v>65</v>
      </c>
      <c r="O104" s="22">
        <v>1.0</v>
      </c>
      <c r="P104" s="22" t="s">
        <v>306</v>
      </c>
      <c r="Q104" s="22" t="s">
        <v>473</v>
      </c>
      <c r="R104" s="22">
        <v>3.0</v>
      </c>
      <c r="S104" s="22">
        <v>3.0</v>
      </c>
      <c r="T104" s="22">
        <v>3.0</v>
      </c>
      <c r="U104" s="22">
        <v>3.0</v>
      </c>
      <c r="V104" s="22">
        <v>3.0</v>
      </c>
      <c r="W104" s="22">
        <v>3.0</v>
      </c>
      <c r="X104" s="22">
        <v>3.0</v>
      </c>
      <c r="Y104" s="22">
        <v>3.0</v>
      </c>
      <c r="Z104" s="22">
        <v>1.0</v>
      </c>
      <c r="AA104" s="22" t="s">
        <v>483</v>
      </c>
      <c r="AB104" s="22" t="s">
        <v>119</v>
      </c>
      <c r="AC104" s="22" t="s">
        <v>57</v>
      </c>
      <c r="AD104" s="22">
        <v>3.0</v>
      </c>
      <c r="AE104" s="22">
        <v>4.0</v>
      </c>
      <c r="AF104" s="22">
        <v>3.0</v>
      </c>
      <c r="AG104" s="22">
        <v>3.0</v>
      </c>
      <c r="AH104" s="22">
        <v>4.0</v>
      </c>
      <c r="AI104" s="22">
        <v>4.0</v>
      </c>
      <c r="AJ104" s="22">
        <v>3.0</v>
      </c>
      <c r="AK104" s="22">
        <v>3.0</v>
      </c>
      <c r="AL104" s="22" t="s">
        <v>51</v>
      </c>
      <c r="AM104" s="22" t="s">
        <v>58</v>
      </c>
      <c r="AN104" s="22" t="s">
        <v>130</v>
      </c>
      <c r="AO104" s="23" t="s">
        <v>484</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485</v>
      </c>
    </row>
    <row r="2">
      <c r="D2" s="24" t="s">
        <v>486</v>
      </c>
      <c r="G2" s="24" t="s">
        <v>487</v>
      </c>
      <c r="K2" s="24" t="s">
        <v>488</v>
      </c>
      <c r="N2" s="24" t="s">
        <v>489</v>
      </c>
    </row>
    <row r="3">
      <c r="A3" s="24" t="s">
        <v>490</v>
      </c>
      <c r="D3" s="24" t="s">
        <v>491</v>
      </c>
      <c r="E3" s="25">
        <f>COUNTIF('Form Responses 1'!B1:B1000, "15 - 19")</f>
        <v>22</v>
      </c>
      <c r="G3" s="24" t="s">
        <v>492</v>
      </c>
      <c r="I3" s="25">
        <f>COUNTIF('Form Responses 1'!E2:E1000, "Arts &amp; Social Sciences")</f>
        <v>11</v>
      </c>
      <c r="K3" s="24" t="s">
        <v>493</v>
      </c>
      <c r="L3" s="25">
        <f>COUNTIF('Form Responses 1'!H2:H1000, "*Driving*")</f>
        <v>38</v>
      </c>
      <c r="N3" s="24" t="s">
        <v>494</v>
      </c>
      <c r="O3" s="25">
        <f>COUNTIF('Form Responses 1'!L2:L1000, "Fully In-Person")</f>
        <v>35</v>
      </c>
    </row>
    <row r="4">
      <c r="B4" s="25">
        <f>COUNTA('Form Responses 1'!A2:A1000)
</f>
        <v>103</v>
      </c>
      <c r="D4" s="24" t="s">
        <v>495</v>
      </c>
      <c r="E4" s="25">
        <f>COUNTIF('Form Responses 1'!B2:B1000, "20 - 24")</f>
        <v>34</v>
      </c>
      <c r="G4" s="24" t="s">
        <v>269</v>
      </c>
      <c r="I4" s="25">
        <f>COUNTIF('Form Responses 1'!E2:E1000, "Business &amp; Accountancy")</f>
        <v>8</v>
      </c>
      <c r="K4" s="24" t="s">
        <v>496</v>
      </c>
      <c r="L4" s="25">
        <f>COUNTIF('Form Responses 1'!H2:H1000, "*University bus*")</f>
        <v>28</v>
      </c>
      <c r="N4" s="24" t="s">
        <v>497</v>
      </c>
      <c r="O4" s="25">
        <f>COUNTIF('Form Responses 1'!L2:L1000, "Fully Online")</f>
        <v>6</v>
      </c>
    </row>
    <row r="5">
      <c r="D5" s="24" t="s">
        <v>498</v>
      </c>
      <c r="E5" s="25">
        <f>COUNTIF('Form Responses 1'!B2:B1000, "25 - 29")</f>
        <v>32</v>
      </c>
      <c r="G5" s="24" t="s">
        <v>44</v>
      </c>
      <c r="I5" s="25">
        <f>COUNTIF('Form Responses 1'!E2:E1000, "Computer Science &amp; IT")</f>
        <v>40</v>
      </c>
      <c r="K5" s="24" t="s">
        <v>499</v>
      </c>
      <c r="L5" s="25">
        <f>COUNTIF('Form Responses 1'!H2:H1000, "*Grab/ MyCar/ Taxi*")</f>
        <v>31</v>
      </c>
      <c r="N5" s="24" t="s">
        <v>500</v>
      </c>
      <c r="O5" s="25">
        <f>COUNTIF('Form Responses 1'!L2:L1000, "Hybrid / Blended - a mix of online and in-person")</f>
        <v>62</v>
      </c>
    </row>
    <row r="6">
      <c r="D6" s="24" t="s">
        <v>501</v>
      </c>
      <c r="E6" s="25">
        <f>COUNTIF('Form Responses 1'!B2:B1000, "30 - 34")</f>
        <v>9</v>
      </c>
      <c r="G6" s="24" t="s">
        <v>155</v>
      </c>
      <c r="I6" s="25">
        <f>COUNTIF('Form Responses 1'!E2:E1000, "Education")</f>
        <v>5</v>
      </c>
      <c r="K6" s="24" t="s">
        <v>502</v>
      </c>
      <c r="L6" s="25">
        <f>COUNTIF('Form Responses 1'!H2:H1000, "*Public transport*")</f>
        <v>24</v>
      </c>
      <c r="N6" s="26" t="s">
        <v>503</v>
      </c>
      <c r="O6" s="27">
        <f>SUM(O3:O5)</f>
        <v>103</v>
      </c>
    </row>
    <row r="7">
      <c r="D7" s="24" t="s">
        <v>504</v>
      </c>
      <c r="E7" s="25">
        <f>COUNTIF('Form Responses 1'!B2:B1000, "35 - 39")</f>
        <v>3</v>
      </c>
      <c r="G7" s="24" t="s">
        <v>145</v>
      </c>
      <c r="I7" s="25">
        <f>COUNTIF('Form Responses 1'!E2:E1000, "Engineering")</f>
        <v>5</v>
      </c>
      <c r="K7" s="24" t="s">
        <v>505</v>
      </c>
      <c r="L7" s="25">
        <f>COUNTIF('Form Responses 1'!H2:H1000, "*Walking*")</f>
        <v>26</v>
      </c>
    </row>
    <row r="8">
      <c r="D8" s="24" t="s">
        <v>506</v>
      </c>
      <c r="E8" s="25">
        <f>COUNTIF('Form Responses 1'!B2:B1000, "40 - 44")</f>
        <v>1</v>
      </c>
      <c r="G8" s="24" t="s">
        <v>507</v>
      </c>
      <c r="I8" s="25">
        <f>COUNTIF('Form Responses 1'!E2:E1000, "Health &amp; Medical Sciences")</f>
        <v>4</v>
      </c>
      <c r="K8" s="24" t="s">
        <v>508</v>
      </c>
      <c r="L8" s="25">
        <f>COUNTIF('Form Responses 1'!H2:H1000, "*Carpool*")</f>
        <v>1</v>
      </c>
      <c r="N8" s="24" t="s">
        <v>509</v>
      </c>
    </row>
    <row r="9">
      <c r="D9" s="24" t="s">
        <v>510</v>
      </c>
      <c r="E9" s="25">
        <f>COUNTIF('Form Responses 1'!B2:B1000, "45 - 49")</f>
        <v>1</v>
      </c>
      <c r="G9" s="24" t="s">
        <v>511</v>
      </c>
      <c r="I9" s="25">
        <f>COUNTIF('Form Responses 1'!E2:E1000, "Law")</f>
        <v>0</v>
      </c>
      <c r="N9" s="24" t="s">
        <v>512</v>
      </c>
      <c r="O9" s="25">
        <f>COUNTIF('Form Responses 1'!M2:M1000, "1")</f>
        <v>1</v>
      </c>
    </row>
    <row r="10">
      <c r="A10" s="24" t="s">
        <v>311</v>
      </c>
      <c r="D10" s="24" t="s">
        <v>513</v>
      </c>
      <c r="E10" s="25">
        <f>COUNTIF('Form Responses 1'!B2:B1000, "49 and above")</f>
        <v>1</v>
      </c>
      <c r="G10" s="24" t="s">
        <v>514</v>
      </c>
      <c r="I10" s="25">
        <f>COUNTIF('Form Responses 1'!E2:E1000, "Pure &amp; Applied Sciences")</f>
        <v>9</v>
      </c>
      <c r="N10" s="24">
        <v>2.0</v>
      </c>
      <c r="O10" s="25">
        <f>COUNTIF('Form Responses 1'!M2:M1000, "2")</f>
        <v>9</v>
      </c>
    </row>
    <row r="11">
      <c r="D11" s="26" t="s">
        <v>503</v>
      </c>
      <c r="E11" s="27">
        <f>sum(E3:E10)</f>
        <v>103</v>
      </c>
      <c r="G11" s="24" t="s">
        <v>515</v>
      </c>
      <c r="I11" s="25">
        <f>COUNTIF('Form Responses 1'!E2:E1000, "Data Science")</f>
        <v>1</v>
      </c>
      <c r="K11" s="24" t="s">
        <v>516</v>
      </c>
      <c r="N11" s="24">
        <v>3.0</v>
      </c>
      <c r="O11" s="25">
        <f>COUNTIF('Form Responses 1'!M2:M1000, "3")</f>
        <v>53</v>
      </c>
    </row>
    <row r="12">
      <c r="G12" s="24" t="s">
        <v>517</v>
      </c>
      <c r="I12" s="25">
        <f>COUNTIF('Form Responses 1'!E2:E1000, "Not Applicable ")</f>
        <v>1</v>
      </c>
      <c r="K12" s="24" t="s">
        <v>518</v>
      </c>
      <c r="L12" s="25">
        <f>COUNTIF('Form Responses 1'!I2:I1000, "Full-time student")</f>
        <v>85</v>
      </c>
      <c r="N12" s="24" t="s">
        <v>519</v>
      </c>
      <c r="O12" s="25">
        <f>COUNTIF('Form Responses 1'!M2:M1000, "4")</f>
        <v>40</v>
      </c>
    </row>
    <row r="13">
      <c r="D13" s="24" t="s">
        <v>520</v>
      </c>
      <c r="G13" s="24" t="s">
        <v>288</v>
      </c>
      <c r="I13" s="25">
        <f>COUNTIF('Form Responses 1'!E2:E1000, "islamic studies")</f>
        <v>1</v>
      </c>
      <c r="K13" s="24" t="s">
        <v>521</v>
      </c>
      <c r="L13" s="25">
        <f>COUNTIF('Form Responses 1'!I2:I1000, "Part-time student")</f>
        <v>18</v>
      </c>
      <c r="N13" s="26" t="s">
        <v>522</v>
      </c>
      <c r="O13" s="27">
        <f>SUM(O9:O12)</f>
        <v>103</v>
      </c>
    </row>
    <row r="14">
      <c r="D14" s="24" t="s">
        <v>82</v>
      </c>
      <c r="E14" s="25">
        <f>COUNTIF('Form Responses 1'!C2:C1000, "Male")</f>
        <v>34</v>
      </c>
      <c r="G14" s="24" t="s">
        <v>298</v>
      </c>
      <c r="I14" s="25">
        <f>COUNTIF('Form Responses 1'!E2:E1000, "Foundation of science")</f>
        <v>1</v>
      </c>
      <c r="K14" s="26" t="s">
        <v>503</v>
      </c>
      <c r="L14" s="27">
        <f>SUM(L12:L13)</f>
        <v>103</v>
      </c>
    </row>
    <row r="15">
      <c r="D15" s="24" t="s">
        <v>42</v>
      </c>
      <c r="E15" s="25">
        <f>COUNTIF('Form Responses 1'!C2:C1000, "Female")</f>
        <v>69</v>
      </c>
      <c r="G15" s="24" t="s">
        <v>311</v>
      </c>
      <c r="I15" s="25">
        <f>COUNTIF('Form Responses 1'!E2:E1000, "Center for Foundation Studies in Sciences ")</f>
        <v>1</v>
      </c>
      <c r="N15" s="24" t="s">
        <v>523</v>
      </c>
    </row>
    <row r="16">
      <c r="D16" s="26" t="s">
        <v>503</v>
      </c>
      <c r="E16" s="27">
        <f>SUM(E14:E15)</f>
        <v>103</v>
      </c>
      <c r="G16" s="24" t="s">
        <v>317</v>
      </c>
      <c r="I16" s="25">
        <f>COUNTIF('Form Responses 1'!E2:E1000, "PASUM")</f>
        <v>1</v>
      </c>
      <c r="K16" s="24" t="s">
        <v>524</v>
      </c>
      <c r="N16" s="24" t="s">
        <v>65</v>
      </c>
      <c r="O16" s="25">
        <f>COUNTIF('Form Responses 1'!N2:N1000, "Yes, consistently")</f>
        <v>56</v>
      </c>
    </row>
    <row r="17">
      <c r="G17" s="24" t="s">
        <v>525</v>
      </c>
      <c r="I17" s="25">
        <f>COUNTIF('Form Responses 1'!E2:E1000, "Statistics ")</f>
        <v>1</v>
      </c>
      <c r="K17" s="24" t="s">
        <v>49</v>
      </c>
      <c r="L17" s="25">
        <f>COUNTIF('Form Responses 1'!J2:J1000, "Yes")</f>
        <v>30</v>
      </c>
      <c r="N17" s="24" t="s">
        <v>52</v>
      </c>
      <c r="O17" s="25">
        <f>COUNTIF('Form Responses 1'!N2:N1000, "Yes, sometimes")</f>
        <v>44</v>
      </c>
    </row>
    <row r="18">
      <c r="D18" s="24" t="s">
        <v>526</v>
      </c>
      <c r="G18" s="24" t="s">
        <v>527</v>
      </c>
      <c r="I18" s="25">
        <f>COUNTIF('Form Responses 1'!E2:E1000, "Faculty of Creative Art")</f>
        <v>1</v>
      </c>
      <c r="K18" s="24" t="s">
        <v>64</v>
      </c>
      <c r="L18" s="25">
        <f>COUNTIF('Form Responses 1'!J2:J1000, "No")</f>
        <v>73</v>
      </c>
      <c r="N18" s="24" t="s">
        <v>418</v>
      </c>
      <c r="O18" s="25">
        <f>COUNTIF('Form Responses 1'!N2:N1000, "No, rarely")</f>
        <v>2</v>
      </c>
    </row>
    <row r="19">
      <c r="D19" s="24" t="s">
        <v>528</v>
      </c>
      <c r="E19" s="25">
        <f>COUNTIF('Form Responses 1'!D2:D1000, "1st Year")</f>
        <v>21</v>
      </c>
      <c r="G19" s="24" t="s">
        <v>529</v>
      </c>
      <c r="I19" s="25">
        <f>COUNTIF('Form Responses 1'!E2:E1000, "Centre for Foundation in Science ")</f>
        <v>1</v>
      </c>
      <c r="K19" s="26" t="s">
        <v>503</v>
      </c>
      <c r="L19" s="27">
        <f>SUM(L17:L18)</f>
        <v>103</v>
      </c>
      <c r="N19" s="24" t="s">
        <v>444</v>
      </c>
      <c r="O19" s="25">
        <f>COUNTIF('Form Responses 1'!N2:N1000, "No, never")</f>
        <v>1</v>
      </c>
    </row>
    <row r="20">
      <c r="D20" s="24" t="s">
        <v>530</v>
      </c>
      <c r="E20" s="25">
        <f>COUNTIF('Form Responses 1'!D2:D1000, "2nd Year")</f>
        <v>7</v>
      </c>
      <c r="G20" s="24" t="s">
        <v>357</v>
      </c>
      <c r="I20" s="25">
        <f>COUNTIF('Form Responses 1'!E2:E1000, "Physical Science")</f>
        <v>1</v>
      </c>
      <c r="N20" s="26" t="s">
        <v>503</v>
      </c>
      <c r="O20" s="27">
        <f>SUM(O16:O19)</f>
        <v>103</v>
      </c>
    </row>
    <row r="21">
      <c r="D21" s="24" t="s">
        <v>531</v>
      </c>
      <c r="E21" s="25">
        <f>COUNTIF('Form Responses 1'!D2:D1000, "3rd Year")</f>
        <v>6</v>
      </c>
      <c r="G21" s="24" t="s">
        <v>532</v>
      </c>
      <c r="I21" s="25">
        <f>COUNTIF('Form Responses 1'!E2:E1000, "Life Science ")</f>
        <v>1</v>
      </c>
      <c r="K21" s="24" t="s">
        <v>533</v>
      </c>
    </row>
    <row r="22">
      <c r="D22" s="24" t="s">
        <v>534</v>
      </c>
      <c r="E22" s="25">
        <f>COUNTIF('Form Responses 1'!D2:D1000, "4th Year")</f>
        <v>6</v>
      </c>
      <c r="G22" s="24" t="s">
        <v>371</v>
      </c>
      <c r="I22" s="25">
        <f>COUNTIF('Form Responses 1'!E2:E1000, "foundation in physical science")</f>
        <v>2</v>
      </c>
      <c r="K22" s="24" t="s">
        <v>535</v>
      </c>
      <c r="L22" s="25">
        <f>COUNTIF('Form Responses 1'!K2:K1000, "Less than 10 hours per week")</f>
        <v>14</v>
      </c>
    </row>
    <row r="23">
      <c r="D23" s="24" t="s">
        <v>536</v>
      </c>
      <c r="E23" s="25">
        <f>COUNTIF('Form Responses 1'!D2:D1000, "Postgraduate (Masters/PhD)")</f>
        <v>50</v>
      </c>
      <c r="G23" s="24" t="s">
        <v>384</v>
      </c>
      <c r="I23" s="25">
        <f>COUNTIF('Form Responses 1'!E2:E1000, "Dentistry")</f>
        <v>1</v>
      </c>
      <c r="K23" s="24" t="s">
        <v>537</v>
      </c>
      <c r="L23" s="25">
        <f>COUNTIF('Form Responses 1'!K2:K1000, "10 to 30 hours per week")</f>
        <v>10</v>
      </c>
    </row>
    <row r="24">
      <c r="D24" s="24" t="s">
        <v>383</v>
      </c>
      <c r="E24" s="25">
        <f>COUNTIF('Form Responses 1'!D2:D1000, "5th year")</f>
        <v>1</v>
      </c>
      <c r="G24" s="24" t="s">
        <v>385</v>
      </c>
      <c r="I24" s="25">
        <f>COUNTIF('Form Responses 1'!E2:E1000, "Academy of Islamic Studies")</f>
        <v>1</v>
      </c>
      <c r="K24" s="24" t="s">
        <v>538</v>
      </c>
      <c r="L24" s="25">
        <f>COUNTIF('Form Responses 1'!K2:K1000, "More than 30 hours per week")</f>
        <v>18</v>
      </c>
    </row>
    <row r="25">
      <c r="D25" s="24" t="s">
        <v>361</v>
      </c>
      <c r="E25" s="25">
        <f>COUNTIF('Form Responses 1'!D2:D1000, "foundation")</f>
        <v>3</v>
      </c>
      <c r="G25" s="24" t="s">
        <v>539</v>
      </c>
      <c r="I25" s="25">
        <f>COUNTIF('Form Responses 1'!E2:E1000, "English Language and Linguistics ")</f>
        <v>1</v>
      </c>
      <c r="K25" s="26" t="s">
        <v>503</v>
      </c>
      <c r="L25" s="27">
        <f>SUM(L22:L24)</f>
        <v>42</v>
      </c>
    </row>
    <row r="26">
      <c r="D26" s="24" t="s">
        <v>540</v>
      </c>
      <c r="E26" s="25">
        <f>COUNTIF('Form Responses 1'!D2:D1000, "foundation ")</f>
        <v>6</v>
      </c>
      <c r="G26" s="24" t="s">
        <v>417</v>
      </c>
      <c r="I26" s="25">
        <f>COUNTIF('Form Responses 1'!E2:E1000, "foundation")</f>
        <v>1</v>
      </c>
    </row>
    <row r="27">
      <c r="D27" s="24" t="s">
        <v>356</v>
      </c>
      <c r="E27" s="25">
        <f>COUNTIF('Form Responses 1'!D2:D1000, "Foundation in Physical Science Universiti Malaya")</f>
        <v>1</v>
      </c>
      <c r="G27" s="24" t="s">
        <v>428</v>
      </c>
      <c r="I27" s="25">
        <f>COUNTIF('Form Responses 1'!E2:E1000, "linguistic and language")</f>
        <v>1</v>
      </c>
    </row>
    <row r="28">
      <c r="D28" s="24" t="s">
        <v>453</v>
      </c>
      <c r="E28" s="25">
        <f>COUNTIF('Form Responses 1'!D2:D1000, "foundation studies")</f>
        <v>2</v>
      </c>
    </row>
    <row r="29">
      <c r="D29" s="26" t="s">
        <v>503</v>
      </c>
      <c r="E29" s="27">
        <f>SUM(E19:E28)</f>
        <v>103</v>
      </c>
    </row>
    <row r="31">
      <c r="H31" s="26" t="s">
        <v>503</v>
      </c>
      <c r="I31" s="27">
        <f>SUM(I3:I30)</f>
        <v>100</v>
      </c>
    </row>
    <row r="33">
      <c r="H33" s="24" t="s">
        <v>541</v>
      </c>
    </row>
    <row r="34">
      <c r="H34" s="24" t="s">
        <v>212</v>
      </c>
      <c r="I34" s="25">
        <f>COUNTIF('Form Responses 1'!F2:F1000, "Hostel")</f>
        <v>34</v>
      </c>
    </row>
    <row r="35">
      <c r="H35" s="24" t="s">
        <v>542</v>
      </c>
      <c r="I35" s="25">
        <f>COUNTIF('Form Responses 1'!F2:F1000, "Off-campus")</f>
        <v>69</v>
      </c>
    </row>
    <row r="36">
      <c r="H36" s="26" t="s">
        <v>503</v>
      </c>
      <c r="I36" s="27">
        <f>SUM(I34:I35)</f>
        <v>103</v>
      </c>
    </row>
    <row r="38">
      <c r="H38" s="24" t="s">
        <v>543</v>
      </c>
    </row>
    <row r="39">
      <c r="H39" s="24" t="s">
        <v>544</v>
      </c>
      <c r="I39" s="25">
        <f>COUNTIF('Form Responses 1'!G2:G1000, "Under 15 min")</f>
        <v>41</v>
      </c>
    </row>
    <row r="40">
      <c r="H40" s="24" t="s">
        <v>545</v>
      </c>
      <c r="I40" s="25">
        <f>COUNTIF('Form Responses 1'!G2:G1000, "15 min to 30 min")</f>
        <v>29</v>
      </c>
    </row>
    <row r="41">
      <c r="H41" s="24" t="s">
        <v>546</v>
      </c>
      <c r="I41" s="25">
        <f>COUNTIF('Form Responses 1'!G2:G1000, "30 min to 1 hr")</f>
        <v>24</v>
      </c>
    </row>
    <row r="42">
      <c r="H42" s="24" t="s">
        <v>547</v>
      </c>
      <c r="I42" s="25">
        <f>COUNTIF('Form Responses 1'!G2:G1000, "1 hr+")</f>
        <v>9</v>
      </c>
    </row>
    <row r="43">
      <c r="H43" s="26" t="s">
        <v>503</v>
      </c>
      <c r="I43" s="27">
        <f>SUM(I39:I42)</f>
        <v>103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0" max="10" width="16.0"/>
  </cols>
  <sheetData>
    <row r="1">
      <c r="D1" s="28" t="s">
        <v>548</v>
      </c>
      <c r="F1" s="29" t="s">
        <v>549</v>
      </c>
      <c r="H1" s="24" t="s">
        <v>550</v>
      </c>
      <c r="M1" s="24" t="s">
        <v>551</v>
      </c>
    </row>
    <row r="2">
      <c r="A2" s="24" t="s">
        <v>552</v>
      </c>
      <c r="C2" s="24">
        <v>5.0</v>
      </c>
      <c r="D2" s="30">
        <f>COUNTIF('Form Responses 1'!O2:O1000, "5")</f>
        <v>22</v>
      </c>
      <c r="F2" s="31">
        <f>COUNTIF('Form Responses 1'!Z2:Z1000, "5")</f>
        <v>19</v>
      </c>
    </row>
    <row r="3">
      <c r="C3" s="24">
        <v>4.0</v>
      </c>
      <c r="D3" s="30">
        <f>COUNTIF('Form Responses 1'!O2:O1000, "4")</f>
        <v>55</v>
      </c>
      <c r="F3" s="31">
        <f>COUNTIF('Form Responses 1'!Z2:Z1000, "4")</f>
        <v>43</v>
      </c>
      <c r="H3" s="24" t="s">
        <v>553</v>
      </c>
      <c r="M3" s="24" t="s">
        <v>553</v>
      </c>
    </row>
    <row r="4">
      <c r="C4" s="24">
        <v>3.0</v>
      </c>
      <c r="D4" s="30">
        <f>COUNTIF('Form Responses 1'!O2:O1000, "3")</f>
        <v>22</v>
      </c>
      <c r="F4" s="31">
        <f>COUNTIF('Form Responses 1'!Z2:Z1000, "3")</f>
        <v>30</v>
      </c>
    </row>
    <row r="5">
      <c r="C5" s="24">
        <v>2.0</v>
      </c>
      <c r="D5" s="30">
        <f>COUNTIF('Form Responses 1'!O2:O1000, "2")</f>
        <v>1</v>
      </c>
      <c r="F5" s="31">
        <f>COUNTIF('Form Responses 1'!Z2:Z1000, "2")</f>
        <v>7</v>
      </c>
      <c r="H5" s="24" t="s">
        <v>240</v>
      </c>
      <c r="K5" s="25">
        <f>COUNTIF('Form Responses 1'!P2:P1000, "*Direct interaction with lecturers*")</f>
        <v>81</v>
      </c>
      <c r="M5" s="24" t="s">
        <v>409</v>
      </c>
      <c r="Q5" s="25">
        <f>COUNTIF('Form Responses 1'!AA2:AA1000, "*Flexibility in schedule*")</f>
        <v>77</v>
      </c>
    </row>
    <row r="6">
      <c r="C6" s="24">
        <v>1.0</v>
      </c>
      <c r="D6" s="30">
        <f>COUNTIF('Form Responses 1'!O2:O1000, "1")</f>
        <v>3</v>
      </c>
      <c r="F6" s="31">
        <f>COUNTIF('Form Responses 1'!Z1:Z1000, "1")</f>
        <v>4</v>
      </c>
      <c r="H6" s="24" t="s">
        <v>554</v>
      </c>
      <c r="K6" s="25">
        <f>COUNTIF('Form Responses 1'!P2:P1000, "*Easier to ask questions and get immediate feedback*")</f>
        <v>67</v>
      </c>
      <c r="M6" s="24" t="s">
        <v>480</v>
      </c>
      <c r="Q6" s="25">
        <f>COUNTIF('Form Responses 1'!AA2:AA1000, "*Learn at your own pace*")</f>
        <v>70</v>
      </c>
    </row>
    <row r="7">
      <c r="C7" s="26" t="s">
        <v>555</v>
      </c>
      <c r="D7" s="32">
        <f>AVERAGE('Form Responses 1'!O2:O1000)</f>
        <v>3.893203883</v>
      </c>
      <c r="E7" s="27"/>
      <c r="F7" s="33">
        <f>AVERAGE('Form Responses 1'!Z2:Z1000)</f>
        <v>3.640776699</v>
      </c>
      <c r="H7" s="24" t="s">
        <v>306</v>
      </c>
      <c r="K7" s="25">
        <f>COUNTIF('Form Responses 1'!P2:P1000, "*Better engagement and focus*")</f>
        <v>84</v>
      </c>
      <c r="M7" s="24" t="s">
        <v>556</v>
      </c>
      <c r="Q7" s="25">
        <f>COUNTIF('Form Responses 1'!AA2:AA1000, "*Comfort of learning from home/anywhere*")</f>
        <v>62</v>
      </c>
    </row>
    <row r="8">
      <c r="D8" s="30"/>
      <c r="F8" s="31"/>
      <c r="H8" s="24" t="s">
        <v>557</v>
      </c>
      <c r="K8" s="25">
        <f>COUNTIF('Form Responses 1'!P2:P1000, "*Opportunities for face-to-face collaboration with peers*")</f>
        <v>73</v>
      </c>
      <c r="M8" s="24" t="s">
        <v>558</v>
      </c>
      <c r="Q8" s="25">
        <f>COUNTIF('Form Responses 1'!AA2:AA1000, "*Reduced commuting time and costs*")</f>
        <v>72</v>
      </c>
    </row>
    <row r="9">
      <c r="A9" s="24" t="s">
        <v>559</v>
      </c>
      <c r="D9" s="30"/>
      <c r="F9" s="31"/>
      <c r="H9" s="24" t="s">
        <v>560</v>
      </c>
      <c r="K9" s="25">
        <f>COUNTIF('Form Responses 1'!P2:P1000, "*Access to university facilities (labs, library, etc.)*")</f>
        <v>48</v>
      </c>
      <c r="M9" s="24" t="s">
        <v>445</v>
      </c>
      <c r="Q9" s="25">
        <f>COUNTIF('Form Responses 1'!AA2:AA1000, "*Access to recorded lectures and materials*")</f>
        <v>71</v>
      </c>
    </row>
    <row r="10">
      <c r="B10" s="24" t="s">
        <v>110</v>
      </c>
      <c r="C10" s="24">
        <v>4.0</v>
      </c>
      <c r="D10" s="30">
        <f>COUNTIF('Form Responses 1'!R2:R1000, "4")</f>
        <v>23</v>
      </c>
      <c r="F10" s="31">
        <f>COUNTIF('Form Responses 1'!AD2:AD1000, "4")</f>
        <v>20</v>
      </c>
      <c r="H10" s="24" t="s">
        <v>561</v>
      </c>
      <c r="K10" s="25">
        <f>COUNTIF('Form Responses 1'!P2:P1000, "*Clearer separation between study and personal life*")</f>
        <v>43</v>
      </c>
      <c r="M10" s="24" t="s">
        <v>562</v>
      </c>
      <c r="Q10" s="25">
        <f>COUNTIF('Form Responses 1'!AA2:AA1000, "*Development of digital literacy skills*")</f>
        <v>31</v>
      </c>
    </row>
    <row r="11">
      <c r="C11" s="24">
        <v>3.0</v>
      </c>
      <c r="D11" s="30">
        <f>COUNTIF('Form Responses 1'!R2:R1000, "3")</f>
        <v>61</v>
      </c>
      <c r="F11" s="31">
        <f>COUNTIF('Form Responses 1'!AD2:AD1000, "3")</f>
        <v>51</v>
      </c>
      <c r="H11" s="24" t="s">
        <v>563</v>
      </c>
      <c r="K11" s="25">
        <f>COUNTIF('Form Responses 1'!P2:P1000, "*Better for practical/lab-based subjects*")</f>
        <v>48</v>
      </c>
      <c r="M11" s="24" t="s">
        <v>564</v>
      </c>
      <c r="Q11" s="25">
        <f>COUNTIF('Form Responses 1'!AA2:AA1000, "*Easier to manage studies alongside other commitments (e.g., part-time work)*")</f>
        <v>36</v>
      </c>
    </row>
    <row r="12">
      <c r="C12" s="24">
        <v>2.0</v>
      </c>
      <c r="D12" s="30">
        <f>COUNTIF('Form Responses 1'!R2:R1000, "2")</f>
        <v>17</v>
      </c>
      <c r="F12" s="31">
        <f>COUNTIF('Form Responses 1'!AD2:AD1000, "2")</f>
        <v>26</v>
      </c>
      <c r="H12" s="24" t="s">
        <v>565</v>
      </c>
      <c r="K12" s="25">
        <f>COUNTIF('Form Responses 1'!P2:P1000, "*Stronger sense of community with classmates*")</f>
        <v>48</v>
      </c>
      <c r="M12" s="24" t="s">
        <v>566</v>
      </c>
      <c r="Q12" s="25">
        <f>COUNTIF('Form Responses 1'!AA2:AA1000, "*More accessible for students with disabilities or health issues*")</f>
        <v>30</v>
      </c>
    </row>
    <row r="13">
      <c r="C13" s="24">
        <v>1.0</v>
      </c>
      <c r="D13" s="30">
        <f>COUNTIF('Form Responses 1'!R2:R1000, "1")</f>
        <v>2</v>
      </c>
      <c r="F13" s="31">
        <f>COUNTIF('Form Responses 1'!AD2:AD1000, "1")</f>
        <v>6</v>
      </c>
      <c r="H13" s="24" t="s">
        <v>567</v>
      </c>
      <c r="K13" s="25">
        <f>COUNTIF('Form Responses 1'!P2:P1000, "*Fewer technical issues*")</f>
        <v>24</v>
      </c>
      <c r="M13" s="24" t="s">
        <v>568</v>
      </c>
      <c r="Q13" s="25">
        <f>COUNTIF('Form Responses 1'!AA2:AA1000, "*Variety of online learning tools and resources*")</f>
        <v>37</v>
      </c>
    </row>
    <row r="14">
      <c r="C14" s="26" t="s">
        <v>555</v>
      </c>
      <c r="D14" s="32">
        <f>AVERAGE('Form Responses 1'!R2:R1000)</f>
        <v>3.019417476</v>
      </c>
      <c r="E14" s="27"/>
      <c r="F14" s="33">
        <f>AVERAGE('Form Responses 1'!AD2:AD1000)</f>
        <v>2.825242718</v>
      </c>
    </row>
    <row r="15">
      <c r="D15" s="30"/>
      <c r="F15" s="31"/>
      <c r="H15" s="24" t="s">
        <v>569</v>
      </c>
      <c r="M15" s="24" t="s">
        <v>569</v>
      </c>
    </row>
    <row r="16">
      <c r="B16" s="24" t="s">
        <v>570</v>
      </c>
      <c r="C16" s="24">
        <v>4.0</v>
      </c>
      <c r="D16" s="30">
        <f>COUNTIF('Form Responses 1'!S2:S1000, "4")</f>
        <v>39</v>
      </c>
      <c r="F16" s="31">
        <f>COUNTIF('Form Responses 1'!AE2:AE1000, "4")</f>
        <v>15</v>
      </c>
    </row>
    <row r="17">
      <c r="C17" s="24">
        <v>3.0</v>
      </c>
      <c r="D17" s="30">
        <f>COUNTIF('Form Responses 1'!S2:S1000, "3")</f>
        <v>52</v>
      </c>
      <c r="F17" s="31">
        <f>COUNTIF('Form Responses 1'!AE2:AE1000, "3")</f>
        <v>34</v>
      </c>
      <c r="H17" s="24" t="s">
        <v>117</v>
      </c>
      <c r="K17" s="25">
        <f>COUNTIF('Form Responses 1'!Q2:Q1000, "*Commuting time and costs*")</f>
        <v>62</v>
      </c>
      <c r="M17" s="24" t="s">
        <v>94</v>
      </c>
      <c r="Q17" s="25">
        <f>COUNTIF('Form Responses 1'!AB2:AB1000, "*Technical issues (internet, software, hardware)*")</f>
        <v>52</v>
      </c>
    </row>
    <row r="18">
      <c r="C18" s="24">
        <v>2.0</v>
      </c>
      <c r="D18" s="30">
        <f>COUNTIF('Form Responses 1'!S2:S1000, "2")</f>
        <v>11</v>
      </c>
      <c r="F18" s="31">
        <f>COUNTIF('Form Responses 1'!AE2:AE1000, "2")</f>
        <v>40</v>
      </c>
      <c r="H18" s="24" t="s">
        <v>451</v>
      </c>
      <c r="K18" s="25">
        <f>COUNTIF('Form Responses 1'!Q2:Q1000, "*Fixed class schedules (less flexibility)*")</f>
        <v>43</v>
      </c>
      <c r="M18" s="24" t="s">
        <v>77</v>
      </c>
      <c r="Q18" s="25">
        <f>COUNTIF('Form Responses 1'!AB2:AB1000, "*Lack of face-to-face interaction with lecturers and peers*")</f>
        <v>78</v>
      </c>
    </row>
    <row r="19">
      <c r="C19" s="24">
        <v>1.0</v>
      </c>
      <c r="D19" s="30">
        <f>COUNTIF('Form Responses 1'!S2:S1000, "1")</f>
        <v>1</v>
      </c>
      <c r="F19" s="31">
        <f>COUNTIF('Form Responses 1'!AE2:AE1000, "1")</f>
        <v>14</v>
      </c>
      <c r="H19" s="24" t="s">
        <v>571</v>
      </c>
      <c r="K19" s="25">
        <f>COUNTIF('Form Responses 1'!Q2:Q1000, "*Less comfortable learning environment (compared to home)*")</f>
        <v>25</v>
      </c>
      <c r="M19" s="24" t="s">
        <v>572</v>
      </c>
      <c r="Q19" s="25">
        <f>COUNTIF('Form Responses 1'!AB2:AB1000, "*Difficulty maintaining focus and motivation*")</f>
        <v>65</v>
      </c>
    </row>
    <row r="20">
      <c r="C20" s="26" t="s">
        <v>555</v>
      </c>
      <c r="D20" s="32">
        <f>AVERAGE('Form Responses 1'!S2:S1000)</f>
        <v>3.252427184</v>
      </c>
      <c r="E20" s="27"/>
      <c r="F20" s="33">
        <f>AVERAGE('Form Responses 1'!AE2:AE1000)</f>
        <v>2.485436893</v>
      </c>
      <c r="H20" s="24" t="s">
        <v>126</v>
      </c>
      <c r="K20" s="25">
        <f>COUNTIF('Form Responses 1'!Q2:Q1000, "*Pace of learning may not suit everyone*")</f>
        <v>35</v>
      </c>
      <c r="M20" s="24" t="s">
        <v>573</v>
      </c>
      <c r="Q20" s="25">
        <f>COUNTIF('Form Responses 1'!AB2:AB1000, "*Sense of isolation*")</f>
        <v>27</v>
      </c>
    </row>
    <row r="21">
      <c r="D21" s="30"/>
      <c r="F21" s="31"/>
      <c r="H21" s="24" t="s">
        <v>479</v>
      </c>
      <c r="K21" s="25">
        <f>COUNTIF('Form Responses 1'!Q2:Q1000, "*Large class sizes can be intimidating*")</f>
        <v>37</v>
      </c>
      <c r="M21" s="24" t="s">
        <v>574</v>
      </c>
      <c r="Q21" s="25">
        <f>COUNTIF('Form Responses 1'!AB2:AB1000, "*Challenges with practical/lab-based subjects*")</f>
        <v>43</v>
      </c>
    </row>
    <row r="22">
      <c r="B22" s="24" t="s">
        <v>575</v>
      </c>
      <c r="C22" s="24">
        <v>4.0</v>
      </c>
      <c r="D22" s="30">
        <f>COUNTIF('Form Responses 1'!T2:T1000, "4")</f>
        <v>43</v>
      </c>
      <c r="F22" s="31">
        <f>COUNTIF('Form Responses 1'!AF2:AF1000, "4")</f>
        <v>14</v>
      </c>
      <c r="H22" s="24" t="s">
        <v>408</v>
      </c>
      <c r="K22" s="25">
        <f>COUNTIF('Form Responses 1'!Q2:Q1000, "*Health concerns (especially post-pandemic)*")</f>
        <v>17</v>
      </c>
      <c r="M22" s="24" t="s">
        <v>128</v>
      </c>
      <c r="Q22" s="25">
        <f>COUNTIF('Form Responses 1'!AB2:AB1000, "*Blurred lines between study and personal life*")</f>
        <v>30</v>
      </c>
    </row>
    <row r="23">
      <c r="C23" s="24">
        <v>3.0</v>
      </c>
      <c r="D23" s="30">
        <f>COUNTIF('Form Responses 1'!T2:T1000, "3")</f>
        <v>41</v>
      </c>
      <c r="F23" s="31">
        <f>COUNTIF('Form Responses 1'!AF2:AF1000, "3")</f>
        <v>37</v>
      </c>
      <c r="H23" s="24" t="s">
        <v>178</v>
      </c>
      <c r="K23" s="25">
        <f>COUNTIF('Form Responses 1'!Q2:Q1000, "*Limited access to recorded lectures*")</f>
        <v>47</v>
      </c>
      <c r="M23" s="24" t="s">
        <v>243</v>
      </c>
      <c r="Q23" s="25">
        <f>COUNTIF('Form Responses 1'!AB2:AB1000, "*Concerns about assessment integrity*")</f>
        <v>25</v>
      </c>
    </row>
    <row r="24">
      <c r="C24" s="24">
        <v>2.0</v>
      </c>
      <c r="D24" s="30">
        <f>COUNTIF('Form Responses 1'!T2:T1000, "2")</f>
        <v>19</v>
      </c>
      <c r="F24" s="31">
        <f>COUNTIF('Form Responses 1'!AF2:AF1000, "2")</f>
        <v>35</v>
      </c>
      <c r="H24" s="24" t="s">
        <v>576</v>
      </c>
      <c r="K24" s="25">
        <f>COUNTIF('Form Responses 1'!Q2:Q1000, "*Size of the classroom (faculty of Computer Science - MM4) is too small for all students.*")</f>
        <v>1</v>
      </c>
      <c r="M24" s="24" t="s">
        <v>577</v>
      </c>
      <c r="Q24" s="25">
        <f>COUNTIF('Form Responses 1'!AB2:AB1000, "*Digital fatigue/eye strain*")</f>
        <v>42</v>
      </c>
    </row>
    <row r="25">
      <c r="C25" s="24">
        <v>1.0</v>
      </c>
      <c r="D25" s="30">
        <f>COUNTIF('Form Responses 1'!T2:T1000, "1")</f>
        <v>0</v>
      </c>
      <c r="F25" s="31">
        <f>COUNTIF('Form Responses 1'!AF2:AF1000, "1")</f>
        <v>17</v>
      </c>
      <c r="M25" s="24" t="s">
        <v>578</v>
      </c>
      <c r="Q25" s="25">
        <f>COUNTIF('Form Responses 1'!AB2:AB1000, "*Requires strong self-discipline*")</f>
        <v>59</v>
      </c>
    </row>
    <row r="26">
      <c r="C26" s="26" t="s">
        <v>555</v>
      </c>
      <c r="D26" s="32">
        <f>AVERAGE('Form Responses 1'!T2:T1000)</f>
        <v>3.233009709</v>
      </c>
      <c r="E26" s="27"/>
      <c r="F26" s="33">
        <f>AVERAGE('Form Responses 1'!AF2:AF1000)</f>
        <v>2.466019417</v>
      </c>
    </row>
    <row r="27">
      <c r="D27" s="30"/>
      <c r="F27" s="31"/>
      <c r="H27" s="24" t="s">
        <v>579</v>
      </c>
      <c r="M27" s="24" t="s">
        <v>580</v>
      </c>
    </row>
    <row r="28">
      <c r="B28" s="24" t="s">
        <v>581</v>
      </c>
      <c r="C28" s="24">
        <v>4.0</v>
      </c>
      <c r="D28" s="30">
        <f>COUNTIF('Form Responses 1'!U2:U1000, "4")</f>
        <v>48</v>
      </c>
      <c r="F28" s="31">
        <f>COUNTIF('Form Responses 1'!AG2:AG1000, "4")</f>
        <v>10</v>
      </c>
      <c r="I28" s="24" t="s">
        <v>582</v>
      </c>
      <c r="J28" s="25">
        <f>COUNTIF('Form Responses 1'!AL2:AL1000, "Fully Online")</f>
        <v>10</v>
      </c>
      <c r="M28" s="24" t="s">
        <v>57</v>
      </c>
      <c r="N28" s="25">
        <f>COUNTIF('Form Responses 1'!AC2:AC1000, "Google Meet")</f>
        <v>22</v>
      </c>
    </row>
    <row r="29">
      <c r="C29" s="24">
        <v>3.0</v>
      </c>
      <c r="D29" s="30">
        <f>COUNTIF('Form Responses 1'!U2:U1000, "3")</f>
        <v>37</v>
      </c>
      <c r="F29" s="31">
        <f>COUNTIF('Form Responses 1'!AG2:AG1000, "3")</f>
        <v>33</v>
      </c>
      <c r="I29" s="24" t="s">
        <v>583</v>
      </c>
      <c r="J29" s="25">
        <f>COUNTIF('Form Responses 1'!AL2:AL1000, "Fully In-Person")</f>
        <v>26</v>
      </c>
      <c r="M29" s="24" t="s">
        <v>70</v>
      </c>
      <c r="N29" s="25">
        <f>COUNTIF('Form Responses 1'!AC2:AC1000, "Microsoft Teams")</f>
        <v>76</v>
      </c>
    </row>
    <row r="30">
      <c r="C30" s="24">
        <v>2.0</v>
      </c>
      <c r="D30" s="30">
        <f>COUNTIF('Form Responses 1'!U2:U1000, "2")</f>
        <v>16</v>
      </c>
      <c r="F30" s="31">
        <f>COUNTIF('Form Responses 1'!AG2:AG1000, "2")</f>
        <v>34</v>
      </c>
      <c r="I30" s="24" t="s">
        <v>584</v>
      </c>
      <c r="J30" s="25">
        <f>COUNTIF('Form Responses 1'!AL2:AL1000, "Hybrid / Blended - a mix of online and in-person")</f>
        <v>67</v>
      </c>
      <c r="M30" s="24" t="s">
        <v>209</v>
      </c>
      <c r="N30" s="25">
        <f>COUNTIF('Form Responses 1'!AC2:AC1000, "Zoom")</f>
        <v>5</v>
      </c>
    </row>
    <row r="31">
      <c r="C31" s="24">
        <v>1.0</v>
      </c>
      <c r="D31" s="30">
        <f>COUNTIF('Form Responses 1'!U2:U1000, "1")</f>
        <v>2</v>
      </c>
      <c r="F31" s="31">
        <f>COUNTIF('Form Responses 1'!AG2:AG1000, "1")</f>
        <v>26</v>
      </c>
      <c r="I31" s="26" t="s">
        <v>503</v>
      </c>
      <c r="J31" s="27">
        <f>sum(J28:J30)</f>
        <v>103</v>
      </c>
      <c r="M31" s="26" t="s">
        <v>503</v>
      </c>
      <c r="N31" s="27">
        <f>SUM(N28:N30)</f>
        <v>103</v>
      </c>
    </row>
    <row r="32">
      <c r="C32" s="26" t="s">
        <v>555</v>
      </c>
      <c r="D32" s="32">
        <f>AVERAGE('Form Responses 1'!U2:U1000)</f>
        <v>3.27184466</v>
      </c>
      <c r="E32" s="27"/>
      <c r="F32" s="33">
        <f>AVERAGE('Form Responses 1'!AG2:AG1000)</f>
        <v>2.262135922</v>
      </c>
    </row>
    <row r="33">
      <c r="D33" s="30"/>
      <c r="F33" s="31"/>
    </row>
    <row r="34">
      <c r="B34" s="24" t="s">
        <v>171</v>
      </c>
      <c r="C34" s="24">
        <v>4.0</v>
      </c>
      <c r="D34" s="30">
        <f>COUNTIF('Form Responses 1'!V2:V1000, "4")</f>
        <v>32</v>
      </c>
      <c r="F34" s="31">
        <f>COUNTIF('Form Responses 1'!AH2:AH1000, "4")</f>
        <v>31</v>
      </c>
    </row>
    <row r="35">
      <c r="C35" s="24">
        <v>3.0</v>
      </c>
      <c r="D35" s="30">
        <f>COUNTIF('Form Responses 1'!V2:V1000, "3")</f>
        <v>40</v>
      </c>
      <c r="F35" s="31">
        <f>COUNTIF('Form Responses 1'!AH2:AH1000, "3")</f>
        <v>46</v>
      </c>
    </row>
    <row r="36">
      <c r="C36" s="24">
        <v>2.0</v>
      </c>
      <c r="D36" s="30">
        <f>COUNTIF('Form Responses 1'!V2:V1000, "2")</f>
        <v>26</v>
      </c>
      <c r="F36" s="31">
        <f>COUNTIF('Form Responses 1'!AH2:AH1000, "2")</f>
        <v>18</v>
      </c>
    </row>
    <row r="37">
      <c r="C37" s="24">
        <v>1.0</v>
      </c>
      <c r="D37" s="30">
        <f>COUNTIF('Form Responses 1'!V2:V1000, "1")</f>
        <v>5</v>
      </c>
      <c r="F37" s="31">
        <f>COUNTIF('Form Responses 1'!AH2:AH1000, "1")</f>
        <v>8</v>
      </c>
    </row>
    <row r="38">
      <c r="C38" s="26" t="s">
        <v>555</v>
      </c>
      <c r="D38" s="32">
        <f>AVERAGE('Form Responses 1'!V2:V1000)</f>
        <v>2.961165049</v>
      </c>
      <c r="E38" s="27"/>
      <c r="F38" s="33">
        <f>AVERAGE('Form Responses 1'!AH2:AH1000)</f>
        <v>2.970873786</v>
      </c>
    </row>
    <row r="39">
      <c r="D39" s="30"/>
      <c r="F39" s="31"/>
    </row>
    <row r="40">
      <c r="B40" s="24" t="s">
        <v>585</v>
      </c>
      <c r="C40" s="24">
        <v>4.0</v>
      </c>
      <c r="D40" s="30">
        <f>COUNTIF('Form Responses 1'!W2:W1000, "4")</f>
        <v>30</v>
      </c>
      <c r="F40" s="31">
        <f>COUNTIF('Form Responses 1'!AI2:AI1000, "4")</f>
        <v>29</v>
      </c>
    </row>
    <row r="41">
      <c r="C41" s="24">
        <v>3.0</v>
      </c>
      <c r="D41" s="30">
        <f>COUNTIF('Form Responses 1'!W2:W1000, "3")</f>
        <v>41</v>
      </c>
      <c r="F41" s="31">
        <f>COUNTIF('Form Responses 1'!AI2:AI1000, "3")</f>
        <v>42</v>
      </c>
    </row>
    <row r="42">
      <c r="C42" s="24">
        <v>2.0</v>
      </c>
      <c r="D42" s="30">
        <f>COUNTIF('Form Responses 1'!W2:W1000, "2")</f>
        <v>26</v>
      </c>
      <c r="F42" s="31">
        <f>COUNTIF('Form Responses 1'!AI2:AI1000, "2")</f>
        <v>20</v>
      </c>
    </row>
    <row r="43">
      <c r="C43" s="24">
        <v>1.0</v>
      </c>
      <c r="D43" s="30">
        <f>COUNTIF('Form Responses 1'!W2:W1000, "1")</f>
        <v>6</v>
      </c>
      <c r="F43" s="31">
        <f>COUNTIF('Form Responses 1'!AI2:AI1000, "1")</f>
        <v>12</v>
      </c>
    </row>
    <row r="44">
      <c r="C44" s="26" t="s">
        <v>555</v>
      </c>
      <c r="D44" s="32">
        <f>AVERAGE('Form Responses 1'!W2:W1000)</f>
        <v>2.922330097</v>
      </c>
      <c r="E44" s="27"/>
      <c r="F44" s="33">
        <f>AVERAGE('Form Responses 1'!AI2:AI1000)</f>
        <v>2.854368932</v>
      </c>
    </row>
    <row r="45">
      <c r="D45" s="30"/>
      <c r="F45" s="31"/>
    </row>
    <row r="46">
      <c r="A46" s="24" t="s">
        <v>586</v>
      </c>
      <c r="C46" s="24">
        <v>4.0</v>
      </c>
      <c r="D46" s="30">
        <f>COUNTIF('Form Responses 1'!X2:X1000, "4")</f>
        <v>46</v>
      </c>
      <c r="F46" s="31">
        <f>COUNTIF('Form Responses 1'!AJ2:AJ1000, "4")</f>
        <v>22</v>
      </c>
    </row>
    <row r="47">
      <c r="C47" s="24">
        <v>3.0</v>
      </c>
      <c r="D47" s="30">
        <f>COUNTIF('Form Responses 1'!X2:X1000, "3")</f>
        <v>48</v>
      </c>
      <c r="F47" s="31">
        <f>COUNTIF('Form Responses 1'!AJ2:AJ1000, "3")</f>
        <v>48</v>
      </c>
    </row>
    <row r="48">
      <c r="C48" s="24">
        <v>2.0</v>
      </c>
      <c r="D48" s="30">
        <f>COUNTIF('Form Responses 1'!X2:X1000, "2")</f>
        <v>9</v>
      </c>
      <c r="F48" s="31">
        <f>COUNTIF('Form Responses 1'!AJ2:AJ1000, "2")</f>
        <v>26</v>
      </c>
    </row>
    <row r="49">
      <c r="C49" s="24">
        <v>1.0</v>
      </c>
      <c r="D49" s="30">
        <f>COUNTIF('Form Responses 1'!X2:X1000, "1")</f>
        <v>0</v>
      </c>
      <c r="F49" s="31">
        <f>COUNTIF('Form Responses 1'!AJ2:AJ1000, "1")</f>
        <v>7</v>
      </c>
    </row>
    <row r="50">
      <c r="C50" s="26" t="s">
        <v>555</v>
      </c>
      <c r="D50" s="32">
        <f>AVERAGE('Form Responses 1'!X2:X1000)</f>
        <v>3.359223301</v>
      </c>
      <c r="E50" s="27"/>
      <c r="F50" s="33">
        <f>AVERAGE('Form Responses 1'!AJ2:AJ1000)</f>
        <v>2.825242718</v>
      </c>
    </row>
    <row r="51">
      <c r="D51" s="30"/>
      <c r="F51" s="31"/>
    </row>
    <row r="52">
      <c r="A52" s="24" t="s">
        <v>587</v>
      </c>
      <c r="C52" s="24">
        <v>4.0</v>
      </c>
      <c r="D52" s="30">
        <f>COUNTIF('Form Responses 1'!Y2:Y1000, "4")</f>
        <v>30</v>
      </c>
      <c r="F52" s="31">
        <f>COUNTIF('Form Responses 1'!AK2:AK1000, "4")</f>
        <v>22</v>
      </c>
    </row>
    <row r="53">
      <c r="C53" s="24">
        <v>3.0</v>
      </c>
      <c r="D53" s="30">
        <f>COUNTIF('Form Responses 1'!Y2:Y1000, "3")</f>
        <v>52</v>
      </c>
      <c r="F53" s="31">
        <f>COUNTIF('Form Responses 1'!AK2:AK1000, "3")</f>
        <v>47</v>
      </c>
    </row>
    <row r="54">
      <c r="C54" s="24">
        <v>2.0</v>
      </c>
      <c r="D54" s="30">
        <f>COUNTIF('Form Responses 1'!Y2:Y1000, "2")</f>
        <v>19</v>
      </c>
      <c r="F54" s="31">
        <f>COUNTIF('Form Responses 1'!AK2:AK1000, "2")</f>
        <v>29</v>
      </c>
    </row>
    <row r="55">
      <c r="C55" s="24">
        <v>1.0</v>
      </c>
      <c r="D55" s="30">
        <f>COUNTIF('Form Responses 1'!Y2:Y1000, "1")</f>
        <v>2</v>
      </c>
      <c r="F55" s="31">
        <f>COUNTIF('Form Responses 1'!AK2:AK1000, "1")</f>
        <v>5</v>
      </c>
    </row>
    <row r="56">
      <c r="C56" s="26" t="s">
        <v>555</v>
      </c>
      <c r="D56" s="32">
        <f>AVERAGE('Form Responses 1'!Y2:Y1000)</f>
        <v>3.067961165</v>
      </c>
      <c r="E56" s="27"/>
      <c r="F56" s="33">
        <f>AVERAGE('Form Responses 1'!AK2:AK1000)</f>
        <v>2.834951456</v>
      </c>
    </row>
    <row r="57">
      <c r="D57" s="30"/>
      <c r="F57" s="31"/>
    </row>
    <row r="58">
      <c r="A58" s="24" t="s">
        <v>588</v>
      </c>
      <c r="D58" s="30"/>
      <c r="F58" s="31"/>
    </row>
    <row r="59">
      <c r="D59" s="30"/>
      <c r="F59" s="31"/>
    </row>
    <row r="60">
      <c r="C60" s="24" t="s">
        <v>110</v>
      </c>
      <c r="D60" s="30">
        <f>COUNTIF('Form Responses 1'!AM2:AM1000, "*Lectures*")</f>
        <v>58</v>
      </c>
      <c r="F60" s="31">
        <f>COUNTIF('Form Responses 1'!AN2:AN1000, "*Lectures*")</f>
        <v>55</v>
      </c>
    </row>
    <row r="61">
      <c r="C61" s="24" t="s">
        <v>570</v>
      </c>
      <c r="D61" s="30">
        <f>COUNTIF('Form Responses 1'!AM2:AM1000, "*Tutorials / Discussion sessions*")</f>
        <v>62</v>
      </c>
      <c r="F61" s="31">
        <f>COUNTIF('Form Responses 1'!AN2:AN1000, "*Tutorials / Discussion sessions*")</f>
        <v>34</v>
      </c>
    </row>
    <row r="62">
      <c r="C62" s="24" t="s">
        <v>589</v>
      </c>
      <c r="D62" s="30">
        <f>COUNTIF('Form Responses 1'!AM2:AM1000, "*Group work / Projects*")</f>
        <v>67</v>
      </c>
      <c r="F62" s="31">
        <f>COUNTIF('Form Responses 1'!AN2:AN1000, "*Group work / Projects*")</f>
        <v>28</v>
      </c>
    </row>
    <row r="63">
      <c r="C63" s="24" t="s">
        <v>590</v>
      </c>
      <c r="D63" s="30">
        <f>COUNTIF('Form Responses 1'!AM2:AM1000, "*Lab sessions / Practical classes*")</f>
        <v>58</v>
      </c>
      <c r="F63" s="31">
        <f>COUNTIF('Form Responses 1'!AN2:AN1000, "*Lab sessions / Practical classes*")</f>
        <v>19</v>
      </c>
    </row>
    <row r="64">
      <c r="C64" s="24" t="s">
        <v>591</v>
      </c>
      <c r="D64" s="30">
        <f>COUNTIF('Form Responses 1'!AM2:AM1000, "*Presentations*")</f>
        <v>37</v>
      </c>
      <c r="F64" s="31">
        <f>COUNTIF('Form Responses 1'!AN2:AN1000, "*Presentations*")</f>
        <v>58</v>
      </c>
    </row>
    <row r="65">
      <c r="C65" s="24" t="s">
        <v>592</v>
      </c>
      <c r="D65" s="30">
        <f>COUNTIF('Form Responses 1'!AM2:AM1000, "*Exams / Assessments*")</f>
        <v>36</v>
      </c>
      <c r="F65" s="31">
        <f>COUNTIF('Form Responses 1'!AN2:AN1000, "*Exams / Assessments*")</f>
        <v>58</v>
      </c>
    </row>
    <row r="66">
      <c r="C66" s="24" t="s">
        <v>593</v>
      </c>
      <c r="D66" s="30">
        <f>COUNTIF('Form Responses 1'!AM2:AM1000, "*I do not prefer in-person for any activity*")</f>
        <v>8</v>
      </c>
      <c r="F66" s="31">
        <f>COUNTIF('Form Responses 1'!AN2:AN1000, "*I do not prefer online for any activity*")</f>
        <v>15</v>
      </c>
    </row>
  </sheetData>
  <mergeCells count="23">
    <mergeCell ref="M9:P9"/>
    <mergeCell ref="M10:P10"/>
    <mergeCell ref="M11:P11"/>
    <mergeCell ref="M12:P12"/>
    <mergeCell ref="M13:P13"/>
    <mergeCell ref="H5:J5"/>
    <mergeCell ref="M5:P5"/>
    <mergeCell ref="H6:J6"/>
    <mergeCell ref="M6:P6"/>
    <mergeCell ref="H7:J7"/>
    <mergeCell ref="M7:P7"/>
    <mergeCell ref="M8:P8"/>
    <mergeCell ref="H18:J18"/>
    <mergeCell ref="H19:J19"/>
    <mergeCell ref="H23:J23"/>
    <mergeCell ref="H24:J24"/>
    <mergeCell ref="H8:J8"/>
    <mergeCell ref="H9:J9"/>
    <mergeCell ref="H10:J10"/>
    <mergeCell ref="H11:J11"/>
    <mergeCell ref="H12:J12"/>
    <mergeCell ref="H13:J13"/>
    <mergeCell ref="H17:J17"/>
  </mergeCells>
  <drawing r:id="rId1"/>
</worksheet>
</file>