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soniachen/Desktop/"/>
    </mc:Choice>
  </mc:AlternateContent>
  <xr:revisionPtr revIDLastSave="0" documentId="8_{853F6F73-D07F-8148-B6CB-3D1274CB2895}" xr6:coauthVersionLast="47" xr6:coauthVersionMax="47" xr10:uidLastSave="{00000000-0000-0000-0000-000000000000}"/>
  <bookViews>
    <workbookView xWindow="0" yWindow="520" windowWidth="28800" windowHeight="15760" xr2:uid="{00000000-000D-0000-FFFF-FFFF00000000}"/>
  </bookViews>
  <sheets>
    <sheet name="Appendix &amp; Analysis" sheetId="1" r:id="rId1"/>
    <sheet name="Senario_1 Media Buying Solution" sheetId="7" r:id="rId2"/>
    <sheet name="Sensitivity Report" sheetId="11" r:id="rId3"/>
  </sheets>
  <definedNames>
    <definedName name="solver_adj" localSheetId="1" hidden="1">'Senario_1 Media Buying Solution'!$D$20:$I$22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itr" localSheetId="1" hidden="1">2147483647</definedName>
    <definedName name="solver_lhs1" localSheetId="1" hidden="1">'Senario_1 Media Buying Solution'!$D$31:$D$51</definedName>
    <definedName name="solver_lhs2" localSheetId="1" hidden="1">'Senario_1 Media Buying Solution'!$D$52:$D$57</definedName>
    <definedName name="solver_lhs3" localSheetId="1" hidden="1">'Senario_1 Media Buying Solution'!$D$58</definedName>
    <definedName name="solver_lin" localSheetId="0" hidden="1">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3</definedName>
    <definedName name="solver_opt" localSheetId="0" hidden="1">'Appendix &amp; Analysis'!$D$81</definedName>
    <definedName name="solver_opt" localSheetId="1" hidden="1">'Senario_1 Media Buying Solution'!$D$25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hs1" localSheetId="1" hidden="1">'Senario_1 Media Buying Solution'!$F$31:$F$51</definedName>
    <definedName name="solver_rhs2" localSheetId="1" hidden="1">'Senario_1 Media Buying Solution'!$F$52:$F$57</definedName>
    <definedName name="solver_rhs3" localSheetId="1" hidden="1">'Senario_1 Media Buying Solution'!$F$58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1iav1lVm/cQhaLIGv55k7I8Jnzg=="/>
    </ext>
  </extLst>
</workbook>
</file>

<file path=xl/calcChain.xml><?xml version="1.0" encoding="utf-8"?>
<calcChain xmlns="http://schemas.openxmlformats.org/spreadsheetml/2006/main">
  <c r="M23" i="7" l="1"/>
  <c r="R22" i="7"/>
  <c r="R21" i="7"/>
  <c r="R20" i="7"/>
  <c r="R23" i="7" s="1"/>
  <c r="Q22" i="7"/>
  <c r="Q21" i="7"/>
  <c r="Q20" i="7"/>
  <c r="Q23" i="7" s="1"/>
  <c r="P22" i="7"/>
  <c r="P21" i="7"/>
  <c r="P20" i="7"/>
  <c r="P23" i="7" s="1"/>
  <c r="O22" i="7"/>
  <c r="O21" i="7"/>
  <c r="O20" i="7"/>
  <c r="O23" i="7" s="1"/>
  <c r="N22" i="7"/>
  <c r="S22" i="7" s="1"/>
  <c r="N21" i="7"/>
  <c r="S21" i="7" s="1"/>
  <c r="N20" i="7"/>
  <c r="S20" i="7" s="1"/>
  <c r="M22" i="7"/>
  <c r="M21" i="7"/>
  <c r="M20" i="7"/>
  <c r="J63" i="1"/>
  <c r="J58" i="1"/>
  <c r="N16" i="7"/>
  <c r="M16" i="7"/>
  <c r="R15" i="7"/>
  <c r="Q15" i="7"/>
  <c r="P15" i="7"/>
  <c r="O15" i="7"/>
  <c r="N15" i="7"/>
  <c r="M15" i="7"/>
  <c r="S15" i="7" s="1"/>
  <c r="R14" i="7"/>
  <c r="Q14" i="7"/>
  <c r="P14" i="7"/>
  <c r="O14" i="7"/>
  <c r="N14" i="7"/>
  <c r="M14" i="7"/>
  <c r="S14" i="7" s="1"/>
  <c r="R13" i="7"/>
  <c r="R16" i="7" s="1"/>
  <c r="Q13" i="7"/>
  <c r="Q16" i="7" s="1"/>
  <c r="P13" i="7"/>
  <c r="P16" i="7" s="1"/>
  <c r="O13" i="7"/>
  <c r="O16" i="7" s="1"/>
  <c r="N13" i="7"/>
  <c r="M13" i="7"/>
  <c r="S13" i="7" s="1"/>
  <c r="S23" i="7" l="1"/>
  <c r="N23" i="7"/>
  <c r="S16" i="7"/>
  <c r="D26" i="7" l="1"/>
  <c r="J23" i="7"/>
  <c r="D31" i="7" l="1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31" i="7"/>
  <c r="D25" i="7"/>
  <c r="J22" i="7"/>
  <c r="J21" i="7"/>
  <c r="D50" i="7" s="1"/>
  <c r="J20" i="7"/>
  <c r="D49" i="7" s="1"/>
  <c r="E23" i="7"/>
  <c r="D53" i="7" s="1"/>
  <c r="F23" i="7"/>
  <c r="D54" i="7" s="1"/>
  <c r="G23" i="7"/>
  <c r="D55" i="7" s="1"/>
  <c r="H23" i="7"/>
  <c r="D56" i="7" s="1"/>
  <c r="I23" i="7"/>
  <c r="D23" i="7"/>
  <c r="D58" i="7"/>
  <c r="D57" i="7"/>
  <c r="D52" i="7"/>
  <c r="D51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I126" i="1"/>
  <c r="I114" i="1"/>
  <c r="I127" i="1"/>
  <c r="I124" i="1"/>
  <c r="I123" i="1"/>
  <c r="I122" i="1"/>
  <c r="I120" i="1"/>
  <c r="I119" i="1"/>
  <c r="I118" i="1"/>
  <c r="I117" i="1"/>
  <c r="I116" i="1"/>
  <c r="I115" i="1"/>
  <c r="I112" i="1"/>
  <c r="I111" i="1"/>
  <c r="I110" i="1" l="1"/>
  <c r="L129" i="1"/>
  <c r="I125" i="1" l="1"/>
  <c r="I121" i="1"/>
  <c r="I113" i="1"/>
  <c r="D58" i="1" l="1"/>
  <c r="H94" i="1"/>
  <c r="P151" i="1" s="1"/>
  <c r="J56" i="1"/>
  <c r="M129" i="1" s="1"/>
  <c r="I87" i="1"/>
  <c r="I86" i="1"/>
  <c r="I85" i="1"/>
  <c r="H87" i="1"/>
  <c r="H86" i="1"/>
  <c r="H85" i="1"/>
  <c r="G87" i="1"/>
  <c r="G86" i="1"/>
  <c r="G85" i="1"/>
  <c r="D87" i="1"/>
  <c r="F87" i="1"/>
  <c r="F86" i="1"/>
  <c r="F85" i="1"/>
  <c r="E71" i="1"/>
  <c r="M135" i="1" s="1"/>
  <c r="L135" i="1" s="1"/>
  <c r="E86" i="1"/>
  <c r="E85" i="1"/>
  <c r="D86" i="1"/>
  <c r="D85" i="1"/>
  <c r="I71" i="1"/>
  <c r="M139" i="1" s="1"/>
  <c r="L139" i="1" s="1"/>
  <c r="H71" i="1"/>
  <c r="M138" i="1" s="1"/>
  <c r="L138" i="1" s="1"/>
  <c r="G71" i="1"/>
  <c r="M137" i="1" s="1"/>
  <c r="L137" i="1" s="1"/>
  <c r="F71" i="1"/>
  <c r="M136" i="1" s="1"/>
  <c r="L136" i="1" s="1"/>
  <c r="D71" i="1"/>
  <c r="M134" i="1" s="1"/>
  <c r="L134" i="1" s="1"/>
  <c r="J66" i="1"/>
  <c r="E63" i="1"/>
  <c r="F63" i="1"/>
  <c r="G63" i="1"/>
  <c r="H63" i="1"/>
  <c r="I63" i="1"/>
  <c r="D63" i="1"/>
  <c r="J61" i="1"/>
  <c r="J57" i="1"/>
  <c r="E58" i="1"/>
  <c r="E72" i="1" s="1"/>
  <c r="F58" i="1"/>
  <c r="G58" i="1"/>
  <c r="H58" i="1"/>
  <c r="H72" i="1" s="1"/>
  <c r="I58" i="1"/>
  <c r="I72" i="1" s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F72" i="1" l="1"/>
  <c r="G72" i="1"/>
  <c r="M130" i="1"/>
  <c r="L130" i="1" s="1"/>
  <c r="J68" i="1"/>
  <c r="M131" i="1"/>
  <c r="L131" i="1" s="1"/>
  <c r="D72" i="1"/>
  <c r="J71" i="1"/>
  <c r="J72" i="1" l="1"/>
</calcChain>
</file>

<file path=xl/sharedStrings.xml><?xml version="1.0" encoding="utf-8"?>
<sst xmlns="http://schemas.openxmlformats.org/spreadsheetml/2006/main" count="455" uniqueCount="320">
  <si>
    <t xml:space="preserve">EXHIBIT 1: DEMOGRAPHIC AND TECHNOLOGY PENETRATION DATA </t>
  </si>
  <si>
    <t xml:space="preserve">Intel AP Markets </t>
  </si>
  <si>
    <t>Indonesia</t>
  </si>
  <si>
    <t>Korea</t>
  </si>
  <si>
    <t>Malaysia</t>
  </si>
  <si>
    <t>Pakistan</t>
  </si>
  <si>
    <t>Philippines</t>
  </si>
  <si>
    <t>Singapore</t>
  </si>
  <si>
    <t>Populations (Ms)</t>
  </si>
  <si>
    <t># Internet Users (Ms)</t>
  </si>
  <si>
    <t>Mobine Phones (Ms)</t>
  </si>
  <si>
    <t># Facebook Users (Ms)</t>
  </si>
  <si>
    <t>Internet Users Rate</t>
  </si>
  <si>
    <t>Mobine Phones Rate</t>
  </si>
  <si>
    <t xml:space="preserve">Facebook Users Rate </t>
  </si>
  <si>
    <t>EXHIBIT 2: INTEL ASIS - PACIFIC FACEBOOK COMMUNITIES (AUGUST 2012)</t>
  </si>
  <si>
    <t xml:space="preserve">Intel Market </t>
  </si>
  <si>
    <t xml:space="preserve">Indonesia </t>
  </si>
  <si>
    <t xml:space="preserve">Fans </t>
  </si>
  <si>
    <t>Growth</t>
  </si>
  <si>
    <t>Top Demographic</t>
  </si>
  <si>
    <t>M 18-24</t>
  </si>
  <si>
    <t>F 18-24</t>
  </si>
  <si>
    <t xml:space="preserve">Constraints: </t>
  </si>
  <si>
    <t>EXHIBIT 4: PRELIMINARY MEDIA PLAN PROPOSED BY IMPACT MARKETING LTD</t>
  </si>
  <si>
    <t>Total</t>
  </si>
  <si>
    <t>Marketplace</t>
  </si>
  <si>
    <t xml:space="preserve">CPM </t>
  </si>
  <si>
    <t>Cost</t>
  </si>
  <si>
    <t>(Cost per thousand impression)</t>
  </si>
  <si>
    <t xml:space="preserve">Premium </t>
  </si>
  <si>
    <t xml:space="preserve">Mobile Ads </t>
  </si>
  <si>
    <t xml:space="preserve">Impressions </t>
  </si>
  <si>
    <t>Impressions</t>
  </si>
  <si>
    <t>/</t>
  </si>
  <si>
    <t xml:space="preserve">Total Ads </t>
  </si>
  <si>
    <t>(Total impressions generated from each market)</t>
  </si>
  <si>
    <t>(Total cost of each market)</t>
  </si>
  <si>
    <t>EXHIBIT 5: INTEL'S ESTIMATED CLICK - THROUGH RATES AND SOCIAL IMPRESSIONS MULTIPLIERS</t>
  </si>
  <si>
    <t>Market</t>
  </si>
  <si>
    <t>Marketplace CTR</t>
  </si>
  <si>
    <t>Premium CTR</t>
  </si>
  <si>
    <t>Social Impression Multiplier</t>
  </si>
  <si>
    <t>Social CTR</t>
  </si>
  <si>
    <t xml:space="preserve">CTR Mobile Ad </t>
  </si>
  <si>
    <t xml:space="preserve">Objective: Maximize clicks and impressions -&gt; driving participation in the Catch &amp; Win contest </t>
  </si>
  <si>
    <t>Marketplace Clicks</t>
  </si>
  <si>
    <t xml:space="preserve">Premium Clicks </t>
  </si>
  <si>
    <t>Mobile Ad Clicks</t>
  </si>
  <si>
    <t>MI</t>
  </si>
  <si>
    <t>PI</t>
  </si>
  <si>
    <t>AI</t>
  </si>
  <si>
    <t>MK</t>
  </si>
  <si>
    <t>PK</t>
  </si>
  <si>
    <t>AK</t>
  </si>
  <si>
    <t>Estimated Clicks of Various Markets Based on Estimated Click Rate</t>
  </si>
  <si>
    <t>MM</t>
  </si>
  <si>
    <t>PM</t>
  </si>
  <si>
    <t>AM</t>
  </si>
  <si>
    <t>MP</t>
  </si>
  <si>
    <t>PP</t>
  </si>
  <si>
    <t>AP</t>
  </si>
  <si>
    <t>MH</t>
  </si>
  <si>
    <t>PH</t>
  </si>
  <si>
    <t>AH</t>
  </si>
  <si>
    <t>MS</t>
  </si>
  <si>
    <t>PS</t>
  </si>
  <si>
    <t>AS</t>
  </si>
  <si>
    <t xml:space="preserve">1) Medisa Impressions: each ad type and  country combinations &gt;= 75% of the orginal proposed number of impressions </t>
  </si>
  <si>
    <t xml:space="preserve">Decision Variables </t>
  </si>
  <si>
    <t xml:space="preserve">MI + MK + MM + MP + MH + MS </t>
  </si>
  <si>
    <t>PI + PK + PM + PP + PH + PS</t>
  </si>
  <si>
    <t>&gt;=</t>
  </si>
  <si>
    <t xml:space="preserve">AI + AK + AM + AP + AH + AS </t>
  </si>
  <si>
    <t xml:space="preserve">&gt;= </t>
  </si>
  <si>
    <t>&lt;=</t>
  </si>
  <si>
    <t xml:space="preserve">&lt;= </t>
  </si>
  <si>
    <t>MI + PI + AI</t>
  </si>
  <si>
    <t xml:space="preserve">MK + PK + AK </t>
  </si>
  <si>
    <t xml:space="preserve">MM + PM + AM </t>
  </si>
  <si>
    <t xml:space="preserve">MP + PP + AP </t>
  </si>
  <si>
    <t xml:space="preserve">MH + PH + AH </t>
  </si>
  <si>
    <t xml:space="preserve">MS + PS + AS </t>
  </si>
  <si>
    <t xml:space="preserve">1) Impressions constraints: </t>
  </si>
  <si>
    <t xml:space="preserve">2) Budget constraints: </t>
  </si>
  <si>
    <t>Marketing budget of Indonesia:</t>
  </si>
  <si>
    <t>Marketing budget of Korea:</t>
  </si>
  <si>
    <t>Marketing budget of Malaysia:</t>
  </si>
  <si>
    <t>Marketing budget of Pakistan:</t>
  </si>
  <si>
    <t>Marketing budget of Philippines:</t>
  </si>
  <si>
    <t>(The cost of Korea's Mobile Ads CPM is null in the appendix, but based on the estimated cost of all other markets are $0.4, so the null value is filled with $0.4)</t>
  </si>
  <si>
    <t>0.6MM + 3.22PM+0.4AM</t>
  </si>
  <si>
    <t>0.57MP + 4.41PP + 0.4 AP</t>
  </si>
  <si>
    <t>0.56MH+3.85PH + 0.4AH</t>
  </si>
  <si>
    <t>0.71MS + 5.6PS + 0.4AS</t>
  </si>
  <si>
    <t>Total marketing budget of all markets:</t>
  </si>
  <si>
    <t xml:space="preserve">Total clicks of Indonesia market: </t>
  </si>
  <si>
    <t xml:space="preserve">Total clicks of Korea market: </t>
  </si>
  <si>
    <t xml:space="preserve">Total clicks of Malaysia market: </t>
  </si>
  <si>
    <t xml:space="preserve">Total clicks of Pakistan market: </t>
  </si>
  <si>
    <t xml:space="preserve">Total clicks of Philippines market: </t>
  </si>
  <si>
    <t xml:space="preserve">Total clicks of Sigapore market: </t>
  </si>
  <si>
    <t>Sigapore</t>
  </si>
  <si>
    <t>Marketing budget of Sigapore:</t>
  </si>
  <si>
    <t>0.11MM + 0.32PM + 0.05AM</t>
  </si>
  <si>
    <t>0.08MK+0.23PK+0.05AK</t>
  </si>
  <si>
    <t>0.12MP+0.59PP+0.05AP</t>
  </si>
  <si>
    <t>0.11MH+0.48PH+0.05AH</t>
  </si>
  <si>
    <t>0.12MS+0.34PS+0.05AS</t>
  </si>
  <si>
    <t>0.09MI + 0.43PI + 0.05AI</t>
  </si>
  <si>
    <t xml:space="preserve">The number of Marketplace impressions of Indonesia </t>
  </si>
  <si>
    <t xml:space="preserve">The number of Premium impressions of Indonesia </t>
  </si>
  <si>
    <t>The number of Mobile Ads impressions of Indonesia</t>
  </si>
  <si>
    <t>The number of Marketplace impressions of Korea</t>
  </si>
  <si>
    <t>The number of Premium impressions of Korea</t>
  </si>
  <si>
    <t>The number of Mobile Ads impressions of Korea</t>
  </si>
  <si>
    <t>The number of Marketplace impressions of Malaysia</t>
  </si>
  <si>
    <t>The number of Premium impressions of Malaysia</t>
  </si>
  <si>
    <t>The number of Mobile Ads impressions of Malaysia</t>
  </si>
  <si>
    <t>The number of Marketplace impressions of Pakistan</t>
  </si>
  <si>
    <t>The number of Premium impressions of Pakistan</t>
  </si>
  <si>
    <t>The number of Mobile Ads impressions of Pakistan</t>
  </si>
  <si>
    <t>The number of Marketplace impressions of Philippines</t>
  </si>
  <si>
    <t>The number of Premium impressions of Philippines</t>
  </si>
  <si>
    <t>The number of Mobile Ads impressions of Philippines</t>
  </si>
  <si>
    <t>The number of Marketplace impressions of Sigapore</t>
  </si>
  <si>
    <t>The number of Premium impressions of Sigapore</t>
  </si>
  <si>
    <t>The number of Mobile Ads impressions of Sigapore</t>
  </si>
  <si>
    <t xml:space="preserve">Total number of Marketplace impressions: </t>
  </si>
  <si>
    <t xml:space="preserve">Total number of  Premium impressions: </t>
  </si>
  <si>
    <t xml:space="preserve">Total number of Mobile Ads impressions: </t>
  </si>
  <si>
    <t>Total number of Indonesia impressions:</t>
  </si>
  <si>
    <t>Total number of Korea impressions:</t>
  </si>
  <si>
    <t>Total number of Malaysia impressions:</t>
  </si>
  <si>
    <t>Total number of Pakistan impressions:</t>
  </si>
  <si>
    <t>Total number of Philippines impressions:</t>
  </si>
  <si>
    <t>Total number of Sigapore impressions:</t>
  </si>
  <si>
    <t xml:space="preserve">Subject to the following constraints: </t>
  </si>
  <si>
    <t xml:space="preserve">Subject to Constraints </t>
  </si>
  <si>
    <t>RHS</t>
  </si>
  <si>
    <t xml:space="preserve">Impressions of each ad type </t>
  </si>
  <si>
    <t xml:space="preserve">MI impressions </t>
  </si>
  <si>
    <t xml:space="preserve">PI impressions </t>
  </si>
  <si>
    <t xml:space="preserve">AI impressions </t>
  </si>
  <si>
    <t xml:space="preserve">MK impressions </t>
  </si>
  <si>
    <t xml:space="preserve">PK impressions </t>
  </si>
  <si>
    <t xml:space="preserve">AK impressions </t>
  </si>
  <si>
    <t xml:space="preserve">MM impressions </t>
  </si>
  <si>
    <t xml:space="preserve">PM impressions </t>
  </si>
  <si>
    <t xml:space="preserve">AM impressions </t>
  </si>
  <si>
    <t xml:space="preserve">MP impressions </t>
  </si>
  <si>
    <t xml:space="preserve">PP impressions </t>
  </si>
  <si>
    <t xml:space="preserve">AP impressions </t>
  </si>
  <si>
    <t xml:space="preserve">MH impressions </t>
  </si>
  <si>
    <t xml:space="preserve">PH impressions </t>
  </si>
  <si>
    <t xml:space="preserve">AH impressions </t>
  </si>
  <si>
    <t xml:space="preserve">MS impressions </t>
  </si>
  <si>
    <t xml:space="preserve">PS impressions </t>
  </si>
  <si>
    <t xml:space="preserve">AS impressions </t>
  </si>
  <si>
    <t>0.53MI + 4.41PI + 0.4AI</t>
  </si>
  <si>
    <t>0.88MK+ 5.25PK+ 0.4AK</t>
  </si>
  <si>
    <t>0.53MI + 4.41PI + 0.4AI + 0.88MK+ 5.25PK+ 0.4AK+0.6MM + 3.22PM+0.4AM + 0.57MP + 4.41PP + 0.4 AP + 0.56MH+3.85PH + 0.4AH + 0.71MS + 5.6PS + 0.4AS</t>
  </si>
  <si>
    <t>Mobile Ads</t>
  </si>
  <si>
    <t xml:space="preserve">PI </t>
  </si>
  <si>
    <t xml:space="preserve">AI </t>
  </si>
  <si>
    <t xml:space="preserve">MK </t>
  </si>
  <si>
    <t xml:space="preserve">PK  </t>
  </si>
  <si>
    <t xml:space="preserve">AK </t>
  </si>
  <si>
    <t xml:space="preserve">MM </t>
  </si>
  <si>
    <t xml:space="preserve">PP </t>
  </si>
  <si>
    <t xml:space="preserve">AP </t>
  </si>
  <si>
    <t xml:space="preserve">MH </t>
  </si>
  <si>
    <t xml:space="preserve">PH </t>
  </si>
  <si>
    <t xml:space="preserve">AH </t>
  </si>
  <si>
    <t xml:space="preserve">MS </t>
  </si>
  <si>
    <t xml:space="preserve">PS </t>
  </si>
  <si>
    <t xml:space="preserve">AS </t>
  </si>
  <si>
    <t>(We fill the missing value as 3000000 for AK based on the estimated value of other markets)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</si>
  <si>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</si>
  <si>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</si>
  <si>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</si>
  <si>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</si>
  <si>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</si>
  <si>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</si>
  <si>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</si>
  <si>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</si>
  <si>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</si>
  <si>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</si>
  <si>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</si>
  <si>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</si>
  <si>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</si>
  <si>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</si>
  <si>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</si>
  <si>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</si>
  <si>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 xml:space="preserve">Marketplace  CTR  </t>
  </si>
  <si>
    <t xml:space="preserve">Premium CTR  </t>
  </si>
  <si>
    <t xml:space="preserve">Mobile Ad CTR </t>
  </si>
  <si>
    <t>Marketplace Ads</t>
  </si>
  <si>
    <t>Premium Ads</t>
  </si>
  <si>
    <t>Advertising Media</t>
  </si>
  <si>
    <t>LHS</t>
  </si>
  <si>
    <t>Below 125%</t>
  </si>
  <si>
    <t>Marketplace Ads Indonesia</t>
  </si>
  <si>
    <t>Marketplace Ads Korea</t>
  </si>
  <si>
    <t>Marketplace Ads Malaysia</t>
  </si>
  <si>
    <t>Marketplace Ads Pakistan</t>
  </si>
  <si>
    <t>Marketplace Ads Philippines</t>
  </si>
  <si>
    <t>Marketplace Ads Singapore</t>
  </si>
  <si>
    <t>Premium Ads Indonesia</t>
  </si>
  <si>
    <t>Premium Ads Korea</t>
  </si>
  <si>
    <t>Premium Ads Malaysia</t>
  </si>
  <si>
    <t>Premium Ads Pakistan</t>
  </si>
  <si>
    <t>Premium Ads Philippines</t>
  </si>
  <si>
    <t>Premium Ads Singapore</t>
  </si>
  <si>
    <t>$E$20</t>
  </si>
  <si>
    <t>Mobile Ads Indonesia</t>
  </si>
  <si>
    <t>$F$20</t>
  </si>
  <si>
    <t>Mobile Ads Korea</t>
  </si>
  <si>
    <t>$G$20</t>
  </si>
  <si>
    <t>Mobile Ads Malaysia</t>
  </si>
  <si>
    <t>$H$20</t>
  </si>
  <si>
    <t>Mobile Ads Pakistan</t>
  </si>
  <si>
    <t>$I$20</t>
  </si>
  <si>
    <t>Mobile Ads Philippines</t>
  </si>
  <si>
    <t>Mobile Ads Singapore</t>
  </si>
  <si>
    <t>MI impressions  LHS</t>
  </si>
  <si>
    <t>PI impressions  LHS</t>
  </si>
  <si>
    <t>AI impressions  LHS</t>
  </si>
  <si>
    <t>MK impressions  LHS</t>
  </si>
  <si>
    <t>PK impressions  LHS</t>
  </si>
  <si>
    <t>AK impressions  LHS</t>
  </si>
  <si>
    <t>MM impressions  LHS</t>
  </si>
  <si>
    <t>PM impressions  LHS</t>
  </si>
  <si>
    <t>AM impressions  LHS</t>
  </si>
  <si>
    <t>MP impressions  LHS</t>
  </si>
  <si>
    <t>PP impressions  LHS</t>
  </si>
  <si>
    <t>AP impressions  LHS</t>
  </si>
  <si>
    <t>MH impressions  LHS</t>
  </si>
  <si>
    <t>PH impressions  LHS</t>
  </si>
  <si>
    <t>AH impressions  LHS</t>
  </si>
  <si>
    <t>MS impressions  LHS</t>
  </si>
  <si>
    <t>PS impressions  LHS</t>
  </si>
  <si>
    <t>AS impressions  LHS</t>
  </si>
  <si>
    <t>Total number of Indonesia impressions: LHS</t>
  </si>
  <si>
    <t>Total number of Korea impressions: LHS</t>
  </si>
  <si>
    <t>Total number of Malaysia impressions: LHS</t>
  </si>
  <si>
    <t>Total number of Pakistan impressions: LHS</t>
  </si>
  <si>
    <t>Total number of Philippines impressions: LHS</t>
  </si>
  <si>
    <t>Total number of Sigapore impressions: LHS</t>
  </si>
  <si>
    <t>Total marketing budget of all markets: LHS</t>
  </si>
  <si>
    <t xml:space="preserve">The detailed and step-by-step analysis are following: (Frow row 91) </t>
  </si>
  <si>
    <t xml:space="preserve">2)The total impressions in each market &lt;= 125% of the orignal plan </t>
  </si>
  <si>
    <t>3) The original budget is $95000, deducting the agency fee 9% of the budget, the final budget is $95000*(1-9%)</t>
  </si>
  <si>
    <t>This senario is based on the filled value of mobile ads of Korea:</t>
  </si>
  <si>
    <t>Ad type Above 75%</t>
  </si>
  <si>
    <t>Total Ads</t>
  </si>
  <si>
    <t>Total Marketplace Ads impressions</t>
  </si>
  <si>
    <t>Total Premium Ads impressions</t>
  </si>
  <si>
    <t>Total Mobile Ads impressions</t>
  </si>
  <si>
    <t>Microsoft Excel 16.65 Sensitivity Report</t>
  </si>
  <si>
    <t>Report Created: 2/14/23 11:53:19 AM</t>
  </si>
  <si>
    <t>$D$20</t>
  </si>
  <si>
    <t>$D$21</t>
  </si>
  <si>
    <t>$E$21</t>
  </si>
  <si>
    <t>$F$21</t>
  </si>
  <si>
    <t>$G$21</t>
  </si>
  <si>
    <t>$H$21</t>
  </si>
  <si>
    <t>$I$21</t>
  </si>
  <si>
    <t>$D$22</t>
  </si>
  <si>
    <t>$E$22</t>
  </si>
  <si>
    <t>$F$22</t>
  </si>
  <si>
    <t>$G$22</t>
  </si>
  <si>
    <t>$H$22</t>
  </si>
  <si>
    <t>$I$22</t>
  </si>
  <si>
    <t>$D$31</t>
  </si>
  <si>
    <t>$D$32</t>
  </si>
  <si>
    <t>$D$33</t>
  </si>
  <si>
    <t>$D$34</t>
  </si>
  <si>
    <t>$D$35</t>
  </si>
  <si>
    <t>$D$36</t>
  </si>
  <si>
    <t>$D$37</t>
  </si>
  <si>
    <t>$D$38</t>
  </si>
  <si>
    <t>$D$39</t>
  </si>
  <si>
    <t>$D$40</t>
  </si>
  <si>
    <t>$D$41</t>
  </si>
  <si>
    <t>$D$42</t>
  </si>
  <si>
    <t>$D$43</t>
  </si>
  <si>
    <t>$D$44</t>
  </si>
  <si>
    <t>$D$45</t>
  </si>
  <si>
    <t>$D$46</t>
  </si>
  <si>
    <t>$D$47</t>
  </si>
  <si>
    <t>$D$48</t>
  </si>
  <si>
    <t>$D$49</t>
  </si>
  <si>
    <t>Total Marketplace Ads impressions LHS</t>
  </si>
  <si>
    <t>$D$50</t>
  </si>
  <si>
    <t>Total Premium Ads impressions LHS</t>
  </si>
  <si>
    <t>$D$51</t>
  </si>
  <si>
    <t>Total Mobile Ads impressions LHS</t>
  </si>
  <si>
    <t>$D$52</t>
  </si>
  <si>
    <t>$D$53</t>
  </si>
  <si>
    <t>$D$54</t>
  </si>
  <si>
    <t>$D$55</t>
  </si>
  <si>
    <t>$D$56</t>
  </si>
  <si>
    <t>$D$57</t>
  </si>
  <si>
    <t>$D$58</t>
  </si>
  <si>
    <t>Slack/Surplus</t>
  </si>
  <si>
    <t>Table 1 - The Cost of Thousands of Impressions of Each Markets</t>
  </si>
  <si>
    <t>Table 2- Intel's Estimated Click-Through Rates</t>
  </si>
  <si>
    <t>Table 3 - Number of impressions generated by each media type</t>
  </si>
  <si>
    <t xml:space="preserve">Obj. Function: Maximize Clicks </t>
  </si>
  <si>
    <t>Objective: Maximize Impressions</t>
  </si>
  <si>
    <t>0.09MI + 0.43PI+0.05AI + 0.08MK+0.23PK+0.05AK + 0.11MM + 0.32PM + 0.05AM + 0.12MP+0.59PP+0.05AP + 0.11MH+0.48PH+0.05AH + 0.12MS+0.34PS+0.05AS</t>
  </si>
  <si>
    <t>Marketplace Ads Clicks</t>
  </si>
  <si>
    <t>Premium Ads Clicks</t>
  </si>
  <si>
    <t>Mobile Ads Clicks</t>
  </si>
  <si>
    <t>CPM: cost per thousands impression</t>
  </si>
  <si>
    <t>Table 5 - Estimated marketing expenditure</t>
  </si>
  <si>
    <t>Table 4 - Number of clicks generated from each media type</t>
  </si>
  <si>
    <t xml:space="preserve">Max Objective function:   </t>
  </si>
  <si>
    <t>Worksheet: [Intel_Asia_Pacific_Case (1).xlsx]Senario_1 Media Buying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</si>
</sst>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9" formatCode="_-* #,##0_-;\-* #,##0_-;_-* &quot;-&quot;_-;_-@_-"/>
  </numFmts>
  <fonts count="2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9"/>
      <scheme val="minor"/>
    </font>
    <font>
      <b/>
      <sz val="12"/>
      <color indexed="1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0" tint="-0.1499679555650502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1"/>
      </right>
      <top style="medium">
        <color theme="0" tint="-0.149998474074526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1499984740745262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4.9989318521683403E-2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0" tint="-4.9989318521683403E-2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medium">
        <color theme="0" tint="-0.1499984740745262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 style="medium">
        <color theme="0" tint="-4.9989318521683403E-2"/>
      </left>
      <right/>
      <top style="medium">
        <color theme="0" tint="-0.14996795556505021"/>
      </top>
      <bottom style="medium">
        <color theme="0" tint="-4.9989318521683403E-2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29">
    <xf numFmtId="0" fontId="0" fillId="0" borderId="0" xfId="0"/>
    <xf numFmtId="165" fontId="9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5" borderId="5" xfId="0" applyFont="1" applyFill="1" applyBorder="1"/>
    <xf numFmtId="0" fontId="0" fillId="0" borderId="1" xfId="0" applyBorder="1"/>
    <xf numFmtId="0" fontId="0" fillId="0" borderId="6" xfId="0" applyBorder="1"/>
    <xf numFmtId="0" fontId="8" fillId="0" borderId="5" xfId="0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44" fontId="0" fillId="0" borderId="1" xfId="2" applyFont="1" applyBorder="1"/>
    <xf numFmtId="44" fontId="0" fillId="0" borderId="6" xfId="0" applyNumberFormat="1" applyBorder="1"/>
    <xf numFmtId="166" fontId="0" fillId="0" borderId="1" xfId="0" applyNumberFormat="1" applyBorder="1"/>
    <xf numFmtId="166" fontId="0" fillId="0" borderId="6" xfId="0" applyNumberFormat="1" applyBorder="1"/>
    <xf numFmtId="0" fontId="0" fillId="0" borderId="5" xfId="0" applyBorder="1"/>
    <xf numFmtId="44" fontId="8" fillId="0" borderId="1" xfId="2" applyFont="1" applyBorder="1"/>
    <xf numFmtId="44" fontId="0" fillId="0" borderId="6" xfId="2" applyFont="1" applyBorder="1"/>
    <xf numFmtId="166" fontId="8" fillId="0" borderId="1" xfId="0" applyNumberFormat="1" applyFont="1" applyBorder="1"/>
    <xf numFmtId="167" fontId="0" fillId="0" borderId="1" xfId="0" applyNumberFormat="1" applyBorder="1"/>
    <xf numFmtId="167" fontId="0" fillId="0" borderId="6" xfId="0" applyNumberFormat="1" applyBorder="1"/>
    <xf numFmtId="0" fontId="8" fillId="0" borderId="7" xfId="0" applyFont="1" applyBorder="1"/>
    <xf numFmtId="166" fontId="0" fillId="0" borderId="8" xfId="0" applyNumberFormat="1" applyBorder="1"/>
    <xf numFmtId="166" fontId="0" fillId="0" borderId="9" xfId="0" applyNumberFormat="1" applyBorder="1"/>
    <xf numFmtId="0" fontId="8" fillId="0" borderId="1" xfId="0" applyFont="1" applyBorder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0" borderId="5" xfId="0" applyBorder="1" applyAlignment="1">
      <alignment horizontal="left"/>
    </xf>
    <xf numFmtId="0" fontId="8" fillId="0" borderId="5" xfId="0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8" fillId="0" borderId="7" xfId="0" applyFont="1" applyBorder="1" applyAlignment="1">
      <alignment horizontal="left"/>
    </xf>
    <xf numFmtId="167" fontId="0" fillId="0" borderId="8" xfId="0" applyNumberFormat="1" applyBorder="1" applyAlignment="1">
      <alignment horizontal="left"/>
    </xf>
    <xf numFmtId="167" fontId="8" fillId="0" borderId="8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6" borderId="0" xfId="0" applyFont="1" applyFill="1"/>
    <xf numFmtId="0" fontId="0" fillId="0" borderId="0" xfId="0" applyAlignment="1">
      <alignment horizontal="left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left" vertical="center"/>
    </xf>
    <xf numFmtId="0" fontId="13" fillId="0" borderId="0" xfId="0" applyFont="1"/>
    <xf numFmtId="167" fontId="7" fillId="0" borderId="1" xfId="1" applyNumberFormat="1" applyFont="1" applyBorder="1"/>
    <xf numFmtId="10" fontId="0" fillId="0" borderId="12" xfId="4" applyNumberFormat="1" applyFont="1" applyBorder="1"/>
    <xf numFmtId="10" fontId="0" fillId="0" borderId="13" xfId="4" applyNumberFormat="1" applyFont="1" applyBorder="1"/>
    <xf numFmtId="41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0" borderId="0" xfId="0" applyFont="1"/>
    <xf numFmtId="0" fontId="8" fillId="6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1" xfId="0" applyFont="1" applyBorder="1"/>
    <xf numFmtId="0" fontId="8" fillId="0" borderId="22" xfId="0" applyFont="1" applyBorder="1"/>
    <xf numFmtId="0" fontId="7" fillId="0" borderId="22" xfId="0" applyFont="1" applyBorder="1"/>
    <xf numFmtId="0" fontId="8" fillId="0" borderId="23" xfId="0" applyFont="1" applyBorder="1"/>
    <xf numFmtId="0" fontId="0" fillId="0" borderId="24" xfId="0" applyBorder="1"/>
    <xf numFmtId="0" fontId="8" fillId="0" borderId="25" xfId="0" applyFont="1" applyBorder="1"/>
    <xf numFmtId="0" fontId="0" fillId="6" borderId="19" xfId="0" applyFill="1" applyBorder="1"/>
    <xf numFmtId="0" fontId="8" fillId="0" borderId="24" xfId="0" applyFont="1" applyBorder="1"/>
    <xf numFmtId="0" fontId="0" fillId="0" borderId="25" xfId="0" applyBorder="1"/>
    <xf numFmtId="0" fontId="8" fillId="6" borderId="21" xfId="0" applyFont="1" applyFill="1" applyBorder="1"/>
    <xf numFmtId="0" fontId="0" fillId="6" borderId="1" xfId="0" applyFill="1" applyBorder="1"/>
    <xf numFmtId="9" fontId="0" fillId="0" borderId="1" xfId="0" applyNumberForma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7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5" fillId="0" borderId="1" xfId="0" applyFont="1" applyBorder="1"/>
    <xf numFmtId="0" fontId="16" fillId="11" borderId="15" xfId="0" applyFont="1" applyFill="1" applyBorder="1" applyAlignment="1">
      <alignment horizontal="center"/>
    </xf>
    <xf numFmtId="0" fontId="16" fillId="11" borderId="27" xfId="0" applyFont="1" applyFill="1" applyBorder="1" applyAlignment="1">
      <alignment horizontal="center"/>
    </xf>
    <xf numFmtId="41" fontId="15" fillId="7" borderId="29" xfId="3" applyFont="1" applyFill="1" applyBorder="1"/>
    <xf numFmtId="41" fontId="15" fillId="7" borderId="31" xfId="3" applyFont="1" applyFill="1" applyBorder="1"/>
    <xf numFmtId="41" fontId="0" fillId="7" borderId="35" xfId="3" applyFont="1" applyFill="1" applyBorder="1"/>
    <xf numFmtId="0" fontId="16" fillId="11" borderId="36" xfId="0" applyFont="1" applyFill="1" applyBorder="1" applyAlignment="1">
      <alignment horizontal="center"/>
    </xf>
    <xf numFmtId="10" fontId="0" fillId="0" borderId="40" xfId="4" applyNumberFormat="1" applyFont="1" applyBorder="1"/>
    <xf numFmtId="10" fontId="0" fillId="0" borderId="41" xfId="4" applyNumberFormat="1" applyFont="1" applyBorder="1"/>
    <xf numFmtId="0" fontId="15" fillId="11" borderId="27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36" xfId="0" applyFont="1" applyFill="1" applyBorder="1" applyAlignment="1">
      <alignment horizontal="center"/>
    </xf>
    <xf numFmtId="10" fontId="0" fillId="0" borderId="47" xfId="4" applyNumberFormat="1" applyFont="1" applyBorder="1"/>
    <xf numFmtId="10" fontId="0" fillId="0" borderId="48" xfId="4" applyNumberFormat="1" applyFont="1" applyBorder="1"/>
    <xf numFmtId="10" fontId="0" fillId="0" borderId="50" xfId="4" applyNumberFormat="1" applyFont="1" applyBorder="1"/>
    <xf numFmtId="10" fontId="0" fillId="0" borderId="51" xfId="4" applyNumberFormat="1" applyFont="1" applyBorder="1"/>
    <xf numFmtId="10" fontId="0" fillId="0" borderId="52" xfId="4" applyNumberFormat="1" applyFont="1" applyBorder="1"/>
    <xf numFmtId="41" fontId="5" fillId="10" borderId="54" xfId="3" applyFont="1" applyFill="1" applyBorder="1"/>
    <xf numFmtId="41" fontId="5" fillId="10" borderId="28" xfId="3" applyFont="1" applyFill="1" applyBorder="1"/>
    <xf numFmtId="41" fontId="5" fillId="0" borderId="57" xfId="3" applyFont="1" applyBorder="1"/>
    <xf numFmtId="41" fontId="0" fillId="0" borderId="58" xfId="0" applyNumberFormat="1" applyBorder="1"/>
    <xf numFmtId="41" fontId="15" fillId="7" borderId="45" xfId="3" applyFont="1" applyFill="1" applyBorder="1"/>
    <xf numFmtId="41" fontId="13" fillId="7" borderId="46" xfId="3" applyFont="1" applyFill="1" applyBorder="1"/>
    <xf numFmtId="41" fontId="13" fillId="7" borderId="49" xfId="3" applyFont="1" applyFill="1" applyBorder="1"/>
    <xf numFmtId="41" fontId="0" fillId="0" borderId="60" xfId="0" applyNumberFormat="1" applyBorder="1"/>
    <xf numFmtId="0" fontId="18" fillId="11" borderId="53" xfId="0" applyFont="1" applyFill="1" applyBorder="1" applyAlignment="1">
      <alignment horizontal="center" vertical="center" wrapText="1" readingOrder="1"/>
    </xf>
    <xf numFmtId="0" fontId="18" fillId="11" borderId="55" xfId="0" applyFont="1" applyFill="1" applyBorder="1" applyAlignment="1">
      <alignment horizontal="center" vertical="center" wrapText="1" readingOrder="1"/>
    </xf>
    <xf numFmtId="0" fontId="15" fillId="11" borderId="56" xfId="0" applyFont="1" applyFill="1" applyBorder="1" applyAlignment="1">
      <alignment horizontal="center"/>
    </xf>
    <xf numFmtId="169" fontId="8" fillId="10" borderId="0" xfId="0" applyNumberFormat="1" applyFont="1" applyFill="1"/>
    <xf numFmtId="41" fontId="8" fillId="10" borderId="0" xfId="0" applyNumberFormat="1" applyFont="1" applyFill="1"/>
    <xf numFmtId="41" fontId="0" fillId="10" borderId="0" xfId="0" applyNumberFormat="1" applyFill="1"/>
    <xf numFmtId="167" fontId="0" fillId="10" borderId="0" xfId="0" applyNumberFormat="1" applyFill="1"/>
    <xf numFmtId="167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67" fontId="0" fillId="9" borderId="63" xfId="0" applyNumberFormat="1" applyFill="1" applyBorder="1"/>
    <xf numFmtId="167" fontId="0" fillId="9" borderId="62" xfId="0" applyNumberFormat="1" applyFill="1" applyBorder="1"/>
    <xf numFmtId="0" fontId="19" fillId="8" borderId="61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1" xfId="0" applyFont="1" applyFill="1" applyBorder="1"/>
    <xf numFmtId="0" fontId="5" fillId="7" borderId="0" xfId="0" applyFont="1" applyFill="1"/>
    <xf numFmtId="167" fontId="0" fillId="0" borderId="64" xfId="1" applyNumberFormat="1" applyFont="1" applyBorder="1"/>
    <xf numFmtId="41" fontId="0" fillId="0" borderId="44" xfId="0" applyNumberFormat="1" applyBorder="1"/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/>
    <xf numFmtId="1" fontId="0" fillId="0" borderId="40" xfId="4" applyNumberFormat="1" applyFont="1" applyBorder="1"/>
    <xf numFmtId="1" fontId="0" fillId="0" borderId="12" xfId="4" applyNumberFormat="1" applyFont="1" applyBorder="1"/>
    <xf numFmtId="1" fontId="0" fillId="0" borderId="66" xfId="0" applyNumberFormat="1" applyBorder="1"/>
    <xf numFmtId="1" fontId="0" fillId="0" borderId="67" xfId="0" applyNumberFormat="1" applyBorder="1"/>
    <xf numFmtId="1" fontId="0" fillId="0" borderId="68" xfId="0" applyNumberFormat="1" applyBorder="1"/>
    <xf numFmtId="1" fontId="0" fillId="0" borderId="69" xfId="4" applyNumberFormat="1" applyFont="1" applyBorder="1"/>
    <xf numFmtId="1" fontId="0" fillId="0" borderId="70" xfId="4" applyNumberFormat="1" applyFont="1" applyBorder="1"/>
    <xf numFmtId="1" fontId="0" fillId="0" borderId="71" xfId="4" applyNumberFormat="1" applyFont="1" applyBorder="1"/>
    <xf numFmtId="1" fontId="0" fillId="0" borderId="72" xfId="4" applyNumberFormat="1" applyFont="1" applyBorder="1"/>
    <xf numFmtId="1" fontId="0" fillId="0" borderId="73" xfId="4" applyNumberFormat="1" applyFont="1" applyBorder="1"/>
    <xf numFmtId="1" fontId="0" fillId="0" borderId="74" xfId="0" applyNumberFormat="1" applyBorder="1"/>
    <xf numFmtId="1" fontId="0" fillId="0" borderId="75" xfId="4" applyNumberFormat="1" applyFont="1" applyBorder="1"/>
    <xf numFmtId="41" fontId="13" fillId="7" borderId="76" xfId="3" applyFont="1" applyFill="1" applyBorder="1"/>
    <xf numFmtId="1" fontId="0" fillId="0" borderId="77" xfId="0" applyNumberFormat="1" applyBorder="1"/>
    <xf numFmtId="41" fontId="13" fillId="7" borderId="78" xfId="3" applyFont="1" applyFill="1" applyBorder="1"/>
    <xf numFmtId="0" fontId="15" fillId="11" borderId="79" xfId="0" applyFont="1" applyFill="1" applyBorder="1" applyAlignment="1">
      <alignment horizontal="center"/>
    </xf>
    <xf numFmtId="1" fontId="0" fillId="0" borderId="80" xfId="4" applyNumberFormat="1" applyFont="1" applyBorder="1"/>
    <xf numFmtId="1" fontId="0" fillId="0" borderId="81" xfId="0" applyNumberFormat="1" applyBorder="1"/>
    <xf numFmtId="0" fontId="3" fillId="6" borderId="59" xfId="0" applyFont="1" applyFill="1" applyBorder="1"/>
    <xf numFmtId="0" fontId="3" fillId="6" borderId="65" xfId="0" applyFont="1" applyFill="1" applyBorder="1"/>
    <xf numFmtId="0" fontId="3" fillId="0" borderId="1" xfId="0" applyFont="1" applyBorder="1"/>
    <xf numFmtId="0" fontId="0" fillId="6" borderId="82" xfId="0" applyFill="1" applyBorder="1"/>
    <xf numFmtId="0" fontId="8" fillId="0" borderId="83" xfId="0" applyFont="1" applyBorder="1"/>
    <xf numFmtId="0" fontId="0" fillId="0" borderId="66" xfId="0" applyBorder="1"/>
    <xf numFmtId="0" fontId="8" fillId="0" borderId="84" xfId="0" applyFont="1" applyBorder="1"/>
    <xf numFmtId="0" fontId="0" fillId="0" borderId="67" xfId="0" applyBorder="1"/>
    <xf numFmtId="0" fontId="8" fillId="0" borderId="67" xfId="0" applyFont="1" applyBorder="1"/>
    <xf numFmtId="0" fontId="0" fillId="0" borderId="68" xfId="0" applyBorder="1"/>
    <xf numFmtId="0" fontId="18" fillId="7" borderId="45" xfId="0" applyFont="1" applyFill="1" applyBorder="1" applyAlignment="1">
      <alignment horizontal="left" vertical="center" wrapText="1" readingOrder="1"/>
    </xf>
    <xf numFmtId="41" fontId="15" fillId="7" borderId="46" xfId="3" applyFont="1" applyFill="1" applyBorder="1" applyAlignment="1">
      <alignment horizontal="left"/>
    </xf>
    <xf numFmtId="41" fontId="15" fillId="7" borderId="49" xfId="3" applyFont="1" applyFill="1" applyBorder="1" applyAlignment="1">
      <alignment horizontal="left"/>
    </xf>
    <xf numFmtId="0" fontId="2" fillId="0" borderId="0" xfId="0" applyFont="1"/>
    <xf numFmtId="41" fontId="13" fillId="7" borderId="1" xfId="3" applyFont="1" applyFill="1" applyBorder="1"/>
    <xf numFmtId="44" fontId="0" fillId="0" borderId="26" xfId="2" applyFont="1" applyBorder="1" applyAlignment="1">
      <alignment vertical="center"/>
    </xf>
    <xf numFmtId="44" fontId="0" fillId="0" borderId="14" xfId="2" applyFont="1" applyBorder="1" applyAlignment="1">
      <alignment vertical="center"/>
    </xf>
    <xf numFmtId="44" fontId="0" fillId="0" borderId="30" xfId="2" applyFont="1" applyBorder="1" applyAlignment="1">
      <alignment vertical="center"/>
    </xf>
    <xf numFmtId="44" fontId="0" fillId="0" borderId="32" xfId="2" applyFont="1" applyBorder="1" applyAlignment="1">
      <alignment vertical="center"/>
    </xf>
    <xf numFmtId="44" fontId="0" fillId="0" borderId="33" xfId="2" applyFont="1" applyBorder="1" applyAlignment="1">
      <alignment vertical="center"/>
    </xf>
    <xf numFmtId="44" fontId="0" fillId="0" borderId="34" xfId="2" applyFont="1" applyBorder="1" applyAlignment="1">
      <alignment vertical="center"/>
    </xf>
    <xf numFmtId="166" fontId="0" fillId="0" borderId="40" xfId="2" applyNumberFormat="1" applyFont="1" applyBorder="1"/>
    <xf numFmtId="166" fontId="0" fillId="0" borderId="12" xfId="2" applyNumberFormat="1" applyFont="1" applyBorder="1"/>
    <xf numFmtId="166" fontId="0" fillId="0" borderId="80" xfId="2" applyNumberFormat="1" applyFont="1" applyBorder="1"/>
    <xf numFmtId="166" fontId="0" fillId="0" borderId="81" xfId="2" applyNumberFormat="1" applyFont="1" applyBorder="1"/>
    <xf numFmtId="166" fontId="0" fillId="0" borderId="69" xfId="2" applyNumberFormat="1" applyFont="1" applyBorder="1"/>
    <xf numFmtId="166" fontId="0" fillId="0" borderId="70" xfId="2" applyNumberFormat="1" applyFont="1" applyBorder="1"/>
    <xf numFmtId="166" fontId="0" fillId="0" borderId="71" xfId="2" applyNumberFormat="1" applyFont="1" applyBorder="1"/>
    <xf numFmtId="166" fontId="0" fillId="0" borderId="66" xfId="2" applyNumberFormat="1" applyFont="1" applyBorder="1"/>
    <xf numFmtId="166" fontId="0" fillId="0" borderId="75" xfId="2" applyNumberFormat="1" applyFont="1" applyBorder="1"/>
    <xf numFmtId="166" fontId="0" fillId="0" borderId="72" xfId="2" applyNumberFormat="1" applyFont="1" applyBorder="1"/>
    <xf numFmtId="166" fontId="0" fillId="0" borderId="73" xfId="2" applyNumberFormat="1" applyFont="1" applyBorder="1"/>
    <xf numFmtId="166" fontId="0" fillId="0" borderId="74" xfId="2" applyNumberFormat="1" applyFont="1" applyBorder="1"/>
    <xf numFmtId="166" fontId="0" fillId="0" borderId="67" xfId="2" applyNumberFormat="1" applyFont="1" applyBorder="1"/>
    <xf numFmtId="166" fontId="0" fillId="0" borderId="68" xfId="2" applyNumberFormat="1" applyFont="1" applyBorder="1"/>
    <xf numFmtId="166" fontId="0" fillId="0" borderId="67" xfId="2" applyNumberFormat="1" applyFont="1" applyFill="1" applyBorder="1"/>
    <xf numFmtId="0" fontId="0" fillId="6" borderId="10" xfId="0" applyFill="1" applyBorder="1"/>
    <xf numFmtId="1" fontId="0" fillId="4" borderId="67" xfId="0" applyNumberFormat="1" applyFill="1" applyBorder="1"/>
    <xf numFmtId="0" fontId="11" fillId="0" borderId="88" xfId="0" applyFont="1" applyBorder="1"/>
    <xf numFmtId="0" fontId="9" fillId="0" borderId="1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89" xfId="0" applyNumberFormat="1" applyFont="1" applyBorder="1" applyAlignment="1">
      <alignment horizontal="center" vertical="center"/>
    </xf>
    <xf numFmtId="0" fontId="3" fillId="0" borderId="88" xfId="0" applyFont="1" applyBorder="1"/>
    <xf numFmtId="9" fontId="0" fillId="0" borderId="1" xfId="4" applyFont="1" applyBorder="1"/>
    <xf numFmtId="9" fontId="0" fillId="0" borderId="89" xfId="4" applyFont="1" applyBorder="1"/>
    <xf numFmtId="165" fontId="9" fillId="0" borderId="1" xfId="0" applyNumberFormat="1" applyFont="1" applyBorder="1" applyAlignment="1">
      <alignment horizontal="center" vertical="center"/>
    </xf>
    <xf numFmtId="165" fontId="9" fillId="3" borderId="89" xfId="0" applyNumberFormat="1" applyFont="1" applyFill="1" applyBorder="1" applyAlignment="1">
      <alignment horizontal="center" vertical="center"/>
    </xf>
    <xf numFmtId="165" fontId="9" fillId="0" borderId="89" xfId="0" applyNumberFormat="1" applyFont="1" applyBorder="1" applyAlignment="1">
      <alignment horizontal="center" vertical="center"/>
    </xf>
    <xf numFmtId="0" fontId="11" fillId="0" borderId="90" xfId="0" applyFont="1" applyBorder="1"/>
    <xf numFmtId="165" fontId="9" fillId="0" borderId="91" xfId="0" applyNumberFormat="1" applyFont="1" applyBorder="1" applyAlignment="1">
      <alignment horizontal="center" vertical="center"/>
    </xf>
    <xf numFmtId="165" fontId="9" fillId="3" borderId="91" xfId="0" applyNumberFormat="1" applyFont="1" applyFill="1" applyBorder="1" applyAlignment="1">
      <alignment horizontal="center" vertical="center"/>
    </xf>
    <xf numFmtId="165" fontId="9" fillId="3" borderId="92" xfId="0" applyNumberFormat="1" applyFont="1" applyFill="1" applyBorder="1" applyAlignment="1">
      <alignment horizontal="center" vertical="center"/>
    </xf>
    <xf numFmtId="0" fontId="1" fillId="6" borderId="59" xfId="0" applyFont="1" applyFill="1" applyBorder="1"/>
    <xf numFmtId="0" fontId="3" fillId="11" borderId="82" xfId="0" applyFont="1" applyFill="1" applyBorder="1" applyAlignment="1">
      <alignment horizontal="center"/>
    </xf>
    <xf numFmtId="0" fontId="3" fillId="11" borderId="6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0" fillId="6" borderId="0" xfId="0" applyFont="1" applyFill="1" applyAlignment="1">
      <alignment horizontal="left" vertical="center"/>
    </xf>
    <xf numFmtId="0" fontId="9" fillId="2" borderId="85" xfId="0" applyFont="1" applyFill="1" applyBorder="1" applyAlignment="1">
      <alignment horizontal="center"/>
    </xf>
    <xf numFmtId="0" fontId="10" fillId="0" borderId="86" xfId="0" applyFont="1" applyBorder="1"/>
    <xf numFmtId="0" fontId="10" fillId="0" borderId="87" xfId="0" applyFont="1" applyBorder="1"/>
    <xf numFmtId="0" fontId="4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6" borderId="42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3" fillId="6" borderId="37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3" fillId="6" borderId="42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</cellXfs>
  <cellStyles count="5">
    <cellStyle name="Comma" xfId="1" builtinId="3"/>
    <cellStyle name="Comma [0]" xfId="3" builtinId="6"/>
    <cellStyle name="Currency" xfId="2" builtinId="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Demographic and Technology Penetration Data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Populations (Ms)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'Appendix &amp; Analysis'!$D$4:$I$4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'Appendix &amp; Analysis'!$D$5:$I$5</c:f>
              <c:numCache>
                <c:formatCode>0.0</c:formatCode>
                <c:ptCount val="6"/>
                <c:pt idx="0">
                  <c:v>251.2</c:v>
                </c:pt>
                <c:pt idx="1">
                  <c:v>49</c:v>
                </c:pt>
                <c:pt idx="2">
                  <c:v>29.6</c:v>
                </c:pt>
                <c:pt idx="3">
                  <c:v>193.2</c:v>
                </c:pt>
                <c:pt idx="4">
                  <c:v>105.7</c:v>
                </c:pt>
                <c:pt idx="5">
                  <c:v>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68-544B-9333-7742BDBF52D2}"/>
            </c:ext>
          </c:extLst>
        </c:ser>
        <c:ser>
          <c:idx val="1"/>
          <c:order val="1"/>
          <c:tx>
            <c:v># Internet Users (Ms)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'Appendix &amp; Analysis'!$D$4:$I$4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'Appendix &amp; Analysis'!$D$6:$I$6</c:f>
              <c:numCache>
                <c:formatCode>0.0</c:formatCode>
                <c:ptCount val="6"/>
                <c:pt idx="0">
                  <c:v>20</c:v>
                </c:pt>
                <c:pt idx="1">
                  <c:v>39.4</c:v>
                </c:pt>
                <c:pt idx="2">
                  <c:v>15.4</c:v>
                </c:pt>
                <c:pt idx="3">
                  <c:v>20.399999999999999</c:v>
                </c:pt>
                <c:pt idx="4">
                  <c:v>8.3000000000000007</c:v>
                </c:pt>
                <c:pt idx="5">
                  <c:v>3.2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68-544B-9333-7742BDBF52D2}"/>
            </c:ext>
          </c:extLst>
        </c:ser>
        <c:ser>
          <c:idx val="2"/>
          <c:order val="2"/>
          <c:tx>
            <c:v>Mobine Phones (Ms)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'Appendix &amp; Analysis'!$D$4:$I$4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'Appendix &amp; Analysis'!$D$7:$I$7</c:f>
              <c:numCache>
                <c:formatCode>0.0</c:formatCode>
                <c:ptCount val="6"/>
                <c:pt idx="0">
                  <c:v>248.8</c:v>
                </c:pt>
                <c:pt idx="1">
                  <c:v>52.5</c:v>
                </c:pt>
                <c:pt idx="2">
                  <c:v>36.700000000000003</c:v>
                </c:pt>
                <c:pt idx="3">
                  <c:v>111</c:v>
                </c:pt>
                <c:pt idx="4">
                  <c:v>94.2</c:v>
                </c:pt>
                <c:pt idx="5">
                  <c:v>7.8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68-544B-9333-7742BDBF52D2}"/>
            </c:ext>
          </c:extLst>
        </c:ser>
        <c:ser>
          <c:idx val="3"/>
          <c:order val="3"/>
          <c:tx>
            <c:v># Facebook Users (Ms)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'Appendix &amp; Analysis'!$D$4:$I$4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'Appendix &amp; Analysis'!$D$8:$I$8</c:f>
              <c:numCache>
                <c:formatCode>0.0</c:formatCode>
                <c:ptCount val="6"/>
                <c:pt idx="0">
                  <c:v>51.1</c:v>
                </c:pt>
                <c:pt idx="1">
                  <c:v>10</c:v>
                </c:pt>
                <c:pt idx="2">
                  <c:v>13.6</c:v>
                </c:pt>
                <c:pt idx="3">
                  <c:v>8</c:v>
                </c:pt>
                <c:pt idx="4">
                  <c:v>29.9</c:v>
                </c:pt>
                <c:pt idx="5">
                  <c:v>2.9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68-544B-9333-7742BDBF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890203"/>
        <c:axId val="1548951681"/>
      </c:barChart>
      <c:catAx>
        <c:axId val="542890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951681"/>
        <c:crosses val="autoZero"/>
        <c:auto val="1"/>
        <c:lblAlgn val="ctr"/>
        <c:lblOffset val="100"/>
        <c:noMultiLvlLbl val="1"/>
      </c:catAx>
      <c:valAx>
        <c:axId val="154895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8902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INTEL ASIS - PACIFIC FACEBOOK COMMUNITIES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'Appendix &amp; Analysis'!$C$17</c:f>
              <c:strCache>
                <c:ptCount val="1"/>
                <c:pt idx="0">
                  <c:v>Fans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'Appendix &amp; Analysis'!$D$16:$I$16</c:f>
              <c:strCache>
                <c:ptCount val="6"/>
                <c:pt idx="0">
                  <c:v>Indonesia 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Sigapore</c:v>
                </c:pt>
              </c:strCache>
            </c:strRef>
          </c:cat>
          <c:val>
            <c:numRef>
              <c:f>'Appendix &amp; Analysis'!$D$17:$I$17</c:f>
              <c:numCache>
                <c:formatCode>General</c:formatCode>
                <c:ptCount val="6"/>
                <c:pt idx="0">
                  <c:v>778144</c:v>
                </c:pt>
                <c:pt idx="1">
                  <c:v>137801</c:v>
                </c:pt>
                <c:pt idx="2">
                  <c:v>128410</c:v>
                </c:pt>
                <c:pt idx="3">
                  <c:v>316425</c:v>
                </c:pt>
                <c:pt idx="4">
                  <c:v>203907</c:v>
                </c:pt>
                <c:pt idx="5">
                  <c:v>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6-8648-B0BD-1B2743A4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240096"/>
        <c:axId val="93938047"/>
      </c:barChart>
      <c:lineChart>
        <c:grouping val="standard"/>
        <c:varyColors val="0"/>
        <c:ser>
          <c:idx val="1"/>
          <c:order val="1"/>
          <c:tx>
            <c:strRef>
              <c:f>'Appendix &amp; Analysis'!$C$18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'Appendix &amp; Analysis'!$D$16:$I$16</c:f>
              <c:strCache>
                <c:ptCount val="6"/>
                <c:pt idx="0">
                  <c:v>Indonesia 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Sigapore</c:v>
                </c:pt>
              </c:strCache>
            </c:strRef>
          </c:cat>
          <c:val>
            <c:numRef>
              <c:f>'Appendix &amp; Analysis'!$D$18:$I$18</c:f>
              <c:numCache>
                <c:formatCode>General</c:formatCode>
                <c:ptCount val="6"/>
                <c:pt idx="0">
                  <c:v>8009</c:v>
                </c:pt>
                <c:pt idx="1">
                  <c:v>9361</c:v>
                </c:pt>
                <c:pt idx="2">
                  <c:v>2932</c:v>
                </c:pt>
                <c:pt idx="3">
                  <c:v>18994</c:v>
                </c:pt>
                <c:pt idx="4">
                  <c:v>2204</c:v>
                </c:pt>
                <c:pt idx="5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8648-B0BD-1B2743A4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85472"/>
        <c:axId val="790082528"/>
      </c:lineChart>
      <c:catAx>
        <c:axId val="7282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8047"/>
        <c:crosses val="autoZero"/>
        <c:auto val="1"/>
        <c:lblAlgn val="ctr"/>
        <c:lblOffset val="100"/>
        <c:noMultiLvlLbl val="0"/>
      </c:catAx>
      <c:valAx>
        <c:axId val="939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0096"/>
        <c:crosses val="autoZero"/>
        <c:crossBetween val="between"/>
      </c:valAx>
      <c:valAx>
        <c:axId val="79008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85472"/>
        <c:crosses val="max"/>
        <c:crossBetween val="between"/>
      </c:valAx>
      <c:catAx>
        <c:axId val="8297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08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percentage of Media ads </a:t>
            </a:r>
            <a:r>
              <a:rPr lang="en-US" baseline="0"/>
              <a:t>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FD-4C45-B856-8A2357AFA0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FD-4C45-B856-8A2357AFA0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FD-4C45-B856-8A2357AFA0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1017280558052"/>
                      <c:h val="0.19281314168377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1FD-4C45-B856-8A2357AFA0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71822649685569"/>
                      <c:h val="0.19281314168377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1FD-4C45-B856-8A2357AFA0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1FD-4C45-B856-8A2357AFA0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'Senario_1 Media Buying Solution'!$C$20:$C$22</c:f>
              <c:strCache>
                <c:ptCount val="3"/>
                <c:pt idx="0">
                  <c:v> Marketplace Ads </c:v>
                </c:pt>
                <c:pt idx="1">
                  <c:v> Premium Ads </c:v>
                </c:pt>
                <c:pt idx="2">
                  <c:v> Mobile Ads </c:v>
                </c:pt>
              </c:strCache>
            </c:strRef>
          </c:cat>
          <c:val>
            <c:numRef>
              <c:f>'Senario_1 Media Buying Solution'!$J$20:$J$22</c:f>
              <c:numCache>
                <c:formatCode>_(* #,##0_);_(* \(#,##0\);_(* "-"_);_(@_)</c:formatCode>
                <c:ptCount val="3"/>
                <c:pt idx="0">
                  <c:v>44683802.816901401</c:v>
                </c:pt>
                <c:pt idx="1">
                  <c:v>12487500</c:v>
                </c:pt>
                <c:pt idx="2">
                  <c:v>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D-4C45-B856-8A2357AFA0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Impressions of Each Market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F4-2748-B280-4CCF6F5874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F4-2748-B280-4CCF6F5874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F4-2748-B280-4CCF6F5874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F4-2748-B280-4CCF6F5874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F4-2748-B280-4CCF6F5874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6F4-2748-B280-4CCF6F5874F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F4-2748-B280-4CCF6F5874F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8222222222222"/>
                      <c:h val="0.180556660039761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6F4-2748-B280-4CCF6F5874F0}"/>
                </c:ext>
              </c:extLst>
            </c:dLbl>
            <c:dLbl>
              <c:idx val="2"/>
              <c:layout>
                <c:manualLayout>
                  <c:x val="5.111111111111103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F4-2748-B280-4CCF6F5874F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F4-2748-B280-4CCF6F5874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6F4-2748-B280-4CCF6F5874F0}"/>
                </c:ext>
              </c:extLst>
            </c:dLbl>
            <c:dLbl>
              <c:idx val="5"/>
              <c:layout>
                <c:manualLayout>
                  <c:x val="2.2222222222222223E-2"/>
                  <c:y val="2.78330019880715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F4-2748-B280-4CCF6F587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'Senario_1 Media Buying Solution'!$D$19:$I$19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Solution'!$D$23:$I$23</c:f>
              <c:numCache>
                <c:formatCode>_(* #,##0_);_(* \(#,##0\);_(* "-"_);_(@_)</c:formatCode>
                <c:ptCount val="6"/>
                <c:pt idx="0">
                  <c:v>15625000</c:v>
                </c:pt>
                <c:pt idx="1">
                  <c:v>9525000</c:v>
                </c:pt>
                <c:pt idx="2">
                  <c:v>15875000</c:v>
                </c:pt>
                <c:pt idx="3">
                  <c:v>5875000</c:v>
                </c:pt>
                <c:pt idx="4">
                  <c:v>15875000</c:v>
                </c:pt>
                <c:pt idx="5">
                  <c:v>7896302.8169014016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2748-B280-4CCF6F5874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Clicks of three types of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'Senario_1 Media Buying Solution'!$L$13:$L$15</c:f>
              <c:strCache>
                <c:ptCount val="3"/>
                <c:pt idx="0">
                  <c:v> Marketplace Ads Clicks </c:v>
                </c:pt>
                <c:pt idx="1">
                  <c:v> Premium Ads Clicks </c:v>
                </c:pt>
                <c:pt idx="2">
                  <c:v> Mobile Ads Clicks </c:v>
                </c:pt>
              </c:strCache>
            </c:strRef>
          </c:cat>
          <c:val>
            <c:numRef>
              <c:f>'Senario_1 Media Buying Solution'!$S$13:$S$15</c:f>
              <c:numCache>
                <c:formatCode>0</c:formatCode>
                <c:ptCount val="3"/>
                <c:pt idx="0">
                  <c:v>46425.563380281681</c:v>
                </c:pt>
                <c:pt idx="1">
                  <c:v>46410</c:v>
                </c:pt>
                <c:pt idx="2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514F-875E-075EB6F8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30674768"/>
        <c:axId val="502416784"/>
      </c:barChart>
      <c:catAx>
        <c:axId val="8306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6784"/>
        <c:crosses val="autoZero"/>
        <c:auto val="1"/>
        <c:lblAlgn val="ctr"/>
        <c:lblOffset val="100"/>
        <c:noMultiLvlLbl val="0"/>
      </c:catAx>
      <c:valAx>
        <c:axId val="50241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Clicks of Different Markets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'Senario_1 Media Buying Solution'!$M$12:$R$12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Solution'!$M$16:$R$16</c:f>
              <c:numCache>
                <c:formatCode>0</c:formatCode>
                <c:ptCount val="6"/>
                <c:pt idx="0">
                  <c:v>22087.5</c:v>
                </c:pt>
                <c:pt idx="1">
                  <c:v>11107.5</c:v>
                </c:pt>
                <c:pt idx="2">
                  <c:v>21940</c:v>
                </c:pt>
                <c:pt idx="3">
                  <c:v>7942.5</c:v>
                </c:pt>
                <c:pt idx="4">
                  <c:v>26380</c:v>
                </c:pt>
                <c:pt idx="5">
                  <c:v>10128.063380281681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A-C64C-BD1B-9369292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09607040"/>
        <c:axId val="810112128"/>
      </c:barChart>
      <c:catAx>
        <c:axId val="8096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12128"/>
        <c:crosses val="autoZero"/>
        <c:auto val="1"/>
        <c:lblAlgn val="ctr"/>
        <c:lblOffset val="100"/>
        <c:noMultiLvlLbl val="0"/>
      </c:catAx>
      <c:valAx>
        <c:axId val="81011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clicks generated by each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'Senario_1 Media Buying Solution'!$L$13</c:f>
              <c:strCache>
                <c:ptCount val="1"/>
                <c:pt idx="0">
                  <c:v> Marketplace Ads Clicks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'Senario_1 Media Buying Solution'!$M$12:$R$12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Solution'!$M$13:$R$13</c:f>
              <c:numCache>
                <c:formatCode>0</c:formatCode>
                <c:ptCount val="6"/>
                <c:pt idx="0">
                  <c:v>9675</c:v>
                </c:pt>
                <c:pt idx="1">
                  <c:v>3600</c:v>
                </c:pt>
                <c:pt idx="2">
                  <c:v>11935</c:v>
                </c:pt>
                <c:pt idx="3">
                  <c:v>3719.9999999999995</c:v>
                </c:pt>
                <c:pt idx="4">
                  <c:v>11935</c:v>
                </c:pt>
                <c:pt idx="5">
                  <c:v>5560.563380281681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D-B942-85DB-A216A6B384D0}"/>
            </c:ext>
          </c:extLst>
        </c:ser>
        <c:ser>
          <c:idx val="1"/>
          <c:order val="1"/>
          <c:tx>
            <c:strRef>
              <c:f>'Senario_1 Media Buying Solution'!$L$14</c:f>
              <c:strCache>
                <c:ptCount val="1"/>
                <c:pt idx="0">
                  <c:v> Premium Ads Clicks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'Senario_1 Media Buying Solution'!$M$12:$R$12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Solution'!$M$14:$R$14</c:f>
              <c:numCache>
                <c:formatCode>0</c:formatCode>
                <c:ptCount val="6"/>
                <c:pt idx="0">
                  <c:v>11287.5</c:v>
                </c:pt>
                <c:pt idx="1">
                  <c:v>6382.5</c:v>
                </c:pt>
                <c:pt idx="2">
                  <c:v>8880</c:v>
                </c:pt>
                <c:pt idx="3">
                  <c:v>3097.5</c:v>
                </c:pt>
                <c:pt idx="4">
                  <c:v>13319.999999999998</c:v>
                </c:pt>
                <c:pt idx="5">
                  <c:v>3442.5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D-B942-85DB-A216A6B384D0}"/>
            </c:ext>
          </c:extLst>
        </c:ser>
        <c:ser>
          <c:idx val="2"/>
          <c:order val="2"/>
          <c:tx>
            <c:strRef>
              <c:f>'Senario_1 Media Buying Solution'!$L$15</c:f>
              <c:strCache>
                <c:ptCount val="1"/>
                <c:pt idx="0">
                  <c:v> Mobile Ads Clicks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'Senario_1 Media Buying Solution'!$M$12:$R$12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Solution'!$M$15:$R$15</c:f>
              <c:numCache>
                <c:formatCode>0</c:formatCode>
                <c:ptCount val="6"/>
                <c:pt idx="0">
                  <c:v>1125</c:v>
                </c:pt>
                <c:pt idx="1">
                  <c:v>1125</c:v>
                </c:pt>
                <c:pt idx="2">
                  <c:v>1125</c:v>
                </c:pt>
                <c:pt idx="3">
                  <c:v>1125</c:v>
                </c:pt>
                <c:pt idx="4">
                  <c:v>1125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D-B942-85DB-A216A6B3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768192"/>
        <c:axId val="1318257184"/>
      </c:barChart>
      <c:catAx>
        <c:axId val="5827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57184"/>
        <c:crosses val="autoZero"/>
        <c:auto val="1"/>
        <c:lblAlgn val="ctr"/>
        <c:lblOffset val="100"/>
        <c:noMultiLvlLbl val="0"/>
      </c:catAx>
      <c:valAx>
        <c:axId val="13182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Percentage of clicks</a:t>
            </a:r>
            <a:r>
              <a:rPr lang="en-US" sz="1600" baseline="0"/>
              <a:t> generated from Each markets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26919453399827"/>
          <c:y val="0.1846285961827587"/>
          <c:w val="0.49932150006672893"/>
          <c:h val="0.715047779221771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E3-DB43-98FD-65626C5A9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68-8C48-82EB-5F1E6C7FC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68-8C48-82EB-5F1E6C7FC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68-8C48-82EB-5F1E6C7FC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68-8C48-82EB-5F1E6C7FC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68-8C48-82EB-5F1E6C7FC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'Senario_1 Media Buying Solution'!$M$12:$R$12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'Senario_1 Media Buying Solution'!$M$16:$R$16</c:f>
              <c:numCache>
                <c:formatCode>0</c:formatCode>
                <c:ptCount val="6"/>
                <c:pt idx="0">
                  <c:v>22087.5</c:v>
                </c:pt>
                <c:pt idx="1">
                  <c:v>11107.5</c:v>
                </c:pt>
                <c:pt idx="2">
                  <c:v>21940</c:v>
                </c:pt>
                <c:pt idx="3">
                  <c:v>7942.5</c:v>
                </c:pt>
                <c:pt idx="4">
                  <c:v>26380</c:v>
                </c:pt>
                <c:pt idx="5">
                  <c:v>10128.063380281681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3-DB43-98FD-65626C5A9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190013569928347E-2"/>
          <c:y val="0.90319598399714596"/>
          <c:w val="0.89999990610884051"/>
          <c:h val="8.0165641897757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370115</xdr:colOff>
      <xdr:row>1</xdr:row>
      <xdr:rowOff>57452</xdr:rowOff>
    </xdr:from>
    <xdr:ext cx="4943475" cy="2705100"/>
    <xdr:graphicFrame macro="">
      <xdr:nvGraphicFramePr>
        <xdr:cNvPr id="60170048" name="Chart 1">
          <a:extLst>
            <a:ext uri="{FF2B5EF4-FFF2-40B4-BE49-F238E27FC236}">
              <a16:creationId xmlns:a16="http://schemas.microsoft.com/office/drawing/2014/main" id="{00000000-0008-0000-0000-0000401F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2</xdr:col>
      <xdr:colOff>9136</xdr:colOff>
      <xdr:row>20</xdr:row>
      <xdr:rowOff>45683</xdr:rowOff>
    </xdr:from>
    <xdr:to>
      <xdr:col>6</xdr:col>
      <xdr:colOff>667252</xdr:colOff>
      <xdr:row>50</xdr:row>
      <xdr:rowOff>144268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6299E-7FFD-07D5-3445-9C24449D3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7194" y="3691223"/>
          <a:ext cx="6057900" cy="5854700"/>
        </a:xfrm>
        <a:prstGeom prst="rect">
          <a:avLst/>
        </a:prstGeom>
      </xdr:spPr>
    </xdr:pic>
    <xdr:clientData/>
  </xdr:twoCellAnchor>
  <xdr:twoCellAnchor>
    <xdr:from>
      <xdr:col>9</xdr:col>
      <xdr:colOff>400050</xdr:colOff>
      <xdr:row>16</xdr:row>
      <xdr:rowOff>44450</xdr:rowOff>
    </xdr:from>
    <xdr:to>
      <xdr:col>13</xdr:col>
      <xdr:colOff>774700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90EEA-6677-FD30-6CC1-047F192B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25</xdr:row>
      <xdr:rowOff>19050</xdr:rowOff>
    </xdr:from>
    <xdr:to>
      <xdr:col>17</xdr:col>
      <xdr:colOff>152400</xdr:colOff>
      <xdr:row>40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6ABFA-7330-89E2-8BD7-BC8FDDC77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6350</xdr:rowOff>
    </xdr:from>
    <xdr:to>
      <xdr:col>24</xdr:col>
      <xdr:colOff>762000</xdr:colOff>
      <xdr:row>40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E72C40-3F5E-0F13-8612-41275A81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40</xdr:row>
      <xdr:rowOff>196850</xdr:rowOff>
    </xdr:from>
    <xdr:to>
      <xdr:col>17</xdr:col>
      <xdr:colOff>88900</xdr:colOff>
      <xdr:row>57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89C4F5-0689-642F-D5E1-C6F9BD02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6350</xdr:colOff>
      <xdr:row>41</xdr:row>
      <xdr:rowOff>6350</xdr:rowOff>
    </xdr:from>
    <xdr:to>
      <xdr:col>26</xdr:col>
      <xdr:colOff>571500</xdr:colOff>
      <xdr:row>57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A1DAAC-C3E3-620C-5A11-AE558775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6350</xdr:colOff>
      <xdr:row>1</xdr:row>
      <xdr:rowOff>228600</xdr:rowOff>
    </xdr:from>
    <xdr:to>
      <xdr:col>29</xdr:col>
      <xdr:colOff>114300</xdr:colOff>
      <xdr:row>22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72434-EA6D-6F9F-6DBA-EE0F091C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579439</xdr:colOff>
      <xdr:row>25</xdr:row>
      <xdr:rowOff>-1</xdr:rowOff>
    </xdr:from>
    <xdr:to>
      <xdr:col>32</xdr:col>
      <xdr:colOff>37354</xdr:colOff>
      <xdr:row>40</xdr:row>
      <xdr:rowOff>149411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441D6-ECF9-550E-BAC8-843D18E9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1000"/>
  <sheetViews>
    <sheetView tabSelected="1" zoomScale="50" workbookViewId="0">
      <selection activeCell="M112" sqref="M112"/>
    </sheetView>
  </sheetViews>
  <sheetFormatPr baseColWidth="10" defaultColWidth="11.1640625" defaultRowHeight="15" customHeight="1" x14ac:dyDescent="0.2"/>
  <cols>
    <col min="1" max="2" width="10.5" customWidth="1"/>
    <col min="3" max="3" width="24.5" customWidth="1"/>
    <col min="4" max="4" width="21.83203125" customWidth="1"/>
    <col min="5" max="5" width="11.6640625" customWidth="1"/>
    <col min="6" max="6" width="13" customWidth="1"/>
    <col min="7" max="7" width="30.1640625" customWidth="1"/>
    <col min="8" max="8" width="18.5" customWidth="1"/>
    <col min="9" max="9" width="12" customWidth="1"/>
    <col min="10" max="10" width="16.5" customWidth="1"/>
    <col min="11" max="11" width="10.5" customWidth="1"/>
    <col min="12" max="12" width="19.33203125" customWidth="1"/>
    <col min="13" max="13" width="15.33203125" customWidth="1"/>
    <col min="14" max="14" width="14" customWidth="1"/>
    <col min="15" max="17" width="10.5" customWidth="1"/>
    <col min="18" max="18" width="11.33203125" customWidth="1"/>
    <col min="19" max="26" width="10.5" customWidth="1"/>
  </cols>
  <sheetData>
    <row r="1" spans="3:9" ht="29" customHeight="1" x14ac:dyDescent="0.2">
      <c r="C1" s="205" t="s">
        <v>250</v>
      </c>
      <c r="D1" s="205"/>
      <c r="E1" s="205"/>
      <c r="F1" s="205"/>
      <c r="G1" s="205"/>
      <c r="H1" s="205"/>
      <c r="I1" s="205"/>
    </row>
    <row r="2" spans="3:9" ht="15.75" customHeight="1" x14ac:dyDescent="0.2"/>
    <row r="3" spans="3:9" ht="15.75" customHeight="1" x14ac:dyDescent="0.2">
      <c r="C3" s="206" t="s">
        <v>0</v>
      </c>
      <c r="D3" s="207"/>
      <c r="E3" s="207"/>
      <c r="F3" s="207"/>
      <c r="G3" s="207"/>
      <c r="H3" s="207"/>
      <c r="I3" s="208"/>
    </row>
    <row r="4" spans="3:9" ht="15.75" customHeight="1" x14ac:dyDescent="0.2">
      <c r="C4" s="184" t="s">
        <v>1</v>
      </c>
      <c r="D4" s="185" t="s">
        <v>2</v>
      </c>
      <c r="E4" s="185" t="s">
        <v>3</v>
      </c>
      <c r="F4" s="185" t="s">
        <v>4</v>
      </c>
      <c r="G4" s="185" t="s">
        <v>5</v>
      </c>
      <c r="H4" s="185" t="s">
        <v>6</v>
      </c>
      <c r="I4" s="186" t="s">
        <v>7</v>
      </c>
    </row>
    <row r="5" spans="3:9" ht="15.75" customHeight="1" x14ac:dyDescent="0.2">
      <c r="C5" s="184" t="s">
        <v>8</v>
      </c>
      <c r="D5" s="187">
        <v>251.2</v>
      </c>
      <c r="E5" s="187">
        <v>49</v>
      </c>
      <c r="F5" s="187">
        <v>29.6</v>
      </c>
      <c r="G5" s="187">
        <v>193.2</v>
      </c>
      <c r="H5" s="187">
        <v>105.7</v>
      </c>
      <c r="I5" s="188">
        <v>5.5</v>
      </c>
    </row>
    <row r="6" spans="3:9" ht="15.75" customHeight="1" x14ac:dyDescent="0.2">
      <c r="C6" s="184" t="s">
        <v>9</v>
      </c>
      <c r="D6" s="187">
        <v>20</v>
      </c>
      <c r="E6" s="187">
        <v>39.4</v>
      </c>
      <c r="F6" s="187">
        <v>15.4</v>
      </c>
      <c r="G6" s="187">
        <v>20.399999999999999</v>
      </c>
      <c r="H6" s="187">
        <v>8.3000000000000007</v>
      </c>
      <c r="I6" s="188">
        <v>3.2</v>
      </c>
    </row>
    <row r="7" spans="3:9" ht="15.75" customHeight="1" x14ac:dyDescent="0.2">
      <c r="C7" s="184" t="s">
        <v>10</v>
      </c>
      <c r="D7" s="187">
        <v>248.8</v>
      </c>
      <c r="E7" s="187">
        <v>52.5</v>
      </c>
      <c r="F7" s="187">
        <v>36.700000000000003</v>
      </c>
      <c r="G7" s="187">
        <v>111</v>
      </c>
      <c r="H7" s="187">
        <v>94.2</v>
      </c>
      <c r="I7" s="188">
        <v>7.8</v>
      </c>
    </row>
    <row r="8" spans="3:9" ht="15.75" customHeight="1" x14ac:dyDescent="0.2">
      <c r="C8" s="184" t="s">
        <v>11</v>
      </c>
      <c r="D8" s="187">
        <v>51.1</v>
      </c>
      <c r="E8" s="187">
        <v>10</v>
      </c>
      <c r="F8" s="187">
        <v>13.6</v>
      </c>
      <c r="G8" s="187">
        <v>8</v>
      </c>
      <c r="H8" s="187">
        <v>29.9</v>
      </c>
      <c r="I8" s="188">
        <v>2.9</v>
      </c>
    </row>
    <row r="9" spans="3:9" ht="15.75" customHeight="1" x14ac:dyDescent="0.2">
      <c r="C9" s="189"/>
      <c r="D9" s="190"/>
      <c r="E9" s="190"/>
      <c r="F9" s="190"/>
      <c r="G9" s="190"/>
      <c r="H9" s="190"/>
      <c r="I9" s="191"/>
    </row>
    <row r="10" spans="3:9" ht="15.75" customHeight="1" x14ac:dyDescent="0.2">
      <c r="C10" s="184" t="s">
        <v>12</v>
      </c>
      <c r="D10" s="192">
        <f t="shared" ref="D10:D12" si="0">D6/$D$5</f>
        <v>7.9617834394904469E-2</v>
      </c>
      <c r="E10" s="1">
        <f t="shared" ref="E10:E12" si="1">E6/$E$5</f>
        <v>0.80408163265306121</v>
      </c>
      <c r="F10" s="1">
        <f t="shared" ref="F10:F12" si="2">F6/$F$5</f>
        <v>0.52027027027027029</v>
      </c>
      <c r="G10" s="192">
        <f t="shared" ref="G10:G12" si="3">G6/$G$5</f>
        <v>0.10559006211180125</v>
      </c>
      <c r="H10" s="192">
        <f t="shared" ref="H10:H12" si="4">H6/$H$5</f>
        <v>7.8524124881740778E-2</v>
      </c>
      <c r="I10" s="193">
        <f t="shared" ref="I10:I12" si="5">I6/$I$5</f>
        <v>0.5818181818181819</v>
      </c>
    </row>
    <row r="11" spans="3:9" ht="15.75" customHeight="1" x14ac:dyDescent="0.2">
      <c r="C11" s="184" t="s">
        <v>13</v>
      </c>
      <c r="D11" s="192">
        <f t="shared" si="0"/>
        <v>0.99044585987261158</v>
      </c>
      <c r="E11" s="192">
        <f t="shared" si="1"/>
        <v>1.0714285714285714</v>
      </c>
      <c r="F11" s="192">
        <f t="shared" si="2"/>
        <v>1.2398648648648649</v>
      </c>
      <c r="G11" s="192">
        <f t="shared" si="3"/>
        <v>0.57453416149068326</v>
      </c>
      <c r="H11" s="192">
        <f t="shared" si="4"/>
        <v>0.89120151371806999</v>
      </c>
      <c r="I11" s="194">
        <f t="shared" si="5"/>
        <v>1.4181818181818182</v>
      </c>
    </row>
    <row r="12" spans="3:9" ht="15.75" customHeight="1" x14ac:dyDescent="0.2">
      <c r="C12" s="195" t="s">
        <v>14</v>
      </c>
      <c r="D12" s="196">
        <f t="shared" si="0"/>
        <v>0.20342356687898092</v>
      </c>
      <c r="E12" s="196">
        <f t="shared" si="1"/>
        <v>0.20408163265306123</v>
      </c>
      <c r="F12" s="197">
        <f t="shared" si="2"/>
        <v>0.45945945945945943</v>
      </c>
      <c r="G12" s="196">
        <f t="shared" si="3"/>
        <v>4.1407867494824016E-2</v>
      </c>
      <c r="H12" s="196">
        <f t="shared" si="4"/>
        <v>0.28287606433301793</v>
      </c>
      <c r="I12" s="198">
        <f t="shared" si="5"/>
        <v>0.52727272727272723</v>
      </c>
    </row>
    <row r="13" spans="3:9" ht="15.75" customHeight="1" x14ac:dyDescent="0.2"/>
    <row r="14" spans="3:9" ht="15.75" customHeight="1" x14ac:dyDescent="0.2"/>
    <row r="15" spans="3:9" ht="15.75" customHeight="1" x14ac:dyDescent="0.2">
      <c r="C15" s="209" t="s">
        <v>15</v>
      </c>
      <c r="D15" s="210"/>
      <c r="E15" s="210"/>
      <c r="F15" s="210"/>
      <c r="G15" s="210"/>
      <c r="H15" s="210"/>
      <c r="I15" s="211"/>
    </row>
    <row r="16" spans="3:9" ht="15.75" customHeight="1" x14ac:dyDescent="0.2">
      <c r="C16" s="3" t="s">
        <v>16</v>
      </c>
      <c r="D16" s="4" t="s">
        <v>17</v>
      </c>
      <c r="E16" s="4" t="s">
        <v>3</v>
      </c>
      <c r="F16" s="4" t="s">
        <v>4</v>
      </c>
      <c r="G16" s="4" t="s">
        <v>5</v>
      </c>
      <c r="H16" s="4" t="s">
        <v>6</v>
      </c>
      <c r="I16" s="5" t="s">
        <v>102</v>
      </c>
    </row>
    <row r="17" spans="3:9" ht="15.75" customHeight="1" x14ac:dyDescent="0.2">
      <c r="C17" s="3" t="s">
        <v>18</v>
      </c>
      <c r="D17" s="4">
        <v>778144</v>
      </c>
      <c r="E17" s="4">
        <v>137801</v>
      </c>
      <c r="F17" s="4">
        <v>128410</v>
      </c>
      <c r="G17" s="4">
        <v>316425</v>
      </c>
      <c r="H17" s="4">
        <v>203907</v>
      </c>
      <c r="I17" s="5">
        <v>15595</v>
      </c>
    </row>
    <row r="18" spans="3:9" ht="15.75" customHeight="1" x14ac:dyDescent="0.2">
      <c r="C18" s="3" t="s">
        <v>19</v>
      </c>
      <c r="D18" s="4">
        <v>8009</v>
      </c>
      <c r="E18" s="4">
        <v>9361</v>
      </c>
      <c r="F18" s="4">
        <v>2932</v>
      </c>
      <c r="G18" s="4">
        <v>18994</v>
      </c>
      <c r="H18" s="4">
        <v>2204</v>
      </c>
      <c r="I18" s="5">
        <v>1496</v>
      </c>
    </row>
    <row r="19" spans="3:9" ht="15.75" customHeight="1" x14ac:dyDescent="0.2">
      <c r="C19" s="6" t="s">
        <v>20</v>
      </c>
      <c r="D19" s="7" t="s">
        <v>21</v>
      </c>
      <c r="E19" s="7" t="s">
        <v>22</v>
      </c>
      <c r="F19" s="7" t="s">
        <v>21</v>
      </c>
      <c r="G19" s="7" t="s">
        <v>21</v>
      </c>
      <c r="H19" s="7" t="s">
        <v>21</v>
      </c>
      <c r="I19" s="8" t="s">
        <v>21</v>
      </c>
    </row>
    <row r="20" spans="3:9" ht="15.75" customHeight="1" x14ac:dyDescent="0.2"/>
    <row r="21" spans="3:9" ht="15.75" customHeight="1" x14ac:dyDescent="0.2"/>
    <row r="22" spans="3:9" ht="15.75" customHeight="1" x14ac:dyDescent="0.2"/>
    <row r="23" spans="3:9" ht="15.75" customHeight="1" x14ac:dyDescent="0.2"/>
    <row r="24" spans="3:9" ht="15.75" customHeight="1" x14ac:dyDescent="0.2"/>
    <row r="25" spans="3:9" ht="15.75" customHeight="1" x14ac:dyDescent="0.2"/>
    <row r="26" spans="3:9" ht="15.75" customHeight="1" x14ac:dyDescent="0.2"/>
    <row r="27" spans="3:9" ht="15.75" customHeight="1" x14ac:dyDescent="0.2"/>
    <row r="28" spans="3:9" ht="15.75" customHeight="1" x14ac:dyDescent="0.2"/>
    <row r="29" spans="3:9" ht="15.75" customHeight="1" x14ac:dyDescent="0.2"/>
    <row r="30" spans="3:9" ht="15.75" customHeight="1" x14ac:dyDescent="0.2"/>
    <row r="31" spans="3:9" ht="15.75" customHeight="1" x14ac:dyDescent="0.2"/>
    <row r="32" spans="3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3:11" ht="15.75" customHeight="1" x14ac:dyDescent="0.2"/>
    <row r="50" spans="3:11" ht="15.75" customHeight="1" x14ac:dyDescent="0.2"/>
    <row r="51" spans="3:11" ht="15.75" customHeight="1" x14ac:dyDescent="0.2"/>
    <row r="52" spans="3:11" ht="15.75" customHeight="1" x14ac:dyDescent="0.2"/>
    <row r="53" spans="3:11" ht="15.75" customHeight="1" x14ac:dyDescent="0.2">
      <c r="C53" s="202" t="s">
        <v>24</v>
      </c>
      <c r="D53" s="203"/>
      <c r="E53" s="203"/>
      <c r="F53" s="203"/>
      <c r="G53" s="203"/>
      <c r="H53" s="203"/>
      <c r="I53" s="203"/>
      <c r="J53" s="9"/>
    </row>
    <row r="54" spans="3:11" ht="15.75" customHeight="1" x14ac:dyDescent="0.2">
      <c r="C54" s="11"/>
      <c r="D54" s="4" t="s">
        <v>17</v>
      </c>
      <c r="E54" s="4" t="s">
        <v>3</v>
      </c>
      <c r="F54" s="4" t="s">
        <v>4</v>
      </c>
      <c r="G54" s="4" t="s">
        <v>5</v>
      </c>
      <c r="H54" s="4" t="s">
        <v>6</v>
      </c>
      <c r="I54" s="4" t="s">
        <v>102</v>
      </c>
      <c r="J54" s="12" t="s">
        <v>25</v>
      </c>
    </row>
    <row r="55" spans="3:11" ht="15.75" customHeight="1" x14ac:dyDescent="0.2">
      <c r="C55" s="13" t="s">
        <v>26</v>
      </c>
      <c r="D55" s="14"/>
      <c r="E55" s="14"/>
      <c r="F55" s="14"/>
      <c r="G55" s="14"/>
      <c r="H55" s="14"/>
      <c r="I55" s="14"/>
      <c r="J55" s="15"/>
    </row>
    <row r="56" spans="3:11" ht="15.75" customHeight="1" x14ac:dyDescent="0.2">
      <c r="C56" s="16" t="s">
        <v>32</v>
      </c>
      <c r="D56" s="17">
        <v>6000000</v>
      </c>
      <c r="E56" s="17">
        <v>6000000</v>
      </c>
      <c r="F56" s="17">
        <v>6000000</v>
      </c>
      <c r="G56" s="17">
        <v>1000000</v>
      </c>
      <c r="H56" s="17">
        <v>6000000</v>
      </c>
      <c r="I56" s="17">
        <v>2000000</v>
      </c>
      <c r="J56" s="18">
        <f>SUM(D56:I56)</f>
        <v>27000000</v>
      </c>
    </row>
    <row r="57" spans="3:11" ht="15.75" customHeight="1" x14ac:dyDescent="0.2">
      <c r="C57" s="16" t="s">
        <v>27</v>
      </c>
      <c r="D57" s="19">
        <v>0.53</v>
      </c>
      <c r="E57" s="19">
        <v>0.88</v>
      </c>
      <c r="F57" s="19">
        <v>0.6</v>
      </c>
      <c r="G57" s="19">
        <v>0.56999999999999995</v>
      </c>
      <c r="H57" s="19">
        <v>0.56000000000000005</v>
      </c>
      <c r="I57" s="19">
        <v>0.71</v>
      </c>
      <c r="J57" s="20">
        <f>AVERAGE(D57:I57)</f>
        <v>0.64166666666666672</v>
      </c>
      <c r="K57" s="10" t="s">
        <v>29</v>
      </c>
    </row>
    <row r="58" spans="3:11" ht="15.75" customHeight="1" x14ac:dyDescent="0.2">
      <c r="C58" s="16" t="s">
        <v>28</v>
      </c>
      <c r="D58" s="21">
        <f>(D56/1000) *D57</f>
        <v>3180</v>
      </c>
      <c r="E58" s="21">
        <f t="shared" ref="E58:I58" si="6">(E56/1000) *E57</f>
        <v>5280</v>
      </c>
      <c r="F58" s="21">
        <f t="shared" si="6"/>
        <v>3600</v>
      </c>
      <c r="G58" s="21">
        <f t="shared" si="6"/>
        <v>570</v>
      </c>
      <c r="H58" s="21">
        <f t="shared" si="6"/>
        <v>3360.0000000000005</v>
      </c>
      <c r="I58" s="21">
        <f t="shared" si="6"/>
        <v>1420</v>
      </c>
      <c r="J58" s="22">
        <f>SUM(D58:I58)</f>
        <v>17410</v>
      </c>
      <c r="K58" s="10"/>
    </row>
    <row r="59" spans="3:11" ht="15.75" customHeight="1" x14ac:dyDescent="0.2">
      <c r="C59" s="16"/>
      <c r="D59" s="14"/>
      <c r="E59" s="14"/>
      <c r="F59" s="14"/>
      <c r="G59" s="14"/>
      <c r="H59" s="14"/>
      <c r="I59" s="14"/>
      <c r="J59" s="15"/>
    </row>
    <row r="60" spans="3:11" ht="15.75" customHeight="1" x14ac:dyDescent="0.2">
      <c r="C60" s="13" t="s">
        <v>30</v>
      </c>
      <c r="D60" s="14"/>
      <c r="E60" s="14"/>
      <c r="F60" s="14"/>
      <c r="G60" s="14"/>
      <c r="H60" s="14"/>
      <c r="I60" s="14"/>
      <c r="J60" s="15"/>
    </row>
    <row r="61" spans="3:11" ht="15.75" customHeight="1" x14ac:dyDescent="0.2">
      <c r="C61" s="16" t="s">
        <v>33</v>
      </c>
      <c r="D61" s="17">
        <v>3500000</v>
      </c>
      <c r="E61" s="17">
        <v>3700000</v>
      </c>
      <c r="F61" s="17">
        <v>3700000</v>
      </c>
      <c r="G61" s="17">
        <v>700000</v>
      </c>
      <c r="H61" s="17">
        <v>3700000</v>
      </c>
      <c r="I61" s="17">
        <v>1350000</v>
      </c>
      <c r="J61" s="18">
        <f>SUM(D61:I61)</f>
        <v>16650000</v>
      </c>
    </row>
    <row r="62" spans="3:11" ht="15.75" customHeight="1" x14ac:dyDescent="0.2">
      <c r="C62" s="16" t="s">
        <v>27</v>
      </c>
      <c r="D62" s="19">
        <v>4.41</v>
      </c>
      <c r="E62" s="19">
        <v>5.25</v>
      </c>
      <c r="F62" s="19">
        <v>3.22</v>
      </c>
      <c r="G62" s="19">
        <v>4.41</v>
      </c>
      <c r="H62" s="19">
        <v>3.85</v>
      </c>
      <c r="I62" s="19">
        <v>5.6</v>
      </c>
      <c r="J62" s="20">
        <v>4.3</v>
      </c>
    </row>
    <row r="63" spans="3:11" ht="15.75" customHeight="1" x14ac:dyDescent="0.2">
      <c r="C63" s="16" t="s">
        <v>28</v>
      </c>
      <c r="D63" s="21">
        <f>(D61/1000)*D62</f>
        <v>15435</v>
      </c>
      <c r="E63" s="21">
        <f t="shared" ref="E63:I63" si="7">(E61/1000)*E62</f>
        <v>19425</v>
      </c>
      <c r="F63" s="21">
        <f t="shared" si="7"/>
        <v>11914</v>
      </c>
      <c r="G63" s="21">
        <f t="shared" si="7"/>
        <v>3087</v>
      </c>
      <c r="H63" s="21">
        <f t="shared" si="7"/>
        <v>14245</v>
      </c>
      <c r="I63" s="21">
        <f t="shared" si="7"/>
        <v>7559.9999999999991</v>
      </c>
      <c r="J63" s="22">
        <f>SUM(D63:I63)</f>
        <v>71666</v>
      </c>
      <c r="K63" s="10"/>
    </row>
    <row r="64" spans="3:11" ht="15.75" customHeight="1" x14ac:dyDescent="0.2">
      <c r="C64" s="23"/>
      <c r="D64" s="14"/>
      <c r="E64" s="14"/>
      <c r="F64" s="14"/>
      <c r="G64" s="14"/>
      <c r="H64" s="14"/>
      <c r="I64" s="14"/>
      <c r="J64" s="15"/>
    </row>
    <row r="65" spans="3:11" ht="15.75" customHeight="1" x14ac:dyDescent="0.2">
      <c r="C65" s="13" t="s">
        <v>31</v>
      </c>
      <c r="D65" s="14"/>
      <c r="E65" s="14"/>
      <c r="F65" s="14"/>
      <c r="G65" s="14"/>
      <c r="H65" s="14"/>
      <c r="I65" s="14"/>
      <c r="J65" s="15"/>
    </row>
    <row r="66" spans="3:11" ht="15.75" customHeight="1" x14ac:dyDescent="0.2">
      <c r="C66" s="16" t="s">
        <v>33</v>
      </c>
      <c r="D66" s="17">
        <v>3000000</v>
      </c>
      <c r="E66" s="49" t="s">
        <v>34</v>
      </c>
      <c r="F66" s="17">
        <v>3000000</v>
      </c>
      <c r="G66" s="17">
        <v>3000000</v>
      </c>
      <c r="H66" s="17">
        <v>3000000</v>
      </c>
      <c r="I66" s="17">
        <v>3000000</v>
      </c>
      <c r="J66" s="18">
        <f>D66+F66+G66+H66+I66</f>
        <v>15000000</v>
      </c>
    </row>
    <row r="67" spans="3:11" ht="15.75" customHeight="1" x14ac:dyDescent="0.2">
      <c r="C67" s="16" t="s">
        <v>27</v>
      </c>
      <c r="D67" s="19">
        <v>0.4</v>
      </c>
      <c r="E67" s="24" t="s">
        <v>34</v>
      </c>
      <c r="F67" s="19">
        <v>0.4</v>
      </c>
      <c r="G67" s="19">
        <v>0.4</v>
      </c>
      <c r="H67" s="19">
        <v>0.4</v>
      </c>
      <c r="I67" s="19">
        <v>0.4</v>
      </c>
      <c r="J67" s="25">
        <v>0.4</v>
      </c>
    </row>
    <row r="68" spans="3:11" ht="15.75" customHeight="1" x14ac:dyDescent="0.2">
      <c r="C68" s="16" t="s">
        <v>28</v>
      </c>
      <c r="D68" s="21">
        <v>1200</v>
      </c>
      <c r="E68" s="26" t="s">
        <v>34</v>
      </c>
      <c r="F68" s="21">
        <v>1200</v>
      </c>
      <c r="G68" s="21">
        <v>1200</v>
      </c>
      <c r="H68" s="21">
        <v>1200</v>
      </c>
      <c r="I68" s="21">
        <v>1200</v>
      </c>
      <c r="J68" s="22">
        <f>(J66/1000)* J67</f>
        <v>6000</v>
      </c>
    </row>
    <row r="69" spans="3:11" ht="15.75" customHeight="1" x14ac:dyDescent="0.2">
      <c r="C69" s="23"/>
      <c r="D69" s="14"/>
      <c r="E69" s="14"/>
      <c r="F69" s="14"/>
      <c r="G69" s="14"/>
      <c r="H69" s="14"/>
      <c r="I69" s="14"/>
      <c r="J69" s="15"/>
    </row>
    <row r="70" spans="3:11" ht="15.75" customHeight="1" x14ac:dyDescent="0.2">
      <c r="C70" s="13" t="s">
        <v>35</v>
      </c>
      <c r="D70" s="14"/>
      <c r="E70" s="14"/>
      <c r="F70" s="14"/>
      <c r="G70" s="14"/>
      <c r="H70" s="14"/>
      <c r="I70" s="14"/>
      <c r="J70" s="15"/>
    </row>
    <row r="71" spans="3:11" ht="15.75" customHeight="1" x14ac:dyDescent="0.2">
      <c r="C71" s="16" t="s">
        <v>33</v>
      </c>
      <c r="D71" s="27">
        <f>D56+D61+D66</f>
        <v>12500000</v>
      </c>
      <c r="E71" s="27">
        <f>E56+E61</f>
        <v>9700000</v>
      </c>
      <c r="F71" s="27">
        <f>F56+F61+F66</f>
        <v>12700000</v>
      </c>
      <c r="G71" s="27">
        <f>G56+G61+G66</f>
        <v>4700000</v>
      </c>
      <c r="H71" s="27">
        <f>H56+H61+H66</f>
        <v>12700000</v>
      </c>
      <c r="I71" s="27">
        <f>I56+I61+I66</f>
        <v>6350000</v>
      </c>
      <c r="J71" s="28">
        <f>SUM(D71:I71)</f>
        <v>58650000</v>
      </c>
      <c r="K71" s="10" t="s">
        <v>36</v>
      </c>
    </row>
    <row r="72" spans="3:11" ht="15.75" customHeight="1" x14ac:dyDescent="0.2">
      <c r="C72" s="29" t="s">
        <v>28</v>
      </c>
      <c r="D72" s="30">
        <f>D58+D63+D68</f>
        <v>19815</v>
      </c>
      <c r="E72" s="30">
        <f>E58+E63</f>
        <v>24705</v>
      </c>
      <c r="F72" s="30">
        <f>F58+F63+F68</f>
        <v>16714</v>
      </c>
      <c r="G72" s="30">
        <f>G58+G63+G68</f>
        <v>4857</v>
      </c>
      <c r="H72" s="30">
        <f>H58+H63+H68</f>
        <v>18805</v>
      </c>
      <c r="I72" s="30">
        <f>I58+I63+I68</f>
        <v>10180</v>
      </c>
      <c r="J72" s="31">
        <f>SUM(D72:I72)</f>
        <v>95076</v>
      </c>
      <c r="K72" s="10" t="s">
        <v>37</v>
      </c>
    </row>
    <row r="73" spans="3:11" ht="15.75" customHeight="1" x14ac:dyDescent="0.2"/>
    <row r="74" spans="3:11" ht="15.75" customHeight="1" x14ac:dyDescent="0.2">
      <c r="C74" s="202" t="s">
        <v>38</v>
      </c>
      <c r="D74" s="203"/>
      <c r="E74" s="203"/>
      <c r="F74" s="203"/>
      <c r="G74" s="203"/>
      <c r="H74" s="203"/>
      <c r="I74" s="203"/>
      <c r="J74" s="204"/>
    </row>
    <row r="75" spans="3:11" ht="15.75" customHeight="1" x14ac:dyDescent="0.2">
      <c r="C75" s="23"/>
      <c r="D75" s="4" t="s">
        <v>17</v>
      </c>
      <c r="E75" s="4" t="s">
        <v>3</v>
      </c>
      <c r="F75" s="4" t="s">
        <v>4</v>
      </c>
      <c r="G75" s="4" t="s">
        <v>5</v>
      </c>
      <c r="H75" s="4" t="s">
        <v>6</v>
      </c>
      <c r="I75" s="4" t="s">
        <v>102</v>
      </c>
      <c r="J75" s="15"/>
    </row>
    <row r="76" spans="3:11" ht="15.75" customHeight="1" x14ac:dyDescent="0.2">
      <c r="C76" s="16" t="s">
        <v>39</v>
      </c>
      <c r="D76" s="14"/>
      <c r="E76" s="14"/>
      <c r="F76" s="14"/>
      <c r="G76" s="14"/>
      <c r="H76" s="14"/>
      <c r="I76" s="14"/>
      <c r="J76" s="15"/>
    </row>
    <row r="77" spans="3:11" ht="15.75" customHeight="1" x14ac:dyDescent="0.2">
      <c r="C77" s="16" t="s">
        <v>40</v>
      </c>
      <c r="D77" s="33">
        <v>8.9999999999999998E-4</v>
      </c>
      <c r="E77" s="33">
        <v>8.0000000000000004E-4</v>
      </c>
      <c r="F77" s="33">
        <v>1.1000000000000001E-3</v>
      </c>
      <c r="G77" s="33">
        <v>1.1999999999999999E-3</v>
      </c>
      <c r="H77" s="33">
        <v>1.1000000000000001E-3</v>
      </c>
      <c r="I77" s="33">
        <v>1.1999999999999999E-3</v>
      </c>
      <c r="J77" s="15"/>
    </row>
    <row r="78" spans="3:11" ht="15.75" customHeight="1" x14ac:dyDescent="0.2">
      <c r="C78" s="16" t="s">
        <v>41</v>
      </c>
      <c r="D78" s="33">
        <v>4.3E-3</v>
      </c>
      <c r="E78" s="33">
        <v>2.3E-3</v>
      </c>
      <c r="F78" s="33">
        <v>3.2000000000000002E-3</v>
      </c>
      <c r="G78" s="33">
        <v>5.8999999999999999E-3</v>
      </c>
      <c r="H78" s="33">
        <v>4.7999999999999996E-3</v>
      </c>
      <c r="I78" s="33">
        <v>3.3999999999999998E-3</v>
      </c>
      <c r="J78" s="15"/>
    </row>
    <row r="79" spans="3:11" ht="15.75" customHeight="1" x14ac:dyDescent="0.2">
      <c r="C79" s="16" t="s">
        <v>42</v>
      </c>
      <c r="D79" s="34">
        <v>12.9</v>
      </c>
      <c r="E79" s="34">
        <v>41.1</v>
      </c>
      <c r="F79" s="34">
        <v>21.4</v>
      </c>
      <c r="G79" s="34">
        <v>26.5</v>
      </c>
      <c r="H79" s="34">
        <v>32.4</v>
      </c>
      <c r="I79" s="34">
        <v>20.6</v>
      </c>
      <c r="J79" s="15"/>
    </row>
    <row r="80" spans="3:11" ht="15.75" customHeight="1" x14ac:dyDescent="0.2">
      <c r="C80" s="16" t="s">
        <v>43</v>
      </c>
      <c r="D80" s="33">
        <v>1.9599999999999999E-2</v>
      </c>
      <c r="E80" s="33">
        <v>2.3900000000000001E-2</v>
      </c>
      <c r="F80" s="33">
        <v>1.8200000000000001E-2</v>
      </c>
      <c r="G80" s="33">
        <v>2.64E-2</v>
      </c>
      <c r="H80" s="33">
        <v>1.8100000000000002E-2</v>
      </c>
      <c r="I80" s="33">
        <v>1.83E-2</v>
      </c>
      <c r="J80" s="15"/>
    </row>
    <row r="81" spans="3:10" ht="15.75" customHeight="1" x14ac:dyDescent="0.2">
      <c r="C81" s="29" t="s">
        <v>44</v>
      </c>
      <c r="D81" s="35">
        <v>5.0000000000000001E-4</v>
      </c>
      <c r="E81" s="35">
        <v>5.0000000000000001E-4</v>
      </c>
      <c r="F81" s="35">
        <v>5.0000000000000001E-4</v>
      </c>
      <c r="G81" s="35">
        <v>5.0000000000000001E-4</v>
      </c>
      <c r="H81" s="35">
        <v>5.0000000000000001E-4</v>
      </c>
      <c r="I81" s="35">
        <v>5.0000000000000001E-4</v>
      </c>
      <c r="J81" s="36"/>
    </row>
    <row r="82" spans="3:10" ht="15.75" customHeight="1" x14ac:dyDescent="0.2"/>
    <row r="83" spans="3:10" ht="15.75" customHeight="1" x14ac:dyDescent="0.2">
      <c r="C83" s="202" t="s">
        <v>55</v>
      </c>
      <c r="D83" s="203"/>
      <c r="E83" s="203"/>
      <c r="F83" s="203"/>
      <c r="G83" s="203"/>
      <c r="H83" s="203"/>
      <c r="I83" s="203"/>
      <c r="J83" s="204"/>
    </row>
    <row r="84" spans="3:10" ht="15.75" customHeight="1" x14ac:dyDescent="0.2">
      <c r="C84" s="37"/>
      <c r="D84" s="43" t="s">
        <v>17</v>
      </c>
      <c r="E84" s="43" t="s">
        <v>3</v>
      </c>
      <c r="F84" s="43" t="s">
        <v>4</v>
      </c>
      <c r="G84" s="43" t="s">
        <v>5</v>
      </c>
      <c r="H84" s="43" t="s">
        <v>6</v>
      </c>
      <c r="I84" s="43" t="s">
        <v>102</v>
      </c>
      <c r="J84" s="15"/>
    </row>
    <row r="85" spans="3:10" ht="15.75" customHeight="1" x14ac:dyDescent="0.2">
      <c r="C85" s="38" t="s">
        <v>46</v>
      </c>
      <c r="D85" s="39">
        <f t="shared" ref="D85:I85" si="8">D56*D77</f>
        <v>5400</v>
      </c>
      <c r="E85" s="39">
        <f t="shared" si="8"/>
        <v>4800</v>
      </c>
      <c r="F85" s="39">
        <f t="shared" si="8"/>
        <v>6600</v>
      </c>
      <c r="G85" s="39">
        <f t="shared" si="8"/>
        <v>1200</v>
      </c>
      <c r="H85" s="39">
        <f t="shared" si="8"/>
        <v>6600</v>
      </c>
      <c r="I85" s="39">
        <f t="shared" si="8"/>
        <v>2400</v>
      </c>
      <c r="J85" s="15"/>
    </row>
    <row r="86" spans="3:10" ht="15.75" customHeight="1" x14ac:dyDescent="0.2">
      <c r="C86" s="38" t="s">
        <v>47</v>
      </c>
      <c r="D86" s="39">
        <f t="shared" ref="D86:I86" si="9">D61*D78</f>
        <v>15050</v>
      </c>
      <c r="E86" s="39">
        <f t="shared" si="9"/>
        <v>8510</v>
      </c>
      <c r="F86" s="39">
        <f t="shared" si="9"/>
        <v>11840</v>
      </c>
      <c r="G86" s="39">
        <f t="shared" si="9"/>
        <v>4130</v>
      </c>
      <c r="H86" s="39">
        <f t="shared" si="9"/>
        <v>17760</v>
      </c>
      <c r="I86" s="39">
        <f t="shared" si="9"/>
        <v>4590</v>
      </c>
      <c r="J86" s="15"/>
    </row>
    <row r="87" spans="3:10" ht="15.75" customHeight="1" x14ac:dyDescent="0.2">
      <c r="C87" s="40" t="s">
        <v>48</v>
      </c>
      <c r="D87" s="41">
        <f>D66*D81</f>
        <v>1500</v>
      </c>
      <c r="E87" s="42" t="s">
        <v>34</v>
      </c>
      <c r="F87" s="41">
        <f>F66*F81</f>
        <v>1500</v>
      </c>
      <c r="G87" s="41">
        <f>G66*G81</f>
        <v>1500</v>
      </c>
      <c r="H87" s="41">
        <f>H66*H81</f>
        <v>1500</v>
      </c>
      <c r="I87" s="41">
        <f>I66*I81</f>
        <v>1500</v>
      </c>
      <c r="J87" s="36"/>
    </row>
    <row r="88" spans="3:10" ht="15.75" customHeight="1" x14ac:dyDescent="0.2"/>
    <row r="89" spans="3:10" ht="15.75" customHeight="1" x14ac:dyDescent="0.2"/>
    <row r="90" spans="3:10" ht="15.75" customHeight="1" x14ac:dyDescent="0.2"/>
    <row r="91" spans="3:10" ht="15.75" customHeight="1" x14ac:dyDescent="0.2">
      <c r="C91" s="2" t="s">
        <v>23</v>
      </c>
      <c r="H91" s="2"/>
    </row>
    <row r="92" spans="3:10" ht="15.75" customHeight="1" x14ac:dyDescent="0.2">
      <c r="C92" s="10" t="s">
        <v>68</v>
      </c>
    </row>
    <row r="93" spans="3:10" ht="15.75" customHeight="1" x14ac:dyDescent="0.2">
      <c r="C93" s="57" t="s">
        <v>251</v>
      </c>
    </row>
    <row r="94" spans="3:10" ht="15.75" customHeight="1" x14ac:dyDescent="0.2">
      <c r="C94" s="57" t="s">
        <v>252</v>
      </c>
      <c r="H94" s="45">
        <f>95000*(1-9%)</f>
        <v>86450</v>
      </c>
    </row>
    <row r="95" spans="3:10" ht="15.75" customHeight="1" x14ac:dyDescent="0.2"/>
    <row r="96" spans="3:10" ht="15.75" customHeight="1" x14ac:dyDescent="0.2">
      <c r="C96" s="10" t="s">
        <v>45</v>
      </c>
    </row>
    <row r="97" spans="3:22" ht="15.75" customHeight="1" thickBot="1" x14ac:dyDescent="0.25"/>
    <row r="98" spans="3:22" ht="15.75" customHeight="1" x14ac:dyDescent="0.2">
      <c r="C98" s="58" t="s">
        <v>69</v>
      </c>
      <c r="D98" s="59"/>
      <c r="E98" s="60"/>
      <c r="G98" s="199" t="s">
        <v>318</v>
      </c>
      <c r="H98" s="149"/>
      <c r="I98" s="200" t="s">
        <v>311</v>
      </c>
      <c r="J98" s="200"/>
      <c r="K98" s="200"/>
      <c r="L98" s="200"/>
      <c r="M98" s="200"/>
      <c r="N98" s="200"/>
      <c r="O98" s="200"/>
      <c r="P98" s="200"/>
      <c r="Q98" s="200"/>
      <c r="R98" s="201"/>
    </row>
    <row r="99" spans="3:22" ht="15.75" customHeight="1" x14ac:dyDescent="0.2">
      <c r="C99" s="61"/>
      <c r="D99" s="14"/>
      <c r="E99" s="62"/>
      <c r="G99" s="150" t="s">
        <v>96</v>
      </c>
      <c r="H99" s="14"/>
      <c r="I99" s="32" t="s">
        <v>109</v>
      </c>
      <c r="J99" s="14"/>
      <c r="K99" s="14"/>
      <c r="L99" s="14"/>
      <c r="M99" s="14"/>
      <c r="N99" s="14"/>
      <c r="O99" s="14"/>
      <c r="P99" s="14"/>
      <c r="Q99" s="14"/>
      <c r="R99" s="151"/>
    </row>
    <row r="100" spans="3:22" ht="15.75" customHeight="1" x14ac:dyDescent="0.2">
      <c r="C100" s="63" t="s">
        <v>110</v>
      </c>
      <c r="D100" s="14"/>
      <c r="E100" s="64" t="s">
        <v>49</v>
      </c>
      <c r="G100" s="150" t="s">
        <v>97</v>
      </c>
      <c r="H100" s="14"/>
      <c r="I100" s="148" t="s">
        <v>105</v>
      </c>
      <c r="J100" s="14"/>
      <c r="K100" s="14"/>
      <c r="L100" s="14"/>
      <c r="M100" s="14"/>
      <c r="N100" s="14"/>
      <c r="O100" s="14"/>
      <c r="P100" s="14"/>
      <c r="Q100" s="14"/>
      <c r="R100" s="151"/>
    </row>
    <row r="101" spans="3:22" ht="15.75" customHeight="1" x14ac:dyDescent="0.2">
      <c r="C101" s="63" t="s">
        <v>111</v>
      </c>
      <c r="D101" s="14"/>
      <c r="E101" s="64" t="s">
        <v>50</v>
      </c>
      <c r="G101" s="150" t="s">
        <v>98</v>
      </c>
      <c r="H101" s="14"/>
      <c r="I101" s="32" t="s">
        <v>104</v>
      </c>
      <c r="J101" s="14"/>
      <c r="K101" s="14"/>
      <c r="L101" s="14"/>
      <c r="M101" s="14"/>
      <c r="N101" s="14"/>
      <c r="O101" s="14"/>
      <c r="P101" s="14"/>
      <c r="Q101" s="14"/>
      <c r="R101" s="151"/>
    </row>
    <row r="102" spans="3:22" ht="15.75" customHeight="1" x14ac:dyDescent="0.2">
      <c r="C102" s="63" t="s">
        <v>112</v>
      </c>
      <c r="D102" s="14"/>
      <c r="E102" s="64" t="s">
        <v>51</v>
      </c>
      <c r="G102" s="150" t="s">
        <v>99</v>
      </c>
      <c r="H102" s="14"/>
      <c r="I102" s="32" t="s">
        <v>106</v>
      </c>
      <c r="J102" s="14"/>
      <c r="K102" s="14"/>
      <c r="L102" s="14"/>
      <c r="M102" s="14"/>
      <c r="N102" s="14"/>
      <c r="O102" s="14"/>
      <c r="P102" s="14"/>
      <c r="Q102" s="14"/>
      <c r="R102" s="151"/>
    </row>
    <row r="103" spans="3:22" ht="15.75" customHeight="1" x14ac:dyDescent="0.2">
      <c r="C103" s="61"/>
      <c r="D103" s="14"/>
      <c r="E103" s="62"/>
      <c r="G103" s="150" t="s">
        <v>100</v>
      </c>
      <c r="H103" s="14"/>
      <c r="I103" s="32" t="s">
        <v>107</v>
      </c>
      <c r="J103" s="14"/>
      <c r="K103" s="14"/>
      <c r="L103" s="14"/>
      <c r="M103" s="14"/>
      <c r="N103" s="14"/>
      <c r="O103" s="14"/>
      <c r="P103" s="14"/>
      <c r="Q103" s="14"/>
      <c r="R103" s="151"/>
    </row>
    <row r="104" spans="3:22" ht="15.75" customHeight="1" thickBot="1" x14ac:dyDescent="0.25">
      <c r="C104" s="63" t="s">
        <v>113</v>
      </c>
      <c r="D104" s="14"/>
      <c r="E104" s="64" t="s">
        <v>52</v>
      </c>
      <c r="G104" s="152" t="s">
        <v>101</v>
      </c>
      <c r="H104" s="153"/>
      <c r="I104" s="154" t="s">
        <v>108</v>
      </c>
      <c r="J104" s="153"/>
      <c r="K104" s="153"/>
      <c r="L104" s="153"/>
      <c r="M104" s="153"/>
      <c r="N104" s="153"/>
      <c r="O104" s="153"/>
      <c r="P104" s="153"/>
      <c r="Q104" s="153"/>
      <c r="R104" s="155"/>
    </row>
    <row r="105" spans="3:22" ht="15.75" customHeight="1" x14ac:dyDescent="0.2">
      <c r="C105" s="63" t="s">
        <v>114</v>
      </c>
      <c r="D105" s="14"/>
      <c r="E105" s="64" t="s">
        <v>53</v>
      </c>
      <c r="G105" s="32"/>
      <c r="H105" s="14"/>
      <c r="I105" s="32"/>
      <c r="J105" s="14"/>
      <c r="K105" s="14"/>
      <c r="L105" s="14"/>
      <c r="M105" s="14"/>
      <c r="N105" s="14"/>
      <c r="O105" s="14"/>
      <c r="P105" s="14"/>
      <c r="Q105" s="14"/>
    </row>
    <row r="106" spans="3:22" ht="15.75" customHeight="1" thickBot="1" x14ac:dyDescent="0.25">
      <c r="C106" s="63" t="s">
        <v>115</v>
      </c>
      <c r="D106" s="14"/>
      <c r="E106" s="64" t="s">
        <v>54</v>
      </c>
    </row>
    <row r="107" spans="3:22" ht="15.75" customHeight="1" x14ac:dyDescent="0.2">
      <c r="C107" s="61"/>
      <c r="D107" s="14"/>
      <c r="E107" s="62"/>
      <c r="G107" s="58" t="s">
        <v>137</v>
      </c>
      <c r="H107" s="6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60"/>
    </row>
    <row r="108" spans="3:22" ht="15.75" customHeight="1" x14ac:dyDescent="0.2">
      <c r="C108" s="63" t="s">
        <v>116</v>
      </c>
      <c r="D108" s="14"/>
      <c r="E108" s="64" t="s">
        <v>56</v>
      </c>
      <c r="G108" s="61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62"/>
    </row>
    <row r="109" spans="3:22" ht="15.75" customHeight="1" x14ac:dyDescent="0.2">
      <c r="C109" s="63" t="s">
        <v>117</v>
      </c>
      <c r="D109" s="14"/>
      <c r="E109" s="64" t="s">
        <v>57</v>
      </c>
      <c r="G109" s="72" t="s">
        <v>83</v>
      </c>
      <c r="H109" s="73"/>
      <c r="I109" s="74">
        <v>0.75</v>
      </c>
      <c r="J109" s="14"/>
      <c r="K109" s="14"/>
      <c r="L109" s="14"/>
      <c r="M109" s="34"/>
      <c r="N109" s="14"/>
      <c r="O109" s="14"/>
      <c r="P109" s="14"/>
      <c r="Q109" s="14"/>
      <c r="R109" s="14"/>
      <c r="S109" s="14"/>
      <c r="T109" s="14"/>
      <c r="U109" s="14"/>
      <c r="V109" s="62"/>
    </row>
    <row r="110" spans="3:22" ht="15.75" customHeight="1" x14ac:dyDescent="0.2">
      <c r="C110" s="63" t="s">
        <v>118</v>
      </c>
      <c r="D110" s="14"/>
      <c r="E110" s="64" t="s">
        <v>58</v>
      </c>
      <c r="G110" s="63" t="s">
        <v>140</v>
      </c>
      <c r="H110" s="32" t="s">
        <v>49</v>
      </c>
      <c r="I110" s="27">
        <f>D56*I109</f>
        <v>4500000</v>
      </c>
      <c r="J110" s="14"/>
      <c r="K110" s="14"/>
      <c r="L110" s="14"/>
      <c r="M110" s="75"/>
      <c r="N110" s="14"/>
      <c r="O110" s="14"/>
      <c r="P110" s="14"/>
      <c r="Q110" s="14"/>
      <c r="R110" s="14"/>
      <c r="S110" s="14"/>
      <c r="T110" s="14"/>
      <c r="U110" s="14"/>
      <c r="V110" s="62"/>
    </row>
    <row r="111" spans="3:22" ht="15.75" customHeight="1" x14ac:dyDescent="0.2">
      <c r="C111" s="61"/>
      <c r="D111" s="14"/>
      <c r="E111" s="62"/>
      <c r="G111" s="63"/>
      <c r="H111" s="32" t="s">
        <v>163</v>
      </c>
      <c r="I111" s="27">
        <f>D61*I109</f>
        <v>2625000</v>
      </c>
      <c r="J111" s="14"/>
      <c r="K111" s="14"/>
      <c r="L111" s="74"/>
      <c r="M111" s="34"/>
      <c r="N111" s="14"/>
      <c r="O111" s="14"/>
      <c r="P111" s="14"/>
      <c r="Q111" s="14"/>
      <c r="R111" s="14"/>
      <c r="S111" s="14"/>
      <c r="T111" s="14"/>
      <c r="U111" s="14"/>
      <c r="V111" s="62"/>
    </row>
    <row r="112" spans="3:22" ht="15.75" customHeight="1" x14ac:dyDescent="0.2">
      <c r="C112" s="63" t="s">
        <v>119</v>
      </c>
      <c r="D112" s="14"/>
      <c r="E112" s="64" t="s">
        <v>59</v>
      </c>
      <c r="G112" s="61"/>
      <c r="H112" s="32" t="s">
        <v>164</v>
      </c>
      <c r="I112" s="27">
        <f>D66*I109</f>
        <v>2250000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62"/>
    </row>
    <row r="113" spans="3:22" ht="15.75" customHeight="1" x14ac:dyDescent="0.2">
      <c r="C113" s="63" t="s">
        <v>120</v>
      </c>
      <c r="D113" s="14"/>
      <c r="E113" s="65" t="s">
        <v>60</v>
      </c>
      <c r="G113" s="61"/>
      <c r="H113" s="32" t="s">
        <v>165</v>
      </c>
      <c r="I113" s="27">
        <f>E56*I109</f>
        <v>4500000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62"/>
    </row>
    <row r="114" spans="3:22" ht="15.75" customHeight="1" x14ac:dyDescent="0.2">
      <c r="C114" s="63" t="s">
        <v>121</v>
      </c>
      <c r="D114" s="14"/>
      <c r="E114" s="64" t="s">
        <v>61</v>
      </c>
      <c r="G114" s="61"/>
      <c r="H114" s="32" t="s">
        <v>166</v>
      </c>
      <c r="I114" s="27">
        <f>E61*I109</f>
        <v>2775000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62"/>
    </row>
    <row r="115" spans="3:22" ht="15.75" customHeight="1" x14ac:dyDescent="0.2">
      <c r="C115" s="61"/>
      <c r="D115" s="14"/>
      <c r="E115" s="62"/>
      <c r="G115" s="61"/>
      <c r="H115" s="32" t="s">
        <v>167</v>
      </c>
      <c r="I115" s="27">
        <f>F66*I109</f>
        <v>2250000</v>
      </c>
      <c r="J115" s="79" t="s">
        <v>177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62"/>
    </row>
    <row r="116" spans="3:22" ht="15.75" customHeight="1" x14ac:dyDescent="0.2">
      <c r="C116" s="63" t="s">
        <v>122</v>
      </c>
      <c r="D116" s="14"/>
      <c r="E116" s="64" t="s">
        <v>62</v>
      </c>
      <c r="G116" s="61"/>
      <c r="H116" s="32" t="s">
        <v>168</v>
      </c>
      <c r="I116" s="27">
        <f>F56*I109</f>
        <v>4500000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62"/>
    </row>
    <row r="117" spans="3:22" ht="15.75" customHeight="1" x14ac:dyDescent="0.2">
      <c r="C117" s="63" t="s">
        <v>123</v>
      </c>
      <c r="D117" s="14"/>
      <c r="E117" s="64" t="s">
        <v>63</v>
      </c>
      <c r="G117" s="61"/>
      <c r="H117" s="32" t="s">
        <v>57</v>
      </c>
      <c r="I117" s="27">
        <f>F61*I109</f>
        <v>2775000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62"/>
    </row>
    <row r="118" spans="3:22" ht="15.75" customHeight="1" x14ac:dyDescent="0.2">
      <c r="C118" s="63" t="s">
        <v>124</v>
      </c>
      <c r="D118" s="14"/>
      <c r="E118" s="64" t="s">
        <v>64</v>
      </c>
      <c r="G118" s="61"/>
      <c r="H118" s="32" t="s">
        <v>58</v>
      </c>
      <c r="I118" s="27">
        <f>F66*I109</f>
        <v>2250000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62"/>
    </row>
    <row r="119" spans="3:22" ht="15.75" customHeight="1" x14ac:dyDescent="0.2">
      <c r="C119" s="61"/>
      <c r="D119" s="14"/>
      <c r="E119" s="62"/>
      <c r="G119" s="61"/>
      <c r="H119" s="76" t="s">
        <v>59</v>
      </c>
      <c r="I119" s="27">
        <f>G56*I109</f>
        <v>750000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62"/>
    </row>
    <row r="120" spans="3:22" ht="15.75" customHeight="1" x14ac:dyDescent="0.2">
      <c r="C120" s="63" t="s">
        <v>125</v>
      </c>
      <c r="D120" s="14"/>
      <c r="E120" s="64" t="s">
        <v>65</v>
      </c>
      <c r="G120" s="61"/>
      <c r="H120" s="32" t="s">
        <v>169</v>
      </c>
      <c r="I120" s="27">
        <f>G61*I109</f>
        <v>525000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62"/>
    </row>
    <row r="121" spans="3:22" ht="15.75" customHeight="1" x14ac:dyDescent="0.2">
      <c r="C121" s="63" t="s">
        <v>126</v>
      </c>
      <c r="D121" s="14"/>
      <c r="E121" s="64" t="s">
        <v>66</v>
      </c>
      <c r="G121" s="61"/>
      <c r="H121" s="32" t="s">
        <v>170</v>
      </c>
      <c r="I121" s="27">
        <f>G66*I109</f>
        <v>2250000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62"/>
    </row>
    <row r="122" spans="3:22" ht="15.75" customHeight="1" thickBot="1" x14ac:dyDescent="0.25">
      <c r="C122" s="66" t="s">
        <v>127</v>
      </c>
      <c r="D122" s="67"/>
      <c r="E122" s="68" t="s">
        <v>67</v>
      </c>
      <c r="G122" s="61"/>
      <c r="H122" s="32" t="s">
        <v>171</v>
      </c>
      <c r="I122" s="27">
        <f>H56*I109</f>
        <v>4500000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62"/>
    </row>
    <row r="123" spans="3:22" ht="15.75" customHeight="1" x14ac:dyDescent="0.2">
      <c r="G123" s="61"/>
      <c r="H123" s="32" t="s">
        <v>172</v>
      </c>
      <c r="I123" s="27">
        <f>H61*I109</f>
        <v>2775000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62"/>
    </row>
    <row r="124" spans="3:22" ht="15.75" customHeight="1" x14ac:dyDescent="0.2">
      <c r="G124" s="61"/>
      <c r="H124" s="32" t="s">
        <v>173</v>
      </c>
      <c r="I124" s="27">
        <f>H66*I109</f>
        <v>2250000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62"/>
    </row>
    <row r="125" spans="3:22" ht="15.75" customHeight="1" x14ac:dyDescent="0.2">
      <c r="G125" s="61"/>
      <c r="H125" s="32" t="s">
        <v>174</v>
      </c>
      <c r="I125" s="27">
        <f>I56*I109</f>
        <v>1500000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62"/>
    </row>
    <row r="126" spans="3:22" ht="15.75" customHeight="1" x14ac:dyDescent="0.2">
      <c r="C126" s="10"/>
      <c r="G126" s="61"/>
      <c r="H126" s="32" t="s">
        <v>175</v>
      </c>
      <c r="I126" s="27">
        <f>I61*I109</f>
        <v>1012500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62"/>
    </row>
    <row r="127" spans="3:22" ht="15.75" customHeight="1" x14ac:dyDescent="0.2">
      <c r="G127" s="61"/>
      <c r="H127" s="32" t="s">
        <v>176</v>
      </c>
      <c r="I127" s="27">
        <f>I66*I109</f>
        <v>2250000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62"/>
    </row>
    <row r="128" spans="3:22" ht="15.75" customHeight="1" x14ac:dyDescent="0.2">
      <c r="G128" s="61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62"/>
    </row>
    <row r="129" spans="7:22" ht="15.75" customHeight="1" x14ac:dyDescent="0.2">
      <c r="G129" s="63" t="s">
        <v>128</v>
      </c>
      <c r="H129" s="14"/>
      <c r="I129" s="32" t="s">
        <v>70</v>
      </c>
      <c r="J129" s="14"/>
      <c r="K129" s="32" t="s">
        <v>72</v>
      </c>
      <c r="L129" s="47">
        <f>M129*$I$109</f>
        <v>20250000</v>
      </c>
      <c r="M129" s="46">
        <f>J56</f>
        <v>27000000</v>
      </c>
      <c r="N129" s="14"/>
      <c r="O129" s="14"/>
      <c r="P129" s="14"/>
      <c r="Q129" s="14"/>
      <c r="R129" s="14"/>
      <c r="S129" s="14"/>
      <c r="T129" s="14"/>
      <c r="U129" s="14"/>
      <c r="V129" s="62"/>
    </row>
    <row r="130" spans="7:22" ht="15.75" customHeight="1" x14ac:dyDescent="0.2">
      <c r="G130" s="63" t="s">
        <v>129</v>
      </c>
      <c r="H130" s="14"/>
      <c r="I130" s="32" t="s">
        <v>71</v>
      </c>
      <c r="J130" s="14"/>
      <c r="K130" s="32" t="s">
        <v>72</v>
      </c>
      <c r="L130" s="47">
        <f>M130*$I$109</f>
        <v>12487500</v>
      </c>
      <c r="M130" s="77">
        <f>J61</f>
        <v>16650000</v>
      </c>
      <c r="N130" s="14"/>
      <c r="O130" s="14"/>
      <c r="P130" s="14"/>
      <c r="Q130" s="14"/>
      <c r="R130" s="14"/>
      <c r="S130" s="14"/>
      <c r="T130" s="14"/>
      <c r="U130" s="14"/>
      <c r="V130" s="62"/>
    </row>
    <row r="131" spans="7:22" ht="15.75" customHeight="1" x14ac:dyDescent="0.2">
      <c r="G131" s="63" t="s">
        <v>130</v>
      </c>
      <c r="H131" s="14"/>
      <c r="I131" s="32" t="s">
        <v>73</v>
      </c>
      <c r="J131" s="14"/>
      <c r="K131" s="32" t="s">
        <v>74</v>
      </c>
      <c r="L131" s="47">
        <f>M131*$I$109</f>
        <v>11250000</v>
      </c>
      <c r="M131" s="77">
        <f>J66</f>
        <v>15000000</v>
      </c>
      <c r="N131" s="14"/>
      <c r="O131" s="14"/>
      <c r="P131" s="14"/>
      <c r="Q131" s="14"/>
      <c r="R131" s="14"/>
      <c r="S131" s="14"/>
      <c r="T131" s="14"/>
      <c r="U131" s="14"/>
      <c r="V131" s="62"/>
    </row>
    <row r="132" spans="7:22" ht="15.75" customHeight="1" x14ac:dyDescent="0.2">
      <c r="G132" s="61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62"/>
    </row>
    <row r="133" spans="7:22" ht="15.75" customHeight="1" x14ac:dyDescent="0.2">
      <c r="G133" s="61"/>
      <c r="H133" s="14"/>
      <c r="I133" s="14"/>
      <c r="J133" s="14"/>
      <c r="K133" s="14"/>
      <c r="L133" s="74">
        <v>1.25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62"/>
    </row>
    <row r="134" spans="7:22" ht="15" customHeight="1" x14ac:dyDescent="0.2">
      <c r="G134" s="63" t="s">
        <v>131</v>
      </c>
      <c r="H134" s="14"/>
      <c r="I134" s="32" t="s">
        <v>77</v>
      </c>
      <c r="J134" s="14"/>
      <c r="K134" s="32" t="s">
        <v>75</v>
      </c>
      <c r="L134" s="27">
        <f t="shared" ref="L134:L139" si="10">M134*$L$133</f>
        <v>15625000</v>
      </c>
      <c r="M134" s="27">
        <f>D71</f>
        <v>12500000</v>
      </c>
      <c r="N134" s="14"/>
      <c r="O134" s="14"/>
      <c r="P134" s="14"/>
      <c r="Q134" s="14"/>
      <c r="R134" s="14"/>
      <c r="S134" s="14"/>
      <c r="T134" s="14"/>
      <c r="U134" s="14"/>
      <c r="V134" s="62"/>
    </row>
    <row r="135" spans="7:22" ht="15.75" customHeight="1" x14ac:dyDescent="0.2">
      <c r="G135" s="63" t="s">
        <v>132</v>
      </c>
      <c r="H135" s="14"/>
      <c r="I135" s="32" t="s">
        <v>78</v>
      </c>
      <c r="J135" s="14"/>
      <c r="K135" s="32" t="s">
        <v>76</v>
      </c>
      <c r="L135" s="27">
        <f t="shared" si="10"/>
        <v>12125000</v>
      </c>
      <c r="M135" s="27">
        <f>E71</f>
        <v>9700000</v>
      </c>
      <c r="N135" s="14"/>
      <c r="O135" s="14"/>
      <c r="P135" s="14"/>
      <c r="Q135" s="14"/>
      <c r="R135" s="14"/>
      <c r="S135" s="14"/>
      <c r="T135" s="14"/>
      <c r="U135" s="14"/>
      <c r="V135" s="62"/>
    </row>
    <row r="136" spans="7:22" ht="15.75" customHeight="1" x14ac:dyDescent="0.2">
      <c r="G136" s="63" t="s">
        <v>133</v>
      </c>
      <c r="H136" s="14"/>
      <c r="I136" s="32" t="s">
        <v>79</v>
      </c>
      <c r="J136" s="14"/>
      <c r="K136" s="32" t="s">
        <v>75</v>
      </c>
      <c r="L136" s="27">
        <f t="shared" si="10"/>
        <v>15875000</v>
      </c>
      <c r="M136" s="27">
        <f>F71</f>
        <v>12700000</v>
      </c>
      <c r="N136" s="14"/>
      <c r="O136" s="14"/>
      <c r="P136" s="14"/>
      <c r="Q136" s="14"/>
      <c r="R136" s="14"/>
      <c r="S136" s="14"/>
      <c r="T136" s="14"/>
      <c r="U136" s="14"/>
      <c r="V136" s="62"/>
    </row>
    <row r="137" spans="7:22" ht="15.75" customHeight="1" x14ac:dyDescent="0.2">
      <c r="G137" s="63" t="s">
        <v>134</v>
      </c>
      <c r="H137" s="14"/>
      <c r="I137" s="32" t="s">
        <v>80</v>
      </c>
      <c r="J137" s="14"/>
      <c r="K137" s="32" t="s">
        <v>75</v>
      </c>
      <c r="L137" s="27">
        <f t="shared" si="10"/>
        <v>5875000</v>
      </c>
      <c r="M137" s="27">
        <f>G71</f>
        <v>4700000</v>
      </c>
      <c r="N137" s="14"/>
      <c r="O137" s="14"/>
      <c r="P137" s="14"/>
      <c r="Q137" s="14"/>
      <c r="R137" s="14"/>
      <c r="S137" s="14"/>
      <c r="T137" s="14"/>
      <c r="U137" s="14"/>
      <c r="V137" s="62"/>
    </row>
    <row r="138" spans="7:22" ht="15.75" customHeight="1" x14ac:dyDescent="0.2">
      <c r="G138" s="63" t="s">
        <v>135</v>
      </c>
      <c r="H138" s="14"/>
      <c r="I138" s="32" t="s">
        <v>81</v>
      </c>
      <c r="J138" s="14"/>
      <c r="K138" s="32" t="s">
        <v>75</v>
      </c>
      <c r="L138" s="27">
        <f t="shared" si="10"/>
        <v>15875000</v>
      </c>
      <c r="M138" s="27">
        <f>H71</f>
        <v>12700000</v>
      </c>
      <c r="N138" s="14"/>
      <c r="O138" s="14"/>
      <c r="P138" s="14"/>
      <c r="Q138" s="14"/>
      <c r="R138" s="14"/>
      <c r="S138" s="14"/>
      <c r="T138" s="14"/>
      <c r="U138" s="14"/>
      <c r="V138" s="62"/>
    </row>
    <row r="139" spans="7:22" ht="15.75" customHeight="1" x14ac:dyDescent="0.2">
      <c r="G139" s="63" t="s">
        <v>136</v>
      </c>
      <c r="H139" s="14"/>
      <c r="I139" s="32" t="s">
        <v>82</v>
      </c>
      <c r="J139" s="14"/>
      <c r="K139" s="32" t="s">
        <v>75</v>
      </c>
      <c r="L139" s="27">
        <f t="shared" si="10"/>
        <v>7937500</v>
      </c>
      <c r="M139" s="27">
        <f>I71</f>
        <v>6350000</v>
      </c>
      <c r="N139" s="14"/>
      <c r="O139" s="14"/>
      <c r="P139" s="14"/>
      <c r="Q139" s="14"/>
      <c r="R139" s="14"/>
      <c r="S139" s="14"/>
      <c r="T139" s="14"/>
      <c r="U139" s="14"/>
      <c r="V139" s="62"/>
    </row>
    <row r="140" spans="7:22" ht="15.75" customHeight="1" x14ac:dyDescent="0.2">
      <c r="G140" s="61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62"/>
    </row>
    <row r="141" spans="7:22" ht="15.75" customHeight="1" x14ac:dyDescent="0.2">
      <c r="G141" s="61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62"/>
    </row>
    <row r="142" spans="7:22" ht="15.75" customHeight="1" x14ac:dyDescent="0.2">
      <c r="G142" s="72" t="s">
        <v>84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62"/>
    </row>
    <row r="143" spans="7:22" ht="15.75" customHeight="1" x14ac:dyDescent="0.2">
      <c r="G143" s="63" t="s">
        <v>85</v>
      </c>
      <c r="H143" s="14"/>
      <c r="I143" s="32" t="s">
        <v>159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62"/>
    </row>
    <row r="144" spans="7:22" ht="15.75" customHeight="1" x14ac:dyDescent="0.2">
      <c r="G144" s="63" t="s">
        <v>86</v>
      </c>
      <c r="H144" s="14"/>
      <c r="I144" s="32" t="s">
        <v>160</v>
      </c>
      <c r="J144" s="14"/>
      <c r="K144" s="32" t="s">
        <v>90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62"/>
    </row>
    <row r="145" spans="7:22" ht="15.75" customHeight="1" x14ac:dyDescent="0.2">
      <c r="G145" s="63" t="s">
        <v>87</v>
      </c>
      <c r="H145" s="14"/>
      <c r="I145" s="32" t="s">
        <v>91</v>
      </c>
      <c r="J145" s="14"/>
      <c r="K145" s="3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62"/>
    </row>
    <row r="146" spans="7:22" ht="15.75" customHeight="1" x14ac:dyDescent="0.2">
      <c r="G146" s="63" t="s">
        <v>88</v>
      </c>
      <c r="H146" s="14"/>
      <c r="I146" s="32" t="s">
        <v>92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62"/>
    </row>
    <row r="147" spans="7:22" ht="15.75" customHeight="1" x14ac:dyDescent="0.2">
      <c r="G147" s="63" t="s">
        <v>89</v>
      </c>
      <c r="H147" s="14"/>
      <c r="I147" s="32" t="s">
        <v>93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62"/>
    </row>
    <row r="148" spans="7:22" ht="15.75" customHeight="1" x14ac:dyDescent="0.2">
      <c r="G148" s="63" t="s">
        <v>103</v>
      </c>
      <c r="H148" s="14"/>
      <c r="I148" s="32" t="s">
        <v>94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62"/>
    </row>
    <row r="149" spans="7:22" ht="15.75" customHeight="1" x14ac:dyDescent="0.2">
      <c r="G149" s="61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62"/>
    </row>
    <row r="150" spans="7:22" ht="15.75" customHeight="1" x14ac:dyDescent="0.2">
      <c r="G150" s="63" t="s">
        <v>95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62"/>
    </row>
    <row r="151" spans="7:22" ht="15.75" customHeight="1" thickBot="1" x14ac:dyDescent="0.25">
      <c r="G151" s="66" t="s">
        <v>161</v>
      </c>
      <c r="H151" s="67"/>
      <c r="I151" s="67"/>
      <c r="J151" s="67"/>
      <c r="K151" s="67"/>
      <c r="L151" s="67"/>
      <c r="M151" s="67"/>
      <c r="N151" s="67"/>
      <c r="O151" s="70" t="s">
        <v>75</v>
      </c>
      <c r="P151" s="78">
        <f>H94</f>
        <v>86450</v>
      </c>
      <c r="Q151" s="67"/>
      <c r="R151" s="67"/>
      <c r="S151" s="67"/>
      <c r="T151" s="67"/>
      <c r="U151" s="67"/>
      <c r="V151" s="71"/>
    </row>
    <row r="152" spans="7:22" ht="15.75" customHeight="1" x14ac:dyDescent="0.2"/>
    <row r="153" spans="7:22" ht="15.75" customHeight="1" x14ac:dyDescent="0.2"/>
    <row r="154" spans="7:22" ht="15.75" customHeight="1" x14ac:dyDescent="0.2"/>
    <row r="155" spans="7:22" ht="15.75" customHeight="1" x14ac:dyDescent="0.2"/>
    <row r="156" spans="7:22" ht="15.75" customHeight="1" x14ac:dyDescent="0.2"/>
    <row r="157" spans="7:22" ht="15.75" customHeight="1" x14ac:dyDescent="0.2"/>
    <row r="158" spans="7:22" ht="15.75" customHeight="1" x14ac:dyDescent="0.2"/>
    <row r="159" spans="7:22" ht="15.75" customHeight="1" x14ac:dyDescent="0.2"/>
    <row r="160" spans="7:2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I98:R98"/>
    <mergeCell ref="C83:J83"/>
    <mergeCell ref="C1:I1"/>
    <mergeCell ref="C3:I3"/>
    <mergeCell ref="C15:I15"/>
    <mergeCell ref="C53:I53"/>
    <mergeCell ref="C74:J74"/>
  </mergeCells>
  <pageMargins left="0.7" right="0.7" top="0.75" bottom="0.75" header="0" footer="0"/>
  <pageSetup orientation="portrait"/>
  <ignoredErrors>
    <ignoredError sqref="E7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7A35-6B49-4945-B3B3-9ED89495A720}">
  <dimension ref="B2:W64"/>
  <sheetViews>
    <sheetView zoomScale="50" workbookViewId="0">
      <selection activeCell="AE50" sqref="AE50"/>
    </sheetView>
  </sheetViews>
  <sheetFormatPr baseColWidth="10" defaultRowHeight="16" x14ac:dyDescent="0.2"/>
  <cols>
    <col min="3" max="3" width="35.1640625" bestFit="1" customWidth="1"/>
    <col min="4" max="4" width="15.1640625" customWidth="1"/>
    <col min="5" max="5" width="11.5" bestFit="1" customWidth="1"/>
    <col min="6" max="6" width="14" bestFit="1" customWidth="1"/>
    <col min="7" max="7" width="13.33203125" customWidth="1"/>
    <col min="8" max="11" width="11.5" bestFit="1" customWidth="1"/>
    <col min="12" max="12" width="20.83203125" customWidth="1"/>
    <col min="13" max="13" width="12.1640625" bestFit="1" customWidth="1"/>
    <col min="14" max="14" width="11.5" bestFit="1" customWidth="1"/>
    <col min="15" max="15" width="12.1640625" bestFit="1" customWidth="1"/>
    <col min="17" max="17" width="11.5" bestFit="1" customWidth="1"/>
    <col min="19" max="19" width="11.5" bestFit="1" customWidth="1"/>
  </cols>
  <sheetData>
    <row r="2" spans="3:19" ht="21" x14ac:dyDescent="0.25">
      <c r="C2" s="220" t="s">
        <v>253</v>
      </c>
      <c r="D2" s="220"/>
      <c r="E2" s="220"/>
      <c r="F2" s="220"/>
      <c r="G2" s="220"/>
      <c r="H2" s="220"/>
      <c r="I2" s="220"/>
    </row>
    <row r="3" spans="3:19" ht="17" thickBot="1" x14ac:dyDescent="0.25"/>
    <row r="4" spans="3:19" ht="17" thickBot="1" x14ac:dyDescent="0.25">
      <c r="C4" s="221" t="s">
        <v>306</v>
      </c>
      <c r="D4" s="222"/>
      <c r="E4" s="222"/>
      <c r="F4" s="222"/>
      <c r="G4" s="222"/>
      <c r="H4" s="222"/>
      <c r="I4" s="223"/>
      <c r="M4" s="14"/>
    </row>
    <row r="5" spans="3:19" ht="17" thickBot="1" x14ac:dyDescent="0.25">
      <c r="C5" s="84"/>
      <c r="D5" s="81" t="s">
        <v>2</v>
      </c>
      <c r="E5" s="80" t="s">
        <v>3</v>
      </c>
      <c r="F5" s="80" t="s">
        <v>4</v>
      </c>
      <c r="G5" s="80" t="s">
        <v>5</v>
      </c>
      <c r="H5" s="80" t="s">
        <v>6</v>
      </c>
      <c r="I5" s="85" t="s">
        <v>7</v>
      </c>
      <c r="M5" s="14"/>
    </row>
    <row r="6" spans="3:19" ht="17" thickBot="1" x14ac:dyDescent="0.25">
      <c r="C6" s="82" t="s">
        <v>197</v>
      </c>
      <c r="D6" s="161">
        <v>0.53</v>
      </c>
      <c r="E6" s="162">
        <v>0.88</v>
      </c>
      <c r="F6" s="162">
        <v>0.6</v>
      </c>
      <c r="G6" s="162">
        <v>0.56999999999999995</v>
      </c>
      <c r="H6" s="162">
        <v>0.56000000000000005</v>
      </c>
      <c r="I6" s="163">
        <v>0.71</v>
      </c>
    </row>
    <row r="7" spans="3:19" ht="17" thickBot="1" x14ac:dyDescent="0.25">
      <c r="C7" s="82" t="s">
        <v>198</v>
      </c>
      <c r="D7" s="161">
        <v>4.41</v>
      </c>
      <c r="E7" s="162">
        <v>5.25</v>
      </c>
      <c r="F7" s="162">
        <v>3.22</v>
      </c>
      <c r="G7" s="162">
        <v>4.41</v>
      </c>
      <c r="H7" s="162">
        <v>3.85</v>
      </c>
      <c r="I7" s="163">
        <v>5.6</v>
      </c>
    </row>
    <row r="8" spans="3:19" ht="17" thickBot="1" x14ac:dyDescent="0.25">
      <c r="C8" s="83" t="s">
        <v>162</v>
      </c>
      <c r="D8" s="164">
        <v>0.4</v>
      </c>
      <c r="E8" s="165">
        <v>0.4</v>
      </c>
      <c r="F8" s="165">
        <v>0.4</v>
      </c>
      <c r="G8" s="165">
        <v>0.4</v>
      </c>
      <c r="H8" s="165">
        <v>0.4</v>
      </c>
      <c r="I8" s="166">
        <v>0.4</v>
      </c>
      <c r="M8" s="14"/>
      <c r="N8" s="14"/>
      <c r="O8" s="14"/>
      <c r="P8" s="14"/>
      <c r="Q8" s="14"/>
    </row>
    <row r="9" spans="3:19" x14ac:dyDescent="0.2">
      <c r="M9" s="14"/>
      <c r="N9" s="14"/>
      <c r="O9" s="14"/>
      <c r="P9" s="14"/>
      <c r="Q9" s="14"/>
    </row>
    <row r="10" spans="3:19" ht="17" thickBot="1" x14ac:dyDescent="0.25">
      <c r="M10" s="14"/>
      <c r="N10" s="14"/>
      <c r="O10" s="14"/>
      <c r="P10" s="14"/>
      <c r="Q10" s="14"/>
    </row>
    <row r="11" spans="3:19" ht="17" thickBot="1" x14ac:dyDescent="0.25">
      <c r="C11" s="224" t="s">
        <v>307</v>
      </c>
      <c r="D11" s="225"/>
      <c r="E11" s="225"/>
      <c r="F11" s="225"/>
      <c r="G11" s="225"/>
      <c r="H11" s="225"/>
      <c r="I11" s="226"/>
      <c r="L11" s="212" t="s">
        <v>317</v>
      </c>
      <c r="M11" s="213"/>
      <c r="N11" s="213"/>
      <c r="O11" s="213"/>
      <c r="P11" s="213"/>
      <c r="Q11" s="213"/>
      <c r="R11" s="213"/>
      <c r="S11" s="214"/>
    </row>
    <row r="12" spans="3:19" ht="17" thickBot="1" x14ac:dyDescent="0.25">
      <c r="C12" s="100" t="s">
        <v>39</v>
      </c>
      <c r="D12" s="88" t="s">
        <v>2</v>
      </c>
      <c r="E12" s="89" t="s">
        <v>3</v>
      </c>
      <c r="F12" s="89" t="s">
        <v>4</v>
      </c>
      <c r="G12" s="89" t="s">
        <v>5</v>
      </c>
      <c r="H12" s="89" t="s">
        <v>6</v>
      </c>
      <c r="I12" s="90" t="s">
        <v>7</v>
      </c>
      <c r="L12" s="100" t="s">
        <v>39</v>
      </c>
      <c r="M12" s="88" t="s">
        <v>2</v>
      </c>
      <c r="N12" s="89" t="s">
        <v>3</v>
      </c>
      <c r="O12" s="89" t="s">
        <v>4</v>
      </c>
      <c r="P12" s="89" t="s">
        <v>5</v>
      </c>
      <c r="Q12" s="89" t="s">
        <v>6</v>
      </c>
      <c r="R12" s="143" t="s">
        <v>7</v>
      </c>
      <c r="S12" s="106" t="s">
        <v>25</v>
      </c>
    </row>
    <row r="13" spans="3:19" ht="17" thickBot="1" x14ac:dyDescent="0.25">
      <c r="C13" s="101" t="s">
        <v>194</v>
      </c>
      <c r="D13" s="86">
        <v>8.9999999999999998E-4</v>
      </c>
      <c r="E13" s="50">
        <v>8.0000000000000004E-4</v>
      </c>
      <c r="F13" s="50">
        <v>1.1000000000000001E-3</v>
      </c>
      <c r="G13" s="50">
        <v>1.1999999999999999E-3</v>
      </c>
      <c r="H13" s="50">
        <v>1.1000000000000001E-3</v>
      </c>
      <c r="I13" s="91">
        <v>1.1999999999999999E-3</v>
      </c>
      <c r="L13" s="101" t="s">
        <v>312</v>
      </c>
      <c r="M13" s="128">
        <f t="shared" ref="M13:R15" si="0">D13*D20</f>
        <v>9675</v>
      </c>
      <c r="N13" s="128">
        <f t="shared" si="0"/>
        <v>3600</v>
      </c>
      <c r="O13" s="129">
        <f t="shared" si="0"/>
        <v>11935</v>
      </c>
      <c r="P13" s="129">
        <f t="shared" si="0"/>
        <v>3719.9999999999995</v>
      </c>
      <c r="Q13" s="129">
        <f t="shared" si="0"/>
        <v>11935</v>
      </c>
      <c r="R13" s="144">
        <f t="shared" si="0"/>
        <v>5560.563380281681</v>
      </c>
      <c r="S13" s="145">
        <f>SUM(M13:R13)</f>
        <v>46425.563380281681</v>
      </c>
    </row>
    <row r="14" spans="3:19" ht="17" thickBot="1" x14ac:dyDescent="0.25">
      <c r="C14" s="101" t="s">
        <v>195</v>
      </c>
      <c r="D14" s="87">
        <v>4.3E-3</v>
      </c>
      <c r="E14" s="51">
        <v>2.3E-3</v>
      </c>
      <c r="F14" s="51">
        <v>3.2000000000000002E-3</v>
      </c>
      <c r="G14" s="51">
        <v>5.8999999999999999E-3</v>
      </c>
      <c r="H14" s="51">
        <v>4.7999999999999996E-3</v>
      </c>
      <c r="I14" s="92">
        <v>3.3999999999999998E-3</v>
      </c>
      <c r="L14" s="140" t="s">
        <v>313</v>
      </c>
      <c r="M14" s="133">
        <f t="shared" si="0"/>
        <v>11287.5</v>
      </c>
      <c r="N14" s="134">
        <f t="shared" si="0"/>
        <v>6382.5</v>
      </c>
      <c r="O14" s="134">
        <f t="shared" si="0"/>
        <v>8880</v>
      </c>
      <c r="P14" s="134">
        <f t="shared" si="0"/>
        <v>3097.5</v>
      </c>
      <c r="Q14" s="134">
        <f t="shared" si="0"/>
        <v>13319.999999999998</v>
      </c>
      <c r="R14" s="135">
        <f t="shared" si="0"/>
        <v>3442.5</v>
      </c>
      <c r="S14" s="130">
        <f>SUM(M14:R14)</f>
        <v>46410</v>
      </c>
    </row>
    <row r="15" spans="3:19" ht="17" thickBot="1" x14ac:dyDescent="0.25">
      <c r="C15" s="102" t="s">
        <v>196</v>
      </c>
      <c r="D15" s="93">
        <v>5.0000000000000001E-4</v>
      </c>
      <c r="E15" s="94">
        <v>5.0000000000000001E-4</v>
      </c>
      <c r="F15" s="94">
        <v>5.0000000000000001E-4</v>
      </c>
      <c r="G15" s="94">
        <v>5.0000000000000001E-4</v>
      </c>
      <c r="H15" s="94">
        <v>5.0000000000000001E-4</v>
      </c>
      <c r="I15" s="95">
        <v>5.0000000000000001E-4</v>
      </c>
      <c r="L15" s="101" t="s">
        <v>314</v>
      </c>
      <c r="M15" s="139">
        <f t="shared" si="0"/>
        <v>1125</v>
      </c>
      <c r="N15" s="136">
        <f t="shared" si="0"/>
        <v>1125</v>
      </c>
      <c r="O15" s="136">
        <f t="shared" si="0"/>
        <v>1125</v>
      </c>
      <c r="P15" s="136">
        <f t="shared" si="0"/>
        <v>1125</v>
      </c>
      <c r="Q15" s="136">
        <f t="shared" si="0"/>
        <v>1125</v>
      </c>
      <c r="R15" s="137">
        <f t="shared" si="0"/>
        <v>1125</v>
      </c>
      <c r="S15" s="138">
        <f>SUM(M15:R15)</f>
        <v>6750</v>
      </c>
    </row>
    <row r="16" spans="3:19" ht="17" thickBot="1" x14ac:dyDescent="0.25">
      <c r="L16" s="142" t="s">
        <v>25</v>
      </c>
      <c r="M16" s="183">
        <f t="shared" ref="M16:S16" si="1">SUM(M13:M15)</f>
        <v>22087.5</v>
      </c>
      <c r="N16" s="141">
        <f t="shared" si="1"/>
        <v>11107.5</v>
      </c>
      <c r="O16" s="183">
        <f t="shared" si="1"/>
        <v>21940</v>
      </c>
      <c r="P16" s="131">
        <f t="shared" si="1"/>
        <v>7942.5</v>
      </c>
      <c r="Q16" s="183">
        <f t="shared" si="1"/>
        <v>26380</v>
      </c>
      <c r="R16" s="131">
        <f t="shared" si="1"/>
        <v>10128.063380281681</v>
      </c>
      <c r="S16" s="132">
        <f t="shared" si="1"/>
        <v>99585.563380281674</v>
      </c>
    </row>
    <row r="17" spans="2:19" ht="17" thickBot="1" x14ac:dyDescent="0.25">
      <c r="L17" s="14"/>
      <c r="M17" s="14"/>
    </row>
    <row r="18" spans="2:19" ht="17" thickBot="1" x14ac:dyDescent="0.25">
      <c r="C18" s="224" t="s">
        <v>308</v>
      </c>
      <c r="D18" s="227"/>
      <c r="E18" s="227"/>
      <c r="F18" s="227"/>
      <c r="G18" s="227"/>
      <c r="H18" s="227"/>
      <c r="I18" s="227"/>
      <c r="J18" s="228"/>
      <c r="L18" s="212" t="s">
        <v>316</v>
      </c>
      <c r="M18" s="213"/>
      <c r="N18" s="213"/>
      <c r="O18" s="213"/>
      <c r="P18" s="213"/>
      <c r="Q18" s="213"/>
      <c r="R18" s="213"/>
      <c r="S18" s="214"/>
    </row>
    <row r="19" spans="2:19" ht="17" thickBot="1" x14ac:dyDescent="0.25">
      <c r="C19" s="156" t="s">
        <v>199</v>
      </c>
      <c r="D19" s="104" t="s">
        <v>2</v>
      </c>
      <c r="E19" s="105" t="s">
        <v>3</v>
      </c>
      <c r="F19" s="105" t="s">
        <v>4</v>
      </c>
      <c r="G19" s="105" t="s">
        <v>5</v>
      </c>
      <c r="H19" s="105" t="s">
        <v>6</v>
      </c>
      <c r="I19" s="105" t="s">
        <v>7</v>
      </c>
      <c r="J19" s="106" t="s">
        <v>25</v>
      </c>
      <c r="L19" s="100" t="s">
        <v>39</v>
      </c>
      <c r="M19" s="88" t="s">
        <v>2</v>
      </c>
      <c r="N19" s="89" t="s">
        <v>3</v>
      </c>
      <c r="O19" s="89" t="s">
        <v>4</v>
      </c>
      <c r="P19" s="89" t="s">
        <v>5</v>
      </c>
      <c r="Q19" s="89" t="s">
        <v>6</v>
      </c>
      <c r="R19" s="143" t="s">
        <v>7</v>
      </c>
      <c r="S19" s="106" t="s">
        <v>25</v>
      </c>
    </row>
    <row r="20" spans="2:19" ht="17" thickBot="1" x14ac:dyDescent="0.25">
      <c r="C20" s="157" t="s">
        <v>197</v>
      </c>
      <c r="D20" s="96">
        <v>10750000</v>
      </c>
      <c r="E20" s="97">
        <v>4500000</v>
      </c>
      <c r="F20" s="97">
        <v>10850000</v>
      </c>
      <c r="G20" s="97">
        <v>3100000</v>
      </c>
      <c r="H20" s="97">
        <v>10850000</v>
      </c>
      <c r="I20" s="97">
        <v>4633802.8169014016</v>
      </c>
      <c r="J20" s="98">
        <f>SUM(D20:I20)</f>
        <v>44683802.816901401</v>
      </c>
      <c r="L20" s="101" t="s">
        <v>312</v>
      </c>
      <c r="M20" s="167">
        <f>D20/1000*D6</f>
        <v>5697.5</v>
      </c>
      <c r="N20" s="167">
        <f>E20/N24*E6</f>
        <v>3960</v>
      </c>
      <c r="O20" s="168">
        <f>F20/1000*F6</f>
        <v>6510</v>
      </c>
      <c r="P20" s="168">
        <f>G20/N24*G6</f>
        <v>1766.9999999999998</v>
      </c>
      <c r="Q20" s="168">
        <f>H20/1000*H6</f>
        <v>6076.0000000000009</v>
      </c>
      <c r="R20" s="169">
        <f>I20/N24*I6</f>
        <v>3289.999999999995</v>
      </c>
      <c r="S20" s="170">
        <f>SUM(M20:R20)</f>
        <v>27300.499999999996</v>
      </c>
    </row>
    <row r="21" spans="2:19" ht="17" thickBot="1" x14ac:dyDescent="0.25">
      <c r="C21" s="157" t="s">
        <v>198</v>
      </c>
      <c r="D21" s="96">
        <v>2625000</v>
      </c>
      <c r="E21" s="97">
        <v>2775000</v>
      </c>
      <c r="F21" s="97">
        <v>2775000</v>
      </c>
      <c r="G21" s="97">
        <v>525000</v>
      </c>
      <c r="H21" s="97">
        <v>2775000</v>
      </c>
      <c r="I21" s="97">
        <v>1012500</v>
      </c>
      <c r="J21" s="98">
        <f t="shared" ref="J21" si="2">SUM(D21:I21)</f>
        <v>12487500</v>
      </c>
      <c r="L21" s="140" t="s">
        <v>313</v>
      </c>
      <c r="M21" s="171">
        <f>D21/N24*D7</f>
        <v>11576.25</v>
      </c>
      <c r="N21" s="172">
        <f>E21/N24*E7</f>
        <v>14568.75</v>
      </c>
      <c r="O21" s="172">
        <f>F21/1000*F7</f>
        <v>8935.5</v>
      </c>
      <c r="P21" s="172">
        <f>G21/N24*G7</f>
        <v>2315.25</v>
      </c>
      <c r="Q21" s="172">
        <f>H21/N24*H7</f>
        <v>10683.75</v>
      </c>
      <c r="R21" s="173">
        <f>I21/N24*I7</f>
        <v>5670</v>
      </c>
      <c r="S21" s="174">
        <f>SUM(M21:R21)</f>
        <v>53749.5</v>
      </c>
    </row>
    <row r="22" spans="2:19" ht="17" thickBot="1" x14ac:dyDescent="0.25">
      <c r="C22" s="157" t="s">
        <v>162</v>
      </c>
      <c r="D22" s="96">
        <v>2250000</v>
      </c>
      <c r="E22" s="97">
        <v>2250000</v>
      </c>
      <c r="F22" s="97">
        <v>2250000</v>
      </c>
      <c r="G22" s="97">
        <v>2250000</v>
      </c>
      <c r="H22" s="97">
        <v>2250000</v>
      </c>
      <c r="I22" s="97">
        <v>2250000</v>
      </c>
      <c r="J22" s="98">
        <f>SUM(D22:I22)</f>
        <v>13500000</v>
      </c>
      <c r="L22" s="101" t="s">
        <v>314</v>
      </c>
      <c r="M22" s="175">
        <f>D22/N24*D8</f>
        <v>900</v>
      </c>
      <c r="N22" s="176">
        <f>E22/N24*E8</f>
        <v>900</v>
      </c>
      <c r="O22" s="176">
        <f>F22/1000*F8</f>
        <v>900</v>
      </c>
      <c r="P22" s="176">
        <f>G22/N24*G8</f>
        <v>900</v>
      </c>
      <c r="Q22" s="176">
        <f>H22/N24*H8</f>
        <v>900</v>
      </c>
      <c r="R22" s="177">
        <f>I22/1000*I8</f>
        <v>900</v>
      </c>
      <c r="S22" s="178">
        <f>SUM(M22:R22)</f>
        <v>5400</v>
      </c>
    </row>
    <row r="23" spans="2:19" ht="17" thickBot="1" x14ac:dyDescent="0.25">
      <c r="C23" s="158" t="s">
        <v>255</v>
      </c>
      <c r="D23" s="103">
        <f>SUM(D20:D22)</f>
        <v>15625000</v>
      </c>
      <c r="E23" s="103">
        <f>SUM(E20:E22)</f>
        <v>9525000</v>
      </c>
      <c r="F23" s="103">
        <f t="shared" ref="F23:I23" si="3">SUM(F20:F22)</f>
        <v>15875000</v>
      </c>
      <c r="G23" s="103">
        <f t="shared" si="3"/>
        <v>5875000</v>
      </c>
      <c r="H23" s="103">
        <f t="shared" si="3"/>
        <v>15875000</v>
      </c>
      <c r="I23" s="103">
        <f t="shared" si="3"/>
        <v>7896302.8169014016</v>
      </c>
      <c r="J23" s="99">
        <f>SUM(J20:J22)</f>
        <v>70671302.816901401</v>
      </c>
      <c r="K23" s="52"/>
      <c r="L23" s="142" t="s">
        <v>25</v>
      </c>
      <c r="M23" s="179">
        <f t="shared" ref="M23:S23" si="4">SUM(M20:M22)</f>
        <v>18173.75</v>
      </c>
      <c r="N23" s="181">
        <f t="shared" si="4"/>
        <v>19428.75</v>
      </c>
      <c r="O23" s="179">
        <f t="shared" si="4"/>
        <v>16345.5</v>
      </c>
      <c r="P23" s="179">
        <f t="shared" si="4"/>
        <v>4982.25</v>
      </c>
      <c r="Q23" s="179">
        <f t="shared" si="4"/>
        <v>17659.75</v>
      </c>
      <c r="R23" s="179">
        <f t="shared" si="4"/>
        <v>9859.9999999999945</v>
      </c>
      <c r="S23" s="180">
        <f t="shared" si="4"/>
        <v>86450</v>
      </c>
    </row>
    <row r="24" spans="2:19" ht="17" thickBot="1" x14ac:dyDescent="0.25">
      <c r="I24" s="52"/>
      <c r="L24" s="160" t="s">
        <v>315</v>
      </c>
      <c r="N24">
        <v>1000</v>
      </c>
    </row>
    <row r="25" spans="2:19" ht="17" thickBot="1" x14ac:dyDescent="0.25">
      <c r="C25" s="146" t="s">
        <v>309</v>
      </c>
      <c r="D25" s="122">
        <f>SUMPRODUCT(D13:I15,D20:I22)</f>
        <v>99585.563380281674</v>
      </c>
    </row>
    <row r="26" spans="2:19" ht="17" thickBot="1" x14ac:dyDescent="0.25">
      <c r="C26" s="147" t="s">
        <v>310</v>
      </c>
      <c r="D26" s="123">
        <f>J23</f>
        <v>70671302.816901401</v>
      </c>
    </row>
    <row r="27" spans="2:19" x14ac:dyDescent="0.2">
      <c r="Q27" s="14"/>
      <c r="R27" s="14"/>
    </row>
    <row r="29" spans="2:19" ht="17" thickBot="1" x14ac:dyDescent="0.25"/>
    <row r="30" spans="2:19" x14ac:dyDescent="0.2">
      <c r="C30" s="44" t="s">
        <v>138</v>
      </c>
      <c r="D30" s="55" t="s">
        <v>200</v>
      </c>
      <c r="E30" s="53"/>
      <c r="F30" s="54" t="s">
        <v>139</v>
      </c>
      <c r="G30" s="118" t="s">
        <v>305</v>
      </c>
    </row>
    <row r="31" spans="2:19" ht="16" customHeight="1" x14ac:dyDescent="0.2">
      <c r="B31" s="218" t="s">
        <v>254</v>
      </c>
      <c r="C31" s="119" t="s">
        <v>141</v>
      </c>
      <c r="D31" s="107">
        <f>D20</f>
        <v>10750000</v>
      </c>
      <c r="E31" s="124" t="s">
        <v>72</v>
      </c>
      <c r="F31" s="111">
        <v>4500000</v>
      </c>
      <c r="G31" s="116">
        <f>D31-F31</f>
        <v>6250000</v>
      </c>
    </row>
    <row r="32" spans="2:19" x14ac:dyDescent="0.2">
      <c r="B32" s="218"/>
      <c r="C32" s="120" t="s">
        <v>142</v>
      </c>
      <c r="D32" s="108">
        <f>D21</f>
        <v>2625000</v>
      </c>
      <c r="E32" s="124" t="s">
        <v>72</v>
      </c>
      <c r="F32" s="111">
        <v>2625000</v>
      </c>
      <c r="G32" s="116">
        <f t="shared" ref="G32:G58" si="5">D32-F32</f>
        <v>0</v>
      </c>
    </row>
    <row r="33" spans="2:7" x14ac:dyDescent="0.2">
      <c r="B33" s="218"/>
      <c r="C33" s="119" t="s">
        <v>143</v>
      </c>
      <c r="D33" s="108">
        <f>D22</f>
        <v>2250000</v>
      </c>
      <c r="E33" s="124" t="s">
        <v>72</v>
      </c>
      <c r="F33" s="111">
        <v>2250000</v>
      </c>
      <c r="G33" s="116">
        <f t="shared" si="5"/>
        <v>0</v>
      </c>
    </row>
    <row r="34" spans="2:7" x14ac:dyDescent="0.2">
      <c r="B34" s="218"/>
      <c r="C34" s="119" t="s">
        <v>144</v>
      </c>
      <c r="D34" s="108">
        <f>E20</f>
        <v>4500000</v>
      </c>
      <c r="E34" s="124" t="s">
        <v>72</v>
      </c>
      <c r="F34" s="111">
        <v>4500000</v>
      </c>
      <c r="G34" s="116">
        <f t="shared" si="5"/>
        <v>0</v>
      </c>
    </row>
    <row r="35" spans="2:7" x14ac:dyDescent="0.2">
      <c r="B35" s="218"/>
      <c r="C35" s="119" t="s">
        <v>145</v>
      </c>
      <c r="D35" s="108">
        <f>E21</f>
        <v>2775000</v>
      </c>
      <c r="E35" s="124" t="s">
        <v>72</v>
      </c>
      <c r="F35" s="111">
        <v>2775000</v>
      </c>
      <c r="G35" s="116">
        <f t="shared" si="5"/>
        <v>0</v>
      </c>
    </row>
    <row r="36" spans="2:7" x14ac:dyDescent="0.2">
      <c r="B36" s="218"/>
      <c r="C36" s="119" t="s">
        <v>146</v>
      </c>
      <c r="D36" s="108">
        <f>E22</f>
        <v>2250000</v>
      </c>
      <c r="E36" s="124" t="s">
        <v>72</v>
      </c>
      <c r="F36" s="111">
        <v>2250000</v>
      </c>
      <c r="G36" s="116">
        <f t="shared" si="5"/>
        <v>0</v>
      </c>
    </row>
    <row r="37" spans="2:7" x14ac:dyDescent="0.2">
      <c r="B37" s="218"/>
      <c r="C37" s="119" t="s">
        <v>147</v>
      </c>
      <c r="D37" s="108">
        <f>F20</f>
        <v>10850000</v>
      </c>
      <c r="E37" s="124" t="s">
        <v>72</v>
      </c>
      <c r="F37" s="111">
        <v>4500000</v>
      </c>
      <c r="G37" s="116">
        <f t="shared" si="5"/>
        <v>6350000</v>
      </c>
    </row>
    <row r="38" spans="2:7" x14ac:dyDescent="0.2">
      <c r="B38" s="218"/>
      <c r="C38" s="119" t="s">
        <v>148</v>
      </c>
      <c r="D38" s="108">
        <f>F21</f>
        <v>2775000</v>
      </c>
      <c r="E38" s="124" t="s">
        <v>72</v>
      </c>
      <c r="F38" s="111">
        <v>2775000</v>
      </c>
      <c r="G38" s="116">
        <f t="shared" si="5"/>
        <v>0</v>
      </c>
    </row>
    <row r="39" spans="2:7" x14ac:dyDescent="0.2">
      <c r="B39" s="218"/>
      <c r="C39" s="119" t="s">
        <v>149</v>
      </c>
      <c r="D39" s="108">
        <f>F22</f>
        <v>2250000</v>
      </c>
      <c r="E39" s="124" t="s">
        <v>72</v>
      </c>
      <c r="F39" s="111">
        <v>2250000</v>
      </c>
      <c r="G39" s="116">
        <f t="shared" si="5"/>
        <v>0</v>
      </c>
    </row>
    <row r="40" spans="2:7" x14ac:dyDescent="0.2">
      <c r="B40" s="218"/>
      <c r="C40" s="119" t="s">
        <v>150</v>
      </c>
      <c r="D40" s="108">
        <f>G20</f>
        <v>3100000</v>
      </c>
      <c r="E40" s="124" t="s">
        <v>72</v>
      </c>
      <c r="F40" s="111">
        <v>750000</v>
      </c>
      <c r="G40" s="116">
        <f t="shared" si="5"/>
        <v>2350000</v>
      </c>
    </row>
    <row r="41" spans="2:7" x14ac:dyDescent="0.2">
      <c r="B41" s="218"/>
      <c r="C41" s="119" t="s">
        <v>151</v>
      </c>
      <c r="D41" s="108">
        <f>G21</f>
        <v>525000</v>
      </c>
      <c r="E41" s="124" t="s">
        <v>72</v>
      </c>
      <c r="F41" s="111">
        <v>525000</v>
      </c>
      <c r="G41" s="116">
        <f t="shared" si="5"/>
        <v>0</v>
      </c>
    </row>
    <row r="42" spans="2:7" x14ac:dyDescent="0.2">
      <c r="B42" s="218"/>
      <c r="C42" s="119" t="s">
        <v>152</v>
      </c>
      <c r="D42" s="108">
        <f>G22</f>
        <v>2250000</v>
      </c>
      <c r="E42" s="124" t="s">
        <v>72</v>
      </c>
      <c r="F42" s="111">
        <v>2250000</v>
      </c>
      <c r="G42" s="116">
        <f t="shared" si="5"/>
        <v>0</v>
      </c>
    </row>
    <row r="43" spans="2:7" x14ac:dyDescent="0.2">
      <c r="B43" s="218"/>
      <c r="C43" s="119" t="s">
        <v>153</v>
      </c>
      <c r="D43" s="108">
        <f>H20</f>
        <v>10850000</v>
      </c>
      <c r="E43" s="124" t="s">
        <v>72</v>
      </c>
      <c r="F43" s="111">
        <v>4500000</v>
      </c>
      <c r="G43" s="116">
        <f t="shared" si="5"/>
        <v>6350000</v>
      </c>
    </row>
    <row r="44" spans="2:7" x14ac:dyDescent="0.2">
      <c r="B44" s="218"/>
      <c r="C44" s="119" t="s">
        <v>154</v>
      </c>
      <c r="D44" s="108">
        <f>H21</f>
        <v>2775000</v>
      </c>
      <c r="E44" s="124" t="s">
        <v>72</v>
      </c>
      <c r="F44" s="111">
        <v>2775000</v>
      </c>
      <c r="G44" s="116">
        <f t="shared" si="5"/>
        <v>0</v>
      </c>
    </row>
    <row r="45" spans="2:7" x14ac:dyDescent="0.2">
      <c r="B45" s="218"/>
      <c r="C45" s="119" t="s">
        <v>155</v>
      </c>
      <c r="D45" s="108">
        <f>H22</f>
        <v>2250000</v>
      </c>
      <c r="E45" s="124" t="s">
        <v>72</v>
      </c>
      <c r="F45" s="111">
        <v>2250000</v>
      </c>
      <c r="G45" s="116">
        <f t="shared" si="5"/>
        <v>0</v>
      </c>
    </row>
    <row r="46" spans="2:7" x14ac:dyDescent="0.2">
      <c r="B46" s="218"/>
      <c r="C46" s="119" t="s">
        <v>156</v>
      </c>
      <c r="D46" s="108">
        <f>I20</f>
        <v>4633802.8169014016</v>
      </c>
      <c r="E46" s="124" t="s">
        <v>72</v>
      </c>
      <c r="F46" s="111">
        <v>1500000</v>
      </c>
      <c r="G46" s="116">
        <f t="shared" si="5"/>
        <v>3133802.8169014016</v>
      </c>
    </row>
    <row r="47" spans="2:7" x14ac:dyDescent="0.2">
      <c r="B47" s="218"/>
      <c r="C47" s="119" t="s">
        <v>157</v>
      </c>
      <c r="D47" s="108">
        <f>I21</f>
        <v>1012500</v>
      </c>
      <c r="E47" s="124" t="s">
        <v>72</v>
      </c>
      <c r="F47" s="111">
        <v>1012500</v>
      </c>
      <c r="G47" s="116">
        <f t="shared" si="5"/>
        <v>0</v>
      </c>
    </row>
    <row r="48" spans="2:7" x14ac:dyDescent="0.2">
      <c r="B48" s="218"/>
      <c r="C48" s="119" t="s">
        <v>158</v>
      </c>
      <c r="D48" s="108">
        <f>I22</f>
        <v>2250000</v>
      </c>
      <c r="E48" s="124" t="s">
        <v>72</v>
      </c>
      <c r="F48" s="111">
        <v>2250000</v>
      </c>
      <c r="G48" s="116">
        <f t="shared" si="5"/>
        <v>0</v>
      </c>
    </row>
    <row r="49" spans="2:23" x14ac:dyDescent="0.2">
      <c r="B49" s="218"/>
      <c r="C49" s="121" t="s">
        <v>256</v>
      </c>
      <c r="D49" s="109">
        <f>J20</f>
        <v>44683802.816901401</v>
      </c>
      <c r="E49" s="125" t="s">
        <v>72</v>
      </c>
      <c r="F49" s="111">
        <v>20250000</v>
      </c>
      <c r="G49" s="116">
        <f t="shared" si="5"/>
        <v>24433802.816901401</v>
      </c>
    </row>
    <row r="50" spans="2:23" x14ac:dyDescent="0.2">
      <c r="B50" s="218"/>
      <c r="C50" s="121" t="s">
        <v>257</v>
      </c>
      <c r="D50" s="109">
        <f>J21</f>
        <v>12487500</v>
      </c>
      <c r="E50" s="125" t="s">
        <v>72</v>
      </c>
      <c r="F50" s="111">
        <v>12487500</v>
      </c>
      <c r="G50" s="116">
        <f t="shared" si="5"/>
        <v>0</v>
      </c>
    </row>
    <row r="51" spans="2:23" x14ac:dyDescent="0.2">
      <c r="B51" s="219"/>
      <c r="C51" s="121" t="s">
        <v>258</v>
      </c>
      <c r="D51" s="109">
        <f>J22</f>
        <v>13500000</v>
      </c>
      <c r="E51" s="125" t="s">
        <v>72</v>
      </c>
      <c r="F51" s="111">
        <v>11250000</v>
      </c>
      <c r="G51" s="116">
        <f t="shared" si="5"/>
        <v>2250000</v>
      </c>
    </row>
    <row r="52" spans="2:23" x14ac:dyDescent="0.2">
      <c r="B52" s="215" t="s">
        <v>201</v>
      </c>
      <c r="C52" s="119" t="s">
        <v>131</v>
      </c>
      <c r="D52" s="109">
        <f>D23</f>
        <v>15625000</v>
      </c>
      <c r="E52" s="124" t="s">
        <v>75</v>
      </c>
      <c r="F52" s="111">
        <v>15625000</v>
      </c>
      <c r="G52" s="116">
        <f t="shared" si="5"/>
        <v>0</v>
      </c>
    </row>
    <row r="53" spans="2:23" x14ac:dyDescent="0.2">
      <c r="B53" s="216"/>
      <c r="C53" s="119" t="s">
        <v>132</v>
      </c>
      <c r="D53" s="109">
        <f>E23</f>
        <v>9525000</v>
      </c>
      <c r="E53" s="124" t="s">
        <v>75</v>
      </c>
      <c r="F53" s="111">
        <v>12125000</v>
      </c>
      <c r="G53" s="116">
        <f t="shared" si="5"/>
        <v>-2600000</v>
      </c>
    </row>
    <row r="54" spans="2:23" x14ac:dyDescent="0.2">
      <c r="B54" s="216"/>
      <c r="C54" s="119" t="s">
        <v>133</v>
      </c>
      <c r="D54" s="109">
        <f>F23</f>
        <v>15875000</v>
      </c>
      <c r="E54" s="124" t="s">
        <v>75</v>
      </c>
      <c r="F54" s="111">
        <v>15875000</v>
      </c>
      <c r="G54" s="116">
        <f t="shared" si="5"/>
        <v>0</v>
      </c>
    </row>
    <row r="55" spans="2:23" x14ac:dyDescent="0.2">
      <c r="B55" s="216"/>
      <c r="C55" s="119" t="s">
        <v>134</v>
      </c>
      <c r="D55" s="109">
        <f>G23</f>
        <v>5875000</v>
      </c>
      <c r="E55" s="124" t="s">
        <v>75</v>
      </c>
      <c r="F55" s="111">
        <v>5875000</v>
      </c>
      <c r="G55" s="116">
        <f t="shared" si="5"/>
        <v>0</v>
      </c>
    </row>
    <row r="56" spans="2:23" x14ac:dyDescent="0.2">
      <c r="B56" s="216"/>
      <c r="C56" s="119" t="s">
        <v>135</v>
      </c>
      <c r="D56" s="109">
        <f>H23</f>
        <v>15875000</v>
      </c>
      <c r="E56" s="124" t="s">
        <v>75</v>
      </c>
      <c r="F56" s="111">
        <v>15875000</v>
      </c>
      <c r="G56" s="116">
        <f t="shared" si="5"/>
        <v>0</v>
      </c>
    </row>
    <row r="57" spans="2:23" x14ac:dyDescent="0.2">
      <c r="B57" s="217"/>
      <c r="C57" s="119" t="s">
        <v>136</v>
      </c>
      <c r="D57" s="109">
        <f>I23</f>
        <v>7896302.8169014016</v>
      </c>
      <c r="E57" s="124" t="s">
        <v>75</v>
      </c>
      <c r="F57" s="111">
        <v>7937500</v>
      </c>
      <c r="G57" s="116">
        <f t="shared" si="5"/>
        <v>-41197.183098598383</v>
      </c>
    </row>
    <row r="58" spans="2:23" ht="17" thickBot="1" x14ac:dyDescent="0.25">
      <c r="B58" s="56"/>
      <c r="C58" s="119" t="s">
        <v>95</v>
      </c>
      <c r="D58" s="110">
        <f>SUMPRODUCT(D6:I8,D20:I22)/1000</f>
        <v>86450</v>
      </c>
      <c r="E58" s="126" t="s">
        <v>75</v>
      </c>
      <c r="F58" s="111">
        <v>86450</v>
      </c>
      <c r="G58" s="117">
        <f t="shared" si="5"/>
        <v>0</v>
      </c>
    </row>
    <row r="64" spans="2:23" x14ac:dyDescent="0.2">
      <c r="W64" s="159"/>
    </row>
  </sheetData>
  <mergeCells count="8">
    <mergeCell ref="L11:S11"/>
    <mergeCell ref="B52:B57"/>
    <mergeCell ref="B31:B51"/>
    <mergeCell ref="C2:I2"/>
    <mergeCell ref="C4:I4"/>
    <mergeCell ref="C11:I11"/>
    <mergeCell ref="C18:J18"/>
    <mergeCell ref="L18:S18"/>
  </mergeCells>
  <pageMargins left="0.7" right="0.7" top="0.75" bottom="0.75" header="0.3" footer="0.3"/>
  <pageSetup orientation="portrait" horizontalDpi="0" verticalDpi="0"/>
  <ignoredErrors>
    <ignoredError sqref="N20 P2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CFE6-9887-6341-882E-72114239421E}">
  <dimension ref="A1:J58"/>
  <sheetViews>
    <sheetView showGridLines="0" topLeftCell="A29" workbookViewId="0">
      <selection activeCell="I61" sqref="I61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38.832031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  <col min="10" max="10" width="12.1640625" bestFit="1" customWidth="1"/>
  </cols>
  <sheetData>
    <row r="1" spans="1:8" x14ac:dyDescent="0.2">
      <c r="A1" s="48" t="s">
        <v>259</v>
      </c>
    </row>
    <row r="2" spans="1:8" x14ac:dyDescent="0.2">
      <c r="A2" s="48" t="s">
        <v>319</v>
      </c>
    </row>
    <row r="3" spans="1:8" x14ac:dyDescent="0.2">
      <c r="A3" s="48" t="s">
        <v>260</v>
      </c>
    </row>
    <row r="6" spans="1:8" ht="17" thickBot="1" x14ac:dyDescent="0.25">
      <c r="A6" t="s">
        <v>178</v>
      </c>
    </row>
    <row r="7" spans="1:8" x14ac:dyDescent="0.2">
      <c r="B7" s="114"/>
      <c r="C7" s="114"/>
      <c r="D7" s="114" t="s">
        <v>181</v>
      </c>
      <c r="E7" s="114" t="s">
        <v>183</v>
      </c>
      <c r="F7" s="114" t="s">
        <v>184</v>
      </c>
      <c r="G7" s="114" t="s">
        <v>186</v>
      </c>
      <c r="H7" s="114" t="s">
        <v>186</v>
      </c>
    </row>
    <row r="8" spans="1:8" ht="17" thickBot="1" x14ac:dyDescent="0.25">
      <c r="B8" s="115" t="s">
        <v>179</v>
      </c>
      <c r="C8" s="115" t="s">
        <v>180</v>
      </c>
      <c r="D8" s="115" t="s">
        <v>182</v>
      </c>
      <c r="E8" s="115" t="s">
        <v>28</v>
      </c>
      <c r="F8" s="115" t="s">
        <v>185</v>
      </c>
      <c r="G8" s="115" t="s">
        <v>187</v>
      </c>
      <c r="H8" s="115" t="s">
        <v>188</v>
      </c>
    </row>
    <row r="9" spans="1:8" x14ac:dyDescent="0.2">
      <c r="B9" s="112" t="s">
        <v>261</v>
      </c>
      <c r="C9" s="112" t="s">
        <v>202</v>
      </c>
      <c r="D9" s="112">
        <v>10750000</v>
      </c>
      <c r="E9" s="112">
        <v>0</v>
      </c>
      <c r="F9" s="112">
        <v>8.9999999999999998E-4</v>
      </c>
      <c r="G9" s="112">
        <v>1E+30</v>
      </c>
      <c r="H9" s="112">
        <v>4.2253521126763179E-6</v>
      </c>
    </row>
    <row r="10" spans="1:8" x14ac:dyDescent="0.2">
      <c r="B10" s="112" t="s">
        <v>214</v>
      </c>
      <c r="C10" s="112" t="s">
        <v>203</v>
      </c>
      <c r="D10" s="112">
        <v>4500000</v>
      </c>
      <c r="E10" s="112">
        <v>0</v>
      </c>
      <c r="F10" s="112">
        <v>8.0000000000000015E-4</v>
      </c>
      <c r="G10" s="112">
        <v>6.8732394366197169E-4</v>
      </c>
      <c r="H10" s="112">
        <v>1E+30</v>
      </c>
    </row>
    <row r="11" spans="1:8" x14ac:dyDescent="0.2">
      <c r="B11" s="112" t="s">
        <v>216</v>
      </c>
      <c r="C11" s="112" t="s">
        <v>204</v>
      </c>
      <c r="D11" s="112">
        <v>10850000</v>
      </c>
      <c r="E11" s="112">
        <v>0</v>
      </c>
      <c r="F11" s="112">
        <v>1.1000000000000003E-3</v>
      </c>
      <c r="G11" s="112">
        <v>1E+30</v>
      </c>
      <c r="H11" s="112">
        <v>8.5915492957747369E-5</v>
      </c>
    </row>
    <row r="12" spans="1:8" x14ac:dyDescent="0.2">
      <c r="B12" s="112" t="s">
        <v>218</v>
      </c>
      <c r="C12" s="112" t="s">
        <v>205</v>
      </c>
      <c r="D12" s="112">
        <v>3100000</v>
      </c>
      <c r="E12" s="112">
        <v>0</v>
      </c>
      <c r="F12" s="112">
        <v>1.1999999999999997E-3</v>
      </c>
      <c r="G12" s="112">
        <v>1E+30</v>
      </c>
      <c r="H12" s="112">
        <v>2.366197183098587E-4</v>
      </c>
    </row>
    <row r="13" spans="1:8" x14ac:dyDescent="0.2">
      <c r="B13" s="112" t="s">
        <v>220</v>
      </c>
      <c r="C13" s="112" t="s">
        <v>206</v>
      </c>
      <c r="D13" s="112">
        <v>10850000</v>
      </c>
      <c r="E13" s="112">
        <v>0</v>
      </c>
      <c r="F13" s="112">
        <v>1.1000000000000003E-3</v>
      </c>
      <c r="G13" s="112">
        <v>3555306466396.0024</v>
      </c>
      <c r="H13" s="112">
        <v>1.5352112676056447E-4</v>
      </c>
    </row>
    <row r="14" spans="1:8" x14ac:dyDescent="0.2">
      <c r="B14" s="112" t="s">
        <v>222</v>
      </c>
      <c r="C14" s="112" t="s">
        <v>207</v>
      </c>
      <c r="D14" s="112">
        <v>4633802.8169014016</v>
      </c>
      <c r="E14" s="112">
        <v>0</v>
      </c>
      <c r="F14" s="112">
        <v>1.1999999999999997E-3</v>
      </c>
      <c r="G14" s="112">
        <v>5.6603773584909177E-6</v>
      </c>
      <c r="H14" s="112">
        <v>3.1249999999999323E-4</v>
      </c>
    </row>
    <row r="15" spans="1:8" x14ac:dyDescent="0.2">
      <c r="B15" s="112" t="s">
        <v>262</v>
      </c>
      <c r="C15" s="112" t="s">
        <v>208</v>
      </c>
      <c r="D15" s="112">
        <v>2625000</v>
      </c>
      <c r="E15" s="112">
        <v>0</v>
      </c>
      <c r="F15" s="112">
        <v>4.3E-3</v>
      </c>
      <c r="G15" s="112">
        <v>3.1577464788732378E-3</v>
      </c>
      <c r="H15" s="112">
        <v>1E+30</v>
      </c>
    </row>
    <row r="16" spans="1:8" x14ac:dyDescent="0.2">
      <c r="B16" s="112" t="s">
        <v>263</v>
      </c>
      <c r="C16" s="112" t="s">
        <v>209</v>
      </c>
      <c r="D16" s="112">
        <v>2775000</v>
      </c>
      <c r="E16" s="112">
        <v>0</v>
      </c>
      <c r="F16" s="112">
        <v>2.3E-3</v>
      </c>
      <c r="G16" s="112">
        <v>6.5732394366197142E-3</v>
      </c>
      <c r="H16" s="112">
        <v>1E+30</v>
      </c>
    </row>
    <row r="17" spans="1:8" x14ac:dyDescent="0.2">
      <c r="B17" s="112" t="s">
        <v>264</v>
      </c>
      <c r="C17" s="112" t="s">
        <v>210</v>
      </c>
      <c r="D17" s="112">
        <v>2775000</v>
      </c>
      <c r="E17" s="112">
        <v>0</v>
      </c>
      <c r="F17" s="112">
        <v>3.1999999999999997E-3</v>
      </c>
      <c r="G17" s="112">
        <v>2.3281690140845098E-3</v>
      </c>
      <c r="H17" s="112">
        <v>1E+30</v>
      </c>
    </row>
    <row r="18" spans="1:8" x14ac:dyDescent="0.2">
      <c r="B18" s="112" t="s">
        <v>265</v>
      </c>
      <c r="C18" s="112" t="s">
        <v>211</v>
      </c>
      <c r="D18" s="112">
        <v>525000</v>
      </c>
      <c r="E18" s="112">
        <v>0</v>
      </c>
      <c r="F18" s="112">
        <v>5.899999999999999E-3</v>
      </c>
      <c r="G18" s="112">
        <v>1.7901408450704153E-3</v>
      </c>
      <c r="H18" s="112">
        <v>1E+30</v>
      </c>
    </row>
    <row r="19" spans="1:8" x14ac:dyDescent="0.2">
      <c r="B19" s="112" t="s">
        <v>266</v>
      </c>
      <c r="C19" s="112" t="s">
        <v>212</v>
      </c>
      <c r="D19" s="112">
        <v>2775000</v>
      </c>
      <c r="E19" s="112">
        <v>0</v>
      </c>
      <c r="F19" s="112">
        <v>4.7999999999999987E-3</v>
      </c>
      <c r="G19" s="112">
        <v>1.8605633802816948E-3</v>
      </c>
      <c r="H19" s="112">
        <v>1E+30</v>
      </c>
    </row>
    <row r="20" spans="1:8" x14ac:dyDescent="0.2">
      <c r="B20" s="112" t="s">
        <v>267</v>
      </c>
      <c r="C20" s="112" t="s">
        <v>213</v>
      </c>
      <c r="D20" s="112">
        <v>1012500</v>
      </c>
      <c r="E20" s="112">
        <v>0</v>
      </c>
      <c r="F20" s="112">
        <v>3.4000000000000002E-3</v>
      </c>
      <c r="G20" s="112">
        <v>6.0647887323943619E-3</v>
      </c>
      <c r="H20" s="112">
        <v>1E+30</v>
      </c>
    </row>
    <row r="21" spans="1:8" x14ac:dyDescent="0.2">
      <c r="B21" s="112" t="s">
        <v>268</v>
      </c>
      <c r="C21" s="112" t="s">
        <v>215</v>
      </c>
      <c r="D21" s="112">
        <v>2250000</v>
      </c>
      <c r="E21" s="112">
        <v>0</v>
      </c>
      <c r="F21" s="112">
        <v>5.0000000000000044E-4</v>
      </c>
      <c r="G21" s="112">
        <v>1.8028169014084602E-4</v>
      </c>
      <c r="H21" s="112">
        <v>1E+30</v>
      </c>
    </row>
    <row r="22" spans="1:8" x14ac:dyDescent="0.2">
      <c r="B22" s="112" t="s">
        <v>269</v>
      </c>
      <c r="C22" s="112" t="s">
        <v>217</v>
      </c>
      <c r="D22" s="112">
        <v>2250000</v>
      </c>
      <c r="E22" s="112">
        <v>0</v>
      </c>
      <c r="F22" s="112">
        <v>5.0000000000000044E-4</v>
      </c>
      <c r="G22" s="112">
        <v>1.7605633802816417E-4</v>
      </c>
      <c r="H22" s="112">
        <v>1E+30</v>
      </c>
    </row>
    <row r="23" spans="1:8" x14ac:dyDescent="0.2">
      <c r="B23" s="112" t="s">
        <v>270</v>
      </c>
      <c r="C23" s="112" t="s">
        <v>219</v>
      </c>
      <c r="D23" s="112">
        <v>2250000</v>
      </c>
      <c r="E23" s="112">
        <v>0</v>
      </c>
      <c r="F23" s="112">
        <v>5.0000000000000044E-4</v>
      </c>
      <c r="G23" s="112">
        <v>2.619718309859116E-4</v>
      </c>
      <c r="H23" s="112">
        <v>1E+30</v>
      </c>
    </row>
    <row r="24" spans="1:8" x14ac:dyDescent="0.2">
      <c r="B24" s="112" t="s">
        <v>271</v>
      </c>
      <c r="C24" s="112" t="s">
        <v>221</v>
      </c>
      <c r="D24" s="112">
        <v>2250000</v>
      </c>
      <c r="E24" s="112">
        <v>0</v>
      </c>
      <c r="F24" s="112">
        <v>5.0000000000000044E-4</v>
      </c>
      <c r="G24" s="112">
        <v>4.1267605633802301E-4</v>
      </c>
      <c r="H24" s="112">
        <v>1E+30</v>
      </c>
    </row>
    <row r="25" spans="1:8" x14ac:dyDescent="0.2">
      <c r="B25" s="112" t="s">
        <v>272</v>
      </c>
      <c r="C25" s="112" t="s">
        <v>223</v>
      </c>
      <c r="D25" s="112">
        <v>2250000</v>
      </c>
      <c r="E25" s="112">
        <v>0</v>
      </c>
      <c r="F25" s="112">
        <v>5.0000000000000044E-4</v>
      </c>
      <c r="G25" s="112">
        <v>3.2957746478872867E-4</v>
      </c>
      <c r="H25" s="112">
        <v>1E+30</v>
      </c>
    </row>
    <row r="26" spans="1:8" ht="17" thickBot="1" x14ac:dyDescent="0.25">
      <c r="B26" s="113" t="s">
        <v>273</v>
      </c>
      <c r="C26" s="113" t="s">
        <v>224</v>
      </c>
      <c r="D26" s="113">
        <v>2250000</v>
      </c>
      <c r="E26" s="113">
        <v>0</v>
      </c>
      <c r="F26" s="113">
        <v>5.0000000000000044E-4</v>
      </c>
      <c r="G26" s="113">
        <v>1.7605633802816414E-4</v>
      </c>
      <c r="H26" s="113">
        <v>1E+30</v>
      </c>
    </row>
    <row r="28" spans="1:8" ht="17" thickBot="1" x14ac:dyDescent="0.25">
      <c r="A28" t="s">
        <v>189</v>
      </c>
    </row>
    <row r="29" spans="1:8" x14ac:dyDescent="0.2">
      <c r="B29" s="114"/>
      <c r="C29" s="114"/>
      <c r="D29" s="114" t="s">
        <v>181</v>
      </c>
      <c r="E29" s="114" t="s">
        <v>190</v>
      </c>
      <c r="F29" s="114" t="s">
        <v>192</v>
      </c>
      <c r="G29" s="114" t="s">
        <v>186</v>
      </c>
      <c r="H29" s="114" t="s">
        <v>186</v>
      </c>
    </row>
    <row r="30" spans="1:8" ht="17" thickBot="1" x14ac:dyDescent="0.25">
      <c r="B30" s="115" t="s">
        <v>179</v>
      </c>
      <c r="C30" s="115" t="s">
        <v>180</v>
      </c>
      <c r="D30" s="115" t="s">
        <v>182</v>
      </c>
      <c r="E30" s="115" t="s">
        <v>191</v>
      </c>
      <c r="F30" s="115" t="s">
        <v>193</v>
      </c>
      <c r="G30" s="115" t="s">
        <v>187</v>
      </c>
      <c r="H30" s="115" t="s">
        <v>188</v>
      </c>
    </row>
    <row r="31" spans="1:8" x14ac:dyDescent="0.2">
      <c r="B31" s="112" t="s">
        <v>274</v>
      </c>
      <c r="C31" s="112" t="s">
        <v>225</v>
      </c>
      <c r="D31" s="112">
        <v>10750000</v>
      </c>
      <c r="E31" s="112">
        <v>0</v>
      </c>
      <c r="F31" s="112">
        <v>4500000</v>
      </c>
      <c r="G31" s="112">
        <v>6250000</v>
      </c>
      <c r="H31" s="112">
        <v>1E+30</v>
      </c>
    </row>
    <row r="32" spans="1:8" x14ac:dyDescent="0.2">
      <c r="B32" s="112" t="s">
        <v>275</v>
      </c>
      <c r="C32" s="112" t="s">
        <v>226</v>
      </c>
      <c r="D32" s="112">
        <v>2625000</v>
      </c>
      <c r="E32" s="112">
        <v>-3.1577464788732378E-3</v>
      </c>
      <c r="F32" s="112">
        <v>2625000</v>
      </c>
      <c r="G32" s="112">
        <v>573453.60824742157</v>
      </c>
      <c r="H32" s="112">
        <v>3.4924596548080496E-10</v>
      </c>
    </row>
    <row r="33" spans="2:8" x14ac:dyDescent="0.2">
      <c r="B33" s="112" t="s">
        <v>276</v>
      </c>
      <c r="C33" s="112" t="s">
        <v>227</v>
      </c>
      <c r="D33" s="112">
        <v>2250000</v>
      </c>
      <c r="E33" s="112">
        <v>-1.8028169014084602E-4</v>
      </c>
      <c r="F33" s="112">
        <v>2250000</v>
      </c>
      <c r="G33" s="112">
        <v>225000.00000003772</v>
      </c>
      <c r="H33" s="112">
        <v>2250000</v>
      </c>
    </row>
    <row r="34" spans="2:8" x14ac:dyDescent="0.2">
      <c r="B34" s="112" t="s">
        <v>277</v>
      </c>
      <c r="C34" s="112" t="s">
        <v>228</v>
      </c>
      <c r="D34" s="112">
        <v>4500000</v>
      </c>
      <c r="E34" s="112">
        <v>-6.8732394366197169E-4</v>
      </c>
      <c r="F34" s="112">
        <v>4500000</v>
      </c>
      <c r="G34" s="112">
        <v>2528409.0909090857</v>
      </c>
      <c r="H34" s="112">
        <v>33238.636363641679</v>
      </c>
    </row>
    <row r="35" spans="2:8" x14ac:dyDescent="0.2">
      <c r="B35" s="112" t="s">
        <v>278</v>
      </c>
      <c r="C35" s="112" t="s">
        <v>229</v>
      </c>
      <c r="D35" s="112">
        <v>2775000</v>
      </c>
      <c r="E35" s="182">
        <v>-6.5732394366197142E-3</v>
      </c>
      <c r="F35" s="112">
        <v>2775000</v>
      </c>
      <c r="G35" s="112">
        <v>423809.52380952315</v>
      </c>
      <c r="H35" s="112">
        <v>3.4924596548080522E-10</v>
      </c>
    </row>
    <row r="36" spans="2:8" x14ac:dyDescent="0.2">
      <c r="B36" s="112" t="s">
        <v>279</v>
      </c>
      <c r="C36" s="112" t="s">
        <v>230</v>
      </c>
      <c r="D36" s="112">
        <v>2250000</v>
      </c>
      <c r="E36" s="112">
        <v>-1.7605633802816417E-4</v>
      </c>
      <c r="F36" s="112">
        <v>2250000</v>
      </c>
      <c r="G36" s="112">
        <v>2600000</v>
      </c>
      <c r="H36" s="112">
        <v>73125.000000012165</v>
      </c>
    </row>
    <row r="37" spans="2:8" x14ac:dyDescent="0.2">
      <c r="B37" s="112" t="s">
        <v>280</v>
      </c>
      <c r="C37" s="112" t="s">
        <v>231</v>
      </c>
      <c r="D37" s="112">
        <v>10850000</v>
      </c>
      <c r="E37" s="112">
        <v>0</v>
      </c>
      <c r="F37" s="112">
        <v>4500000</v>
      </c>
      <c r="G37" s="112">
        <v>6350000</v>
      </c>
      <c r="H37" s="112">
        <v>1E+30</v>
      </c>
    </row>
    <row r="38" spans="2:8" x14ac:dyDescent="0.2">
      <c r="B38" s="112" t="s">
        <v>281</v>
      </c>
      <c r="C38" s="112" t="s">
        <v>232</v>
      </c>
      <c r="D38" s="112">
        <v>2775000</v>
      </c>
      <c r="E38" s="112">
        <v>-2.3281690140845098E-3</v>
      </c>
      <c r="F38" s="112">
        <v>2775000</v>
      </c>
      <c r="G38" s="112">
        <v>849236.64122137194</v>
      </c>
      <c r="H38" s="112">
        <v>3.4924596548080486E-10</v>
      </c>
    </row>
    <row r="39" spans="2:8" x14ac:dyDescent="0.2">
      <c r="B39" s="112" t="s">
        <v>282</v>
      </c>
      <c r="C39" s="112" t="s">
        <v>233</v>
      </c>
      <c r="D39" s="112">
        <v>2250000</v>
      </c>
      <c r="E39" s="112">
        <v>-2.619718309859116E-4</v>
      </c>
      <c r="F39" s="112">
        <v>2250000</v>
      </c>
      <c r="G39" s="112">
        <v>146250.00000002186</v>
      </c>
      <c r="H39" s="112">
        <v>2250000</v>
      </c>
    </row>
    <row r="40" spans="2:8" x14ac:dyDescent="0.2">
      <c r="B40" s="112" t="s">
        <v>283</v>
      </c>
      <c r="C40" s="112" t="s">
        <v>234</v>
      </c>
      <c r="D40" s="112">
        <v>3100000</v>
      </c>
      <c r="E40" s="112">
        <v>0</v>
      </c>
      <c r="F40" s="112">
        <v>750000</v>
      </c>
      <c r="G40" s="112">
        <v>2350000</v>
      </c>
      <c r="H40" s="112">
        <v>1E+30</v>
      </c>
    </row>
    <row r="41" spans="2:8" x14ac:dyDescent="0.2">
      <c r="B41" s="112" t="s">
        <v>284</v>
      </c>
      <c r="C41" s="112" t="s">
        <v>235</v>
      </c>
      <c r="D41" s="112">
        <v>525000</v>
      </c>
      <c r="E41" s="112">
        <v>-1.7901408450704153E-3</v>
      </c>
      <c r="F41" s="112">
        <v>525000</v>
      </c>
      <c r="G41" s="112">
        <v>579427.08333333279</v>
      </c>
      <c r="H41" s="112">
        <v>3.4924596548080501E-10</v>
      </c>
    </row>
    <row r="42" spans="2:8" x14ac:dyDescent="0.2">
      <c r="B42" s="112" t="s">
        <v>285</v>
      </c>
      <c r="C42" s="112" t="s">
        <v>236</v>
      </c>
      <c r="D42" s="112">
        <v>2250000</v>
      </c>
      <c r="E42" s="112">
        <v>-4.1267605633802301E-4</v>
      </c>
      <c r="F42" s="112">
        <v>2250000</v>
      </c>
      <c r="G42" s="112">
        <v>172058.82352943695</v>
      </c>
      <c r="H42" s="112">
        <v>2250000</v>
      </c>
    </row>
    <row r="43" spans="2:8" x14ac:dyDescent="0.2">
      <c r="B43" s="112" t="s">
        <v>286</v>
      </c>
      <c r="C43" s="112" t="s">
        <v>237</v>
      </c>
      <c r="D43" s="112">
        <v>10850000</v>
      </c>
      <c r="E43" s="112">
        <v>0</v>
      </c>
      <c r="F43" s="112">
        <v>4500000</v>
      </c>
      <c r="G43" s="112">
        <v>6350000</v>
      </c>
      <c r="H43" s="112">
        <v>1E+30</v>
      </c>
    </row>
    <row r="44" spans="2:8" x14ac:dyDescent="0.2">
      <c r="B44" s="112" t="s">
        <v>287</v>
      </c>
      <c r="C44" s="112" t="s">
        <v>238</v>
      </c>
      <c r="D44" s="112">
        <v>2775000</v>
      </c>
      <c r="E44" s="112">
        <v>-1.8605633802816948E-3</v>
      </c>
      <c r="F44" s="112">
        <v>2775000</v>
      </c>
      <c r="G44" s="112">
        <v>676291.79331306822</v>
      </c>
      <c r="H44" s="112">
        <v>3.4924596548080491E-10</v>
      </c>
    </row>
    <row r="45" spans="2:8" x14ac:dyDescent="0.2">
      <c r="B45" s="112" t="s">
        <v>288</v>
      </c>
      <c r="C45" s="112" t="s">
        <v>239</v>
      </c>
      <c r="D45" s="112">
        <v>2250000</v>
      </c>
      <c r="E45" s="112">
        <v>-3.2957746478872867E-4</v>
      </c>
      <c r="F45" s="112">
        <v>2250000</v>
      </c>
      <c r="G45" s="112">
        <v>182812.50000002683</v>
      </c>
      <c r="H45" s="112">
        <v>2250000</v>
      </c>
    </row>
    <row r="46" spans="2:8" x14ac:dyDescent="0.2">
      <c r="B46" s="112" t="s">
        <v>289</v>
      </c>
      <c r="C46" s="112" t="s">
        <v>240</v>
      </c>
      <c r="D46" s="112">
        <v>4633802.8169014016</v>
      </c>
      <c r="E46" s="112">
        <v>0</v>
      </c>
      <c r="F46" s="112">
        <v>1500000</v>
      </c>
      <c r="G46" s="112">
        <v>3133802.8169014021</v>
      </c>
      <c r="H46" s="112">
        <v>1E+30</v>
      </c>
    </row>
    <row r="47" spans="2:8" x14ac:dyDescent="0.2">
      <c r="B47" s="112" t="s">
        <v>290</v>
      </c>
      <c r="C47" s="112" t="s">
        <v>241</v>
      </c>
      <c r="D47" s="112">
        <v>1012500</v>
      </c>
      <c r="E47" s="112">
        <v>-6.0647887323943619E-3</v>
      </c>
      <c r="F47" s="112">
        <v>1012500</v>
      </c>
      <c r="G47" s="112">
        <v>397321.42857142794</v>
      </c>
      <c r="H47" s="112">
        <v>3.4924596548080517E-10</v>
      </c>
    </row>
    <row r="48" spans="2:8" x14ac:dyDescent="0.2">
      <c r="B48" s="112" t="s">
        <v>291</v>
      </c>
      <c r="C48" s="112" t="s">
        <v>242</v>
      </c>
      <c r="D48" s="112">
        <v>2250000</v>
      </c>
      <c r="E48" s="112">
        <v>-1.7605633802816414E-4</v>
      </c>
      <c r="F48" s="112">
        <v>2250000</v>
      </c>
      <c r="G48" s="112">
        <v>94354.838709691787</v>
      </c>
      <c r="H48" s="112">
        <v>2250000</v>
      </c>
    </row>
    <row r="49" spans="2:10" x14ac:dyDescent="0.2">
      <c r="B49" s="112" t="s">
        <v>292</v>
      </c>
      <c r="C49" s="112" t="s">
        <v>293</v>
      </c>
      <c r="D49" s="112">
        <v>44683802.816901401</v>
      </c>
      <c r="E49" s="112">
        <v>0</v>
      </c>
      <c r="F49" s="112">
        <v>20250000</v>
      </c>
      <c r="G49" s="112">
        <v>24433802.816901404</v>
      </c>
      <c r="H49" s="112">
        <v>1E+30</v>
      </c>
    </row>
    <row r="50" spans="2:10" x14ac:dyDescent="0.2">
      <c r="B50" s="112" t="s">
        <v>294</v>
      </c>
      <c r="C50" s="112" t="s">
        <v>295</v>
      </c>
      <c r="D50" s="112">
        <v>12487500</v>
      </c>
      <c r="E50" s="112">
        <v>0</v>
      </c>
      <c r="F50" s="112">
        <v>12487500</v>
      </c>
      <c r="G50" s="112">
        <v>3.4924596548080444E-10</v>
      </c>
      <c r="H50" s="112">
        <v>1E+30</v>
      </c>
    </row>
    <row r="51" spans="2:10" x14ac:dyDescent="0.2">
      <c r="B51" s="112" t="s">
        <v>296</v>
      </c>
      <c r="C51" s="112" t="s">
        <v>297</v>
      </c>
      <c r="D51" s="112">
        <v>13500000</v>
      </c>
      <c r="E51" s="112">
        <v>0</v>
      </c>
      <c r="F51" s="112">
        <v>11250000</v>
      </c>
      <c r="G51" s="112">
        <v>2250000</v>
      </c>
      <c r="H51" s="112">
        <v>1E+30</v>
      </c>
    </row>
    <row r="52" spans="2:10" x14ac:dyDescent="0.2">
      <c r="B52" s="112" t="s">
        <v>298</v>
      </c>
      <c r="C52" s="112" t="s">
        <v>243</v>
      </c>
      <c r="D52" s="112">
        <v>15625000</v>
      </c>
      <c r="E52" s="112">
        <v>4.2253521126763179E-6</v>
      </c>
      <c r="F52" s="112">
        <v>15625000</v>
      </c>
      <c r="G52" s="112">
        <v>4198113.2075471627</v>
      </c>
      <c r="H52" s="112">
        <v>55188.679245291867</v>
      </c>
      <c r="J52" s="127"/>
    </row>
    <row r="53" spans="2:10" x14ac:dyDescent="0.2">
      <c r="B53" s="112" t="s">
        <v>299</v>
      </c>
      <c r="C53" s="112" t="s">
        <v>244</v>
      </c>
      <c r="D53" s="112">
        <v>9525000</v>
      </c>
      <c r="E53" s="112">
        <v>0</v>
      </c>
      <c r="F53" s="112">
        <v>12125000</v>
      </c>
      <c r="G53" s="112">
        <v>1E+30</v>
      </c>
      <c r="H53" s="112">
        <v>2600000</v>
      </c>
    </row>
    <row r="54" spans="2:10" x14ac:dyDescent="0.2">
      <c r="B54" s="112" t="s">
        <v>300</v>
      </c>
      <c r="C54" s="112" t="s">
        <v>245</v>
      </c>
      <c r="D54" s="112">
        <v>15875000</v>
      </c>
      <c r="E54" s="112">
        <v>8.5915492957747369E-5</v>
      </c>
      <c r="F54" s="112">
        <v>15875000</v>
      </c>
      <c r="G54" s="112">
        <v>3708333.3333333284</v>
      </c>
      <c r="H54" s="112">
        <v>48750.000000007836</v>
      </c>
      <c r="J54" s="127"/>
    </row>
    <row r="55" spans="2:10" x14ac:dyDescent="0.2">
      <c r="B55" s="112" t="s">
        <v>301</v>
      </c>
      <c r="C55" s="112" t="s">
        <v>246</v>
      </c>
      <c r="D55" s="112">
        <v>5875000</v>
      </c>
      <c r="E55" s="112">
        <v>2.3661971830985865E-4</v>
      </c>
      <c r="F55" s="112">
        <v>5875000</v>
      </c>
      <c r="G55" s="112">
        <v>3903508.7719298163</v>
      </c>
      <c r="H55" s="112">
        <v>51315.789473692421</v>
      </c>
    </row>
    <row r="56" spans="2:10" x14ac:dyDescent="0.2">
      <c r="B56" s="112" t="s">
        <v>302</v>
      </c>
      <c r="C56" s="112" t="s">
        <v>247</v>
      </c>
      <c r="D56" s="112">
        <v>15875000</v>
      </c>
      <c r="E56" s="112">
        <v>1.5352112676056447E-4</v>
      </c>
      <c r="F56" s="112">
        <v>15875000</v>
      </c>
      <c r="G56" s="112">
        <v>3973214.2857142813</v>
      </c>
      <c r="H56" s="112">
        <v>52232.142857151266</v>
      </c>
    </row>
    <row r="57" spans="2:10" x14ac:dyDescent="0.2">
      <c r="B57" s="112" t="s">
        <v>303</v>
      </c>
      <c r="C57" s="112" t="s">
        <v>248</v>
      </c>
      <c r="D57" s="112">
        <v>7896302.8169014016</v>
      </c>
      <c r="E57" s="112">
        <v>0</v>
      </c>
      <c r="F57" s="112">
        <v>7937500</v>
      </c>
      <c r="G57" s="112">
        <v>1E+30</v>
      </c>
      <c r="H57" s="112">
        <v>41197.183098598143</v>
      </c>
    </row>
    <row r="58" spans="2:10" ht="17" thickBot="1" x14ac:dyDescent="0.25">
      <c r="B58" s="113" t="s">
        <v>304</v>
      </c>
      <c r="C58" s="113" t="s">
        <v>249</v>
      </c>
      <c r="D58" s="113">
        <v>86450</v>
      </c>
      <c r="E58" s="113">
        <v>1.6901408450704216</v>
      </c>
      <c r="F58" s="113">
        <v>86450</v>
      </c>
      <c r="G58" s="113">
        <v>29.250000000004693</v>
      </c>
      <c r="H58" s="113">
        <v>2224.9999999999964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&amp; Analysis</vt:lpstr>
      <vt:lpstr>Senario_1 Media Buying Solution</vt:lpstr>
      <vt:lpstr>Sensitivity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2023-02-11T18:42:38Z</dcterms:created>
  <dcterms:modified xsi:type="dcterms:W3CDTF">2023-04-29T03:38:50Z</dcterms:modified>
</cp:coreProperties>
</file>