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xzhang/jq/"/>
    </mc:Choice>
  </mc:AlternateContent>
  <xr:revisionPtr revIDLastSave="0" documentId="13_ncr:1_{D0C05092-77E9-D24B-A749-7CFC1D99E355}" xr6:coauthVersionLast="47" xr6:coauthVersionMax="47" xr10:uidLastSave="{00000000-0000-0000-0000-000000000000}"/>
  <bookViews>
    <workbookView xWindow="1420" yWindow="2260" windowWidth="28320" windowHeight="17800" xr2:uid="{8CBCC421-94E4-544B-B377-8F8240FBBA53}"/>
  </bookViews>
  <sheets>
    <sheet name="co2" sheetId="5" r:id="rId1"/>
    <sheet name="co2_gasphase" sheetId="8" r:id="rId2"/>
    <sheet name="selectivity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1" i="5" l="1"/>
  <c r="O100" i="5"/>
  <c r="O67" i="5" l="1"/>
  <c r="O152" i="5"/>
  <c r="O154" i="5"/>
  <c r="O155" i="5"/>
  <c r="O156" i="5"/>
  <c r="O157" i="5"/>
  <c r="O158" i="5"/>
  <c r="O159" i="5"/>
  <c r="O160" i="5"/>
  <c r="O161" i="5"/>
  <c r="O153" i="5"/>
  <c r="O189" i="5"/>
  <c r="L185" i="5"/>
  <c r="L186" i="5"/>
  <c r="L187" i="5"/>
  <c r="L189" i="5" s="1"/>
  <c r="L184" i="5"/>
  <c r="L171" i="5"/>
  <c r="L172" i="5"/>
  <c r="L173" i="5"/>
  <c r="L174" i="5"/>
  <c r="L175" i="5"/>
  <c r="L176" i="5"/>
  <c r="L177" i="5"/>
  <c r="L178" i="5"/>
  <c r="L183" i="5"/>
  <c r="L182" i="5"/>
  <c r="L181" i="5"/>
  <c r="L179" i="5"/>
  <c r="O173" i="5"/>
  <c r="P173" i="5" s="1"/>
  <c r="O174" i="5"/>
  <c r="O50" i="5"/>
  <c r="O181" i="5"/>
  <c r="O182" i="5"/>
  <c r="O183" i="5"/>
  <c r="O184" i="5"/>
  <c r="O185" i="5"/>
  <c r="O186" i="5"/>
  <c r="O187" i="5"/>
  <c r="O179" i="5"/>
  <c r="O49" i="5"/>
  <c r="O48" i="5"/>
  <c r="O168" i="5"/>
  <c r="L168" i="5"/>
  <c r="O144" i="5"/>
  <c r="P174" i="5" l="1"/>
  <c r="P182" i="5"/>
  <c r="P183" i="5"/>
  <c r="P181" i="5"/>
  <c r="P179" i="5"/>
  <c r="F23" i="5"/>
  <c r="G23" i="5"/>
  <c r="H23" i="5"/>
  <c r="I23" i="5"/>
  <c r="J23" i="5"/>
  <c r="K23" i="5"/>
  <c r="E23" i="5"/>
  <c r="O149" i="5"/>
  <c r="O150" i="5"/>
  <c r="O148" i="5"/>
  <c r="O145" i="5"/>
  <c r="O146" i="5"/>
  <c r="L71" i="5" l="1"/>
  <c r="X71" i="5"/>
  <c r="O71" i="5"/>
  <c r="O73" i="5"/>
  <c r="N23" i="5"/>
  <c r="O23" i="5"/>
  <c r="M23" i="5"/>
  <c r="M27" i="5"/>
  <c r="O26" i="5"/>
  <c r="O27" i="5"/>
  <c r="O25" i="5"/>
  <c r="N45" i="5"/>
  <c r="O63" i="5"/>
  <c r="O58" i="5"/>
  <c r="O42" i="5"/>
  <c r="O92" i="5"/>
  <c r="O93" i="5"/>
  <c r="O94" i="5"/>
  <c r="O97" i="5"/>
  <c r="O77" i="5"/>
  <c r="O79" i="5"/>
  <c r="O80" i="5"/>
  <c r="O83" i="5"/>
  <c r="O84" i="5"/>
  <c r="O59" i="5"/>
  <c r="O60" i="5"/>
  <c r="O64" i="5"/>
  <c r="O65" i="5"/>
  <c r="O68" i="5"/>
  <c r="O69" i="5"/>
  <c r="O43" i="5"/>
  <c r="O41" i="5"/>
  <c r="O40" i="5"/>
  <c r="O39" i="5"/>
  <c r="O38" i="5"/>
  <c r="O37" i="5"/>
  <c r="O36" i="5"/>
  <c r="O35" i="5"/>
  <c r="O34" i="5"/>
  <c r="O33" i="5"/>
  <c r="O137" i="5"/>
  <c r="O132" i="5"/>
  <c r="O131" i="5"/>
  <c r="O133" i="5"/>
  <c r="O136" i="5"/>
  <c r="O135" i="5"/>
  <c r="O128" i="5"/>
  <c r="O129" i="5"/>
  <c r="O130" i="5"/>
  <c r="O139" i="5"/>
  <c r="O138" i="5"/>
  <c r="M141" i="5"/>
  <c r="Q141" i="5"/>
  <c r="N141" i="5"/>
  <c r="O134" i="5"/>
  <c r="K141" i="5"/>
  <c r="L159" i="5" s="1"/>
  <c r="E141" i="5"/>
  <c r="Y141" i="5"/>
  <c r="X141" i="5"/>
  <c r="W141" i="5"/>
  <c r="V141" i="5"/>
  <c r="U141" i="5"/>
  <c r="T141" i="5"/>
  <c r="J141" i="5"/>
  <c r="I141" i="5"/>
  <c r="H141" i="5"/>
  <c r="G141" i="5"/>
  <c r="F141" i="5"/>
  <c r="U42" i="5"/>
  <c r="U35" i="5"/>
  <c r="U40" i="5"/>
  <c r="U43" i="5"/>
  <c r="U39" i="5"/>
  <c r="U34" i="5"/>
  <c r="U33" i="5"/>
  <c r="U32" i="5"/>
  <c r="U36" i="5"/>
  <c r="U38" i="5"/>
  <c r="U37" i="5"/>
  <c r="T45" i="5"/>
  <c r="U41" i="5"/>
  <c r="L155" i="5" l="1"/>
  <c r="L160" i="5"/>
  <c r="L156" i="5"/>
  <c r="L157" i="5"/>
  <c r="L154" i="5"/>
  <c r="L152" i="5"/>
  <c r="L161" i="5"/>
  <c r="L158" i="5"/>
  <c r="L153" i="5"/>
  <c r="P186" i="5"/>
  <c r="P185" i="5"/>
  <c r="P187" i="5"/>
  <c r="P189" i="5" s="1"/>
  <c r="P184" i="5"/>
  <c r="L144" i="5"/>
  <c r="L149" i="5"/>
  <c r="L150" i="5"/>
  <c r="L148" i="5"/>
  <c r="L132" i="5"/>
  <c r="L146" i="5"/>
  <c r="L145" i="5"/>
  <c r="P71" i="5"/>
  <c r="Q27" i="5"/>
  <c r="L130" i="5"/>
  <c r="O141" i="5"/>
  <c r="L139" i="5"/>
  <c r="L133" i="5"/>
  <c r="L134" i="5"/>
  <c r="L129" i="5"/>
  <c r="L135" i="5"/>
  <c r="L131" i="5"/>
  <c r="L138" i="5"/>
  <c r="L128" i="5"/>
  <c r="L136" i="5"/>
  <c r="L137" i="5"/>
  <c r="U45" i="5"/>
  <c r="V35" i="5" s="1"/>
  <c r="P156" i="5" l="1"/>
  <c r="P144" i="5"/>
  <c r="Q144" i="5" s="1"/>
  <c r="P154" i="5"/>
  <c r="P152" i="5"/>
  <c r="P155" i="5"/>
  <c r="P157" i="5"/>
  <c r="P153" i="5"/>
  <c r="P160" i="5"/>
  <c r="P159" i="5"/>
  <c r="P158" i="5"/>
  <c r="P161" i="5"/>
  <c r="Q186" i="5"/>
  <c r="P148" i="5"/>
  <c r="Q148" i="5" s="1"/>
  <c r="P150" i="5"/>
  <c r="Q150" i="5" s="1"/>
  <c r="P149" i="5"/>
  <c r="P145" i="5"/>
  <c r="P131" i="5"/>
  <c r="P146" i="5"/>
  <c r="Q146" i="5" s="1"/>
  <c r="L141" i="5"/>
  <c r="P139" i="5"/>
  <c r="P129" i="5"/>
  <c r="P133" i="5"/>
  <c r="P136" i="5"/>
  <c r="P128" i="5"/>
  <c r="P132" i="5"/>
  <c r="P135" i="5"/>
  <c r="P130" i="5"/>
  <c r="P138" i="5"/>
  <c r="P134" i="5"/>
  <c r="P137" i="5"/>
  <c r="V32" i="5"/>
  <c r="V33" i="5"/>
  <c r="V39" i="5"/>
  <c r="V41" i="5"/>
  <c r="V36" i="5"/>
  <c r="V34" i="5"/>
  <c r="V37" i="5"/>
  <c r="V42" i="5"/>
  <c r="V43" i="5"/>
  <c r="V38" i="5"/>
  <c r="V40" i="5"/>
  <c r="Q145" i="5" l="1"/>
  <c r="Q158" i="5"/>
  <c r="Q152" i="5"/>
  <c r="Q159" i="5"/>
  <c r="Q153" i="5"/>
  <c r="Q160" i="5"/>
  <c r="Q154" i="5"/>
  <c r="Q161" i="5"/>
  <c r="Q155" i="5"/>
  <c r="Q156" i="5"/>
  <c r="Q157" i="5"/>
  <c r="Q149" i="5"/>
  <c r="P141" i="5"/>
  <c r="V45" i="5"/>
  <c r="Q163" i="5" l="1"/>
  <c r="O32" i="5"/>
  <c r="O45" i="5" s="1"/>
  <c r="L115" i="5"/>
  <c r="L117" i="5"/>
  <c r="L116" i="5"/>
  <c r="P50" i="5" l="1"/>
  <c r="P101" i="5"/>
  <c r="P67" i="5"/>
  <c r="Q67" i="5" s="1"/>
  <c r="P58" i="5"/>
  <c r="P49" i="5"/>
  <c r="P48" i="5"/>
  <c r="P83" i="5"/>
  <c r="P94" i="5"/>
  <c r="P93" i="5"/>
  <c r="P77" i="5"/>
  <c r="P78" i="5"/>
  <c r="P65" i="5"/>
  <c r="P60" i="5"/>
  <c r="P92" i="5"/>
  <c r="P64" i="5"/>
  <c r="P63" i="5"/>
  <c r="P79" i="5"/>
  <c r="P80" i="5"/>
  <c r="P97" i="5"/>
  <c r="P69" i="5"/>
  <c r="P81" i="5"/>
  <c r="P59" i="5"/>
  <c r="P68" i="5"/>
  <c r="P84" i="5"/>
  <c r="Q68" i="5" l="1"/>
  <c r="P34" i="5"/>
  <c r="P36" i="5"/>
  <c r="P39" i="5"/>
  <c r="P41" i="5"/>
  <c r="P37" i="5"/>
  <c r="P40" i="5"/>
  <c r="P42" i="5"/>
  <c r="P33" i="5"/>
  <c r="P35" i="5"/>
  <c r="P38" i="5"/>
  <c r="P43" i="5"/>
  <c r="P32" i="5"/>
  <c r="O38" i="8"/>
  <c r="O35" i="8"/>
  <c r="O36" i="8"/>
  <c r="O34" i="8"/>
  <c r="O23" i="8"/>
  <c r="O25" i="8"/>
  <c r="O27" i="8"/>
  <c r="O26" i="8"/>
  <c r="F21" i="8"/>
  <c r="G21" i="8"/>
  <c r="H21" i="8"/>
  <c r="I21" i="8"/>
  <c r="J21" i="8"/>
  <c r="K21" i="8"/>
  <c r="L13" i="8" s="1"/>
  <c r="N21" i="8"/>
  <c r="E21" i="8"/>
  <c r="O19" i="8"/>
  <c r="O18" i="8"/>
  <c r="O17" i="8"/>
  <c r="O16" i="8"/>
  <c r="O15" i="8"/>
  <c r="O14" i="8"/>
  <c r="O13" i="8"/>
  <c r="O12" i="8"/>
  <c r="O11" i="8"/>
  <c r="O10" i="8"/>
  <c r="O9" i="8"/>
  <c r="O8" i="8"/>
  <c r="X25" i="5"/>
  <c r="L30" i="8" l="1"/>
  <c r="P45" i="5"/>
  <c r="L34" i="8"/>
  <c r="L35" i="8"/>
  <c r="L36" i="8"/>
  <c r="L38" i="8"/>
  <c r="L25" i="8"/>
  <c r="L27" i="8"/>
  <c r="L26" i="8"/>
  <c r="O21" i="8"/>
  <c r="P18" i="8" s="1"/>
  <c r="L12" i="8"/>
  <c r="L11" i="8"/>
  <c r="L10" i="8"/>
  <c r="L9" i="8"/>
  <c r="L8" i="8"/>
  <c r="L19" i="8"/>
  <c r="L18" i="8"/>
  <c r="L17" i="8"/>
  <c r="L16" i="8"/>
  <c r="L15" i="8"/>
  <c r="L14" i="8"/>
  <c r="P17" i="8" l="1"/>
  <c r="P15" i="8"/>
  <c r="P34" i="8"/>
  <c r="P11" i="8"/>
  <c r="P35" i="8"/>
  <c r="P13" i="8"/>
  <c r="P8" i="8"/>
  <c r="P38" i="8"/>
  <c r="P12" i="8"/>
  <c r="P19" i="8"/>
  <c r="P36" i="8"/>
  <c r="P10" i="8"/>
  <c r="P9" i="8"/>
  <c r="P25" i="8"/>
  <c r="P27" i="8"/>
  <c r="P26" i="8"/>
  <c r="P16" i="8"/>
  <c r="P14" i="8"/>
  <c r="P21" i="8" l="1"/>
  <c r="X92" i="5" l="1"/>
  <c r="K45" i="5"/>
  <c r="W45" i="5"/>
  <c r="X37" i="5"/>
  <c r="X39" i="5"/>
  <c r="X34" i="5"/>
  <c r="X33" i="5"/>
  <c r="X32" i="5"/>
  <c r="X36" i="5"/>
  <c r="X38" i="5"/>
  <c r="X42" i="5"/>
  <c r="X41" i="5"/>
  <c r="X40" i="5"/>
  <c r="X43" i="5"/>
  <c r="X58" i="5"/>
  <c r="X59" i="5"/>
  <c r="X60" i="5"/>
  <c r="X94" i="5"/>
  <c r="X97" i="5"/>
  <c r="X93" i="5"/>
  <c r="L101" i="5" l="1"/>
  <c r="L67" i="5"/>
  <c r="L50" i="5"/>
  <c r="L58" i="5"/>
  <c r="L49" i="5"/>
  <c r="L48" i="5"/>
  <c r="M45" i="5"/>
  <c r="L69" i="5"/>
  <c r="L83" i="5"/>
  <c r="L68" i="5"/>
  <c r="L63" i="5"/>
  <c r="L65" i="5"/>
  <c r="L64" i="5"/>
  <c r="L59" i="5"/>
  <c r="M59" i="5" s="1"/>
  <c r="L84" i="5"/>
  <c r="M68" i="5" l="1"/>
  <c r="M67" i="5"/>
  <c r="L73" i="5"/>
  <c r="P73" i="5"/>
  <c r="L97" i="5"/>
  <c r="L94" i="5"/>
  <c r="L92" i="5"/>
  <c r="L60" i="5"/>
  <c r="L61" i="5"/>
  <c r="X78" i="5" l="1"/>
  <c r="X79" i="5"/>
  <c r="X80" i="5"/>
  <c r="X77" i="5"/>
  <c r="X81" i="5"/>
  <c r="X61" i="5"/>
  <c r="X35" i="5" l="1"/>
  <c r="X45" i="5" s="1"/>
  <c r="Y71" i="5" s="1"/>
  <c r="F45" i="5"/>
  <c r="G45" i="5"/>
  <c r="H45" i="5"/>
  <c r="I45" i="5"/>
  <c r="J45" i="5"/>
  <c r="E45" i="5"/>
  <c r="Y92" i="5" l="1"/>
  <c r="Y60" i="5"/>
  <c r="Y97" i="5"/>
  <c r="Y41" i="5"/>
  <c r="Y38" i="5"/>
  <c r="Y59" i="5"/>
  <c r="Y34" i="5"/>
  <c r="Y93" i="5"/>
  <c r="Y40" i="5"/>
  <c r="Y36" i="5"/>
  <c r="Y43" i="5"/>
  <c r="Y42" i="5"/>
  <c r="Y58" i="5"/>
  <c r="Y33" i="5"/>
  <c r="Y32" i="5"/>
  <c r="Y37" i="5"/>
  <c r="Y94" i="5"/>
  <c r="Y39" i="5"/>
  <c r="Y61" i="5"/>
  <c r="L93" i="5"/>
  <c r="L78" i="5"/>
  <c r="Y78" i="5"/>
  <c r="L77" i="5"/>
  <c r="L79" i="5"/>
  <c r="L81" i="5"/>
  <c r="L80" i="5"/>
  <c r="L40" i="5"/>
  <c r="L43" i="5"/>
  <c r="Y35" i="5"/>
  <c r="B7" i="7"/>
  <c r="Y80" i="5" l="1"/>
  <c r="Y81" i="5"/>
  <c r="Y79" i="5"/>
  <c r="Y77" i="5"/>
  <c r="Y45" i="5"/>
  <c r="B10" i="7"/>
  <c r="B12" i="7" l="1"/>
  <c r="B14" i="7" s="1"/>
  <c r="L42" i="5" l="1"/>
  <c r="L35" i="5"/>
  <c r="L32" i="5"/>
  <c r="L38" i="5"/>
  <c r="L33" i="5"/>
  <c r="L41" i="5"/>
  <c r="L34" i="5"/>
  <c r="L36" i="5"/>
  <c r="L37" i="5"/>
  <c r="L39" i="5"/>
  <c r="L45" i="5" l="1"/>
  <c r="L5" i="5"/>
  <c r="L14" i="5"/>
  <c r="L20" i="5"/>
  <c r="L11" i="5"/>
  <c r="L19" i="5"/>
  <c r="L7" i="5"/>
  <c r="L6" i="5"/>
  <c r="L10" i="5"/>
  <c r="L18" i="5"/>
  <c r="L17" i="5"/>
  <c r="L21" i="5"/>
  <c r="L15" i="5"/>
  <c r="L9" i="5"/>
  <c r="L13" i="5"/>
  <c r="L12" i="5"/>
  <c r="L16" i="5"/>
  <c r="L23" i="5" l="1"/>
  <c r="Q45" i="5"/>
</calcChain>
</file>

<file path=xl/sharedStrings.xml><?xml version="1.0" encoding="utf-8"?>
<sst xmlns="http://schemas.openxmlformats.org/spreadsheetml/2006/main" count="511" uniqueCount="178">
  <si>
    <t>constants</t>
  </si>
  <si>
    <t>1au =</t>
  </si>
  <si>
    <t>kcal/mol</t>
  </si>
  <si>
    <t>Method:</t>
  </si>
  <si>
    <t>correction:</t>
  </si>
  <si>
    <t>qh-RRHO 100cm-1 cutoff</t>
  </si>
  <si>
    <t>kcal</t>
  </si>
  <si>
    <t>kjoule</t>
  </si>
  <si>
    <t>dG/RT</t>
  </si>
  <si>
    <t>K</t>
  </si>
  <si>
    <t>oC</t>
  </si>
  <si>
    <t>kcal to kjoules</t>
  </si>
  <si>
    <t>selectivity</t>
  </si>
  <si>
    <t>J mol-1 K-1</t>
  </si>
  <si>
    <t>min</t>
  </si>
  <si>
    <t>dimer_sm_epoxide_c1</t>
  </si>
  <si>
    <t>dimer_sm_epoxide_c2</t>
  </si>
  <si>
    <t>dimer_sm_epoxide_c3</t>
  </si>
  <si>
    <t>dimer_sm_epoxide_c4</t>
  </si>
  <si>
    <t>dimer_sm_epoxide_c5</t>
  </si>
  <si>
    <t>dimer_sm_epoxide_c6</t>
  </si>
  <si>
    <t>dimer_sm_epoxide_c7</t>
  </si>
  <si>
    <t>dimer_sm_epoxide_c8</t>
  </si>
  <si>
    <t>dimer_sm_epoxide_c9</t>
  </si>
  <si>
    <t>dimer_sm_epoxide_c10</t>
  </si>
  <si>
    <t xml:space="preserve">Requested: -f 100 -c 1.0 -t 363.15 </t>
  </si>
  <si>
    <t>B3LYP-D3/GENECP</t>
  </si>
  <si>
    <t>dimer_sm_anti_opt</t>
  </si>
  <si>
    <t>dimer_sm_syn2_opt</t>
  </si>
  <si>
    <t>dimer_sm_syn_opt</t>
  </si>
  <si>
    <t>dimer_sm_c1</t>
  </si>
  <si>
    <t>dimer_sm_c10</t>
  </si>
  <si>
    <t>dimer_sm_c11</t>
  </si>
  <si>
    <t>dimer_sm_c12</t>
  </si>
  <si>
    <t>dimer_sm_c13</t>
  </si>
  <si>
    <t>dimer_sm_c2</t>
  </si>
  <si>
    <t>dimer_sm_c3</t>
  </si>
  <si>
    <t>dimer_sm_c4</t>
  </si>
  <si>
    <t>dimer_sm_c5</t>
  </si>
  <si>
    <t>dimer_sm_c6</t>
  </si>
  <si>
    <t>dimer_sm_c7</t>
  </si>
  <si>
    <t>dimer_sm_c8</t>
  </si>
  <si>
    <t>dimer_sm_c9</t>
  </si>
  <si>
    <t>dimer_sm_epoxide_c11</t>
  </si>
  <si>
    <t>dimer_sm_epoxide_c12</t>
  </si>
  <si>
    <t>ALL 12 conformers</t>
  </si>
  <si>
    <t>dimer_sm_epoxide_c5_ts1_prd</t>
  </si>
  <si>
    <t>dimer_sm_epoxide_c5_ts1_regio_prd</t>
  </si>
  <si>
    <t>dimer_sm_epoxide_c5_ts1_regio_rct (actually prd)</t>
  </si>
  <si>
    <t>dimer_sm_epoxide_c5_ts1_regio_rct2</t>
  </si>
  <si>
    <t>dimer_sm_epoxide_c5_ts1_regio_modred3_ts</t>
  </si>
  <si>
    <t>dimer_sm_epoxide_c5_ts1_rct (regio rct)</t>
  </si>
  <si>
    <t>dimer_sm_epoxide_c5_ts1_from_regiots_ts</t>
  </si>
  <si>
    <t>dimer_sm_epoxide_boronic_prd</t>
  </si>
  <si>
    <t>Zn coordination</t>
  </si>
  <si>
    <t>boronic acid coordination</t>
  </si>
  <si>
    <t>dimer_sm_epoxide_boronic_modred_ts</t>
  </si>
  <si>
    <t>dimer_sm_epoxide_c5_ts1_from_regiots_ts_qrc_prd</t>
  </si>
  <si>
    <t>dimer_sm_epoxide_boronic_rct</t>
  </si>
  <si>
    <t>dimer_sm_epoxide_regio_boronic_modred_ts</t>
  </si>
  <si>
    <t>dimer_sm_epoxide_c5_ts1_from_regiots_ts_qrc_rct</t>
  </si>
  <si>
    <t>R stereochem at C</t>
  </si>
  <si>
    <t>S stereochem at C</t>
  </si>
  <si>
    <t>R at C</t>
  </si>
  <si>
    <t>co2</t>
  </si>
  <si>
    <t>dimer_sm_epoxide_regio_ts2_modred_ts</t>
  </si>
  <si>
    <t>dimer_sm_epoxide</t>
  </si>
  <si>
    <t>final_logs</t>
  </si>
  <si>
    <t>INT1</t>
  </si>
  <si>
    <t>TS1</t>
  </si>
  <si>
    <t>INT2</t>
  </si>
  <si>
    <t>INT1R</t>
  </si>
  <si>
    <t>TS1R</t>
  </si>
  <si>
    <t>INT2R</t>
  </si>
  <si>
    <t>TS2R</t>
  </si>
  <si>
    <t>INT2ba</t>
  </si>
  <si>
    <t>INT1ba</t>
  </si>
  <si>
    <t>TS1ba</t>
  </si>
  <si>
    <t>TS1Rba</t>
  </si>
  <si>
    <t xml:space="preserve">goodvibes -f 100 -t 363.15 *log </t>
  </si>
  <si>
    <t>NOTE: Gas phase only ; no solvent correction as gas phase results are desired</t>
  </si>
  <si>
    <t>dimer_sm_epoxide_ts2_modred_modred_ts</t>
  </si>
  <si>
    <t>GAS PHASE SP</t>
  </si>
  <si>
    <t>SMD(ethanol)-M062X/def2-TZPD and TZVP</t>
  </si>
  <si>
    <t>dimer_sm_epoxide_ts2_modred_modred_ts_qrc_prd</t>
  </si>
  <si>
    <t>dimer_sm_epoxide_ts2_modred_modred_ts_qrc_rct2</t>
  </si>
  <si>
    <t>INT3</t>
  </si>
  <si>
    <t>TS2</t>
  </si>
  <si>
    <t>INT4</t>
  </si>
  <si>
    <t>ts1</t>
  </si>
  <si>
    <t>ts2</t>
  </si>
  <si>
    <t>ts3</t>
  </si>
  <si>
    <t>REF  B3LYP/6-311++G(d,p)</t>
  </si>
  <si>
    <t>dimer_sm_epoxide_regio_ts2_modred_ts_qrc_rct</t>
  </si>
  <si>
    <t>SMD(ethanol)-M062X/def2-QZPD and TZVP</t>
  </si>
  <si>
    <t>INT3R</t>
  </si>
  <si>
    <t>dimer_sm_epoxide_ts3_modred_ts</t>
  </si>
  <si>
    <t>Z1</t>
  </si>
  <si>
    <t>z1_dimer_sm_epoxide_c1</t>
  </si>
  <si>
    <t>z1_dimer_sm_epoxide_c10_opt</t>
  </si>
  <si>
    <t>z1_dimer_sm_epoxide_c11_opt</t>
  </si>
  <si>
    <t>z1_dimer_sm_epoxide_c12_opt</t>
  </si>
  <si>
    <t>z1_dimer_sm_epoxide_c2</t>
  </si>
  <si>
    <t>z1_dimer_sm_epoxide_c3_opt</t>
  </si>
  <si>
    <t>z1_dimer_sm_epoxide_c4_opt</t>
  </si>
  <si>
    <t>z1_dimer_sm_epoxide_c5_opt</t>
  </si>
  <si>
    <t>z1_dimer_sm_epoxide_c6_opt</t>
  </si>
  <si>
    <t>z1_dimer_sm_epoxide_c7_opt</t>
  </si>
  <si>
    <t>z1_dimer_sm_epoxide_c8_opt</t>
  </si>
  <si>
    <t>z1_dimer_sm_epoxide_c9_opt</t>
  </si>
  <si>
    <t>dimer_sm_epoxide_ts3_modred_ts_qrc_prd2</t>
  </si>
  <si>
    <t>TS3</t>
  </si>
  <si>
    <t>INT5</t>
  </si>
  <si>
    <t>z1_dimer_sm_epoxide</t>
  </si>
  <si>
    <t>z1_dimer_sm_epoxide_c3</t>
  </si>
  <si>
    <t>z1_dimer_sm_epoxide_c4</t>
  </si>
  <si>
    <t>z1_dimer_sm_epoxide_c5</t>
  </si>
  <si>
    <t>z1_dimer_sm_epoxide_c6</t>
  </si>
  <si>
    <t>z1_dimer_sm_epoxide_c7</t>
  </si>
  <si>
    <t>z1_dimer_sm_epoxide_c8</t>
  </si>
  <si>
    <t>z1_dimer_sm_epoxide_c9</t>
  </si>
  <si>
    <t>z1_dimer_sm_epoxide_c10</t>
  </si>
  <si>
    <t>z1_dimer_sm_epoxide_c11</t>
  </si>
  <si>
    <t>z1_dimer_sm_epoxide_c12</t>
  </si>
  <si>
    <t>cyclic_carbonate_opt</t>
  </si>
  <si>
    <t>epoxide_opt</t>
  </si>
  <si>
    <t>model_cat_from_cyclic_carbonate_release_prd2_opt</t>
  </si>
  <si>
    <t>z1_dimer_sm_epoxide_c5_int2_opt</t>
  </si>
  <si>
    <t>z1_dimer_sm_epoxide_c5_ts1_modred_ts</t>
  </si>
  <si>
    <t>z1_dimer_sm_epoxide_c5_int4_opt2</t>
  </si>
  <si>
    <t>z1_dimer_sm_epoxide_c5_int5_opt</t>
  </si>
  <si>
    <t>z1_dimer_sm_epoxide_c5_ts3_modred_ts</t>
  </si>
  <si>
    <t>z1_dimer_sm_epoxide_c5_int1_opt2</t>
  </si>
  <si>
    <t>double activation</t>
  </si>
  <si>
    <t>epoxide binding displaces Zn-OH binding</t>
  </si>
  <si>
    <t>dimer_double_act2_opt</t>
  </si>
  <si>
    <t>dimer_double_act_opt</t>
  </si>
  <si>
    <t>replacement_int4_opt2</t>
  </si>
  <si>
    <t>replacement_ts3_ts</t>
  </si>
  <si>
    <t>replacement</t>
  </si>
  <si>
    <t>replacement_int0_opt</t>
  </si>
  <si>
    <t>replacement_int1_opt_opt</t>
  </si>
  <si>
    <t>replacement_int2_opt3</t>
  </si>
  <si>
    <t>replacement_int5_opt_opt</t>
  </si>
  <si>
    <t>replacement_ts1_ts2</t>
  </si>
  <si>
    <t>replacement_ts2_ts2</t>
  </si>
  <si>
    <t>dimer_double_act3_opt2</t>
  </si>
  <si>
    <t>replacement_int0_c3_opt</t>
  </si>
  <si>
    <t>replacement_int0_c9_opt</t>
  </si>
  <si>
    <t>replacement_int0_c8_opt</t>
  </si>
  <si>
    <t>replacement_int0_c1_opt</t>
  </si>
  <si>
    <t>replacement_int0_c4_opt</t>
  </si>
  <si>
    <t>replacement_int0_c7_opt</t>
  </si>
  <si>
    <t>replacement_int0_c6_opt</t>
  </si>
  <si>
    <t>replacement_int0_c5_opt</t>
  </si>
  <si>
    <t>INT1'</t>
  </si>
  <si>
    <t>TS1'</t>
  </si>
  <si>
    <t>INT2'</t>
  </si>
  <si>
    <t>TS2'</t>
  </si>
  <si>
    <t>INT4'</t>
  </si>
  <si>
    <t>TS3'</t>
  </si>
  <si>
    <t>z1_dimer_int4_c8</t>
  </si>
  <si>
    <t>z1_dimer_int4_c4</t>
  </si>
  <si>
    <t>z1_dimer_int4_c7</t>
  </si>
  <si>
    <t>z1_dimer_int4_c2</t>
  </si>
  <si>
    <t>z1_dimer_int4_c10</t>
  </si>
  <si>
    <t>z1_dimer_int4_c1</t>
  </si>
  <si>
    <t>z1_dimer_int4_c3</t>
  </si>
  <si>
    <t>z1_dimer_int4_c9</t>
  </si>
  <si>
    <t>z1_dimer_int4_c5</t>
  </si>
  <si>
    <t>z1_dimer_int4_c6_opt</t>
  </si>
  <si>
    <t>TS3_c2_modred_ts</t>
  </si>
  <si>
    <t>TS3z</t>
  </si>
  <si>
    <t>INT4z</t>
  </si>
  <si>
    <t>INT5'</t>
  </si>
  <si>
    <t>TS1ba_ethanol_modred_ts</t>
  </si>
  <si>
    <t>ethanol</t>
  </si>
  <si>
    <t>TS1baL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</si>
</sst>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0"/>
  </numFmts>
  <fonts count="9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</font>
    <font>
      <b/>
      <u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/>
    <xf numFmtId="11" fontId="0" fillId="0" borderId="0" xfId="0" applyNumberFormat="1"/>
    <xf numFmtId="164" fontId="3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5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4" borderId="0" xfId="0" applyFont="1" applyFill="1" applyAlignment="1">
      <alignment wrapText="1"/>
    </xf>
    <xf numFmtId="0" fontId="7" fillId="5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C04-9E3E-634E-A2F5-19C6F8A50B3A}">
  <dimension ref="A1:AM189"/>
  <sheetViews>
    <sheetView tabSelected="1" topLeftCell="A82" zoomScaleNormal="82" workbookViewId="0">
      <selection activeCell="B101" sqref="B101"/>
    </sheetView>
  </sheetViews>
  <sheetFormatPr baseColWidth="10" defaultColWidth="10.83203125" defaultRowHeight="16" x14ac:dyDescent="0.2"/>
  <cols>
    <col min="1" max="1" width="40.6640625" style="2" bestFit="1" customWidth="1"/>
    <col min="2" max="2" width="10.5" style="2" bestFit="1" customWidth="1"/>
    <col min="3" max="3" width="23.83203125" style="7" bestFit="1" customWidth="1"/>
    <col min="4" max="4" width="46.1640625" style="2" bestFit="1" customWidth="1"/>
    <col min="5" max="8" width="11" style="2" bestFit="1" customWidth="1"/>
    <col min="9" max="9" width="9.83203125" style="2" bestFit="1" customWidth="1"/>
    <col min="10" max="10" width="18.83203125" style="2" customWidth="1"/>
    <col min="11" max="11" width="14" style="2" bestFit="1" customWidth="1"/>
    <col min="12" max="12" width="11" style="6" bestFit="1" customWidth="1"/>
    <col min="13" max="13" width="11.83203125" style="8" customWidth="1"/>
    <col min="14" max="14" width="14.5" style="8" customWidth="1"/>
    <col min="15" max="15" width="14.5" style="8" bestFit="1" customWidth="1"/>
    <col min="16" max="16" width="11.83203125" style="8" customWidth="1"/>
    <col min="17" max="17" width="29" style="2" bestFit="1" customWidth="1"/>
    <col min="18" max="18" width="46.1640625" style="2" bestFit="1" customWidth="1"/>
    <col min="19" max="19" width="23.83203125" style="7" bestFit="1" customWidth="1"/>
    <col min="20" max="20" width="19.6640625" style="8" customWidth="1"/>
    <col min="21" max="21" width="13.83203125" style="8" bestFit="1" customWidth="1"/>
    <col min="22" max="22" width="11.83203125" style="8" customWidth="1"/>
    <col min="23" max="23" width="14.6640625" style="2" customWidth="1"/>
    <col min="24" max="24" width="16.5" style="2" customWidth="1"/>
    <col min="25" max="25" width="11.6640625" style="2" bestFit="1" customWidth="1"/>
    <col min="26" max="26" width="69.1640625" style="2" bestFit="1" customWidth="1"/>
    <col min="27" max="28" width="11" style="2" bestFit="1" customWidth="1"/>
    <col min="29" max="29" width="10.83203125" style="2"/>
    <col min="30" max="30" width="13" style="2" bestFit="1" customWidth="1"/>
    <col min="31" max="31" width="11.83203125" style="2" bestFit="1" customWidth="1"/>
    <col min="32" max="16384" width="10.83203125" style="2"/>
  </cols>
  <sheetData>
    <row r="1" spans="1:39" s="1" customFormat="1" x14ac:dyDescent="0.2">
      <c r="B1" s="9" t="s">
        <v>0</v>
      </c>
      <c r="C1" s="7"/>
      <c r="F1" s="10"/>
      <c r="J1" s="6"/>
      <c r="K1" s="7"/>
      <c r="L1" s="6"/>
      <c r="M1" s="8"/>
      <c r="N1" s="8"/>
      <c r="O1" s="8"/>
      <c r="P1" s="8"/>
      <c r="S1" s="7"/>
      <c r="T1" s="8"/>
      <c r="U1" s="8"/>
      <c r="V1" s="8"/>
      <c r="W1" s="11"/>
      <c r="Y1" s="9"/>
      <c r="AK1" s="10"/>
      <c r="AM1" s="9" t="s">
        <v>0</v>
      </c>
    </row>
    <row r="2" spans="1:39" s="1" customFormat="1" x14ac:dyDescent="0.2">
      <c r="A2" s="12" t="s">
        <v>1</v>
      </c>
      <c r="B2" s="13">
        <v>627.50919999999996</v>
      </c>
      <c r="C2" s="13">
        <v>627.50919999999996</v>
      </c>
      <c r="D2" s="14" t="s">
        <v>2</v>
      </c>
      <c r="E2" s="12"/>
      <c r="F2" s="1" t="s">
        <v>3</v>
      </c>
      <c r="G2" s="10" t="s">
        <v>26</v>
      </c>
      <c r="I2" s="1" t="s">
        <v>4</v>
      </c>
      <c r="J2" s="6" t="s">
        <v>5</v>
      </c>
      <c r="K2" s="7"/>
      <c r="L2" s="6"/>
      <c r="M2" s="8"/>
      <c r="N2" s="8"/>
      <c r="O2" s="8"/>
      <c r="P2" s="8"/>
      <c r="Q2" s="14" t="s">
        <v>2</v>
      </c>
      <c r="R2" s="14" t="s">
        <v>2</v>
      </c>
      <c r="S2" s="13">
        <v>627.50919999999996</v>
      </c>
      <c r="T2" s="8"/>
      <c r="U2" s="8"/>
      <c r="V2" s="8"/>
      <c r="W2" s="11"/>
      <c r="X2" s="14"/>
      <c r="Y2" s="12"/>
      <c r="Z2" s="14"/>
      <c r="AK2" s="14" t="s">
        <v>2</v>
      </c>
      <c r="AM2" s="12" t="s">
        <v>1</v>
      </c>
    </row>
    <row r="3" spans="1:39" x14ac:dyDescent="0.2">
      <c r="C3" s="2"/>
      <c r="L3" s="2"/>
      <c r="M3" s="2"/>
      <c r="N3" s="2"/>
      <c r="O3" s="2"/>
      <c r="P3" s="2"/>
      <c r="S3" s="2"/>
      <c r="T3" s="2"/>
      <c r="U3" s="2"/>
      <c r="V3" s="2"/>
      <c r="X3" s="5"/>
      <c r="Y3" s="6"/>
    </row>
    <row r="4" spans="1:39" ht="17" x14ac:dyDescent="0.2">
      <c r="C4" s="2"/>
      <c r="D4" s="15" t="s">
        <v>25</v>
      </c>
      <c r="L4" s="2"/>
      <c r="M4" s="2"/>
      <c r="N4" s="30" t="s">
        <v>83</v>
      </c>
      <c r="O4" s="30"/>
      <c r="P4" s="30"/>
      <c r="Q4" s="15" t="s">
        <v>25</v>
      </c>
      <c r="R4" s="15" t="s">
        <v>25</v>
      </c>
      <c r="S4" s="2"/>
      <c r="T4" s="2" t="s">
        <v>94</v>
      </c>
      <c r="U4" s="2"/>
      <c r="V4" s="2"/>
      <c r="W4" s="2" t="s">
        <v>82</v>
      </c>
      <c r="X4" s="5"/>
      <c r="Y4" s="6"/>
    </row>
    <row r="5" spans="1:39" x14ac:dyDescent="0.2">
      <c r="D5" s="2" t="s">
        <v>27</v>
      </c>
      <c r="E5" s="2">
        <v>-8610.6409449999992</v>
      </c>
      <c r="F5" s="2">
        <v>0.48735499999999998</v>
      </c>
      <c r="G5" s="2">
        <v>-8610.0981300000003</v>
      </c>
      <c r="H5" s="2">
        <v>0.154747</v>
      </c>
      <c r="I5" s="2">
        <v>0.139624</v>
      </c>
      <c r="J5" s="2">
        <v>-8610.2528770000008</v>
      </c>
      <c r="K5" s="2">
        <v>-8610.2377529999994</v>
      </c>
      <c r="L5" s="2">
        <f>(K5-K$23)*$B$2</f>
        <v>5.8069701371201123</v>
      </c>
      <c r="Q5" s="2" t="s">
        <v>27</v>
      </c>
      <c r="R5" s="2" t="s">
        <v>27</v>
      </c>
    </row>
    <row r="6" spans="1:39" x14ac:dyDescent="0.2">
      <c r="D6" s="2" t="s">
        <v>28</v>
      </c>
      <c r="E6" s="2">
        <v>-8610.6456670000007</v>
      </c>
      <c r="F6" s="2">
        <v>0.48681999999999997</v>
      </c>
      <c r="G6" s="2">
        <v>-8610.1028220000007</v>
      </c>
      <c r="H6" s="2">
        <v>0.16408700000000001</v>
      </c>
      <c r="I6" s="2">
        <v>0.14418500000000001</v>
      </c>
      <c r="J6" s="2">
        <v>-8610.2669089999999</v>
      </c>
      <c r="K6" s="2">
        <v>-8610.2470069999999</v>
      </c>
      <c r="L6" s="2">
        <f>(K6-K$23)*$B$2</f>
        <v>0</v>
      </c>
      <c r="Q6" s="2" t="s">
        <v>28</v>
      </c>
      <c r="R6" s="2" t="s">
        <v>28</v>
      </c>
    </row>
    <row r="7" spans="1:39" x14ac:dyDescent="0.2">
      <c r="D7" s="2" t="s">
        <v>29</v>
      </c>
      <c r="E7" s="2">
        <v>-8610.6369639999994</v>
      </c>
      <c r="F7" s="2">
        <v>0.489147</v>
      </c>
      <c r="G7" s="2">
        <v>-8610.0932520000006</v>
      </c>
      <c r="H7" s="2">
        <v>0.152391</v>
      </c>
      <c r="I7" s="2">
        <v>0.13806099999999999</v>
      </c>
      <c r="J7" s="2">
        <v>-8610.2456430000002</v>
      </c>
      <c r="K7" s="2">
        <v>-8610.2313099999992</v>
      </c>
      <c r="L7" s="2">
        <f>(K7-K$23)*$B$2</f>
        <v>9.8500119128566457</v>
      </c>
      <c r="Q7" s="2" t="s">
        <v>29</v>
      </c>
      <c r="R7" s="2" t="s">
        <v>29</v>
      </c>
    </row>
    <row r="8" spans="1:39" x14ac:dyDescent="0.2">
      <c r="L8" s="2"/>
    </row>
    <row r="9" spans="1:39" x14ac:dyDescent="0.2">
      <c r="D9" s="2" t="s">
        <v>30</v>
      </c>
      <c r="E9" s="2">
        <v>-8610.6364850000009</v>
      </c>
      <c r="F9" s="2">
        <v>0.48940499999999998</v>
      </c>
      <c r="G9" s="2">
        <v>-8610.0931600000004</v>
      </c>
      <c r="H9" s="2">
        <v>0.14776800000000001</v>
      </c>
      <c r="I9" s="2">
        <v>0.13569200000000001</v>
      </c>
      <c r="J9" s="2">
        <v>-8610.2409289999996</v>
      </c>
      <c r="K9" s="2">
        <v>-8610.2288530000005</v>
      </c>
      <c r="L9" s="2">
        <f t="shared" ref="L9:L21" si="0">(K9-K$23)*$B$2</f>
        <v>11.391802016431599</v>
      </c>
      <c r="Q9" s="2" t="s">
        <v>30</v>
      </c>
      <c r="R9" s="2" t="s">
        <v>30</v>
      </c>
    </row>
    <row r="10" spans="1:39" x14ac:dyDescent="0.2">
      <c r="D10" s="2" t="s">
        <v>35</v>
      </c>
      <c r="E10" s="2">
        <v>-8610.6302039999991</v>
      </c>
      <c r="F10" s="2">
        <v>0.48883100000000002</v>
      </c>
      <c r="G10" s="2">
        <v>-8610.0870040000009</v>
      </c>
      <c r="H10" s="2">
        <v>0.152034</v>
      </c>
      <c r="I10" s="2">
        <v>0.137685</v>
      </c>
      <c r="J10" s="2">
        <v>-8610.239039</v>
      </c>
      <c r="K10" s="2">
        <v>-8610.2246890000006</v>
      </c>
      <c r="L10" s="2">
        <f t="shared" si="0"/>
        <v>14.004750325197776</v>
      </c>
      <c r="Q10" s="2" t="s">
        <v>35</v>
      </c>
      <c r="R10" s="2" t="s">
        <v>35</v>
      </c>
    </row>
    <row r="11" spans="1:39" x14ac:dyDescent="0.2">
      <c r="D11" s="2" t="s">
        <v>36</v>
      </c>
      <c r="E11" s="2">
        <v>-8610.6323240000002</v>
      </c>
      <c r="F11" s="2">
        <v>0.48901</v>
      </c>
      <c r="G11" s="2">
        <v>-8610.0893259999993</v>
      </c>
      <c r="H11" s="2">
        <v>0.14812800000000001</v>
      </c>
      <c r="I11" s="2">
        <v>0.13586300000000001</v>
      </c>
      <c r="J11" s="2">
        <v>-8610.2374540000001</v>
      </c>
      <c r="K11" s="2">
        <v>-8610.2251890000007</v>
      </c>
      <c r="L11" s="2">
        <f t="shared" si="0"/>
        <v>13.690995725133856</v>
      </c>
      <c r="Q11" s="2" t="s">
        <v>36</v>
      </c>
      <c r="R11" s="2" t="s">
        <v>36</v>
      </c>
    </row>
    <row r="12" spans="1:39" x14ac:dyDescent="0.2">
      <c r="D12" s="2" t="s">
        <v>37</v>
      </c>
      <c r="E12" s="2">
        <v>-8610.6255710000005</v>
      </c>
      <c r="F12" s="2">
        <v>0.48859399999999997</v>
      </c>
      <c r="G12" s="2">
        <v>-8610.0826519999991</v>
      </c>
      <c r="H12" s="2">
        <v>0.15157100000000001</v>
      </c>
      <c r="I12" s="2">
        <v>0.13746700000000001</v>
      </c>
      <c r="J12" s="2">
        <v>-8610.2342239999998</v>
      </c>
      <c r="K12" s="2">
        <v>-8610.2201189999996</v>
      </c>
      <c r="L12" s="2">
        <f t="shared" si="0"/>
        <v>16.872467369804834</v>
      </c>
      <c r="Q12" s="2" t="s">
        <v>37</v>
      </c>
      <c r="R12" s="2" t="s">
        <v>37</v>
      </c>
    </row>
    <row r="13" spans="1:39" x14ac:dyDescent="0.2">
      <c r="D13" s="2" t="s">
        <v>38</v>
      </c>
      <c r="E13" s="2">
        <v>-8610.6320140000007</v>
      </c>
      <c r="F13" s="2">
        <v>0.48900100000000002</v>
      </c>
      <c r="G13" s="2">
        <v>-8610.0883310000008</v>
      </c>
      <c r="H13" s="2">
        <v>0.155082</v>
      </c>
      <c r="I13" s="2">
        <v>0.139263</v>
      </c>
      <c r="J13" s="2">
        <v>-8610.2434130000001</v>
      </c>
      <c r="K13" s="2">
        <v>-8610.227594</v>
      </c>
      <c r="L13" s="2">
        <f t="shared" si="0"/>
        <v>12.181836099591161</v>
      </c>
      <c r="Q13" s="2" t="s">
        <v>38</v>
      </c>
      <c r="R13" s="2" t="s">
        <v>38</v>
      </c>
    </row>
    <row r="14" spans="1:39" x14ac:dyDescent="0.2">
      <c r="D14" s="2" t="s">
        <v>39</v>
      </c>
      <c r="E14" s="2">
        <v>-8610.6302039999991</v>
      </c>
      <c r="F14" s="2">
        <v>0.48883100000000002</v>
      </c>
      <c r="G14" s="2">
        <v>-8610.0870049999994</v>
      </c>
      <c r="H14" s="2">
        <v>0.15202599999999999</v>
      </c>
      <c r="I14" s="2">
        <v>0.137682</v>
      </c>
      <c r="J14" s="2">
        <v>-8610.2390309999992</v>
      </c>
      <c r="K14" s="2">
        <v>-8610.2246869999999</v>
      </c>
      <c r="L14" s="2">
        <f t="shared" si="0"/>
        <v>14.006005344022645</v>
      </c>
      <c r="Q14" s="2" t="s">
        <v>39</v>
      </c>
      <c r="R14" s="2" t="s">
        <v>39</v>
      </c>
    </row>
    <row r="15" spans="1:39" x14ac:dyDescent="0.2">
      <c r="D15" s="2" t="s">
        <v>40</v>
      </c>
      <c r="E15" s="2">
        <v>-8610.6324260000001</v>
      </c>
      <c r="F15" s="2">
        <v>0.48904300000000001</v>
      </c>
      <c r="G15" s="2">
        <v>-8610.0887480000001</v>
      </c>
      <c r="H15" s="2">
        <v>0.154283</v>
      </c>
      <c r="I15" s="2">
        <v>0.13893800000000001</v>
      </c>
      <c r="J15" s="2">
        <v>-8610.243031</v>
      </c>
      <c r="K15" s="2">
        <v>-8610.2276870000005</v>
      </c>
      <c r="L15" s="2">
        <f t="shared" si="0"/>
        <v>12.123477743639125</v>
      </c>
      <c r="Q15" s="2" t="s">
        <v>40</v>
      </c>
      <c r="R15" s="2" t="s">
        <v>40</v>
      </c>
    </row>
    <row r="16" spans="1:39" x14ac:dyDescent="0.2">
      <c r="D16" s="2" t="s">
        <v>41</v>
      </c>
      <c r="E16" s="2">
        <v>-8610.6320140000007</v>
      </c>
      <c r="F16" s="2">
        <v>0.48899700000000001</v>
      </c>
      <c r="G16" s="2">
        <v>-8610.0883310000008</v>
      </c>
      <c r="H16" s="2">
        <v>0.155138</v>
      </c>
      <c r="I16" s="2">
        <v>0.13929</v>
      </c>
      <c r="J16" s="2">
        <v>-8610.2434699999994</v>
      </c>
      <c r="K16" s="2">
        <v>-8610.2276220000003</v>
      </c>
      <c r="L16" s="2">
        <f t="shared" si="0"/>
        <v>12.164265841750163</v>
      </c>
      <c r="Q16" s="2" t="s">
        <v>41</v>
      </c>
      <c r="R16" s="2" t="s">
        <v>41</v>
      </c>
    </row>
    <row r="17" spans="2:25" x14ac:dyDescent="0.2">
      <c r="D17" s="2" t="s">
        <v>42</v>
      </c>
      <c r="E17" s="2">
        <v>-8610.6320140000007</v>
      </c>
      <c r="F17" s="2">
        <v>0.48899900000000002</v>
      </c>
      <c r="G17" s="2">
        <v>-8610.0883290000002</v>
      </c>
      <c r="H17" s="2">
        <v>0.15515899999999999</v>
      </c>
      <c r="I17" s="2">
        <v>0.13930100000000001</v>
      </c>
      <c r="J17" s="2">
        <v>-8610.2434880000001</v>
      </c>
      <c r="K17" s="2">
        <v>-8610.2276299999994</v>
      </c>
      <c r="L17" s="2">
        <f t="shared" si="0"/>
        <v>12.159245768733554</v>
      </c>
      <c r="Q17" s="2" t="s">
        <v>42</v>
      </c>
      <c r="R17" s="2" t="s">
        <v>42</v>
      </c>
    </row>
    <row r="18" spans="2:25" x14ac:dyDescent="0.2">
      <c r="D18" s="2" t="s">
        <v>31</v>
      </c>
      <c r="E18" s="2">
        <v>-8610.6311609999993</v>
      </c>
      <c r="F18" s="2">
        <v>0.48894100000000001</v>
      </c>
      <c r="G18" s="2">
        <v>-8610.0875219999998</v>
      </c>
      <c r="H18" s="2">
        <v>0.15534500000000001</v>
      </c>
      <c r="I18" s="2">
        <v>0.139404</v>
      </c>
      <c r="J18" s="2">
        <v>-8610.2428670000008</v>
      </c>
      <c r="K18" s="2">
        <v>-8610.2269259999994</v>
      </c>
      <c r="L18" s="2">
        <f t="shared" si="0"/>
        <v>12.601012245559632</v>
      </c>
      <c r="Q18" s="2" t="s">
        <v>31</v>
      </c>
      <c r="R18" s="2" t="s">
        <v>31</v>
      </c>
    </row>
    <row r="19" spans="2:25" x14ac:dyDescent="0.2">
      <c r="D19" s="2" t="s">
        <v>32</v>
      </c>
      <c r="E19" s="2">
        <v>-8610.6311609999993</v>
      </c>
      <c r="F19" s="2">
        <v>0.48893900000000001</v>
      </c>
      <c r="G19" s="2">
        <v>-8610.0875219999998</v>
      </c>
      <c r="H19" s="2">
        <v>0.15536900000000001</v>
      </c>
      <c r="I19" s="2">
        <v>0.13941600000000001</v>
      </c>
      <c r="J19" s="2">
        <v>-8610.2428909999999</v>
      </c>
      <c r="K19" s="2">
        <v>-8610.2269379999998</v>
      </c>
      <c r="L19" s="2">
        <f t="shared" si="0"/>
        <v>12.593482134893286</v>
      </c>
      <c r="Q19" s="2" t="s">
        <v>32</v>
      </c>
      <c r="R19" s="2" t="s">
        <v>32</v>
      </c>
    </row>
    <row r="20" spans="2:25" x14ac:dyDescent="0.2">
      <c r="D20" s="2" t="s">
        <v>33</v>
      </c>
      <c r="E20" s="2">
        <v>-8610.6324260000001</v>
      </c>
      <c r="F20" s="2">
        <v>0.48904300000000001</v>
      </c>
      <c r="G20" s="2">
        <v>-8610.0887490000005</v>
      </c>
      <c r="H20" s="2">
        <v>0.154281</v>
      </c>
      <c r="I20" s="2">
        <v>0.138937</v>
      </c>
      <c r="J20" s="2">
        <v>-8610.2430299999996</v>
      </c>
      <c r="K20" s="2">
        <v>-8610.2276860000002</v>
      </c>
      <c r="L20" s="2">
        <f t="shared" si="0"/>
        <v>12.124105253051559</v>
      </c>
      <c r="Q20" s="2" t="s">
        <v>33</v>
      </c>
      <c r="R20" s="2" t="s">
        <v>33</v>
      </c>
    </row>
    <row r="21" spans="2:25" x14ac:dyDescent="0.2">
      <c r="D21" s="2" t="s">
        <v>34</v>
      </c>
      <c r="E21" s="2">
        <v>-8610.6324260000001</v>
      </c>
      <c r="F21" s="2">
        <v>0.48904199999999998</v>
      </c>
      <c r="G21" s="2">
        <v>-8610.0887490000005</v>
      </c>
      <c r="H21" s="2">
        <v>0.154279</v>
      </c>
      <c r="I21" s="2">
        <v>0.138936</v>
      </c>
      <c r="J21" s="2">
        <v>-8610.2430280000008</v>
      </c>
      <c r="K21" s="2">
        <v>-8610.2276860000002</v>
      </c>
      <c r="L21" s="2">
        <f t="shared" si="0"/>
        <v>12.124105253051559</v>
      </c>
      <c r="Q21" s="2" t="s">
        <v>34</v>
      </c>
      <c r="R21" s="2" t="s">
        <v>34</v>
      </c>
    </row>
    <row r="23" spans="2:25" x14ac:dyDescent="0.2">
      <c r="D23" s="2" t="s">
        <v>14</v>
      </c>
      <c r="E23" s="2">
        <f>MIN(E9:E21)</f>
        <v>-8610.6364850000009</v>
      </c>
      <c r="F23" s="2">
        <f t="shared" ref="F23:O23" si="1">MIN(F5:F21)</f>
        <v>0.48681999999999997</v>
      </c>
      <c r="G23" s="2">
        <f t="shared" si="1"/>
        <v>-8610.1028220000007</v>
      </c>
      <c r="H23" s="2">
        <f t="shared" si="1"/>
        <v>0.14776800000000001</v>
      </c>
      <c r="I23" s="2">
        <f t="shared" si="1"/>
        <v>0.13569200000000001</v>
      </c>
      <c r="J23" s="2">
        <f t="shared" si="1"/>
        <v>-8610.2669089999999</v>
      </c>
      <c r="K23" s="2">
        <f t="shared" si="1"/>
        <v>-8610.2470069999999</v>
      </c>
      <c r="L23" s="2">
        <f t="shared" si="1"/>
        <v>0</v>
      </c>
      <c r="M23" s="2">
        <f t="shared" si="1"/>
        <v>0</v>
      </c>
      <c r="N23" s="2">
        <f>MIN(N5:N21)</f>
        <v>0</v>
      </c>
      <c r="O23" s="2">
        <f t="shared" si="1"/>
        <v>0</v>
      </c>
      <c r="Q23" s="2" t="s">
        <v>14</v>
      </c>
      <c r="R23" s="2" t="s">
        <v>14</v>
      </c>
    </row>
    <row r="25" spans="2:25" x14ac:dyDescent="0.2">
      <c r="D25" s="2" t="s">
        <v>64</v>
      </c>
      <c r="E25" s="2">
        <v>-188.44468000000001</v>
      </c>
      <c r="F25" s="2">
        <v>1.1776E-2</v>
      </c>
      <c r="G25" s="2">
        <v>-188.42836800000001</v>
      </c>
      <c r="H25" s="2">
        <v>2.6724000000000001E-2</v>
      </c>
      <c r="I25" s="2">
        <v>2.6724000000000001E-2</v>
      </c>
      <c r="J25" s="2">
        <v>-188.45509200000001</v>
      </c>
      <c r="K25" s="2">
        <v>-188.45509300000001</v>
      </c>
      <c r="N25" s="8">
        <v>-188.667224043</v>
      </c>
      <c r="O25" s="5">
        <f>$K25-$E25+N25</f>
        <v>-188.677637043</v>
      </c>
      <c r="R25" s="2" t="s">
        <v>64</v>
      </c>
      <c r="W25" s="2">
        <v>-188.68201300000001</v>
      </c>
      <c r="X25" s="5">
        <f t="shared" ref="X25" si="2">$K25-$E25+W25</f>
        <v>-188.69242600000001</v>
      </c>
    </row>
    <row r="26" spans="2:25" x14ac:dyDescent="0.2">
      <c r="D26" s="2" t="s">
        <v>125</v>
      </c>
      <c r="E26" s="2">
        <v>-192.97454300000001</v>
      </c>
      <c r="F26" s="2">
        <v>8.5034999999999999E-2</v>
      </c>
      <c r="G26" s="2">
        <v>-192.88225700000001</v>
      </c>
      <c r="H26" s="2">
        <v>3.6821E-2</v>
      </c>
      <c r="I26" s="2">
        <v>3.6819999999999999E-2</v>
      </c>
      <c r="J26" s="2">
        <v>-192.91907800000001</v>
      </c>
      <c r="K26" s="2">
        <v>-192.91907699999999</v>
      </c>
      <c r="N26" s="8">
        <v>-193.20515123000001</v>
      </c>
      <c r="O26" s="5">
        <f t="shared" ref="O26:O27" si="3">$K26-$E26+N26</f>
        <v>-193.14968522999999</v>
      </c>
      <c r="R26" s="2" t="s">
        <v>125</v>
      </c>
    </row>
    <row r="27" spans="2:25" x14ac:dyDescent="0.2">
      <c r="D27" s="2" t="s">
        <v>124</v>
      </c>
      <c r="E27" s="2">
        <v>-381.45480300000003</v>
      </c>
      <c r="F27" s="2">
        <v>0.10287399999999999</v>
      </c>
      <c r="G27" s="2">
        <v>-381.34210000000002</v>
      </c>
      <c r="H27" s="2">
        <v>4.4681999999999999E-2</v>
      </c>
      <c r="I27" s="2">
        <v>4.4377E-2</v>
      </c>
      <c r="J27" s="2">
        <v>-381.38678199999998</v>
      </c>
      <c r="K27" s="2">
        <v>-381.38647700000001</v>
      </c>
      <c r="M27" s="8">
        <f>(K27-K26-K25)*$B$2</f>
        <v>-7.722755724413279</v>
      </c>
      <c r="N27" s="8">
        <v>-381.90994799999999</v>
      </c>
      <c r="O27" s="5">
        <f t="shared" si="3"/>
        <v>-381.84162199999997</v>
      </c>
      <c r="Q27" s="8">
        <f>(O27-O26-O25)*$B$2</f>
        <v>-8.9732102499756063</v>
      </c>
      <c r="R27" s="2" t="s">
        <v>124</v>
      </c>
    </row>
    <row r="31" spans="2:25" x14ac:dyDescent="0.2">
      <c r="C31" s="2"/>
      <c r="D31" s="16" t="s">
        <v>45</v>
      </c>
      <c r="L31" s="2"/>
      <c r="M31" s="2"/>
      <c r="N31" s="2"/>
      <c r="O31" s="2"/>
      <c r="P31" s="2"/>
      <c r="Q31" s="16" t="s">
        <v>45</v>
      </c>
      <c r="R31" s="16" t="s">
        <v>45</v>
      </c>
      <c r="S31" s="2"/>
      <c r="T31" s="2"/>
      <c r="U31" s="2"/>
      <c r="V31" s="2"/>
      <c r="X31" s="5"/>
      <c r="Y31" s="6"/>
    </row>
    <row r="32" spans="2:25" x14ac:dyDescent="0.2">
      <c r="B32" s="2" t="s">
        <v>67</v>
      </c>
      <c r="C32" s="2" t="s">
        <v>66</v>
      </c>
      <c r="D32" s="2" t="s">
        <v>19</v>
      </c>
      <c r="E32" s="2">
        <v>-8803.6579810000003</v>
      </c>
      <c r="F32" s="2">
        <v>0.57672500000000004</v>
      </c>
      <c r="G32" s="2">
        <v>-8803.0186450000001</v>
      </c>
      <c r="H32" s="2">
        <v>0.17046900000000001</v>
      </c>
      <c r="I32" s="2">
        <v>0.153776</v>
      </c>
      <c r="J32" s="2">
        <v>-8803.1891140000007</v>
      </c>
      <c r="K32" s="2">
        <v>-8803.1724209999993</v>
      </c>
      <c r="L32" s="2">
        <f t="shared" ref="L32:L43" si="4">(K32-K$45)*$B$2</f>
        <v>1.757025784099751E-2</v>
      </c>
      <c r="M32" s="2"/>
      <c r="N32" s="2">
        <v>-8806.6573453599995</v>
      </c>
      <c r="O32" s="5">
        <f>$K32-$E32+N32</f>
        <v>-8806.1717853599985</v>
      </c>
      <c r="P32" s="2">
        <f>(O32-O$45)*$B$2</f>
        <v>1.7573646160798699</v>
      </c>
      <c r="Q32" s="2" t="s">
        <v>19</v>
      </c>
      <c r="R32" s="2" t="s">
        <v>19</v>
      </c>
      <c r="S32" s="2" t="s">
        <v>66</v>
      </c>
      <c r="T32" s="2">
        <v>-8806.9337713700006</v>
      </c>
      <c r="U32" s="5">
        <f t="shared" ref="U32:U43" si="5">$K32-$E32+T32</f>
        <v>-8806.4482113699996</v>
      </c>
      <c r="V32" s="2">
        <f t="shared" ref="V32:V43" si="6">(U32-U$45)*$B$2</f>
        <v>1.7234226434212818</v>
      </c>
      <c r="W32" s="2">
        <v>-8806.8594439999997</v>
      </c>
      <c r="X32" s="5">
        <f t="shared" ref="X32:X43" si="7">$K32-$E32+W32</f>
        <v>-8806.3738839999987</v>
      </c>
      <c r="Y32" s="2">
        <f t="shared" ref="Y32:Y43" si="8">(X32-X$45)*$B$2</f>
        <v>0</v>
      </c>
    </row>
    <row r="33" spans="2:25" x14ac:dyDescent="0.2">
      <c r="B33" s="2" t="s">
        <v>67</v>
      </c>
      <c r="C33" s="2" t="s">
        <v>16</v>
      </c>
      <c r="D33" s="2" t="s">
        <v>18</v>
      </c>
      <c r="E33" s="2">
        <v>-8803.6579810000003</v>
      </c>
      <c r="F33" s="2">
        <v>0.57672500000000004</v>
      </c>
      <c r="G33" s="2">
        <v>-8803.0186450000001</v>
      </c>
      <c r="H33" s="2">
        <v>0.170458</v>
      </c>
      <c r="I33" s="2">
        <v>0.15377199999999999</v>
      </c>
      <c r="J33" s="2">
        <v>-8803.1891030000006</v>
      </c>
      <c r="K33" s="2">
        <v>-8803.1724169999998</v>
      </c>
      <c r="L33" s="2">
        <f t="shared" si="4"/>
        <v>2.0080294349302127E-2</v>
      </c>
      <c r="M33" s="2"/>
      <c r="N33" s="2">
        <v>-8806.6573420599998</v>
      </c>
      <c r="O33" s="5">
        <f t="shared" ref="O33:O43" si="9">$K33-$E33+N33</f>
        <v>-8806.1717780599993</v>
      </c>
      <c r="P33" s="2">
        <f t="shared" ref="P33:P43" si="10">(O33-O$45)*$B$2</f>
        <v>1.7619454327360617</v>
      </c>
      <c r="Q33" s="2" t="s">
        <v>18</v>
      </c>
      <c r="R33" s="2" t="s">
        <v>18</v>
      </c>
      <c r="S33" s="2" t="s">
        <v>16</v>
      </c>
      <c r="T33" s="2">
        <v>-8806.9337685099999</v>
      </c>
      <c r="U33" s="5">
        <f t="shared" si="5"/>
        <v>-8806.4482045099994</v>
      </c>
      <c r="V33" s="2">
        <f t="shared" si="6"/>
        <v>1.7277273566665192</v>
      </c>
      <c r="W33" s="2">
        <v>-8806.8594425499996</v>
      </c>
      <c r="X33" s="5">
        <f t="shared" si="7"/>
        <v>-8806.3738785499991</v>
      </c>
      <c r="Y33" s="2">
        <f t="shared" si="8"/>
        <v>3.4199249280478395E-3</v>
      </c>
    </row>
    <row r="34" spans="2:25" x14ac:dyDescent="0.2">
      <c r="B34" s="2" t="s">
        <v>67</v>
      </c>
      <c r="C34" s="2" t="s">
        <v>17</v>
      </c>
      <c r="D34" s="2" t="s">
        <v>17</v>
      </c>
      <c r="E34" s="2">
        <v>-8803.6588040000006</v>
      </c>
      <c r="F34" s="2">
        <v>0.57693099999999997</v>
      </c>
      <c r="G34" s="2">
        <v>-8803.0194159999992</v>
      </c>
      <c r="H34" s="2">
        <v>0.16891900000000001</v>
      </c>
      <c r="I34" s="2">
        <v>0.153033</v>
      </c>
      <c r="J34" s="2">
        <v>-8803.1883350000007</v>
      </c>
      <c r="K34" s="2">
        <v>-8803.1724489999997</v>
      </c>
      <c r="L34" s="2">
        <f t="shared" si="4"/>
        <v>0</v>
      </c>
      <c r="M34" s="2"/>
      <c r="N34" s="2">
        <v>-8806.6570705699996</v>
      </c>
      <c r="O34" s="5">
        <f t="shared" si="9"/>
        <v>-8806.1707155699987</v>
      </c>
      <c r="P34" s="2">
        <f t="shared" si="10"/>
        <v>2.4286676829889329</v>
      </c>
      <c r="Q34" s="2" t="s">
        <v>17</v>
      </c>
      <c r="R34" s="2" t="s">
        <v>17</v>
      </c>
      <c r="S34" s="2" t="s">
        <v>17</v>
      </c>
      <c r="T34" s="2">
        <v>-8806.9334355999999</v>
      </c>
      <c r="U34" s="5">
        <f t="shared" si="5"/>
        <v>-8806.447080599999</v>
      </c>
      <c r="V34" s="2">
        <f t="shared" si="6"/>
        <v>2.4329912218818017</v>
      </c>
      <c r="W34" s="2">
        <v>-8806.8596629299991</v>
      </c>
      <c r="X34" s="5">
        <f t="shared" si="7"/>
        <v>-8806.3733079299982</v>
      </c>
      <c r="Y34" s="2">
        <f t="shared" si="8"/>
        <v>0.36148922517905591</v>
      </c>
    </row>
    <row r="35" spans="2:25" x14ac:dyDescent="0.2">
      <c r="B35" s="2" t="s">
        <v>67</v>
      </c>
      <c r="C35" s="2" t="s">
        <v>18</v>
      </c>
      <c r="D35" s="2" t="s">
        <v>15</v>
      </c>
      <c r="E35" s="2">
        <v>-8803.6588040000006</v>
      </c>
      <c r="F35" s="2">
        <v>0.57693099999999997</v>
      </c>
      <c r="G35" s="2">
        <v>-8803.0194150000007</v>
      </c>
      <c r="H35" s="2">
        <v>0.16891700000000001</v>
      </c>
      <c r="I35" s="2">
        <v>0.153032</v>
      </c>
      <c r="J35" s="2">
        <v>-8803.1883330000001</v>
      </c>
      <c r="K35" s="2">
        <v>-8803.1724479999993</v>
      </c>
      <c r="L35" s="2">
        <f t="shared" si="4"/>
        <v>6.2750941243430128E-4</v>
      </c>
      <c r="M35" s="2"/>
      <c r="N35" s="2">
        <v>-8806.6570798400007</v>
      </c>
      <c r="O35" s="5">
        <f t="shared" si="9"/>
        <v>-8806.1707238399995</v>
      </c>
      <c r="P35" s="2">
        <f t="shared" si="10"/>
        <v>2.4234781814265056</v>
      </c>
      <c r="Q35" s="2" t="s">
        <v>15</v>
      </c>
      <c r="R35" s="2" t="s">
        <v>15</v>
      </c>
      <c r="S35" s="2" t="s">
        <v>18</v>
      </c>
      <c r="T35" s="2">
        <v>-8806.9334446899993</v>
      </c>
      <c r="U35" s="5">
        <f t="shared" si="5"/>
        <v>-8806.4470886899981</v>
      </c>
      <c r="V35" s="2">
        <f t="shared" si="6"/>
        <v>2.4279146730637309</v>
      </c>
      <c r="W35" s="2">
        <v>-8806.8596599400007</v>
      </c>
      <c r="X35" s="5">
        <f t="shared" si="7"/>
        <v>-8806.3733039399995</v>
      </c>
      <c r="Y35" s="2">
        <f t="shared" si="8"/>
        <v>0.36399298609100583</v>
      </c>
    </row>
    <row r="36" spans="2:25" x14ac:dyDescent="0.2">
      <c r="B36" s="2" t="s">
        <v>67</v>
      </c>
      <c r="C36" s="2" t="s">
        <v>19</v>
      </c>
      <c r="D36" s="2" t="s">
        <v>20</v>
      </c>
      <c r="E36" s="2">
        <v>-8803.6588049999991</v>
      </c>
      <c r="F36" s="2">
        <v>0.576932</v>
      </c>
      <c r="G36" s="2">
        <v>-8803.0194150000007</v>
      </c>
      <c r="H36" s="2">
        <v>0.16891500000000001</v>
      </c>
      <c r="I36" s="2">
        <v>0.153032</v>
      </c>
      <c r="J36" s="2">
        <v>-8803.1883300000009</v>
      </c>
      <c r="K36" s="2">
        <v>-8803.1724460000005</v>
      </c>
      <c r="L36" s="2">
        <f t="shared" si="4"/>
        <v>1.8825270958703186E-3</v>
      </c>
      <c r="M36" s="2"/>
      <c r="N36" s="2">
        <v>-8806.6570747999995</v>
      </c>
      <c r="O36" s="5">
        <f t="shared" si="9"/>
        <v>-8806.1707158000008</v>
      </c>
      <c r="P36" s="2">
        <f t="shared" si="10"/>
        <v>2.4285233545456686</v>
      </c>
      <c r="Q36" s="2" t="s">
        <v>20</v>
      </c>
      <c r="R36" s="2" t="s">
        <v>20</v>
      </c>
      <c r="S36" s="2" t="s">
        <v>19</v>
      </c>
      <c r="T36" s="2">
        <v>-8806.9334402599998</v>
      </c>
      <c r="U36" s="5">
        <f t="shared" si="5"/>
        <v>-8806.4470812600011</v>
      </c>
      <c r="V36" s="2">
        <f t="shared" si="6"/>
        <v>2.4325770644825053</v>
      </c>
      <c r="W36" s="2">
        <v>-8806.8596618899992</v>
      </c>
      <c r="X36" s="5">
        <f t="shared" si="7"/>
        <v>-8806.3733028900006</v>
      </c>
      <c r="Y36" s="2">
        <f t="shared" si="8"/>
        <v>0.36465187006091582</v>
      </c>
    </row>
    <row r="37" spans="2:25" x14ac:dyDescent="0.2">
      <c r="B37" s="2" t="s">
        <v>67</v>
      </c>
      <c r="C37" s="2" t="s">
        <v>20</v>
      </c>
      <c r="D37" s="2" t="s">
        <v>23</v>
      </c>
      <c r="E37" s="2">
        <v>-8803.6588040000006</v>
      </c>
      <c r="F37" s="2">
        <v>0.576932</v>
      </c>
      <c r="G37" s="2">
        <v>-8803.0194140000003</v>
      </c>
      <c r="H37" s="2">
        <v>0.16891200000000001</v>
      </c>
      <c r="I37" s="2">
        <v>0.153031</v>
      </c>
      <c r="J37" s="2">
        <v>-8803.1883269999998</v>
      </c>
      <c r="K37" s="2">
        <v>-8803.1724450000002</v>
      </c>
      <c r="L37" s="2">
        <f t="shared" si="4"/>
        <v>2.51003650830462E-3</v>
      </c>
      <c r="N37" s="2">
        <v>-8806.6570766799996</v>
      </c>
      <c r="O37" s="5">
        <f t="shared" si="9"/>
        <v>-8806.1707176799991</v>
      </c>
      <c r="P37" s="2">
        <f t="shared" si="10"/>
        <v>2.4273436383113256</v>
      </c>
      <c r="Q37" s="2" t="s">
        <v>23</v>
      </c>
      <c r="R37" s="2" t="s">
        <v>23</v>
      </c>
      <c r="S37" s="2" t="s">
        <v>20</v>
      </c>
      <c r="T37" s="8">
        <v>-8806.93344282</v>
      </c>
      <c r="U37" s="5">
        <f t="shared" si="5"/>
        <v>-8806.4470838199995</v>
      </c>
      <c r="V37" s="2">
        <f t="shared" si="6"/>
        <v>2.4309706419390218</v>
      </c>
      <c r="W37" s="2">
        <v>-8806.8596610000004</v>
      </c>
      <c r="X37" s="5">
        <f t="shared" si="7"/>
        <v>-8806.373302</v>
      </c>
      <c r="Y37" s="2">
        <f t="shared" si="8"/>
        <v>0.36521035362061155</v>
      </c>
    </row>
    <row r="38" spans="2:25" x14ac:dyDescent="0.2">
      <c r="B38" s="2" t="s">
        <v>67</v>
      </c>
      <c r="C38" s="2" t="s">
        <v>21</v>
      </c>
      <c r="D38" s="2" t="s">
        <v>21</v>
      </c>
      <c r="E38" s="2">
        <v>-8803.6564880000005</v>
      </c>
      <c r="F38" s="2">
        <v>0.57685299999999995</v>
      </c>
      <c r="G38" s="2">
        <v>-8803.0172679999996</v>
      </c>
      <c r="H38" s="2">
        <v>0.16975399999999999</v>
      </c>
      <c r="I38" s="2">
        <v>0.15340699999999999</v>
      </c>
      <c r="J38" s="2">
        <v>-8803.1870220000001</v>
      </c>
      <c r="K38" s="2">
        <v>-8803.1706749999994</v>
      </c>
      <c r="L38" s="2">
        <f t="shared" si="4"/>
        <v>1.1132013209856972</v>
      </c>
      <c r="M38" s="2"/>
      <c r="N38" s="2">
        <v>-8806.6598418800004</v>
      </c>
      <c r="O38" s="5">
        <f t="shared" si="9"/>
        <v>-8806.1740288799992</v>
      </c>
      <c r="P38" s="2">
        <f t="shared" si="10"/>
        <v>0.34953517520962629</v>
      </c>
      <c r="Q38" s="2" t="s">
        <v>21</v>
      </c>
      <c r="R38" s="2" t="s">
        <v>21</v>
      </c>
      <c r="S38" s="2" t="s">
        <v>21</v>
      </c>
      <c r="T38" s="2">
        <v>-8806.9359692899998</v>
      </c>
      <c r="U38" s="5">
        <f t="shared" si="5"/>
        <v>-8806.4501562899986</v>
      </c>
      <c r="V38" s="2">
        <f t="shared" si="6"/>
        <v>0.50296745078170135</v>
      </c>
      <c r="W38" s="2">
        <v>-8806.8552704499998</v>
      </c>
      <c r="X38" s="5">
        <f t="shared" si="7"/>
        <v>-8806.3694574499987</v>
      </c>
      <c r="Y38" s="2">
        <f t="shared" si="8"/>
        <v>2.7777008492988924</v>
      </c>
    </row>
    <row r="39" spans="2:25" x14ac:dyDescent="0.2">
      <c r="B39" s="2" t="s">
        <v>67</v>
      </c>
      <c r="C39" s="2" t="s">
        <v>22</v>
      </c>
      <c r="D39" s="2" t="s">
        <v>16</v>
      </c>
      <c r="E39" s="2">
        <v>-8803.6524570000001</v>
      </c>
      <c r="F39" s="2">
        <v>0.57644799999999996</v>
      </c>
      <c r="G39" s="2">
        <v>-8803.013207</v>
      </c>
      <c r="H39" s="2">
        <v>0.17120299999999999</v>
      </c>
      <c r="I39" s="2">
        <v>0.154193</v>
      </c>
      <c r="J39" s="2">
        <v>-8803.1844099999998</v>
      </c>
      <c r="K39" s="2">
        <v>-8803.1674010000006</v>
      </c>
      <c r="L39" s="2">
        <f t="shared" si="4"/>
        <v>3.1676664410217228</v>
      </c>
      <c r="M39" s="2"/>
      <c r="N39" s="2">
        <v>-8806.6530844999997</v>
      </c>
      <c r="O39" s="5">
        <f t="shared" si="9"/>
        <v>-8806.1680285000002</v>
      </c>
      <c r="P39" s="2">
        <f t="shared" si="10"/>
        <v>4.1148288280923602</v>
      </c>
      <c r="Q39" s="2" t="s">
        <v>16</v>
      </c>
      <c r="R39" s="2" t="s">
        <v>16</v>
      </c>
      <c r="S39" s="2" t="s">
        <v>22</v>
      </c>
      <c r="T39" s="2">
        <v>-8806.9295571700004</v>
      </c>
      <c r="U39" s="5">
        <f t="shared" si="5"/>
        <v>-8806.4445011700009</v>
      </c>
      <c r="V39" s="2">
        <f t="shared" si="6"/>
        <v>4.0516072764768234</v>
      </c>
      <c r="W39" s="2">
        <v>-8806.8534880000007</v>
      </c>
      <c r="X39" s="5">
        <f t="shared" si="7"/>
        <v>-8806.3684320000011</v>
      </c>
      <c r="Y39" s="2">
        <f t="shared" si="8"/>
        <v>3.4211801568963041</v>
      </c>
    </row>
    <row r="40" spans="2:25" x14ac:dyDescent="0.2">
      <c r="B40" s="2" t="s">
        <v>67</v>
      </c>
      <c r="C40" s="2" t="s">
        <v>23</v>
      </c>
      <c r="D40" s="2" t="s">
        <v>43</v>
      </c>
      <c r="E40" s="2">
        <v>-8803.6494349999994</v>
      </c>
      <c r="F40" s="2">
        <v>0.57570600000000005</v>
      </c>
      <c r="G40" s="2">
        <v>-8803.0106899999992</v>
      </c>
      <c r="H40" s="2">
        <v>0.17307700000000001</v>
      </c>
      <c r="I40" s="2">
        <v>0.15520100000000001</v>
      </c>
      <c r="J40" s="2">
        <v>-8803.1837670000004</v>
      </c>
      <c r="K40" s="2">
        <v>-8803.1658910000006</v>
      </c>
      <c r="L40" s="2">
        <f t="shared" si="4"/>
        <v>4.1152053330549609</v>
      </c>
      <c r="N40" s="2">
        <v>-8806.6575829499998</v>
      </c>
      <c r="O40" s="5">
        <f t="shared" si="9"/>
        <v>-8806.174038950001</v>
      </c>
      <c r="P40" s="2">
        <f t="shared" si="10"/>
        <v>0.34321615647653086</v>
      </c>
      <c r="Q40" s="2" t="s">
        <v>43</v>
      </c>
      <c r="R40" s="2" t="s">
        <v>43</v>
      </c>
      <c r="S40" s="2" t="s">
        <v>23</v>
      </c>
      <c r="T40" s="2">
        <v>-8806.9338704199999</v>
      </c>
      <c r="U40" s="5">
        <f t="shared" si="5"/>
        <v>-8806.4503264200011</v>
      </c>
      <c r="V40" s="2">
        <f t="shared" si="6"/>
        <v>0.39620930900683232</v>
      </c>
      <c r="W40" s="2">
        <v>-8806.8516744900007</v>
      </c>
      <c r="X40" s="5">
        <f t="shared" si="7"/>
        <v>-8806.3681304900019</v>
      </c>
      <c r="Y40" s="2">
        <f t="shared" si="8"/>
        <v>3.6103804552799432</v>
      </c>
    </row>
    <row r="41" spans="2:25" x14ac:dyDescent="0.2">
      <c r="B41" s="2" t="s">
        <v>67</v>
      </c>
      <c r="C41" s="2" t="s">
        <v>24</v>
      </c>
      <c r="D41" s="2" t="s">
        <v>24</v>
      </c>
      <c r="E41" s="2">
        <v>-8803.6494349999994</v>
      </c>
      <c r="F41" s="2">
        <v>0.57571099999999997</v>
      </c>
      <c r="G41" s="2">
        <v>-8803.0106880000003</v>
      </c>
      <c r="H41" s="2">
        <v>0.17305300000000001</v>
      </c>
      <c r="I41" s="2">
        <v>0.15518899999999999</v>
      </c>
      <c r="J41" s="2">
        <v>-8803.1837410000007</v>
      </c>
      <c r="K41" s="2">
        <v>-8803.1658769999995</v>
      </c>
      <c r="L41" s="2">
        <f t="shared" si="4"/>
        <v>4.1239904625461765</v>
      </c>
      <c r="N41" s="2">
        <v>-8806.6575957999994</v>
      </c>
      <c r="O41" s="5">
        <f t="shared" si="9"/>
        <v>-8806.1740377999995</v>
      </c>
      <c r="P41" s="2">
        <f t="shared" si="10"/>
        <v>0.34393779298568988</v>
      </c>
      <c r="Q41" s="2" t="s">
        <v>24</v>
      </c>
      <c r="R41" s="2" t="s">
        <v>24</v>
      </c>
      <c r="S41" s="2" t="s">
        <v>24</v>
      </c>
      <c r="T41" s="2">
        <v>-8806.93388323</v>
      </c>
      <c r="U41" s="5">
        <f t="shared" si="5"/>
        <v>-8806.4503252300001</v>
      </c>
      <c r="V41" s="2">
        <f t="shared" si="6"/>
        <v>0.39695604561854486</v>
      </c>
      <c r="W41" s="2">
        <v>-8806.8516720000007</v>
      </c>
      <c r="X41" s="5">
        <f t="shared" si="7"/>
        <v>-8806.3681140000008</v>
      </c>
      <c r="Y41" s="2">
        <f t="shared" si="8"/>
        <v>3.620728082705889</v>
      </c>
    </row>
    <row r="42" spans="2:25" x14ac:dyDescent="0.2">
      <c r="B42" s="2" t="s">
        <v>67</v>
      </c>
      <c r="C42" s="2" t="s">
        <v>43</v>
      </c>
      <c r="D42" s="2" t="s">
        <v>22</v>
      </c>
      <c r="E42" s="2">
        <v>-8803.6477799999993</v>
      </c>
      <c r="F42" s="2">
        <v>0.57591400000000004</v>
      </c>
      <c r="G42" s="2">
        <v>-8803.0088560000004</v>
      </c>
      <c r="H42" s="2">
        <v>0.173903</v>
      </c>
      <c r="I42" s="2">
        <v>0.15553</v>
      </c>
      <c r="J42" s="2">
        <v>-8803.1827589999994</v>
      </c>
      <c r="K42" s="2">
        <v>-8803.1643860000004</v>
      </c>
      <c r="L42" s="2">
        <f t="shared" si="4"/>
        <v>5.0596066791674605</v>
      </c>
      <c r="N42" s="2">
        <v>-8806.6579798999992</v>
      </c>
      <c r="O42" s="5">
        <f>$K42-$E42+N42</f>
        <v>-8806.1745859000002</v>
      </c>
      <c r="P42" s="2">
        <f t="shared" si="10"/>
        <v>0</v>
      </c>
      <c r="Q42" s="2" t="s">
        <v>22</v>
      </c>
      <c r="R42" s="2" t="s">
        <v>22</v>
      </c>
      <c r="S42" s="2" t="s">
        <v>43</v>
      </c>
      <c r="T42" s="2">
        <v>-8806.9343518200003</v>
      </c>
      <c r="U42" s="5">
        <f t="shared" si="5"/>
        <v>-8806.4509578200013</v>
      </c>
      <c r="V42" s="2">
        <f t="shared" si="6"/>
        <v>0</v>
      </c>
      <c r="W42" s="2">
        <v>-8806.8486649999995</v>
      </c>
      <c r="X42" s="5">
        <f t="shared" si="7"/>
        <v>-8806.3652710000006</v>
      </c>
      <c r="Y42" s="2">
        <f t="shared" si="8"/>
        <v>5.4047367384387703</v>
      </c>
    </row>
    <row r="43" spans="2:25" x14ac:dyDescent="0.2">
      <c r="B43" s="2" t="s">
        <v>67</v>
      </c>
      <c r="C43" s="2" t="s">
        <v>44</v>
      </c>
      <c r="D43" s="2" t="s">
        <v>44</v>
      </c>
      <c r="E43" s="2">
        <v>-8803.6434399999998</v>
      </c>
      <c r="F43" s="2">
        <v>0.57544499999999998</v>
      </c>
      <c r="G43" s="2">
        <v>-8803.0048000000006</v>
      </c>
      <c r="H43" s="2">
        <v>0.17327000000000001</v>
      </c>
      <c r="I43" s="2">
        <v>0.15540100000000001</v>
      </c>
      <c r="J43" s="2">
        <v>-8803.1780689999996</v>
      </c>
      <c r="K43" s="2">
        <v>-8803.1602010000006</v>
      </c>
      <c r="L43" s="2">
        <f t="shared" si="4"/>
        <v>7.6857326810290276</v>
      </c>
      <c r="N43" s="2">
        <v>-8806.6557676800003</v>
      </c>
      <c r="O43" s="5">
        <f t="shared" si="9"/>
        <v>-8806.1725286800011</v>
      </c>
      <c r="P43" s="2">
        <f t="shared" si="10"/>
        <v>1.2909244759141547</v>
      </c>
      <c r="Q43" s="2" t="s">
        <v>44</v>
      </c>
      <c r="R43" s="2" t="s">
        <v>44</v>
      </c>
      <c r="S43" s="2" t="s">
        <v>44</v>
      </c>
      <c r="T43" s="2">
        <v>-8806.9321149900006</v>
      </c>
      <c r="U43" s="5">
        <f t="shared" si="5"/>
        <v>-8806.4488759900014</v>
      </c>
      <c r="V43" s="2">
        <f t="shared" si="6"/>
        <v>1.3063674778058032</v>
      </c>
      <c r="W43" s="2">
        <v>-8806.8452747800002</v>
      </c>
      <c r="X43" s="5">
        <f t="shared" si="7"/>
        <v>-8806.362035780001</v>
      </c>
      <c r="Y43" s="2">
        <f t="shared" si="8"/>
        <v>7.4348670522267959</v>
      </c>
    </row>
    <row r="45" spans="2:25" x14ac:dyDescent="0.2">
      <c r="D45" s="2" t="s">
        <v>14</v>
      </c>
      <c r="E45" s="2">
        <f t="shared" ref="E45:Y45" si="11">MIN(E32:E44)</f>
        <v>-8803.6588049999991</v>
      </c>
      <c r="F45" s="2">
        <f t="shared" si="11"/>
        <v>0.57544499999999998</v>
      </c>
      <c r="G45" s="2">
        <f t="shared" si="11"/>
        <v>-8803.0194159999992</v>
      </c>
      <c r="H45" s="2">
        <f t="shared" si="11"/>
        <v>0.16891200000000001</v>
      </c>
      <c r="I45" s="2">
        <f t="shared" si="11"/>
        <v>0.153031</v>
      </c>
      <c r="J45" s="2">
        <f t="shared" si="11"/>
        <v>-8803.1891140000007</v>
      </c>
      <c r="K45" s="2">
        <f t="shared" si="11"/>
        <v>-8803.1724489999997</v>
      </c>
      <c r="L45" s="2">
        <f t="shared" ref="L45" si="12">MIN(L32:L44)</f>
        <v>0</v>
      </c>
      <c r="M45" s="2">
        <f>(K45-K23-K26)*$B$2</f>
        <v>-3.994096057849907</v>
      </c>
      <c r="N45" s="2">
        <f t="shared" ref="N45" si="13">MIN(N32:N44)</f>
        <v>-8806.6598418800004</v>
      </c>
      <c r="O45" s="2">
        <f t="shared" ref="O45" si="14">MIN(O32:O44)</f>
        <v>-8806.1745859000002</v>
      </c>
      <c r="P45" s="2">
        <f t="shared" si="11"/>
        <v>0</v>
      </c>
      <c r="Q45" s="2">
        <f>(O45-O23-O26)*$B$2</f>
        <v>-5404752.3649995103</v>
      </c>
      <c r="R45" s="2" t="s">
        <v>14</v>
      </c>
      <c r="T45" s="2">
        <f t="shared" ref="T45" si="15">MIN(T32:T44)</f>
        <v>-8806.9359692899998</v>
      </c>
      <c r="U45" s="2">
        <f t="shared" ref="U45" si="16">MIN(U32:U44)</f>
        <v>-8806.4509578200013</v>
      </c>
      <c r="V45" s="2">
        <f t="shared" ref="V45" si="17">MIN(V32:V44)</f>
        <v>0</v>
      </c>
      <c r="W45" s="2">
        <f t="shared" si="11"/>
        <v>-8806.8596629299991</v>
      </c>
      <c r="X45" s="2">
        <f t="shared" si="11"/>
        <v>-8806.3738839999987</v>
      </c>
      <c r="Y45" s="2">
        <f t="shared" si="11"/>
        <v>0</v>
      </c>
    </row>
    <row r="46" spans="2:25" x14ac:dyDescent="0.2">
      <c r="L46" s="2"/>
      <c r="M46" s="2"/>
      <c r="N46" s="2"/>
      <c r="O46" s="2"/>
      <c r="P46" s="2"/>
      <c r="T46" s="2"/>
      <c r="U46" s="2"/>
      <c r="V46" s="2"/>
    </row>
    <row r="47" spans="2:25" x14ac:dyDescent="0.2">
      <c r="D47" s="16" t="s">
        <v>133</v>
      </c>
      <c r="E47" s="2" t="s">
        <v>134</v>
      </c>
      <c r="L47" s="2"/>
      <c r="M47" s="2"/>
      <c r="N47" s="2"/>
      <c r="O47" s="2"/>
      <c r="P47" s="2"/>
      <c r="R47" s="16" t="s">
        <v>133</v>
      </c>
      <c r="T47" s="2"/>
      <c r="U47" s="2"/>
      <c r="V47" s="2"/>
    </row>
    <row r="48" spans="2:25" x14ac:dyDescent="0.2">
      <c r="D48" s="2" t="s">
        <v>135</v>
      </c>
      <c r="E48" s="2">
        <v>-8803.6642580000007</v>
      </c>
      <c r="F48" s="2">
        <v>0.57648299999999997</v>
      </c>
      <c r="G48" s="2">
        <v>-8803.0252899999996</v>
      </c>
      <c r="H48" s="2">
        <v>0.16829</v>
      </c>
      <c r="I48" s="2">
        <v>0.15285299999999999</v>
      </c>
      <c r="J48" s="2">
        <v>-8803.1935799999992</v>
      </c>
      <c r="K48" s="2">
        <v>-8803.1781429999992</v>
      </c>
      <c r="L48" s="2">
        <f>(K48-K$45)*$B$2</f>
        <v>-3.5730373844823711</v>
      </c>
      <c r="M48" s="2"/>
      <c r="N48" s="2">
        <v>-8806.6652020000001</v>
      </c>
      <c r="O48" s="5">
        <f>$K48-$E48+N48</f>
        <v>-8806.1790869999986</v>
      </c>
      <c r="P48" s="2">
        <f t="shared" ref="P48:P50" si="18">(O48-O$45)*$B$2</f>
        <v>-2.8244816591026676</v>
      </c>
      <c r="R48" s="2" t="s">
        <v>135</v>
      </c>
      <c r="T48" s="2"/>
      <c r="U48" s="2"/>
      <c r="V48" s="2"/>
    </row>
    <row r="49" spans="1:25" x14ac:dyDescent="0.2">
      <c r="D49" s="2" t="s">
        <v>136</v>
      </c>
      <c r="E49" s="2">
        <v>-8803.6588489999995</v>
      </c>
      <c r="F49" s="2">
        <v>0.57580100000000001</v>
      </c>
      <c r="G49" s="2">
        <v>-8803.0201340000003</v>
      </c>
      <c r="H49" s="2">
        <v>0.172157</v>
      </c>
      <c r="I49" s="2">
        <v>0.15468599999999999</v>
      </c>
      <c r="J49" s="2">
        <v>-8803.1922909999994</v>
      </c>
      <c r="K49" s="2">
        <v>-8803.1748200000002</v>
      </c>
      <c r="L49" s="2">
        <f>(K49-K$45)*$B$2</f>
        <v>-1.4878243135099583</v>
      </c>
      <c r="M49" s="2"/>
      <c r="N49" s="2">
        <v>-8806.6612260700003</v>
      </c>
      <c r="O49" s="5">
        <f>$K49-$E49+N49</f>
        <v>-8806.1771970700011</v>
      </c>
      <c r="P49" s="2">
        <f t="shared" si="18"/>
        <v>-1.6385331982777256</v>
      </c>
      <c r="R49" s="2" t="s">
        <v>136</v>
      </c>
      <c r="T49" s="2"/>
      <c r="U49" s="2"/>
      <c r="V49" s="2"/>
    </row>
    <row r="50" spans="1:25" x14ac:dyDescent="0.2">
      <c r="D50" s="2" t="s">
        <v>146</v>
      </c>
      <c r="E50" s="2">
        <v>-8803.6692609999991</v>
      </c>
      <c r="F50" s="2">
        <v>0.57713499999999995</v>
      </c>
      <c r="G50" s="2">
        <v>-8803.0299630000009</v>
      </c>
      <c r="H50" s="2">
        <v>0.17027300000000001</v>
      </c>
      <c r="I50" s="2">
        <v>0.153446</v>
      </c>
      <c r="J50" s="2">
        <v>-8803.2002360000006</v>
      </c>
      <c r="K50" s="2">
        <v>-8803.1834089999993</v>
      </c>
      <c r="L50" s="2">
        <f>(K50-K$45)*$B$2</f>
        <v>-6.8775008317574677</v>
      </c>
      <c r="M50" s="2"/>
      <c r="N50" s="2">
        <v>-8806.6684671099993</v>
      </c>
      <c r="O50" s="5">
        <f>$K50-$E50+N50</f>
        <v>-8806.1826151099995</v>
      </c>
      <c r="P50" s="2">
        <f t="shared" si="18"/>
        <v>-5.038403143243845</v>
      </c>
      <c r="R50" s="2" t="s">
        <v>146</v>
      </c>
      <c r="T50" s="2"/>
      <c r="U50" s="2"/>
      <c r="V50" s="2"/>
    </row>
    <row r="51" spans="1:25" x14ac:dyDescent="0.2">
      <c r="L51" s="2"/>
      <c r="M51" s="2"/>
      <c r="N51" s="2"/>
      <c r="O51" s="2"/>
      <c r="P51" s="2"/>
      <c r="T51" s="2"/>
      <c r="U51" s="2"/>
      <c r="V51" s="2"/>
    </row>
    <row r="52" spans="1:25" x14ac:dyDescent="0.2">
      <c r="L52" s="2"/>
      <c r="M52" s="2"/>
      <c r="N52" s="2"/>
      <c r="O52" s="2"/>
      <c r="P52" s="2"/>
      <c r="T52" s="2"/>
      <c r="U52" s="2"/>
      <c r="V52" s="2"/>
    </row>
    <row r="53" spans="1:25" x14ac:dyDescent="0.2">
      <c r="L53" s="2"/>
      <c r="M53" s="2"/>
      <c r="N53" s="2"/>
      <c r="O53" s="2"/>
      <c r="P53" s="2"/>
      <c r="T53" s="2"/>
      <c r="U53" s="2"/>
      <c r="V53" s="2"/>
    </row>
    <row r="56" spans="1:25" x14ac:dyDescent="0.2">
      <c r="D56" s="16" t="s">
        <v>54</v>
      </c>
      <c r="R56" s="16" t="s">
        <v>54</v>
      </c>
    </row>
    <row r="57" spans="1:25" ht="17" thickBot="1" x14ac:dyDescent="0.25"/>
    <row r="58" spans="1:25" s="18" customFormat="1" x14ac:dyDescent="0.2">
      <c r="A58" s="17"/>
      <c r="B58" s="2" t="s">
        <v>67</v>
      </c>
      <c r="C58" s="19" t="s">
        <v>68</v>
      </c>
      <c r="D58" s="18" t="s">
        <v>60</v>
      </c>
      <c r="E58" s="18">
        <v>-8803.6622310000002</v>
      </c>
      <c r="F58" s="18">
        <v>0.57669999999999999</v>
      </c>
      <c r="G58" s="18">
        <v>-8803.0230809999994</v>
      </c>
      <c r="H58" s="18">
        <v>0.16963300000000001</v>
      </c>
      <c r="I58" s="18">
        <v>0.153645</v>
      </c>
      <c r="J58" s="18">
        <v>-8803.1927140000007</v>
      </c>
      <c r="K58" s="18">
        <v>-8803.1767259999997</v>
      </c>
      <c r="L58" s="18">
        <f>(K58-K$45)*$B$2</f>
        <v>-2.6838568484011689</v>
      </c>
      <c r="M58" s="20"/>
      <c r="N58" s="20">
        <v>-8806.6518849999993</v>
      </c>
      <c r="O58" s="5">
        <f>$K58-$E58+N58</f>
        <v>-8806.1663799999988</v>
      </c>
      <c r="P58" s="18">
        <f>(O58-O$45)*$B$2</f>
        <v>5.1492777452119345</v>
      </c>
      <c r="R58" s="18" t="s">
        <v>60</v>
      </c>
      <c r="S58" s="19" t="s">
        <v>68</v>
      </c>
      <c r="T58" s="20"/>
      <c r="U58" s="20"/>
      <c r="V58" s="20"/>
      <c r="W58" s="18">
        <v>-8806.8579128900001</v>
      </c>
      <c r="X58" s="18">
        <f t="shared" ref="X58:X60" si="19">$K58-$E58+W58</f>
        <v>-8806.3724078899995</v>
      </c>
      <c r="Y58" s="18">
        <f>(X58-X$45)*$B$2</f>
        <v>0.92627260471180628</v>
      </c>
    </row>
    <row r="59" spans="1:25" x14ac:dyDescent="0.2">
      <c r="A59" s="21"/>
      <c r="B59" s="2" t="s">
        <v>67</v>
      </c>
      <c r="C59" s="7" t="s">
        <v>69</v>
      </c>
      <c r="D59" s="2" t="s">
        <v>52</v>
      </c>
      <c r="E59" s="2">
        <v>-8803.6341329999996</v>
      </c>
      <c r="F59" s="2">
        <v>0.57580900000000002</v>
      </c>
      <c r="G59" s="2">
        <v>-8802.9965639999991</v>
      </c>
      <c r="H59" s="2">
        <v>0.16733799999999999</v>
      </c>
      <c r="I59" s="2">
        <v>0.15167700000000001</v>
      </c>
      <c r="J59" s="2">
        <v>-8803.1639020000002</v>
      </c>
      <c r="K59" s="2">
        <v>-8803.1482400000004</v>
      </c>
      <c r="L59" s="2">
        <f>(K59-K$45)*$B$2</f>
        <v>15.191370222326769</v>
      </c>
      <c r="M59" s="8">
        <f>L59-L58</f>
        <v>17.875227070727938</v>
      </c>
      <c r="N59" s="8">
        <v>-8806.6362758600008</v>
      </c>
      <c r="O59" s="5">
        <f t="shared" ref="O59:O97" si="20">$K59-$E59+N59</f>
        <v>-8806.1503828600016</v>
      </c>
      <c r="P59" s="2">
        <f>(O59-O$45)*$B$2</f>
        <v>15.18763026709615</v>
      </c>
      <c r="R59" s="2" t="s">
        <v>52</v>
      </c>
      <c r="S59" s="7" t="s">
        <v>69</v>
      </c>
      <c r="W59" s="2">
        <v>-8806.8341744699992</v>
      </c>
      <c r="X59" s="2">
        <f t="shared" si="19"/>
        <v>-8806.3482814700001</v>
      </c>
      <c r="Y59" s="2">
        <f>(X59-X$45)*$B$2</f>
        <v>16.065823117429129</v>
      </c>
    </row>
    <row r="60" spans="1:25" x14ac:dyDescent="0.2">
      <c r="A60" s="21" t="s">
        <v>61</v>
      </c>
      <c r="B60" s="2" t="s">
        <v>67</v>
      </c>
      <c r="C60" s="7" t="s">
        <v>70</v>
      </c>
      <c r="D60" s="2" t="s">
        <v>57</v>
      </c>
      <c r="E60" s="2">
        <v>-8803.6616429999995</v>
      </c>
      <c r="F60" s="2">
        <v>0.57687100000000002</v>
      </c>
      <c r="G60" s="2">
        <v>-8803.0230140000003</v>
      </c>
      <c r="H60" s="2">
        <v>0.167632</v>
      </c>
      <c r="I60" s="2">
        <v>0.15169099999999999</v>
      </c>
      <c r="J60" s="2">
        <v>-8803.1906459999991</v>
      </c>
      <c r="K60" s="2">
        <v>-8803.1747059999998</v>
      </c>
      <c r="L60" s="2">
        <f>(K60-K$45)*$B$2</f>
        <v>-1.4162882644625321</v>
      </c>
      <c r="N60" s="8">
        <v>-8806.664084</v>
      </c>
      <c r="O60" s="5">
        <f t="shared" si="20"/>
        <v>-8806.1771470000003</v>
      </c>
      <c r="P60" s="2">
        <f>(O60-O$45)*$B$2</f>
        <v>-1.607113812178719</v>
      </c>
      <c r="R60" s="2" t="s">
        <v>57</v>
      </c>
      <c r="S60" s="7" t="s">
        <v>70</v>
      </c>
      <c r="W60" s="2">
        <v>-8806.8638003300002</v>
      </c>
      <c r="X60" s="2">
        <f t="shared" si="19"/>
        <v>-8806.3768633300006</v>
      </c>
      <c r="Y60" s="2">
        <f>(X60-X$45)*$B$2</f>
        <v>-1.8695569859877794</v>
      </c>
    </row>
    <row r="61" spans="1:25" s="23" customFormat="1" ht="17" thickBot="1" x14ac:dyDescent="0.25">
      <c r="A61" s="22" t="s">
        <v>62</v>
      </c>
      <c r="B61" s="2"/>
      <c r="C61" s="24"/>
      <c r="D61" s="23" t="s">
        <v>46</v>
      </c>
      <c r="E61" s="23">
        <v>-8803.6616369999992</v>
      </c>
      <c r="F61" s="23">
        <v>0.57627799999999996</v>
      </c>
      <c r="G61" s="23">
        <v>-8803.0232500000002</v>
      </c>
      <c r="H61" s="23">
        <v>0.17243700000000001</v>
      </c>
      <c r="I61" s="23">
        <v>0.15415400000000001</v>
      </c>
      <c r="J61" s="23">
        <v>-8803.1956869999995</v>
      </c>
      <c r="K61" s="23">
        <v>-8803.177404</v>
      </c>
      <c r="L61" s="23">
        <f>(K61-K$45)*$B$2</f>
        <v>-3.1093080862111191</v>
      </c>
      <c r="M61" s="25"/>
      <c r="N61" s="25"/>
      <c r="O61" s="5"/>
      <c r="R61" s="23" t="s">
        <v>46</v>
      </c>
      <c r="S61" s="24"/>
      <c r="T61" s="25"/>
      <c r="U61" s="25"/>
      <c r="V61" s="25"/>
      <c r="W61" s="23">
        <v>-8806.8656737700003</v>
      </c>
      <c r="X61" s="23">
        <f t="shared" ref="X61" si="21">$K61-$E61+W61</f>
        <v>-8806.3814407700011</v>
      </c>
      <c r="Y61" s="23">
        <f>(X61-X$45)*$B$2</f>
        <v>-4.7419426987514006</v>
      </c>
    </row>
    <row r="62" spans="1:25" x14ac:dyDescent="0.2">
      <c r="L62" s="2"/>
      <c r="O62" s="5"/>
      <c r="P62" s="2"/>
    </row>
    <row r="63" spans="1:25" x14ac:dyDescent="0.2">
      <c r="B63" s="2" t="s">
        <v>67</v>
      </c>
      <c r="C63" s="7" t="s">
        <v>86</v>
      </c>
      <c r="D63" s="2" t="s">
        <v>85</v>
      </c>
      <c r="E63" s="2">
        <v>-8992.1242669999992</v>
      </c>
      <c r="F63" s="2">
        <v>0.58997200000000005</v>
      </c>
      <c r="G63" s="2">
        <v>-8991.4672709999995</v>
      </c>
      <c r="H63" s="2">
        <v>0.181392</v>
      </c>
      <c r="I63" s="2">
        <v>0.16275600000000001</v>
      </c>
      <c r="J63" s="2">
        <v>-8991.6486629999999</v>
      </c>
      <c r="K63" s="2">
        <v>-8991.6300269999992</v>
      </c>
      <c r="L63" s="2">
        <f>(K63-K$25-K$45)*$B$2</f>
        <v>-1.5593603614159517</v>
      </c>
      <c r="N63" s="2">
        <v>-8995.3406128000006</v>
      </c>
      <c r="O63" s="5">
        <f>$K63-$E63+N63</f>
        <v>-8994.8463728000006</v>
      </c>
      <c r="P63" s="2">
        <f>(O63-O$25-O$45)*$B$2</f>
        <v>3.6710185534432807</v>
      </c>
      <c r="R63" s="2" t="s">
        <v>85</v>
      </c>
      <c r="S63" s="7" t="s">
        <v>86</v>
      </c>
    </row>
    <row r="64" spans="1:25" x14ac:dyDescent="0.2">
      <c r="B64" s="2" t="s">
        <v>67</v>
      </c>
      <c r="C64" s="7" t="s">
        <v>87</v>
      </c>
      <c r="D64" s="2" t="s">
        <v>81</v>
      </c>
      <c r="E64" s="2">
        <v>-8992.1211910000002</v>
      </c>
      <c r="F64" s="2">
        <v>0.59034500000000001</v>
      </c>
      <c r="G64" s="2">
        <v>-8991.4652700000006</v>
      </c>
      <c r="H64" s="2">
        <v>0.17688499999999999</v>
      </c>
      <c r="I64" s="2">
        <v>0.159634</v>
      </c>
      <c r="J64" s="2">
        <v>-8991.6421549999995</v>
      </c>
      <c r="K64" s="2">
        <v>-8991.6249040000002</v>
      </c>
      <c r="L64" s="2">
        <f>(K64-K$25-K$45)*$B$2</f>
        <v>1.6553692695582873</v>
      </c>
      <c r="N64" s="2">
        <v>-8995.3360514899996</v>
      </c>
      <c r="O64" s="5">
        <f t="shared" si="20"/>
        <v>-8994.8397644899997</v>
      </c>
      <c r="P64" s="2">
        <f>(O64-O$25-O$45)*$B$2</f>
        <v>7.8177938754954353</v>
      </c>
      <c r="R64" s="2" t="s">
        <v>81</v>
      </c>
      <c r="S64" s="7" t="s">
        <v>87</v>
      </c>
    </row>
    <row r="65" spans="1:25" x14ac:dyDescent="0.2">
      <c r="B65" s="2" t="s">
        <v>67</v>
      </c>
      <c r="C65" s="7" t="s">
        <v>88</v>
      </c>
      <c r="D65" s="2" t="s">
        <v>84</v>
      </c>
      <c r="E65" s="2">
        <v>-8992.1327590000001</v>
      </c>
      <c r="F65" s="2">
        <v>0.59259499999999998</v>
      </c>
      <c r="G65" s="2">
        <v>-8991.4747009999992</v>
      </c>
      <c r="H65" s="2">
        <v>0.17680699999999999</v>
      </c>
      <c r="I65" s="2">
        <v>0.15940799999999999</v>
      </c>
      <c r="J65" s="2">
        <v>-8991.6515080000008</v>
      </c>
      <c r="K65" s="2">
        <v>-8991.6341080000002</v>
      </c>
      <c r="L65" s="2">
        <f>(K65-K$25-K$45)*$B$2</f>
        <v>-4.1202254072130033</v>
      </c>
      <c r="N65" s="2">
        <v>-8995.3543307500004</v>
      </c>
      <c r="O65" s="5">
        <f t="shared" si="20"/>
        <v>-8994.8556797500005</v>
      </c>
      <c r="P65" s="2">
        <f>(O65-O$25-O$45)*$B$2</f>
        <v>-2.1691781954226155</v>
      </c>
      <c r="R65" s="2" t="s">
        <v>84</v>
      </c>
      <c r="S65" s="7" t="s">
        <v>88</v>
      </c>
    </row>
    <row r="66" spans="1:25" x14ac:dyDescent="0.2">
      <c r="L66" s="2"/>
      <c r="N66" s="2"/>
      <c r="O66" s="5"/>
      <c r="P66" s="2"/>
    </row>
    <row r="67" spans="1:25" x14ac:dyDescent="0.2">
      <c r="D67" s="2" t="s">
        <v>171</v>
      </c>
      <c r="E67" s="2">
        <v>-8992.1298779999997</v>
      </c>
      <c r="F67" s="2">
        <v>0.59199500000000005</v>
      </c>
      <c r="G67" s="2">
        <v>-8991.4732480000002</v>
      </c>
      <c r="H67" s="2">
        <v>0.17227300000000001</v>
      </c>
      <c r="I67" s="2">
        <v>0.15682299999999999</v>
      </c>
      <c r="J67" s="2">
        <v>-8991.6455210000004</v>
      </c>
      <c r="K67" s="2">
        <v>-8991.6300719999999</v>
      </c>
      <c r="L67" s="2">
        <f>(K67-K$25-K$45)*$B$2</f>
        <v>-1.5875982758440346</v>
      </c>
      <c r="M67" s="8">
        <f>L67-L$65</f>
        <v>2.5326271313689688</v>
      </c>
      <c r="N67" s="8">
        <v>-8995.3432859900004</v>
      </c>
      <c r="O67" s="5">
        <f t="shared" ref="O67" si="22">$K67-$E67+N67</f>
        <v>-8994.8434799900006</v>
      </c>
      <c r="P67" s="2">
        <f>(O67-O$25-O$45)*$B$2</f>
        <v>5.4862834423257052</v>
      </c>
      <c r="Q67" s="8">
        <f>P67-P$65</f>
        <v>7.6554616377483207</v>
      </c>
    </row>
    <row r="68" spans="1:25" x14ac:dyDescent="0.2">
      <c r="B68" s="2" t="s">
        <v>67</v>
      </c>
      <c r="C68" s="7" t="s">
        <v>111</v>
      </c>
      <c r="D68" s="2" t="s">
        <v>96</v>
      </c>
      <c r="E68" s="2">
        <v>-8992.1077299999997</v>
      </c>
      <c r="F68" s="2">
        <v>0.59231400000000001</v>
      </c>
      <c r="G68" s="2">
        <v>-8991.4507510000003</v>
      </c>
      <c r="H68" s="2">
        <v>0.173704</v>
      </c>
      <c r="I68" s="2">
        <v>0.15729599999999999</v>
      </c>
      <c r="J68" s="2">
        <v>-8991.6244549999992</v>
      </c>
      <c r="K68" s="2">
        <v>-8991.6080469999997</v>
      </c>
      <c r="L68" s="2">
        <f>(K68-K$25-K$45)*$B$2</f>
        <v>12.233291854289284</v>
      </c>
      <c r="M68" s="8">
        <f>L68-L$65</f>
        <v>16.353517261502287</v>
      </c>
      <c r="N68" s="2">
        <v>-8995.3261623300004</v>
      </c>
      <c r="O68" s="5">
        <f t="shared" si="20"/>
        <v>-8994.8264793300004</v>
      </c>
      <c r="P68" s="2">
        <f>(O68-O$25-O$45)*$B$2</f>
        <v>16.15435399847399</v>
      </c>
      <c r="Q68" s="8">
        <f>P68-P$65</f>
        <v>18.323532193896604</v>
      </c>
      <c r="R68" s="2" t="s">
        <v>96</v>
      </c>
      <c r="S68" s="7" t="s">
        <v>111</v>
      </c>
    </row>
    <row r="69" spans="1:25" x14ac:dyDescent="0.2">
      <c r="B69" s="2" t="s">
        <v>67</v>
      </c>
      <c r="C69" s="7" t="s">
        <v>112</v>
      </c>
      <c r="D69" s="2" t="s">
        <v>110</v>
      </c>
      <c r="E69" s="2">
        <v>-8992.1340369999998</v>
      </c>
      <c r="F69" s="2">
        <v>0.59437099999999998</v>
      </c>
      <c r="G69" s="2">
        <v>-8991.4743749999998</v>
      </c>
      <c r="H69" s="2">
        <v>0.178396</v>
      </c>
      <c r="I69" s="2">
        <v>0.159744</v>
      </c>
      <c r="J69" s="2">
        <v>-8991.6527709999991</v>
      </c>
      <c r="K69" s="2">
        <v>-8991.6341200000006</v>
      </c>
      <c r="L69" s="2">
        <f>(K69-K$25-K$45)*$B$2</f>
        <v>-4.1277555178793497</v>
      </c>
      <c r="N69" s="2">
        <v>-8995.3550115599992</v>
      </c>
      <c r="O69" s="5">
        <f t="shared" si="20"/>
        <v>-8994.85509456</v>
      </c>
      <c r="P69" s="2">
        <f>(O69-O$25-O$45)*$B$2</f>
        <v>-1.8019660863654228</v>
      </c>
      <c r="R69" s="2" t="s">
        <v>110</v>
      </c>
      <c r="S69" s="7" t="s">
        <v>112</v>
      </c>
    </row>
    <row r="70" spans="1:25" ht="17" thickBot="1" x14ac:dyDescent="0.25">
      <c r="L70" s="2"/>
      <c r="N70" s="2"/>
      <c r="O70" s="5"/>
      <c r="P70" s="2"/>
    </row>
    <row r="71" spans="1:25" s="18" customFormat="1" x14ac:dyDescent="0.2">
      <c r="A71" s="17"/>
      <c r="B71" s="2" t="s">
        <v>67</v>
      </c>
      <c r="C71" s="19" t="s">
        <v>68</v>
      </c>
      <c r="D71" s="18" t="s">
        <v>60</v>
      </c>
      <c r="E71" s="18">
        <v>-8803.6622310000002</v>
      </c>
      <c r="F71" s="18">
        <v>0.57669999999999999</v>
      </c>
      <c r="G71" s="18">
        <v>-8803.0230809999994</v>
      </c>
      <c r="H71" s="18">
        <v>0.16963300000000001</v>
      </c>
      <c r="I71" s="18">
        <v>0.153645</v>
      </c>
      <c r="J71" s="18">
        <v>-8803.1927140000007</v>
      </c>
      <c r="K71" s="18">
        <v>-8803.1767259999997</v>
      </c>
      <c r="L71" s="18">
        <f>(K71+K$27-K$69-K$26)*$B$2</f>
        <v>-6.2788570546319056</v>
      </c>
      <c r="M71" s="20"/>
      <c r="N71" s="20">
        <v>-8806.6518849999993</v>
      </c>
      <c r="O71" s="5">
        <f>$K71-$E71+N71</f>
        <v>-8806.1663799999988</v>
      </c>
      <c r="P71" s="18">
        <f>(O71+O$27-O$69-O$26)*$B$2</f>
        <v>-2.0219664185052575</v>
      </c>
      <c r="R71" s="18" t="s">
        <v>60</v>
      </c>
      <c r="S71" s="19" t="s">
        <v>68</v>
      </c>
      <c r="T71" s="20"/>
      <c r="U71" s="20"/>
      <c r="V71" s="20"/>
      <c r="W71" s="18">
        <v>-8806.8579128900001</v>
      </c>
      <c r="X71" s="18">
        <f t="shared" ref="X71" si="23">$K71-$E71+W71</f>
        <v>-8806.3724078899995</v>
      </c>
      <c r="Y71" s="18">
        <f>(X71-X$45)*$B$2</f>
        <v>0.92627260471180628</v>
      </c>
    </row>
    <row r="72" spans="1:25" x14ac:dyDescent="0.2">
      <c r="L72" s="2"/>
      <c r="O72" s="5"/>
      <c r="P72" s="2"/>
    </row>
    <row r="73" spans="1:25" x14ac:dyDescent="0.2">
      <c r="D73" s="2" t="s">
        <v>126</v>
      </c>
      <c r="E73" s="2">
        <v>-8610.6768780000002</v>
      </c>
      <c r="F73" s="2">
        <v>0.48936299999999999</v>
      </c>
      <c r="G73" s="2">
        <v>-8610.1331320000008</v>
      </c>
      <c r="H73" s="2">
        <v>0.151228</v>
      </c>
      <c r="I73" s="2">
        <v>0.13748099999999999</v>
      </c>
      <c r="J73" s="2">
        <v>-8610.2843599999997</v>
      </c>
      <c r="K73" s="2">
        <v>-8610.2706120000003</v>
      </c>
      <c r="L73" s="2">
        <f>(K73+K$27-K$69)*$B$2+$L69</f>
        <v>-18.541014332458513</v>
      </c>
      <c r="N73" s="8">
        <v>-8613.4599249500006</v>
      </c>
      <c r="O73" s="5">
        <f t="shared" si="20"/>
        <v>-8613.0536589500007</v>
      </c>
      <c r="P73" s="2">
        <f>(O73+O$27-O$69)*$B$2+$L69</f>
        <v>-29.345084958043355</v>
      </c>
      <c r="R73" s="2" t="s">
        <v>126</v>
      </c>
    </row>
    <row r="74" spans="1:25" x14ac:dyDescent="0.2">
      <c r="L74" s="2"/>
      <c r="O74" s="5"/>
      <c r="P74" s="2"/>
    </row>
    <row r="75" spans="1:25" x14ac:dyDescent="0.2">
      <c r="L75" s="2"/>
      <c r="O75" s="5"/>
      <c r="P75" s="2"/>
    </row>
    <row r="76" spans="1:25" ht="17" thickBot="1" x14ac:dyDescent="0.25">
      <c r="O76" s="5"/>
      <c r="P76" s="6"/>
    </row>
    <row r="77" spans="1:25" s="18" customFormat="1" x14ac:dyDescent="0.2">
      <c r="A77" s="17"/>
      <c r="B77" s="2" t="s">
        <v>67</v>
      </c>
      <c r="C77" s="19" t="s">
        <v>71</v>
      </c>
      <c r="D77" s="18" t="s">
        <v>49</v>
      </c>
      <c r="E77" s="18">
        <v>-8803.6504069999992</v>
      </c>
      <c r="F77" s="18">
        <v>0.57682500000000003</v>
      </c>
      <c r="G77" s="18">
        <v>-8803.0110029999996</v>
      </c>
      <c r="H77" s="18">
        <v>0.17128299999999999</v>
      </c>
      <c r="I77" s="18">
        <v>0.15395400000000001</v>
      </c>
      <c r="J77" s="18">
        <v>-8803.1822859999993</v>
      </c>
      <c r="K77" s="18">
        <v>-8803.1649570000009</v>
      </c>
      <c r="L77" s="18">
        <f>(K77-K$45)*$B$2</f>
        <v>4.7012989256593283</v>
      </c>
      <c r="M77" s="20"/>
      <c r="N77" s="2">
        <v>-8806.6502223400003</v>
      </c>
      <c r="O77" s="5">
        <f t="shared" si="20"/>
        <v>-8806.1647723400019</v>
      </c>
      <c r="P77" s="18">
        <f>(O77-O$45)*$B$2</f>
        <v>6.1580991836805126</v>
      </c>
      <c r="R77" s="18" t="s">
        <v>49</v>
      </c>
      <c r="S77" s="19" t="s">
        <v>71</v>
      </c>
      <c r="T77" s="20"/>
      <c r="U77" s="20"/>
      <c r="V77" s="20"/>
      <c r="W77" s="18">
        <v>-8806.8487422199996</v>
      </c>
      <c r="X77" s="18">
        <f t="shared" ref="X77" si="24">$K77-$E77+W77</f>
        <v>-8806.3632922200013</v>
      </c>
      <c r="Y77" s="18">
        <f>(X77-X$45)*$B$2</f>
        <v>6.6464393927521517</v>
      </c>
    </row>
    <row r="78" spans="1:25" x14ac:dyDescent="0.2">
      <c r="D78" s="2" t="s">
        <v>51</v>
      </c>
      <c r="E78" s="2">
        <v>-8803.6504069999992</v>
      </c>
      <c r="F78" s="2">
        <v>0.57682599999999995</v>
      </c>
      <c r="G78" s="2">
        <v>-8803.0110029999996</v>
      </c>
      <c r="H78" s="2">
        <v>0.171261</v>
      </c>
      <c r="I78" s="2">
        <v>0.153944</v>
      </c>
      <c r="J78" s="2">
        <v>-8803.1822639999991</v>
      </c>
      <c r="K78" s="2">
        <v>-8803.1649479999996</v>
      </c>
      <c r="L78" s="2">
        <f>(K78-K$45)*$B$2</f>
        <v>4.7069465092298044</v>
      </c>
      <c r="O78" s="5"/>
      <c r="P78" s="2">
        <f>(O78-O$45)*$B$2</f>
        <v>5525955.5694584399</v>
      </c>
      <c r="R78" s="2" t="s">
        <v>51</v>
      </c>
      <c r="W78" s="2">
        <v>-8806.8487422199996</v>
      </c>
      <c r="X78" s="2">
        <f t="shared" ref="X78" si="25">$K78-$E78+W78</f>
        <v>-8806.3632832200001</v>
      </c>
      <c r="Y78" s="2">
        <f>(X78-X$45)*$B$2</f>
        <v>6.6520869763226278</v>
      </c>
    </row>
    <row r="79" spans="1:25" x14ac:dyDescent="0.2">
      <c r="A79" s="21"/>
      <c r="B79" s="2" t="s">
        <v>67</v>
      </c>
      <c r="C79" s="7" t="s">
        <v>72</v>
      </c>
      <c r="D79" s="2" t="s">
        <v>50</v>
      </c>
      <c r="E79" s="2">
        <v>-8803.6336300000003</v>
      </c>
      <c r="F79" s="2">
        <v>0.57573300000000005</v>
      </c>
      <c r="G79" s="2">
        <v>-8802.9959190000009</v>
      </c>
      <c r="H79" s="2">
        <v>0.168049</v>
      </c>
      <c r="I79" s="2">
        <v>0.152391</v>
      </c>
      <c r="J79" s="2">
        <v>-8803.1639680000008</v>
      </c>
      <c r="K79" s="2">
        <v>-8803.1483100000005</v>
      </c>
      <c r="L79" s="2">
        <f>(K79-K$45)*$B$2</f>
        <v>15.147444578294992</v>
      </c>
      <c r="N79" s="2">
        <v>-8806.6348999999991</v>
      </c>
      <c r="O79" s="5">
        <f t="shared" si="20"/>
        <v>-8806.1495799999993</v>
      </c>
      <c r="P79" s="2">
        <f>(O79-O$45)*$B$2</f>
        <v>15.691432304848503</v>
      </c>
      <c r="R79" s="2" t="s">
        <v>50</v>
      </c>
      <c r="S79" s="7" t="s">
        <v>72</v>
      </c>
      <c r="W79" s="2">
        <v>-8806.8338478200003</v>
      </c>
      <c r="X79" s="2">
        <f t="shared" ref="X79:X80" si="26">$K79-$E79+W79</f>
        <v>-8806.3485278200005</v>
      </c>
      <c r="Y79" s="2">
        <f>(X79-X$45)*$B$2</f>
        <v>15.911236225725265</v>
      </c>
    </row>
    <row r="80" spans="1:25" x14ac:dyDescent="0.2">
      <c r="A80" s="21" t="s">
        <v>63</v>
      </c>
      <c r="B80" s="2" t="s">
        <v>67</v>
      </c>
      <c r="C80" s="7" t="s">
        <v>73</v>
      </c>
      <c r="D80" s="2" t="s">
        <v>47</v>
      </c>
      <c r="E80" s="2">
        <v>-8803.6615559999991</v>
      </c>
      <c r="F80" s="2">
        <v>0.57659400000000005</v>
      </c>
      <c r="G80" s="2">
        <v>-8803.0228810000008</v>
      </c>
      <c r="H80" s="2">
        <v>0.1714</v>
      </c>
      <c r="I80" s="2">
        <v>0.15354100000000001</v>
      </c>
      <c r="J80" s="2">
        <v>-8803.194281</v>
      </c>
      <c r="K80" s="2">
        <v>-8803.1764220000005</v>
      </c>
      <c r="L80" s="2">
        <f>(K80-K$45)*$B$2</f>
        <v>-2.4930940520827987</v>
      </c>
      <c r="N80" s="8">
        <v>-8806.6693749999995</v>
      </c>
      <c r="O80" s="5">
        <f t="shared" si="20"/>
        <v>-8806.1842410000008</v>
      </c>
      <c r="P80" s="2">
        <f>(O80-O$45)*$B$2</f>
        <v>-6.0586640772966396</v>
      </c>
      <c r="R80" s="2" t="s">
        <v>47</v>
      </c>
      <c r="S80" s="7" t="s">
        <v>73</v>
      </c>
      <c r="W80" s="2">
        <v>-8806.8645486200003</v>
      </c>
      <c r="X80" s="2">
        <f t="shared" si="26"/>
        <v>-8806.3794146200016</v>
      </c>
      <c r="Y80" s="2">
        <f>(X80-X$45)*$B$2</f>
        <v>-3.4705149335242989</v>
      </c>
    </row>
    <row r="81" spans="1:25" s="23" customFormat="1" ht="17" thickBot="1" x14ac:dyDescent="0.25">
      <c r="A81" s="22"/>
      <c r="B81" s="2"/>
      <c r="C81" s="24"/>
      <c r="D81" s="23" t="s">
        <v>48</v>
      </c>
      <c r="E81" s="23">
        <v>-8803.6615559999991</v>
      </c>
      <c r="F81" s="23">
        <v>0.57659400000000005</v>
      </c>
      <c r="G81" s="23">
        <v>-8803.0228810000008</v>
      </c>
      <c r="H81" s="23">
        <v>0.17139699999999999</v>
      </c>
      <c r="I81" s="23">
        <v>0.15354000000000001</v>
      </c>
      <c r="J81" s="23">
        <v>-8803.1942789999994</v>
      </c>
      <c r="K81" s="23">
        <v>-8803.1764220000005</v>
      </c>
      <c r="L81" s="23">
        <f>(K81-K$45)*$B$2</f>
        <v>-2.4930940520827987</v>
      </c>
      <c r="M81" s="25"/>
      <c r="N81" s="25"/>
      <c r="O81" s="5"/>
      <c r="P81" s="23">
        <f>(O81-O$45)*$B$2</f>
        <v>5525955.5694584399</v>
      </c>
      <c r="R81" s="23" t="s">
        <v>48</v>
      </c>
      <c r="S81" s="24"/>
      <c r="T81" s="25"/>
      <c r="U81" s="25"/>
      <c r="V81" s="25"/>
      <c r="W81" s="23">
        <v>-8806.8645486200003</v>
      </c>
      <c r="X81" s="23">
        <f t="shared" ref="X81" si="27">$K81-$E81+W81</f>
        <v>-8806.3794146200016</v>
      </c>
      <c r="Y81" s="23">
        <f>(X81-X$45)*$B$2</f>
        <v>-3.4705149335242989</v>
      </c>
    </row>
    <row r="82" spans="1:25" x14ac:dyDescent="0.2">
      <c r="O82" s="5"/>
      <c r="P82" s="6"/>
    </row>
    <row r="83" spans="1:25" x14ac:dyDescent="0.2">
      <c r="B83" s="2" t="s">
        <v>67</v>
      </c>
      <c r="C83" s="7" t="s">
        <v>95</v>
      </c>
      <c r="D83" s="2" t="s">
        <v>93</v>
      </c>
      <c r="E83" s="2">
        <v>-8992.1253859999997</v>
      </c>
      <c r="F83" s="2">
        <v>0.58986899999999998</v>
      </c>
      <c r="G83" s="2">
        <v>-8991.4684620000007</v>
      </c>
      <c r="H83" s="2">
        <v>0.18263799999999999</v>
      </c>
      <c r="I83" s="2">
        <v>0.16330700000000001</v>
      </c>
      <c r="J83" s="2">
        <v>-8991.6510999999991</v>
      </c>
      <c r="K83" s="2">
        <v>-8991.6317689999996</v>
      </c>
      <c r="L83" s="2">
        <f>(K83-K$25-K$45)*$B$2</f>
        <v>-2.652481388052347</v>
      </c>
      <c r="N83" s="2">
        <v>-8995.3475533300007</v>
      </c>
      <c r="O83" s="5">
        <f t="shared" si="20"/>
        <v>-8994.8539363300006</v>
      </c>
      <c r="P83" s="2">
        <f>(O83-O$25-O$45)*$B$2</f>
        <v>-1.0751661060141087</v>
      </c>
      <c r="R83" s="2" t="s">
        <v>93</v>
      </c>
      <c r="S83" s="7" t="s">
        <v>95</v>
      </c>
    </row>
    <row r="84" spans="1:25" x14ac:dyDescent="0.2">
      <c r="B84" s="2" t="s">
        <v>67</v>
      </c>
      <c r="C84" s="7" t="s">
        <v>74</v>
      </c>
      <c r="D84" s="2" t="s">
        <v>65</v>
      </c>
      <c r="E84" s="2">
        <v>-8992.1251539999994</v>
      </c>
      <c r="F84" s="2">
        <v>0.59009800000000001</v>
      </c>
      <c r="G84" s="2">
        <v>-8991.4692950000008</v>
      </c>
      <c r="H84" s="2">
        <v>0.178312</v>
      </c>
      <c r="I84" s="2">
        <v>0.16031999999999999</v>
      </c>
      <c r="J84" s="2">
        <v>-8991.6476070000008</v>
      </c>
      <c r="K84" s="2">
        <v>-8991.6296149999998</v>
      </c>
      <c r="L84" s="2">
        <f>(K84-K$25-K$45)*$B$2</f>
        <v>-1.3008265713833287</v>
      </c>
      <c r="N84" s="2">
        <v>-8995.3470463100002</v>
      </c>
      <c r="O84" s="5">
        <f t="shared" si="20"/>
        <v>-8994.8515073100007</v>
      </c>
      <c r="P84" s="2">
        <f>(O84-O$25-O$45)*$B$2</f>
        <v>0.44906629091255745</v>
      </c>
      <c r="R84" s="2" t="s">
        <v>65</v>
      </c>
      <c r="S84" s="7" t="s">
        <v>74</v>
      </c>
      <c r="W84" s="2">
        <v>-8995.5567884800003</v>
      </c>
    </row>
    <row r="85" spans="1:25" x14ac:dyDescent="0.2">
      <c r="B85" s="2" t="s">
        <v>67</v>
      </c>
      <c r="O85" s="5"/>
      <c r="P85" s="6"/>
    </row>
    <row r="86" spans="1:25" x14ac:dyDescent="0.2">
      <c r="L86" s="2"/>
      <c r="O86" s="5"/>
      <c r="P86" s="2"/>
    </row>
    <row r="87" spans="1:25" x14ac:dyDescent="0.2">
      <c r="L87" s="2"/>
      <c r="O87" s="5"/>
      <c r="P87" s="2"/>
    </row>
    <row r="88" spans="1:25" x14ac:dyDescent="0.2">
      <c r="L88" s="2"/>
      <c r="O88" s="5"/>
      <c r="P88" s="2"/>
    </row>
    <row r="89" spans="1:25" x14ac:dyDescent="0.2">
      <c r="O89" s="5"/>
      <c r="P89" s="6"/>
    </row>
    <row r="90" spans="1:25" x14ac:dyDescent="0.2">
      <c r="D90" s="16" t="s">
        <v>55</v>
      </c>
      <c r="O90" s="5"/>
      <c r="P90" s="6"/>
      <c r="R90" s="16" t="s">
        <v>55</v>
      </c>
    </row>
    <row r="91" spans="1:25" ht="17" thickBot="1" x14ac:dyDescent="0.25">
      <c r="O91" s="5"/>
      <c r="P91" s="6"/>
    </row>
    <row r="92" spans="1:25" s="18" customFormat="1" x14ac:dyDescent="0.2">
      <c r="A92" s="17"/>
      <c r="B92" s="2" t="s">
        <v>67</v>
      </c>
      <c r="C92" s="19" t="s">
        <v>76</v>
      </c>
      <c r="D92" s="18" t="s">
        <v>58</v>
      </c>
      <c r="E92" s="18">
        <v>-8803.6349030000001</v>
      </c>
      <c r="F92" s="18">
        <v>0.57629200000000003</v>
      </c>
      <c r="G92" s="18">
        <v>-8802.9960229999997</v>
      </c>
      <c r="H92" s="18">
        <v>0.17008400000000001</v>
      </c>
      <c r="I92" s="18">
        <v>0.15362500000000001</v>
      </c>
      <c r="J92" s="18">
        <v>-8803.1661079999994</v>
      </c>
      <c r="K92" s="18">
        <v>-8803.1496480000005</v>
      </c>
      <c r="L92" s="18">
        <f>(K92-K$45)*$B$2</f>
        <v>14.307837268674611</v>
      </c>
      <c r="M92" s="20"/>
      <c r="N92" s="20">
        <v>-8806.6401760000008</v>
      </c>
      <c r="O92" s="5">
        <f t="shared" si="20"/>
        <v>-8806.1549210000012</v>
      </c>
      <c r="P92" s="18">
        <f>(O92-O$45)*$B$2</f>
        <v>12.339905666479456</v>
      </c>
      <c r="R92" s="18" t="s">
        <v>58</v>
      </c>
      <c r="S92" s="19" t="s">
        <v>76</v>
      </c>
      <c r="T92" s="20"/>
      <c r="U92" s="20"/>
      <c r="V92" s="20"/>
      <c r="W92" s="18">
        <v>-8806.8364471299992</v>
      </c>
      <c r="X92" s="18">
        <f t="shared" ref="X92" si="28">$K92-$E92+W92</f>
        <v>-8806.3511921299996</v>
      </c>
      <c r="Y92" s="18">
        <f>(X92-X$45)*$B$2</f>
        <v>14.23935718964391</v>
      </c>
    </row>
    <row r="93" spans="1:25" x14ac:dyDescent="0.2">
      <c r="A93" s="21"/>
      <c r="B93" s="2" t="s">
        <v>67</v>
      </c>
      <c r="C93" s="7" t="s">
        <v>77</v>
      </c>
      <c r="D93" s="2" t="s">
        <v>56</v>
      </c>
      <c r="E93" s="2">
        <v>-8803.5987449999993</v>
      </c>
      <c r="F93" s="2">
        <v>0.57549099999999997</v>
      </c>
      <c r="G93" s="2">
        <v>-8802.9619309999998</v>
      </c>
      <c r="H93" s="2">
        <v>0.166795</v>
      </c>
      <c r="I93" s="2">
        <v>0.15124399999999999</v>
      </c>
      <c r="J93" s="2">
        <v>-8803.1287260000008</v>
      </c>
      <c r="K93" s="2">
        <v>-8803.1131750000004</v>
      </c>
      <c r="L93" s="2">
        <f>(K93-K$45)*$B$2</f>
        <v>37.194980320346495</v>
      </c>
      <c r="N93" s="2">
        <v>-8806.6159062299994</v>
      </c>
      <c r="O93" s="5">
        <f t="shared" si="20"/>
        <v>-8806.1303362300005</v>
      </c>
      <c r="P93" s="2">
        <f>(O93-O$45)*$B$2</f>
        <v>27.767075021820844</v>
      </c>
      <c r="R93" s="2" t="s">
        <v>56</v>
      </c>
      <c r="S93" s="7" t="s">
        <v>77</v>
      </c>
      <c r="W93" s="2">
        <v>-8806.8018610899999</v>
      </c>
      <c r="X93" s="2">
        <f t="shared" ref="X93" si="29">$K93-$E93+W93</f>
        <v>-8806.316291090001</v>
      </c>
      <c r="Y93" s="2">
        <f>(X93-X$45)*$B$2</f>
        <v>36.140080878369936</v>
      </c>
    </row>
    <row r="94" spans="1:25" s="23" customFormat="1" ht="17" thickBot="1" x14ac:dyDescent="0.25">
      <c r="A94" s="22"/>
      <c r="B94" s="2" t="s">
        <v>67</v>
      </c>
      <c r="C94" s="24" t="s">
        <v>75</v>
      </c>
      <c r="D94" s="23" t="s">
        <v>53</v>
      </c>
      <c r="E94" s="23">
        <v>-8803.6125599999996</v>
      </c>
      <c r="F94" s="23">
        <v>0.57512200000000002</v>
      </c>
      <c r="G94" s="23">
        <v>-8802.9764500000001</v>
      </c>
      <c r="H94" s="23">
        <v>0.165189</v>
      </c>
      <c r="I94" s="23">
        <v>0.150169</v>
      </c>
      <c r="J94" s="23">
        <v>-8803.1416379999991</v>
      </c>
      <c r="K94" s="23">
        <v>-8803.1266180000002</v>
      </c>
      <c r="L94" s="23">
        <f>(K94-K$45)*$B$2</f>
        <v>28.759374144856508</v>
      </c>
      <c r="M94" s="25"/>
      <c r="N94" s="25">
        <v>-8806.6337949999997</v>
      </c>
      <c r="O94" s="5">
        <f t="shared" si="20"/>
        <v>-8806.1478530000004</v>
      </c>
      <c r="P94" s="23">
        <f>(O94-O$45)*$B$2</f>
        <v>16.775140692581246</v>
      </c>
      <c r="R94" s="23" t="s">
        <v>53</v>
      </c>
      <c r="S94" s="24" t="s">
        <v>75</v>
      </c>
      <c r="T94" s="25"/>
      <c r="U94" s="25"/>
      <c r="V94" s="25"/>
      <c r="W94" s="23">
        <v>-8806.8151616899995</v>
      </c>
      <c r="X94" s="23">
        <f t="shared" ref="X94" si="30">$K94-$E94+W94</f>
        <v>-8806.3292196900002</v>
      </c>
      <c r="Y94" s="23">
        <f>(X94-X$45)*$B$2</f>
        <v>28.027265435743491</v>
      </c>
    </row>
    <row r="95" spans="1:25" x14ac:dyDescent="0.2">
      <c r="O95" s="5"/>
      <c r="P95" s="6"/>
    </row>
    <row r="96" spans="1:25" x14ac:dyDescent="0.2">
      <c r="O96" s="5"/>
      <c r="P96" s="6"/>
    </row>
    <row r="97" spans="2:25" x14ac:dyDescent="0.2">
      <c r="B97" s="2" t="s">
        <v>67</v>
      </c>
      <c r="C97" s="7" t="s">
        <v>78</v>
      </c>
      <c r="D97" s="2" t="s">
        <v>59</v>
      </c>
      <c r="E97" s="2">
        <v>-8803.5956399999995</v>
      </c>
      <c r="F97" s="2">
        <v>0.57535000000000003</v>
      </c>
      <c r="G97" s="2">
        <v>-8802.9588440000007</v>
      </c>
      <c r="H97" s="2">
        <v>0.167435</v>
      </c>
      <c r="I97" s="2">
        <v>0.151559</v>
      </c>
      <c r="J97" s="2">
        <v>-8803.1262790000001</v>
      </c>
      <c r="K97" s="2">
        <v>-8803.1104030000006</v>
      </c>
      <c r="L97" s="2">
        <f>(K97-K$45)*$B$2</f>
        <v>38.934435822635159</v>
      </c>
      <c r="N97" s="2">
        <v>-8806.6126855099992</v>
      </c>
      <c r="O97" s="5">
        <f t="shared" si="20"/>
        <v>-8806.1274485100002</v>
      </c>
      <c r="P97" s="2">
        <f>(O97-O$45)*$B$2</f>
        <v>29.579145888981067</v>
      </c>
      <c r="R97" s="2" t="s">
        <v>59</v>
      </c>
      <c r="S97" s="7" t="s">
        <v>78</v>
      </c>
      <c r="W97" s="2">
        <v>-8806.7988335200007</v>
      </c>
      <c r="X97" s="2">
        <f t="shared" ref="X97" si="31">$K97-$E97+W97</f>
        <v>-8806.3135965200017</v>
      </c>
      <c r="Y97" s="2">
        <f>(X97-X$45)*$B$2</f>
        <v>37.83094834292519</v>
      </c>
    </row>
    <row r="98" spans="2:25" x14ac:dyDescent="0.2">
      <c r="P98" s="6"/>
    </row>
    <row r="99" spans="2:25" x14ac:dyDescent="0.2">
      <c r="P99" s="6"/>
    </row>
    <row r="100" spans="2:25" x14ac:dyDescent="0.2">
      <c r="D100" s="2" t="s">
        <v>176</v>
      </c>
      <c r="E100" s="2">
        <v>-154.93087</v>
      </c>
      <c r="F100" s="2">
        <v>7.9745999999999997E-2</v>
      </c>
      <c r="G100" s="2">
        <v>-154.844234</v>
      </c>
      <c r="H100" s="2">
        <v>3.5118999999999997E-2</v>
      </c>
      <c r="I100" s="2">
        <v>3.5122E-2</v>
      </c>
      <c r="J100" s="2">
        <v>-154.87935200000001</v>
      </c>
      <c r="K100" s="2">
        <v>-154.879356</v>
      </c>
      <c r="N100" s="8">
        <v>-155.12540278399999</v>
      </c>
      <c r="O100" s="5">
        <f t="shared" ref="O100:O101" si="32">$K100-$E100+N100</f>
        <v>-155.07388878399999</v>
      </c>
      <c r="P100" s="6"/>
    </row>
    <row r="101" spans="2:25" x14ac:dyDescent="0.2">
      <c r="B101" s="2" t="s">
        <v>67</v>
      </c>
      <c r="C101" s="7" t="s">
        <v>177</v>
      </c>
      <c r="D101" s="2" t="s">
        <v>175</v>
      </c>
      <c r="E101" s="2">
        <v>-8958.5738959999999</v>
      </c>
      <c r="F101" s="2">
        <v>0.65744000000000002</v>
      </c>
      <c r="G101" s="2">
        <v>-8957.8474239999996</v>
      </c>
      <c r="H101" s="2">
        <v>0.18530099999999999</v>
      </c>
      <c r="I101" s="2">
        <v>0.16671900000000001</v>
      </c>
      <c r="J101" s="2">
        <v>-8958.0327249999991</v>
      </c>
      <c r="K101" s="2">
        <v>-8958.0141430000003</v>
      </c>
      <c r="L101" s="2">
        <f>(K101-K$100-K$45)*$B$2</f>
        <v>23.633251489658232</v>
      </c>
      <c r="N101" s="8">
        <v>-8961.7656518799995</v>
      </c>
      <c r="O101" s="5">
        <f t="shared" si="32"/>
        <v>-8961.2058988799999</v>
      </c>
      <c r="P101" s="2">
        <f>(O101-O$100-O$45)*$B$2</f>
        <v>26.716708707447061</v>
      </c>
    </row>
    <row r="102" spans="2:25" x14ac:dyDescent="0.2">
      <c r="P102" s="6"/>
    </row>
    <row r="103" spans="2:25" x14ac:dyDescent="0.2">
      <c r="P103" s="6"/>
    </row>
    <row r="104" spans="2:25" x14ac:dyDescent="0.2">
      <c r="P104" s="6"/>
    </row>
    <row r="113" spans="2:19" x14ac:dyDescent="0.2">
      <c r="D113" s="16" t="s">
        <v>92</v>
      </c>
      <c r="R113" s="16" t="s">
        <v>92</v>
      </c>
    </row>
    <row r="115" spans="2:19" x14ac:dyDescent="0.2">
      <c r="D115" s="2" t="s">
        <v>89</v>
      </c>
      <c r="E115" s="2">
        <v>-3626.095695</v>
      </c>
      <c r="F115" s="2">
        <v>0.54328600000000005</v>
      </c>
      <c r="G115" s="2">
        <v>-3625.5054949999999</v>
      </c>
      <c r="H115" s="2">
        <v>0.13536699999999999</v>
      </c>
      <c r="I115" s="2">
        <v>0.122832</v>
      </c>
      <c r="J115" s="2">
        <v>-3625.6408620000002</v>
      </c>
      <c r="K115" s="2">
        <v>-3625.6283269999999</v>
      </c>
      <c r="L115" s="6">
        <f>(K115-MIN(K$115:K$117))*$B$2</f>
        <v>4357401.8447943684</v>
      </c>
      <c r="R115" s="2" t="s">
        <v>89</v>
      </c>
    </row>
    <row r="116" spans="2:19" x14ac:dyDescent="0.2">
      <c r="D116" s="2" t="s">
        <v>90</v>
      </c>
      <c r="E116" s="2">
        <v>-10570.110420999999</v>
      </c>
      <c r="F116" s="2">
        <v>0.60666500000000001</v>
      </c>
      <c r="G116" s="2">
        <v>-10569.447183</v>
      </c>
      <c r="H116" s="2">
        <v>0.1648</v>
      </c>
      <c r="I116" s="2">
        <v>0.14602200000000001</v>
      </c>
      <c r="J116" s="2">
        <v>-10569.611983000001</v>
      </c>
      <c r="K116" s="2">
        <v>-10569.593204000001</v>
      </c>
      <c r="L116" s="6">
        <f>(K116-MIN(K$115:K$117))*$B$2</f>
        <v>0</v>
      </c>
      <c r="R116" s="2" t="s">
        <v>90</v>
      </c>
    </row>
    <row r="117" spans="2:19" x14ac:dyDescent="0.2">
      <c r="D117" s="2" t="s">
        <v>91</v>
      </c>
      <c r="E117" s="2">
        <v>-10570.094525</v>
      </c>
      <c r="F117" s="2">
        <v>0.60864200000000002</v>
      </c>
      <c r="G117" s="2">
        <v>-10569.429945</v>
      </c>
      <c r="H117" s="2">
        <v>0.16517000000000001</v>
      </c>
      <c r="I117" s="2">
        <v>0.14565800000000001</v>
      </c>
      <c r="J117" s="2">
        <v>-10569.595115</v>
      </c>
      <c r="K117" s="2">
        <v>-10569.575602999999</v>
      </c>
      <c r="L117" s="6">
        <f>(K117-MIN(K$115:K$117))*$B$2</f>
        <v>11.044789430064419</v>
      </c>
      <c r="R117" s="2" t="s">
        <v>91</v>
      </c>
    </row>
    <row r="127" spans="2:19" x14ac:dyDescent="0.2">
      <c r="D127" s="16" t="s">
        <v>97</v>
      </c>
      <c r="R127" s="16" t="s">
        <v>97</v>
      </c>
    </row>
    <row r="128" spans="2:19" x14ac:dyDescent="0.2">
      <c r="B128" s="2" t="s">
        <v>67</v>
      </c>
      <c r="C128" s="2" t="s">
        <v>113</v>
      </c>
      <c r="D128" s="2" t="s">
        <v>105</v>
      </c>
      <c r="E128" s="2">
        <v>-8225.7528249999996</v>
      </c>
      <c r="F128" s="2">
        <v>0.53319899999999998</v>
      </c>
      <c r="G128" s="2">
        <v>-8225.1679170000007</v>
      </c>
      <c r="H128" s="2">
        <v>0.149641</v>
      </c>
      <c r="I128" s="2">
        <v>0.13417499999999999</v>
      </c>
      <c r="J128" s="2">
        <v>-8225.3175580000006</v>
      </c>
      <c r="K128" s="2">
        <v>-8225.3020919999999</v>
      </c>
      <c r="L128" s="2">
        <f t="shared" ref="L128:L139" si="33">(K128-K$141)*$B$2</f>
        <v>6.7770993714252839E-2</v>
      </c>
      <c r="N128" s="2">
        <v>-8228.0924180300008</v>
      </c>
      <c r="O128" s="5">
        <f t="shared" ref="O128:O139" si="34">$K128-$E128+N128</f>
        <v>-8227.6416850300011</v>
      </c>
      <c r="P128" s="2">
        <f t="shared" ref="P128:P139" si="35">(O128-O$141)*$B$2</f>
        <v>0</v>
      </c>
      <c r="R128" s="2" t="s">
        <v>105</v>
      </c>
      <c r="S128" s="2" t="s">
        <v>113</v>
      </c>
    </row>
    <row r="129" spans="2:25" x14ac:dyDescent="0.2">
      <c r="B129" s="2" t="s">
        <v>67</v>
      </c>
      <c r="C129" s="2" t="s">
        <v>102</v>
      </c>
      <c r="D129" s="2" t="s">
        <v>106</v>
      </c>
      <c r="E129" s="2">
        <v>-8225.7528259999999</v>
      </c>
      <c r="F129" s="2">
        <v>0.53319899999999998</v>
      </c>
      <c r="G129" s="2">
        <v>-8225.1679179999992</v>
      </c>
      <c r="H129" s="2">
        <v>0.14962600000000001</v>
      </c>
      <c r="I129" s="2">
        <v>0.13416800000000001</v>
      </c>
      <c r="J129" s="2">
        <v>-8225.3175439999995</v>
      </c>
      <c r="K129" s="2">
        <v>-8225.3020849999994</v>
      </c>
      <c r="L129" s="2">
        <f t="shared" si="33"/>
        <v>7.2163558459860361E-2</v>
      </c>
      <c r="N129" s="2">
        <v>-8228.0924181900009</v>
      </c>
      <c r="O129" s="5">
        <f t="shared" si="34"/>
        <v>-8227.6416771900003</v>
      </c>
      <c r="P129" s="2">
        <f t="shared" si="35"/>
        <v>4.9196726063950331E-3</v>
      </c>
      <c r="R129" s="2" t="s">
        <v>106</v>
      </c>
      <c r="S129" s="2" t="s">
        <v>102</v>
      </c>
    </row>
    <row r="130" spans="2:25" x14ac:dyDescent="0.2">
      <c r="B130" s="2" t="s">
        <v>67</v>
      </c>
      <c r="C130" s="2" t="s">
        <v>114</v>
      </c>
      <c r="D130" s="2" t="s">
        <v>107</v>
      </c>
      <c r="E130" s="2">
        <v>-8225.7528259999999</v>
      </c>
      <c r="F130" s="2">
        <v>0.53320000000000001</v>
      </c>
      <c r="G130" s="2">
        <v>-8225.1679189999995</v>
      </c>
      <c r="H130" s="2">
        <v>0.14959500000000001</v>
      </c>
      <c r="I130" s="2">
        <v>0.13415299999999999</v>
      </c>
      <c r="J130" s="2">
        <v>-8225.3175140000003</v>
      </c>
      <c r="K130" s="2">
        <v>-8225.3020720000004</v>
      </c>
      <c r="L130" s="2">
        <f t="shared" si="33"/>
        <v>8.032117739720851E-2</v>
      </c>
      <c r="N130" s="2">
        <v>-8228.0924141300002</v>
      </c>
      <c r="O130" s="5">
        <f t="shared" si="34"/>
        <v>-8227.6416601300007</v>
      </c>
      <c r="P130" s="2">
        <f t="shared" si="35"/>
        <v>1.5624979347310726E-2</v>
      </c>
      <c r="R130" s="2" t="s">
        <v>107</v>
      </c>
      <c r="S130" s="2" t="s">
        <v>114</v>
      </c>
    </row>
    <row r="131" spans="2:25" x14ac:dyDescent="0.2">
      <c r="B131" s="2" t="s">
        <v>67</v>
      </c>
      <c r="C131" s="2" t="s">
        <v>115</v>
      </c>
      <c r="D131" s="2" t="s">
        <v>101</v>
      </c>
      <c r="E131" s="2">
        <v>-8225.7528669999992</v>
      </c>
      <c r="F131" s="2">
        <v>0.53324000000000005</v>
      </c>
      <c r="G131" s="2">
        <v>-8225.1679430000004</v>
      </c>
      <c r="H131" s="2">
        <v>0.14966499999999999</v>
      </c>
      <c r="I131" s="2">
        <v>0.13425699999999999</v>
      </c>
      <c r="J131" s="2">
        <v>-8225.3176070000009</v>
      </c>
      <c r="K131" s="2">
        <v>-8225.3022000000001</v>
      </c>
      <c r="L131" s="2">
        <f t="shared" si="33"/>
        <v>0</v>
      </c>
      <c r="N131" s="2">
        <v>-8228.0918656100002</v>
      </c>
      <c r="O131" s="5">
        <f t="shared" si="34"/>
        <v>-8227.6411986100011</v>
      </c>
      <c r="P131" s="2">
        <f t="shared" si="35"/>
        <v>0.30523302507381522</v>
      </c>
      <c r="R131" s="2" t="s">
        <v>101</v>
      </c>
      <c r="S131" s="2" t="s">
        <v>115</v>
      </c>
    </row>
    <row r="132" spans="2:25" x14ac:dyDescent="0.2">
      <c r="B132" s="2" t="s">
        <v>67</v>
      </c>
      <c r="C132" s="2" t="s">
        <v>116</v>
      </c>
      <c r="D132" s="2" t="s">
        <v>100</v>
      </c>
      <c r="E132" s="2">
        <v>-8225.7528669999992</v>
      </c>
      <c r="F132" s="2">
        <v>0.53324099999999997</v>
      </c>
      <c r="G132" s="2">
        <v>-8225.167942</v>
      </c>
      <c r="H132" s="2">
        <v>0.14964</v>
      </c>
      <c r="I132" s="2">
        <v>0.134244</v>
      </c>
      <c r="J132" s="2">
        <v>-8225.3175819999997</v>
      </c>
      <c r="K132" s="2">
        <v>-8225.3021860000008</v>
      </c>
      <c r="L132" s="2">
        <f t="shared" si="33"/>
        <v>8.7851283497824614E-3</v>
      </c>
      <c r="N132" s="2">
        <v>-8228.0918692800005</v>
      </c>
      <c r="O132" s="5">
        <f t="shared" si="34"/>
        <v>-8227.6411882800021</v>
      </c>
      <c r="P132" s="2">
        <f t="shared" si="35"/>
        <v>0.31171519447350871</v>
      </c>
      <c r="R132" s="2" t="s">
        <v>100</v>
      </c>
      <c r="S132" s="2" t="s">
        <v>116</v>
      </c>
    </row>
    <row r="133" spans="2:25" x14ac:dyDescent="0.2">
      <c r="B133" s="2" t="s">
        <v>67</v>
      </c>
      <c r="C133" s="2" t="s">
        <v>117</v>
      </c>
      <c r="D133" s="2" t="s">
        <v>102</v>
      </c>
      <c r="E133" s="2">
        <v>-8225.7541399999991</v>
      </c>
      <c r="F133" s="2">
        <v>0.53361099999999995</v>
      </c>
      <c r="G133" s="2">
        <v>-8225.1690249999992</v>
      </c>
      <c r="H133" s="2">
        <v>0.14711199999999999</v>
      </c>
      <c r="I133" s="2">
        <v>0.132913</v>
      </c>
      <c r="J133" s="2">
        <v>-8225.3161369999998</v>
      </c>
      <c r="K133" s="2">
        <v>-8225.3019380000005</v>
      </c>
      <c r="L133" s="2">
        <f t="shared" si="33"/>
        <v>0.16440741012759025</v>
      </c>
      <c r="N133" s="2">
        <v>-8228.0920311900009</v>
      </c>
      <c r="O133" s="5">
        <f t="shared" si="34"/>
        <v>-8227.6398291900023</v>
      </c>
      <c r="P133" s="2">
        <f t="shared" si="35"/>
        <v>1.1645566729907419</v>
      </c>
      <c r="R133" s="2" t="s">
        <v>102</v>
      </c>
      <c r="S133" s="2" t="s">
        <v>117</v>
      </c>
    </row>
    <row r="134" spans="2:25" x14ac:dyDescent="0.2">
      <c r="B134" s="2" t="s">
        <v>67</v>
      </c>
      <c r="C134" s="2" t="s">
        <v>118</v>
      </c>
      <c r="D134" s="2" t="s">
        <v>98</v>
      </c>
      <c r="E134" s="2">
        <v>-8225.7541390000006</v>
      </c>
      <c r="F134" s="2">
        <v>0.533613</v>
      </c>
      <c r="G134" s="2">
        <v>-8225.1690240000007</v>
      </c>
      <c r="H134" s="2">
        <v>0.14710500000000001</v>
      </c>
      <c r="I134" s="2">
        <v>0.132908</v>
      </c>
      <c r="J134" s="2">
        <v>-8225.3161290000007</v>
      </c>
      <c r="K134" s="2">
        <v>-8225.3019320000003</v>
      </c>
      <c r="L134" s="2">
        <f t="shared" si="33"/>
        <v>0.16817246546076348</v>
      </c>
      <c r="N134" s="2">
        <v>-8228.0920300800008</v>
      </c>
      <c r="O134" s="5">
        <f t="shared" si="34"/>
        <v>-8227.6398230800005</v>
      </c>
      <c r="P134" s="2">
        <f t="shared" si="35"/>
        <v>1.1683907553180863</v>
      </c>
      <c r="R134" s="2" t="s">
        <v>98</v>
      </c>
      <c r="S134" s="2" t="s">
        <v>118</v>
      </c>
    </row>
    <row r="135" spans="2:25" x14ac:dyDescent="0.2">
      <c r="B135" s="2" t="s">
        <v>67</v>
      </c>
      <c r="C135" s="2" t="s">
        <v>119</v>
      </c>
      <c r="D135" s="2" t="s">
        <v>104</v>
      </c>
      <c r="E135" s="2">
        <v>-8225.7541399999991</v>
      </c>
      <c r="F135" s="2">
        <v>0.533613</v>
      </c>
      <c r="G135" s="2">
        <v>-8225.1690240000007</v>
      </c>
      <c r="H135" s="2">
        <v>0.14710500000000001</v>
      </c>
      <c r="I135" s="2">
        <v>0.132909</v>
      </c>
      <c r="J135" s="2">
        <v>-8225.3161290000007</v>
      </c>
      <c r="K135" s="2">
        <v>-8225.3019330000006</v>
      </c>
      <c r="L135" s="2">
        <f t="shared" si="33"/>
        <v>0.16754495604832917</v>
      </c>
      <c r="N135" s="2">
        <v>-8228.0920285299999</v>
      </c>
      <c r="O135" s="5">
        <f t="shared" si="34"/>
        <v>-8227.6398215300014</v>
      </c>
      <c r="P135" s="2">
        <f t="shared" si="35"/>
        <v>1.1693633939942134</v>
      </c>
      <c r="R135" s="2" t="s">
        <v>104</v>
      </c>
      <c r="S135" s="2" t="s">
        <v>119</v>
      </c>
    </row>
    <row r="136" spans="2:25" x14ac:dyDescent="0.2">
      <c r="B136" s="2" t="s">
        <v>67</v>
      </c>
      <c r="C136" s="2" t="s">
        <v>120</v>
      </c>
      <c r="D136" s="2" t="s">
        <v>103</v>
      </c>
      <c r="E136" s="2">
        <v>-8225.7541390000006</v>
      </c>
      <c r="F136" s="2">
        <v>0.53361400000000003</v>
      </c>
      <c r="G136" s="2">
        <v>-8225.1690240000007</v>
      </c>
      <c r="H136" s="2">
        <v>0.14709800000000001</v>
      </c>
      <c r="I136" s="2">
        <v>0.13290399999999999</v>
      </c>
      <c r="J136" s="2">
        <v>-8225.3161220000002</v>
      </c>
      <c r="K136" s="2">
        <v>-8225.3019280000008</v>
      </c>
      <c r="L136" s="2">
        <f t="shared" si="33"/>
        <v>0.17068250196906809</v>
      </c>
      <c r="N136" s="2">
        <v>-8228.0920248399998</v>
      </c>
      <c r="O136" s="5">
        <f t="shared" si="34"/>
        <v>-8227.63981384</v>
      </c>
      <c r="P136" s="2">
        <f t="shared" si="35"/>
        <v>1.1741889406453163</v>
      </c>
      <c r="R136" s="2" t="s">
        <v>103</v>
      </c>
      <c r="S136" s="2" t="s">
        <v>120</v>
      </c>
    </row>
    <row r="137" spans="2:25" x14ac:dyDescent="0.2">
      <c r="B137" s="2" t="s">
        <v>67</v>
      </c>
      <c r="C137" s="2" t="s">
        <v>121</v>
      </c>
      <c r="D137" s="2" t="s">
        <v>99</v>
      </c>
      <c r="E137" s="2">
        <v>-8225.7538820000009</v>
      </c>
      <c r="F137" s="2">
        <v>0.53369200000000006</v>
      </c>
      <c r="G137" s="2">
        <v>-8225.1687399999992</v>
      </c>
      <c r="H137" s="2">
        <v>0.14704500000000001</v>
      </c>
      <c r="I137" s="2">
        <v>0.13278699999999999</v>
      </c>
      <c r="J137" s="2">
        <v>-8225.3157850000007</v>
      </c>
      <c r="K137" s="2">
        <v>-8225.301528</v>
      </c>
      <c r="L137" s="2">
        <f t="shared" si="33"/>
        <v>0.4216861824767773</v>
      </c>
      <c r="N137" s="2">
        <v>-8228.0921502300007</v>
      </c>
      <c r="O137" s="5">
        <f t="shared" si="34"/>
        <v>-8227.6397962299998</v>
      </c>
      <c r="P137" s="2">
        <f t="shared" si="35"/>
        <v>1.1852393777913572</v>
      </c>
      <c r="R137" s="2" t="s">
        <v>99</v>
      </c>
      <c r="S137" s="2" t="s">
        <v>121</v>
      </c>
    </row>
    <row r="138" spans="2:25" x14ac:dyDescent="0.2">
      <c r="B138" s="2" t="s">
        <v>67</v>
      </c>
      <c r="C138" s="2" t="s">
        <v>122</v>
      </c>
      <c r="D138" s="2" t="s">
        <v>109</v>
      </c>
      <c r="E138" s="2">
        <v>-8225.7542570000005</v>
      </c>
      <c r="F138" s="2">
        <v>0.53376900000000005</v>
      </c>
      <c r="G138" s="2">
        <v>-8225.1690699999999</v>
      </c>
      <c r="H138" s="2">
        <v>0.146395</v>
      </c>
      <c r="I138" s="2">
        <v>0.13259799999999999</v>
      </c>
      <c r="J138" s="2">
        <v>-8225.3154649999997</v>
      </c>
      <c r="K138" s="2">
        <v>-8225.3016680000001</v>
      </c>
      <c r="L138" s="2">
        <f t="shared" si="33"/>
        <v>0.33383489441322234</v>
      </c>
      <c r="N138" s="2">
        <v>-8228.0914312299992</v>
      </c>
      <c r="O138" s="5">
        <f t="shared" si="34"/>
        <v>-8227.6388422299988</v>
      </c>
      <c r="P138" s="2">
        <f t="shared" si="35"/>
        <v>1.7838831552201131</v>
      </c>
      <c r="R138" s="2" t="s">
        <v>109</v>
      </c>
      <c r="S138" s="2" t="s">
        <v>122</v>
      </c>
    </row>
    <row r="139" spans="2:25" x14ac:dyDescent="0.2">
      <c r="B139" s="2" t="s">
        <v>67</v>
      </c>
      <c r="C139" s="2" t="s">
        <v>123</v>
      </c>
      <c r="D139" s="2" t="s">
        <v>108</v>
      </c>
      <c r="E139" s="2">
        <v>-8225.7542570000005</v>
      </c>
      <c r="F139" s="2">
        <v>0.53376999999999997</v>
      </c>
      <c r="G139" s="2">
        <v>-8225.1690699999999</v>
      </c>
      <c r="H139" s="2">
        <v>0.14637700000000001</v>
      </c>
      <c r="I139" s="2">
        <v>0.13259000000000001</v>
      </c>
      <c r="J139" s="2">
        <v>-8225.3154479999994</v>
      </c>
      <c r="K139" s="2">
        <v>-8225.3016599999992</v>
      </c>
      <c r="L139" s="2">
        <f t="shared" si="33"/>
        <v>0.33885496857126418</v>
      </c>
      <c r="N139" s="2">
        <v>-8228.0914261300004</v>
      </c>
      <c r="O139" s="5">
        <f t="shared" si="34"/>
        <v>-8227.6388291299991</v>
      </c>
      <c r="P139" s="2">
        <f t="shared" si="35"/>
        <v>1.7921035255552777</v>
      </c>
      <c r="R139" s="2" t="s">
        <v>108</v>
      </c>
      <c r="S139" s="2" t="s">
        <v>123</v>
      </c>
    </row>
    <row r="141" spans="2:25" x14ac:dyDescent="0.2">
      <c r="D141" s="2" t="s">
        <v>14</v>
      </c>
      <c r="E141" s="2">
        <f>MIN(E128:E140)</f>
        <v>-8225.7542570000005</v>
      </c>
      <c r="F141" s="2">
        <f t="shared" ref="F141" si="36">MIN(F128:F140)</f>
        <v>0.53319899999999998</v>
      </c>
      <c r="G141" s="2">
        <f t="shared" ref="G141" si="37">MIN(G128:G140)</f>
        <v>-8225.1690699999999</v>
      </c>
      <c r="H141" s="2">
        <f t="shared" ref="H141" si="38">MIN(H128:H140)</f>
        <v>0.14637700000000001</v>
      </c>
      <c r="I141" s="2">
        <f t="shared" ref="I141" si="39">MIN(I128:I140)</f>
        <v>0.13259000000000001</v>
      </c>
      <c r="J141" s="2">
        <f t="shared" ref="J141" si="40">MIN(J128:J140)</f>
        <v>-8225.3176070000009</v>
      </c>
      <c r="K141" s="2">
        <f>MIN(K128:K140)</f>
        <v>-8225.3022000000001</v>
      </c>
      <c r="L141" s="2">
        <f t="shared" ref="L141" si="41">MIN(L128:L140)</f>
        <v>0</v>
      </c>
      <c r="M141" s="2">
        <f t="shared" ref="M141" si="42">MIN(M128:M140)</f>
        <v>0</v>
      </c>
      <c r="N141" s="2">
        <f t="shared" ref="N141" si="43">MIN(N128:N140)</f>
        <v>-8228.0924181900009</v>
      </c>
      <c r="O141" s="2">
        <f t="shared" ref="O141" si="44">MIN(O128:O140)</f>
        <v>-8227.6416850300011</v>
      </c>
      <c r="P141" s="2">
        <f t="shared" ref="P141" si="45">MIN(P128:P140)</f>
        <v>0</v>
      </c>
      <c r="Q141" s="2">
        <f>MIN(Q128:Q140)</f>
        <v>0</v>
      </c>
      <c r="R141" s="2" t="s">
        <v>14</v>
      </c>
      <c r="T141" s="2">
        <f t="shared" ref="T141" si="46">MIN(T128:T140)</f>
        <v>0</v>
      </c>
      <c r="U141" s="2">
        <f t="shared" ref="U141" si="47">MIN(U128:U140)</f>
        <v>0</v>
      </c>
      <c r="V141" s="2">
        <f t="shared" ref="V141" si="48">MIN(V128:V140)</f>
        <v>0</v>
      </c>
      <c r="W141" s="2">
        <f t="shared" ref="W141" si="49">MIN(W128:W140)</f>
        <v>0</v>
      </c>
      <c r="X141" s="2">
        <f t="shared" ref="X141" si="50">MIN(X128:X140)</f>
        <v>0</v>
      </c>
      <c r="Y141" s="2">
        <f t="shared" ref="Y141" si="51">MIN(Y128:Y140)</f>
        <v>0</v>
      </c>
    </row>
    <row r="144" spans="2:25" x14ac:dyDescent="0.2">
      <c r="D144" s="2" t="s">
        <v>132</v>
      </c>
      <c r="E144" s="2">
        <v>-8225.7624080000005</v>
      </c>
      <c r="F144" s="2">
        <v>0.53309499999999999</v>
      </c>
      <c r="G144" s="2">
        <v>-8225.1774810000006</v>
      </c>
      <c r="H144" s="2">
        <v>0.14759</v>
      </c>
      <c r="I144" s="2">
        <v>0.13393099999999999</v>
      </c>
      <c r="J144" s="2">
        <v>-8225.3250709999993</v>
      </c>
      <c r="K144" s="2">
        <v>-8225.3114119999991</v>
      </c>
      <c r="L144" s="2">
        <f>(K144-K$141)*$B$2</f>
        <v>-5.7806147497878992</v>
      </c>
      <c r="N144" s="8">
        <v>-8228.0988078299997</v>
      </c>
      <c r="O144" s="5">
        <f>$K144-$E144+N144</f>
        <v>-8227.6478118299983</v>
      </c>
      <c r="P144" s="2">
        <f>(O144-O$141)*$B$2</f>
        <v>-3.8446233648147512</v>
      </c>
      <c r="Q144" s="2">
        <f>(P144-P$144)</f>
        <v>0</v>
      </c>
      <c r="R144" s="2" t="s">
        <v>132</v>
      </c>
    </row>
    <row r="145" spans="2:18" x14ac:dyDescent="0.2">
      <c r="D145" s="2" t="s">
        <v>128</v>
      </c>
      <c r="E145" s="2">
        <v>-8225.7215180000003</v>
      </c>
      <c r="F145" s="2">
        <v>0.53230599999999995</v>
      </c>
      <c r="G145" s="2">
        <v>-8225.1379099999995</v>
      </c>
      <c r="H145" s="2">
        <v>0.147896</v>
      </c>
      <c r="I145" s="2">
        <v>0.133132</v>
      </c>
      <c r="J145" s="2">
        <v>-8225.2858059999999</v>
      </c>
      <c r="K145" s="2">
        <v>-8225.2710420000003</v>
      </c>
      <c r="L145" s="2">
        <f>(K145-K$141)*$B$2</f>
        <v>19.551931653460397</v>
      </c>
      <c r="N145" s="8">
        <v>-8228.0753822099996</v>
      </c>
      <c r="O145" s="5">
        <f>$K145-$E145+N145</f>
        <v>-8227.6249062099996</v>
      </c>
      <c r="P145" s="2">
        <f>(O145-O$141)*$B$2</f>
        <v>10.528863916079686</v>
      </c>
      <c r="Q145" s="2">
        <f t="shared" ref="Q145:Q150" si="52">(P145-P$144)</f>
        <v>14.373487280894437</v>
      </c>
      <c r="R145" s="2" t="s">
        <v>128</v>
      </c>
    </row>
    <row r="146" spans="2:18" x14ac:dyDescent="0.2">
      <c r="D146" s="2" t="s">
        <v>127</v>
      </c>
      <c r="E146" s="2">
        <v>-8225.7613529999999</v>
      </c>
      <c r="F146" s="2">
        <v>0.53329099999999996</v>
      </c>
      <c r="G146" s="2">
        <v>-8225.1768140000004</v>
      </c>
      <c r="H146" s="2">
        <v>0.14973400000000001</v>
      </c>
      <c r="I146" s="2">
        <v>0.133883</v>
      </c>
      <c r="J146" s="2">
        <v>-8225.3265479999991</v>
      </c>
      <c r="K146" s="2">
        <v>-8225.3106970000008</v>
      </c>
      <c r="L146" s="2">
        <f>(K146-K$141)*$B$2</f>
        <v>-5.3319456728493408</v>
      </c>
      <c r="N146" s="2">
        <v>-8228.1040589999993</v>
      </c>
      <c r="O146" s="5">
        <f>$K146-$E146+N146</f>
        <v>-8227.6534030000003</v>
      </c>
      <c r="P146" s="2">
        <f>(O146-O$141)*$B$2</f>
        <v>-7.3531339797930428</v>
      </c>
      <c r="Q146" s="2">
        <f t="shared" si="52"/>
        <v>-3.5085106149782916</v>
      </c>
      <c r="R146" s="2" t="s">
        <v>127</v>
      </c>
    </row>
    <row r="148" spans="2:18" x14ac:dyDescent="0.2">
      <c r="D148" s="2" t="s">
        <v>129</v>
      </c>
      <c r="E148" s="2">
        <v>-8414.2344690000009</v>
      </c>
      <c r="F148" s="2">
        <v>0.54940900000000004</v>
      </c>
      <c r="G148" s="2">
        <v>-8413.6301629999998</v>
      </c>
      <c r="H148" s="2">
        <v>0.15848200000000001</v>
      </c>
      <c r="I148" s="7">
        <v>0.14119999999999999</v>
      </c>
      <c r="J148" s="2">
        <v>-8413.7886450000005</v>
      </c>
      <c r="K148" s="2">
        <v>-8413.7713640000002</v>
      </c>
      <c r="L148" s="2">
        <f>(K148-K$141-K$25)*$B$2</f>
        <v>-8.8296819532543047</v>
      </c>
      <c r="N148" s="8">
        <v>-8416.7975117499991</v>
      </c>
      <c r="O148" s="5">
        <f>$K148-$E148+N148</f>
        <v>-8416.3344067499984</v>
      </c>
      <c r="P148" s="2">
        <f>(O148-O$141-O$25)*$B$2</f>
        <v>-9.4657735948189963</v>
      </c>
      <c r="Q148" s="2">
        <f t="shared" si="52"/>
        <v>-5.6211502300042451</v>
      </c>
      <c r="R148" s="2" t="s">
        <v>129</v>
      </c>
    </row>
    <row r="149" spans="2:18" x14ac:dyDescent="0.2">
      <c r="B149" s="2" t="s">
        <v>67</v>
      </c>
      <c r="C149" s="7" t="s">
        <v>172</v>
      </c>
      <c r="D149" s="2" t="s">
        <v>131</v>
      </c>
      <c r="E149" s="2">
        <v>-8414.1955039999993</v>
      </c>
      <c r="F149" s="2">
        <v>0.54867600000000005</v>
      </c>
      <c r="G149" s="2">
        <v>-8413.5924209999994</v>
      </c>
      <c r="H149" s="2">
        <v>0.159021</v>
      </c>
      <c r="I149" s="7">
        <v>0.14116000000000001</v>
      </c>
      <c r="J149" s="2">
        <v>-8413.7514420000007</v>
      </c>
      <c r="K149" s="2">
        <v>-8413.7335810000004</v>
      </c>
      <c r="L149" s="2">
        <f>(K149-K$141-K$25)*$B$2</f>
        <v>14.879498150196961</v>
      </c>
      <c r="N149" s="8">
        <v>-8416.77006841</v>
      </c>
      <c r="O149" s="5">
        <f t="shared" ref="O149:O150" si="53">$K149-$E149+N149</f>
        <v>-8416.3081454100011</v>
      </c>
      <c r="P149" s="2">
        <f>(O149-O$141-O$25)*$B$2</f>
        <v>7.0134588578088497</v>
      </c>
      <c r="Q149" s="2">
        <f t="shared" si="52"/>
        <v>10.858082222623601</v>
      </c>
      <c r="R149" s="2" t="s">
        <v>131</v>
      </c>
    </row>
    <row r="150" spans="2:18" x14ac:dyDescent="0.2">
      <c r="D150" s="2" t="s">
        <v>130</v>
      </c>
      <c r="E150" s="2">
        <v>-8414.2335480000002</v>
      </c>
      <c r="F150" s="2">
        <v>0.55074000000000001</v>
      </c>
      <c r="G150" s="2">
        <v>-8413.6280530000004</v>
      </c>
      <c r="H150" s="2">
        <v>0.160131</v>
      </c>
      <c r="I150" s="7">
        <v>0.14166899999999999</v>
      </c>
      <c r="J150" s="2">
        <v>-8413.7881839999991</v>
      </c>
      <c r="K150" s="2">
        <v>-8413.7697219999991</v>
      </c>
      <c r="L150" s="2">
        <f>(K150-K$141-K$25)*$B$2</f>
        <v>-7.7993118461741213</v>
      </c>
      <c r="N150" s="8">
        <v>-8416.7989001999995</v>
      </c>
      <c r="O150" s="5">
        <f t="shared" si="53"/>
        <v>-8416.3350741999984</v>
      </c>
      <c r="P150" s="2">
        <f>(O150-O$141-O$25)*$B$2</f>
        <v>-9.8846046103823433</v>
      </c>
      <c r="Q150" s="2">
        <f t="shared" si="52"/>
        <v>-6.0399812455675921</v>
      </c>
      <c r="R150" s="2" t="s">
        <v>130</v>
      </c>
    </row>
    <row r="151" spans="2:18" x14ac:dyDescent="0.2">
      <c r="I151" s="7"/>
      <c r="L151" s="2"/>
      <c r="O151" s="5"/>
      <c r="P151" s="2"/>
    </row>
    <row r="152" spans="2:18" x14ac:dyDescent="0.2">
      <c r="D152" s="2" t="s">
        <v>168</v>
      </c>
      <c r="E152" s="2">
        <v>-8414.2416439999997</v>
      </c>
      <c r="F152" s="2">
        <v>0.54976000000000003</v>
      </c>
      <c r="G152" s="2">
        <v>-8413.6374500000002</v>
      </c>
      <c r="H152" s="2">
        <v>0.15536</v>
      </c>
      <c r="I152" s="7">
        <v>0.13947699999999999</v>
      </c>
      <c r="J152" s="2">
        <v>-8413.7928100000008</v>
      </c>
      <c r="K152" s="2">
        <v>-8413.7769270000008</v>
      </c>
      <c r="L152" s="2">
        <f t="shared" ref="L152:L161" si="54">(K152-K$141-K$25)*$B$2</f>
        <v>-12.320515633243598</v>
      </c>
      <c r="N152" s="8">
        <v>-8416.8031404600006</v>
      </c>
      <c r="O152" s="5">
        <f t="shared" ref="O152" si="55">$K152-$E152+N152</f>
        <v>-8416.3384234600016</v>
      </c>
      <c r="P152" s="2">
        <f t="shared" ref="P152:P161" si="56">(O152-O$141-O$25)*$B$2</f>
        <v>-11.986296075603214</v>
      </c>
      <c r="Q152" s="2">
        <f>P$149-P152</f>
        <v>18.999754933412063</v>
      </c>
      <c r="R152" s="2" t="s">
        <v>168</v>
      </c>
    </row>
    <row r="153" spans="2:18" x14ac:dyDescent="0.2">
      <c r="D153" s="2" t="s">
        <v>161</v>
      </c>
      <c r="E153" s="2">
        <v>-8414.2416439999997</v>
      </c>
      <c r="F153" s="2">
        <v>0.54976100000000006</v>
      </c>
      <c r="G153" s="2">
        <v>-8413.6374489999998</v>
      </c>
      <c r="H153" s="2">
        <v>0.15535299999999999</v>
      </c>
      <c r="I153" s="7">
        <v>0.13947200000000001</v>
      </c>
      <c r="J153" s="2">
        <v>-8413.7928009999996</v>
      </c>
      <c r="K153" s="2">
        <v>-8413.7769210000006</v>
      </c>
      <c r="L153" s="2">
        <f t="shared" si="54"/>
        <v>-12.316750577910424</v>
      </c>
      <c r="N153" s="8">
        <v>-8416.8031510000001</v>
      </c>
      <c r="O153" s="5">
        <f t="shared" ref="O153" si="57">$K153-$E153+N153</f>
        <v>-8416.3384280000009</v>
      </c>
      <c r="P153" s="2">
        <f t="shared" si="56"/>
        <v>-11.989144966920289</v>
      </c>
      <c r="Q153" s="2">
        <f t="shared" ref="Q153:Q161" si="58">P$149-P153</f>
        <v>19.002603824729139</v>
      </c>
      <c r="R153" s="2" t="s">
        <v>161</v>
      </c>
    </row>
    <row r="154" spans="2:18" x14ac:dyDescent="0.2">
      <c r="D154" s="2" t="s">
        <v>167</v>
      </c>
      <c r="E154" s="2">
        <v>-8414.2413830000005</v>
      </c>
      <c r="F154" s="2">
        <v>0.54976999999999998</v>
      </c>
      <c r="G154" s="2">
        <v>-8413.6372570000003</v>
      </c>
      <c r="H154" s="2">
        <v>0.15388399999999999</v>
      </c>
      <c r="I154" s="7">
        <v>0.13866200000000001</v>
      </c>
      <c r="J154" s="2">
        <v>-8413.7911409999997</v>
      </c>
      <c r="K154" s="2">
        <v>-8413.77592</v>
      </c>
      <c r="L154" s="2">
        <f t="shared" si="54"/>
        <v>-11.688613868370149</v>
      </c>
      <c r="N154" s="8">
        <v>-8416.8038919999999</v>
      </c>
      <c r="O154" s="5">
        <f t="shared" ref="O154:O161" si="59">$K154-$E154+N154</f>
        <v>-8416.3384289999995</v>
      </c>
      <c r="P154" s="2">
        <f t="shared" si="56"/>
        <v>-11.989772475191291</v>
      </c>
      <c r="Q154" s="2">
        <f>P$149-P154</f>
        <v>19.003231333000141</v>
      </c>
      <c r="R154" s="2" t="s">
        <v>167</v>
      </c>
    </row>
    <row r="155" spans="2:18" x14ac:dyDescent="0.2">
      <c r="D155" s="2" t="s">
        <v>162</v>
      </c>
      <c r="E155" s="2">
        <v>-8414.2413830000005</v>
      </c>
      <c r="F155" s="2">
        <v>0.54976999999999998</v>
      </c>
      <c r="G155" s="2">
        <v>-8413.6372589999992</v>
      </c>
      <c r="H155" s="2">
        <v>0.15387600000000001</v>
      </c>
      <c r="I155" s="7">
        <v>0.138658</v>
      </c>
      <c r="J155" s="2">
        <v>-8413.7911349999995</v>
      </c>
      <c r="K155" s="2">
        <v>-8413.7759170000008</v>
      </c>
      <c r="L155" s="2">
        <f t="shared" si="54"/>
        <v>-11.68673134127428</v>
      </c>
      <c r="N155" s="8">
        <v>-8416.8038919999999</v>
      </c>
      <c r="O155" s="5">
        <f t="shared" si="59"/>
        <v>-8416.3384260000003</v>
      </c>
      <c r="P155" s="2">
        <f t="shared" si="56"/>
        <v>-11.987889948095422</v>
      </c>
      <c r="Q155" s="2">
        <f t="shared" si="58"/>
        <v>19.001348805904271</v>
      </c>
      <c r="R155" s="2" t="s">
        <v>162</v>
      </c>
    </row>
    <row r="156" spans="2:18" x14ac:dyDescent="0.2">
      <c r="B156" s="2" t="s">
        <v>67</v>
      </c>
      <c r="C156" s="7" t="s">
        <v>173</v>
      </c>
      <c r="D156" s="2" t="s">
        <v>164</v>
      </c>
      <c r="E156" s="2">
        <v>-8414.2402450000009</v>
      </c>
      <c r="F156" s="2">
        <v>0.54963099999999998</v>
      </c>
      <c r="G156" s="2">
        <v>-8413.6362470000004</v>
      </c>
      <c r="H156" s="2">
        <v>0.15415400000000001</v>
      </c>
      <c r="I156" s="7">
        <v>0.13885700000000001</v>
      </c>
      <c r="J156" s="2">
        <v>-8413.7904010000002</v>
      </c>
      <c r="K156" s="2">
        <v>-8413.7751040000003</v>
      </c>
      <c r="L156" s="2">
        <f t="shared" si="54"/>
        <v>-11.176566361321512</v>
      </c>
      <c r="N156" s="8">
        <v>-8416.8041819999999</v>
      </c>
      <c r="O156" s="5">
        <f t="shared" si="59"/>
        <v>-8416.3390409999993</v>
      </c>
      <c r="P156" s="2">
        <f>(O156-O$141-O$25)*$B$2</f>
        <v>-12.373808105477769</v>
      </c>
      <c r="Q156" s="2">
        <f t="shared" si="58"/>
        <v>19.387266963286621</v>
      </c>
      <c r="R156" s="2" t="s">
        <v>164</v>
      </c>
    </row>
    <row r="157" spans="2:18" x14ac:dyDescent="0.2">
      <c r="D157" s="2" t="s">
        <v>166</v>
      </c>
      <c r="E157" s="2">
        <v>-8414.2402450000009</v>
      </c>
      <c r="F157" s="2">
        <v>0.54963200000000001</v>
      </c>
      <c r="G157" s="2">
        <v>-8413.6362470000004</v>
      </c>
      <c r="H157" s="2">
        <v>0.15410399999999999</v>
      </c>
      <c r="I157" s="7">
        <v>0.13883200000000001</v>
      </c>
      <c r="J157" s="2">
        <v>-8413.7903509999996</v>
      </c>
      <c r="K157" s="2">
        <v>-8413.7750789999991</v>
      </c>
      <c r="L157" s="2">
        <f t="shared" si="54"/>
        <v>-11.160878630576386</v>
      </c>
      <c r="N157" s="8">
        <v>-8416.8041740000008</v>
      </c>
      <c r="O157" s="5">
        <f t="shared" si="59"/>
        <v>-8416.339007999999</v>
      </c>
      <c r="P157" s="2">
        <f t="shared" si="56"/>
        <v>-12.353100301716033</v>
      </c>
      <c r="Q157" s="2">
        <f t="shared" si="58"/>
        <v>19.366559159524883</v>
      </c>
      <c r="R157" s="2" t="s">
        <v>166</v>
      </c>
    </row>
    <row r="158" spans="2:18" x14ac:dyDescent="0.2">
      <c r="D158" s="2" t="s">
        <v>165</v>
      </c>
      <c r="E158" s="2">
        <v>-8414.2404100000003</v>
      </c>
      <c r="F158" s="2">
        <v>0.54961899999999997</v>
      </c>
      <c r="G158" s="2">
        <v>-8413.6363600000004</v>
      </c>
      <c r="H158" s="2">
        <v>0.15387700000000001</v>
      </c>
      <c r="I158" s="7">
        <v>0.138687</v>
      </c>
      <c r="J158" s="2">
        <v>-8413.7902369999993</v>
      </c>
      <c r="K158" s="2">
        <v>-8413.7750460000007</v>
      </c>
      <c r="L158" s="2">
        <f t="shared" si="54"/>
        <v>-11.140170827956082</v>
      </c>
      <c r="N158" s="8">
        <v>-8416.7965499999991</v>
      </c>
      <c r="O158" s="5">
        <f t="shared" si="59"/>
        <v>-8416.3311859999994</v>
      </c>
      <c r="P158" s="2">
        <f t="shared" si="56"/>
        <v>-7.4447233395807721</v>
      </c>
      <c r="Q158" s="2">
        <f t="shared" si="58"/>
        <v>14.458182197389622</v>
      </c>
      <c r="R158" s="2" t="s">
        <v>165</v>
      </c>
    </row>
    <row r="159" spans="2:18" x14ac:dyDescent="0.2">
      <c r="D159" s="2" t="s">
        <v>170</v>
      </c>
      <c r="E159" s="2">
        <v>-8414.2401030000001</v>
      </c>
      <c r="F159" s="2">
        <v>0.54959999999999998</v>
      </c>
      <c r="G159" s="2">
        <v>-8413.6360569999997</v>
      </c>
      <c r="H159" s="2">
        <v>0.153254</v>
      </c>
      <c r="I159" s="2">
        <v>0.138373</v>
      </c>
      <c r="J159" s="2">
        <v>-8413.7893100000001</v>
      </c>
      <c r="K159" s="2">
        <v>-8413.7744299999995</v>
      </c>
      <c r="L159" s="2">
        <f t="shared" si="54"/>
        <v>-10.753625160019867</v>
      </c>
      <c r="N159" s="8">
        <v>-8416.7986779999992</v>
      </c>
      <c r="O159" s="5">
        <f t="shared" si="59"/>
        <v>-8416.3330049999986</v>
      </c>
      <c r="P159" s="2">
        <f t="shared" si="56"/>
        <v>-8.5861625738531195</v>
      </c>
      <c r="Q159" s="2">
        <f t="shared" si="58"/>
        <v>15.599621431661969</v>
      </c>
      <c r="R159" s="2" t="s">
        <v>170</v>
      </c>
    </row>
    <row r="160" spans="2:18" x14ac:dyDescent="0.2">
      <c r="D160" s="2" t="s">
        <v>163</v>
      </c>
      <c r="E160" s="2">
        <v>-8414.2401030000001</v>
      </c>
      <c r="F160" s="2">
        <v>0.54959999999999998</v>
      </c>
      <c r="G160" s="2">
        <v>-8413.636058</v>
      </c>
      <c r="H160" s="2">
        <v>0.15324599999999999</v>
      </c>
      <c r="I160" s="7">
        <v>0.13836899999999999</v>
      </c>
      <c r="J160" s="2">
        <v>-8413.7893039999999</v>
      </c>
      <c r="K160" s="2">
        <v>-8413.7744270000003</v>
      </c>
      <c r="L160" s="2">
        <f t="shared" si="54"/>
        <v>-10.751742632923996</v>
      </c>
      <c r="N160" s="8">
        <v>-8416.7986770000007</v>
      </c>
      <c r="O160" s="5">
        <f t="shared" si="59"/>
        <v>-8416.3330010000009</v>
      </c>
      <c r="P160" s="2">
        <f t="shared" si="56"/>
        <v>-8.5836525384862483</v>
      </c>
      <c r="Q160" s="2">
        <f t="shared" si="58"/>
        <v>15.597111396295098</v>
      </c>
      <c r="R160" s="2" t="s">
        <v>163</v>
      </c>
    </row>
    <row r="161" spans="2:18" x14ac:dyDescent="0.2">
      <c r="D161" s="2" t="s">
        <v>169</v>
      </c>
      <c r="E161" s="2">
        <v>-8414.2390439999999</v>
      </c>
      <c r="F161" s="2">
        <v>0.54976599999999998</v>
      </c>
      <c r="G161" s="2">
        <v>-8413.6349339999997</v>
      </c>
      <c r="H161" s="2">
        <v>0.153171</v>
      </c>
      <c r="I161" s="2">
        <v>0.138289</v>
      </c>
      <c r="J161" s="2">
        <v>-8413.7881049999996</v>
      </c>
      <c r="K161" s="2">
        <v>-8413.7732230000001</v>
      </c>
      <c r="L161" s="2">
        <f t="shared" si="54"/>
        <v>-9.9962215560339978</v>
      </c>
      <c r="N161" s="8">
        <v>-8416.7977570000003</v>
      </c>
      <c r="O161" s="5">
        <f t="shared" si="59"/>
        <v>-8416.3319360000005</v>
      </c>
      <c r="P161" s="2">
        <f t="shared" si="56"/>
        <v>-7.9153552402473686</v>
      </c>
      <c r="Q161" s="2">
        <f t="shared" si="58"/>
        <v>14.928814098056218</v>
      </c>
      <c r="R161" s="2" t="s">
        <v>169</v>
      </c>
    </row>
    <row r="162" spans="2:18" x14ac:dyDescent="0.2">
      <c r="L162" s="2"/>
    </row>
    <row r="163" spans="2:18" x14ac:dyDescent="0.2">
      <c r="Q163" s="2">
        <f>MAX(Q152:Q161)</f>
        <v>19.387266963286621</v>
      </c>
    </row>
    <row r="164" spans="2:18" x14ac:dyDescent="0.2">
      <c r="D164" s="16" t="s">
        <v>139</v>
      </c>
      <c r="I164" s="7"/>
      <c r="R164" s="16" t="s">
        <v>139</v>
      </c>
    </row>
    <row r="165" spans="2:18" x14ac:dyDescent="0.2">
      <c r="I165" s="7"/>
    </row>
    <row r="166" spans="2:18" x14ac:dyDescent="0.2">
      <c r="D166" s="2" t="s">
        <v>137</v>
      </c>
      <c r="E166" s="2">
        <v>-8718.8961190000009</v>
      </c>
      <c r="F166" s="2">
        <v>0.59571499999999999</v>
      </c>
      <c r="G166" s="2">
        <v>-8718.2385080000004</v>
      </c>
      <c r="H166" s="2">
        <v>0.17713100000000001</v>
      </c>
      <c r="I166" s="7">
        <v>0.155532</v>
      </c>
      <c r="J166" s="2">
        <v>-8718.4156399999993</v>
      </c>
      <c r="K166" s="2">
        <v>-8718.3940399999992</v>
      </c>
      <c r="N166" s="2">
        <v>-8721.7859480000006</v>
      </c>
      <c r="R166" s="2" t="s">
        <v>137</v>
      </c>
    </row>
    <row r="167" spans="2:18" x14ac:dyDescent="0.2">
      <c r="I167" s="7"/>
    </row>
    <row r="168" spans="2:18" x14ac:dyDescent="0.2">
      <c r="D168" s="2" t="s">
        <v>138</v>
      </c>
      <c r="E168" s="2">
        <v>-8718.868262</v>
      </c>
      <c r="F168" s="2">
        <v>0.59575699999999998</v>
      </c>
      <c r="G168" s="2">
        <v>-8718.2118659999996</v>
      </c>
      <c r="H168" s="2">
        <v>0.167518</v>
      </c>
      <c r="I168" s="2">
        <v>0.150281</v>
      </c>
      <c r="J168" s="2">
        <v>-8718.3793839999998</v>
      </c>
      <c r="K168" s="2">
        <v>-8718.3621469999998</v>
      </c>
      <c r="L168" s="6">
        <f>(K168-K166)*$B$2</f>
        <v>20.013150915223346</v>
      </c>
      <c r="N168" s="2">
        <v>-8721.7527379999992</v>
      </c>
      <c r="O168" s="6">
        <f>(N168-N166)*$B$2</f>
        <v>20.839580532889769</v>
      </c>
      <c r="R168" s="2" t="s">
        <v>138</v>
      </c>
    </row>
    <row r="169" spans="2:18" x14ac:dyDescent="0.2">
      <c r="I169" s="7"/>
    </row>
    <row r="170" spans="2:18" x14ac:dyDescent="0.2">
      <c r="I170" s="7"/>
    </row>
    <row r="171" spans="2:18" x14ac:dyDescent="0.2">
      <c r="D171" s="2" t="s">
        <v>154</v>
      </c>
      <c r="E171" s="2">
        <v>-8530.4254359999995</v>
      </c>
      <c r="F171" s="2">
        <v>0.58044300000000004</v>
      </c>
      <c r="G171" s="2">
        <v>-8529.7866200000008</v>
      </c>
      <c r="H171" s="2">
        <v>0.16425500000000001</v>
      </c>
      <c r="I171" s="2">
        <v>0.14665900000000001</v>
      </c>
      <c r="J171" s="2">
        <v>-8529.9508750000005</v>
      </c>
      <c r="K171" s="2">
        <v>-8529.9332799999993</v>
      </c>
      <c r="L171" s="2">
        <f t="shared" ref="L171:L178" si="60">(K171-K$173)*$B$2</f>
        <v>5.5760467521031378</v>
      </c>
      <c r="R171" s="2" t="s">
        <v>154</v>
      </c>
    </row>
    <row r="172" spans="2:18" x14ac:dyDescent="0.2">
      <c r="D172" s="2" t="s">
        <v>147</v>
      </c>
      <c r="E172" s="2">
        <v>-8530.4261549999992</v>
      </c>
      <c r="F172" s="2">
        <v>0.580681</v>
      </c>
      <c r="G172" s="2">
        <v>-8529.7872700000007</v>
      </c>
      <c r="H172" s="2">
        <v>0.16226399999999999</v>
      </c>
      <c r="I172" s="2">
        <v>0.145648</v>
      </c>
      <c r="J172" s="2">
        <v>-8529.9495339999994</v>
      </c>
      <c r="K172" s="2">
        <v>-8529.9329180000004</v>
      </c>
      <c r="L172" s="2">
        <f t="shared" si="60"/>
        <v>5.8032050817869392</v>
      </c>
      <c r="R172" s="2" t="s">
        <v>147</v>
      </c>
    </row>
    <row r="173" spans="2:18" x14ac:dyDescent="0.2">
      <c r="B173" s="2" t="s">
        <v>67</v>
      </c>
      <c r="C173" s="7" t="s">
        <v>155</v>
      </c>
      <c r="D173" s="2" t="s">
        <v>148</v>
      </c>
      <c r="E173" s="2">
        <v>-8530.4349129999991</v>
      </c>
      <c r="F173" s="2">
        <v>0.58056799999999997</v>
      </c>
      <c r="G173" s="2">
        <v>-8529.7959489999994</v>
      </c>
      <c r="H173" s="2">
        <v>0.16350000000000001</v>
      </c>
      <c r="I173" s="2">
        <v>0.14621700000000001</v>
      </c>
      <c r="J173" s="2">
        <v>-8529.9594500000003</v>
      </c>
      <c r="K173" s="2">
        <v>-8529.9421660000007</v>
      </c>
      <c r="L173" s="2">
        <f t="shared" si="60"/>
        <v>0</v>
      </c>
      <c r="N173" s="8">
        <v>-8533.0963119999997</v>
      </c>
      <c r="O173" s="5">
        <f>$K173-$E173+N173</f>
        <v>-8532.6035650000013</v>
      </c>
      <c r="P173" s="2">
        <f t="shared" ref="P173:P174" si="61">(O173-O$173)*$B$2</f>
        <v>0</v>
      </c>
      <c r="R173" s="2" t="s">
        <v>148</v>
      </c>
    </row>
    <row r="174" spans="2:18" x14ac:dyDescent="0.2">
      <c r="D174" s="2" t="s">
        <v>149</v>
      </c>
      <c r="E174" s="2">
        <v>-8530.4375089999994</v>
      </c>
      <c r="F174" s="2">
        <v>0.58102100000000001</v>
      </c>
      <c r="G174" s="2">
        <v>-8529.7983719999993</v>
      </c>
      <c r="H174" s="2">
        <v>0.16172400000000001</v>
      </c>
      <c r="I174" s="2">
        <v>0.14521999999999999</v>
      </c>
      <c r="J174" s="2">
        <v>-8529.9600969999992</v>
      </c>
      <c r="K174" s="2">
        <v>-8529.943593</v>
      </c>
      <c r="L174" s="2">
        <f t="shared" si="60"/>
        <v>-0.89545562792268019</v>
      </c>
      <c r="N174" s="8">
        <v>-8533.0945059999995</v>
      </c>
      <c r="O174" s="5">
        <f>$K174-$E174+N174</f>
        <v>-8532.60059</v>
      </c>
      <c r="P174" s="2">
        <f t="shared" si="61"/>
        <v>1.8668398707798266</v>
      </c>
      <c r="R174" s="2" t="s">
        <v>149</v>
      </c>
    </row>
    <row r="175" spans="2:18" x14ac:dyDescent="0.2">
      <c r="D175" s="2" t="s">
        <v>150</v>
      </c>
      <c r="E175" s="2">
        <v>-8530.4261549999992</v>
      </c>
      <c r="F175" s="2">
        <v>0.58068200000000003</v>
      </c>
      <c r="G175" s="2">
        <v>-8529.7872690000004</v>
      </c>
      <c r="H175" s="2">
        <v>0.162276</v>
      </c>
      <c r="I175" s="2">
        <v>0.14565400000000001</v>
      </c>
      <c r="J175" s="2">
        <v>-8529.9495439999992</v>
      </c>
      <c r="K175" s="2">
        <v>-8529.9329230000003</v>
      </c>
      <c r="L175" s="2">
        <f t="shared" si="60"/>
        <v>5.8000675358661997</v>
      </c>
      <c r="P175" s="2"/>
      <c r="R175" s="2" t="s">
        <v>150</v>
      </c>
    </row>
    <row r="176" spans="2:18" x14ac:dyDescent="0.2">
      <c r="D176" s="2" t="s">
        <v>151</v>
      </c>
      <c r="E176" s="2">
        <v>-8530.4188859999995</v>
      </c>
      <c r="F176" s="2">
        <v>0.57986599999999999</v>
      </c>
      <c r="G176" s="2">
        <v>-8529.7812020000001</v>
      </c>
      <c r="H176" s="2">
        <v>0.16305800000000001</v>
      </c>
      <c r="I176" s="2">
        <v>0.14524200000000001</v>
      </c>
      <c r="J176" s="2">
        <v>-8529.9442610000006</v>
      </c>
      <c r="K176" s="2">
        <v>-8529.9264440000006</v>
      </c>
      <c r="L176" s="2">
        <f t="shared" si="60"/>
        <v>9.8656996424603403</v>
      </c>
      <c r="P176" s="2"/>
      <c r="R176" s="2" t="s">
        <v>151</v>
      </c>
    </row>
    <row r="177" spans="2:18" x14ac:dyDescent="0.2">
      <c r="D177" s="2" t="s">
        <v>152</v>
      </c>
      <c r="E177" s="2">
        <v>-8530.4261549999992</v>
      </c>
      <c r="F177" s="2">
        <v>0.580681</v>
      </c>
      <c r="G177" s="2">
        <v>-8529.7872700000007</v>
      </c>
      <c r="H177" s="2">
        <v>0.162269</v>
      </c>
      <c r="I177" s="2">
        <v>0.145651</v>
      </c>
      <c r="J177" s="2">
        <v>-8529.9495399999996</v>
      </c>
      <c r="K177" s="2">
        <v>-8529.9329209999996</v>
      </c>
      <c r="L177" s="2">
        <f t="shared" si="60"/>
        <v>5.8013225546910689</v>
      </c>
      <c r="P177" s="2"/>
      <c r="R177" s="2" t="s">
        <v>152</v>
      </c>
    </row>
    <row r="178" spans="2:18" x14ac:dyDescent="0.2">
      <c r="D178" s="2" t="s">
        <v>153</v>
      </c>
      <c r="E178" s="2">
        <v>-8530.4254359999995</v>
      </c>
      <c r="F178" s="2">
        <v>0.58044200000000001</v>
      </c>
      <c r="G178" s="2">
        <v>-8529.7866200000008</v>
      </c>
      <c r="H178" s="2">
        <v>0.164269</v>
      </c>
      <c r="I178" s="2">
        <v>0.14666599999999999</v>
      </c>
      <c r="J178" s="2">
        <v>-8529.9508900000001</v>
      </c>
      <c r="K178" s="2">
        <v>-8529.9332869999998</v>
      </c>
      <c r="L178" s="2">
        <f t="shared" si="60"/>
        <v>5.57165418735753</v>
      </c>
      <c r="P178" s="2"/>
      <c r="R178" s="2" t="s">
        <v>153</v>
      </c>
    </row>
    <row r="179" spans="2:18" x14ac:dyDescent="0.2">
      <c r="D179" s="2" t="s">
        <v>140</v>
      </c>
      <c r="E179" s="2">
        <v>-8530.425045</v>
      </c>
      <c r="F179" s="2">
        <v>0.58028800000000003</v>
      </c>
      <c r="G179" s="2">
        <v>-8529.7860330000003</v>
      </c>
      <c r="H179" s="2">
        <v>0.16667399999999999</v>
      </c>
      <c r="I179" s="7">
        <v>0.14751500000000001</v>
      </c>
      <c r="J179" s="2">
        <v>-8529.9527070000004</v>
      </c>
      <c r="K179" s="2">
        <v>-8529.9335480000009</v>
      </c>
      <c r="L179" s="2">
        <f>(K179-K$173)*$B$2</f>
        <v>5.4078742855009416</v>
      </c>
      <c r="N179" s="2">
        <v>-8533.0877700000001</v>
      </c>
      <c r="O179" s="5">
        <f>$K179-$E179+N179</f>
        <v>-8532.596273000001</v>
      </c>
      <c r="P179" s="2">
        <f>(O179-O$173)*$B$2</f>
        <v>4.5757970865469071</v>
      </c>
      <c r="R179" s="2" t="s">
        <v>140</v>
      </c>
    </row>
    <row r="180" spans="2:18" x14ac:dyDescent="0.2">
      <c r="L180" s="2"/>
      <c r="P180" s="2"/>
    </row>
    <row r="181" spans="2:18" x14ac:dyDescent="0.2">
      <c r="D181" s="2" t="s">
        <v>141</v>
      </c>
      <c r="E181" s="2">
        <v>-8530.4211300000006</v>
      </c>
      <c r="F181" s="2">
        <v>0.57932399999999995</v>
      </c>
      <c r="G181" s="2">
        <v>-8529.7828809999992</v>
      </c>
      <c r="H181" s="2">
        <v>0.167881</v>
      </c>
      <c r="I181" s="7">
        <v>0.14874399999999999</v>
      </c>
      <c r="J181" s="2">
        <v>-8529.9507610000001</v>
      </c>
      <c r="K181" s="2">
        <v>-8529.9316249999993</v>
      </c>
      <c r="L181" s="2">
        <f t="shared" ref="L181:L183" si="62">(K181-K$173)*$B$2</f>
        <v>6.6145744781206703</v>
      </c>
      <c r="N181" s="2">
        <v>-8533.0799439999992</v>
      </c>
      <c r="O181" s="5">
        <f t="shared" ref="O181:O187" si="63">$K181-$E181+N181</f>
        <v>-8532.5904389999978</v>
      </c>
      <c r="P181" s="2">
        <f t="shared" ref="P181:P183" si="64">(O181-O$173)*$B$2</f>
        <v>8.2366857613756981</v>
      </c>
      <c r="R181" s="2" t="s">
        <v>141</v>
      </c>
    </row>
    <row r="182" spans="2:18" x14ac:dyDescent="0.2">
      <c r="B182" s="2" t="s">
        <v>67</v>
      </c>
      <c r="C182" s="7" t="s">
        <v>156</v>
      </c>
      <c r="D182" s="2" t="s">
        <v>144</v>
      </c>
      <c r="E182" s="2">
        <v>-8530.3995329999998</v>
      </c>
      <c r="F182" s="2">
        <v>0.57879499999999995</v>
      </c>
      <c r="G182" s="2">
        <v>-8529.7625090000001</v>
      </c>
      <c r="H182" s="2">
        <v>0.16835900000000001</v>
      </c>
      <c r="I182" s="2">
        <v>0.14813100000000001</v>
      </c>
      <c r="J182" s="2">
        <v>-8529.9308669999991</v>
      </c>
      <c r="K182" s="2">
        <v>-8529.9106389999997</v>
      </c>
      <c r="L182" s="2">
        <f t="shared" si="62"/>
        <v>19.783482549031238</v>
      </c>
      <c r="N182" s="2">
        <v>-8533.0719079999999</v>
      </c>
      <c r="O182" s="5">
        <f t="shared" si="63"/>
        <v>-8532.5830139999998</v>
      </c>
      <c r="P182" s="2">
        <f t="shared" si="64"/>
        <v>12.895941570099119</v>
      </c>
      <c r="R182" s="2" t="s">
        <v>144</v>
      </c>
    </row>
    <row r="183" spans="2:18" x14ac:dyDescent="0.2">
      <c r="B183" s="2" t="s">
        <v>67</v>
      </c>
      <c r="C183" s="7" t="s">
        <v>157</v>
      </c>
      <c r="D183" s="2" t="s">
        <v>142</v>
      </c>
      <c r="E183" s="2">
        <v>-8530.4209360000004</v>
      </c>
      <c r="F183" s="2">
        <v>0.580148</v>
      </c>
      <c r="G183" s="2">
        <v>-8529.7829129999991</v>
      </c>
      <c r="H183" s="2">
        <v>0.162717</v>
      </c>
      <c r="I183" s="2">
        <v>0.145205</v>
      </c>
      <c r="J183" s="2">
        <v>-8529.9456300000002</v>
      </c>
      <c r="K183" s="2">
        <v>-8529.9281169999995</v>
      </c>
      <c r="L183" s="2">
        <f t="shared" si="62"/>
        <v>8.8158767515847209</v>
      </c>
      <c r="N183" s="2">
        <v>-8533.0910359999998</v>
      </c>
      <c r="O183" s="5">
        <f t="shared" si="63"/>
        <v>-8532.5982169999988</v>
      </c>
      <c r="P183" s="2">
        <f t="shared" si="64"/>
        <v>3.3559192031146536</v>
      </c>
      <c r="R183" s="2" t="s">
        <v>142</v>
      </c>
    </row>
    <row r="184" spans="2:18" x14ac:dyDescent="0.2">
      <c r="B184" s="2" t="s">
        <v>67</v>
      </c>
      <c r="C184" s="7" t="s">
        <v>158</v>
      </c>
      <c r="D184" s="2" t="s">
        <v>145</v>
      </c>
      <c r="E184" s="2">
        <v>-8718.8835190000009</v>
      </c>
      <c r="F184" s="2">
        <v>0.593306</v>
      </c>
      <c r="G184" s="2">
        <v>-8718.2281750000002</v>
      </c>
      <c r="H184" s="2">
        <v>0.17671000000000001</v>
      </c>
      <c r="I184" s="2">
        <v>0.15559300000000001</v>
      </c>
      <c r="J184" s="2">
        <v>-8718.4048849999999</v>
      </c>
      <c r="K184" s="2">
        <v>-8718.3837679999997</v>
      </c>
      <c r="L184" s="2">
        <f>(K184-K$173-K$25)*$B$2</f>
        <v>8.4657266178521766</v>
      </c>
      <c r="N184" s="2">
        <v>-8721.7668730000005</v>
      </c>
      <c r="O184" s="5">
        <f t="shared" si="63"/>
        <v>-8721.2671219999993</v>
      </c>
      <c r="P184" s="2">
        <f>(O184-O$173-O$25)*$B$2</f>
        <v>8.8353565201305866</v>
      </c>
      <c r="R184" s="2" t="s">
        <v>145</v>
      </c>
    </row>
    <row r="185" spans="2:18" x14ac:dyDescent="0.2">
      <c r="B185" s="2" t="s">
        <v>67</v>
      </c>
      <c r="C185" s="7" t="s">
        <v>159</v>
      </c>
      <c r="D185" s="2" t="s">
        <v>137</v>
      </c>
      <c r="E185" s="2">
        <v>-8718.8961190000009</v>
      </c>
      <c r="F185" s="2">
        <v>0.59571499999999999</v>
      </c>
      <c r="G185" s="2">
        <v>-8718.2385080000004</v>
      </c>
      <c r="H185" s="2">
        <v>0.17713100000000001</v>
      </c>
      <c r="I185" s="2">
        <v>0.155532</v>
      </c>
      <c r="J185" s="2">
        <v>-8718.4156399999993</v>
      </c>
      <c r="K185" s="2">
        <v>-8718.3940399999992</v>
      </c>
      <c r="L185" s="2">
        <f t="shared" ref="L185:L187" si="65">(K185-K$173-K$25)*$B$2</f>
        <v>2.0199521157461366</v>
      </c>
      <c r="N185" s="2">
        <v>-8721.7859480000006</v>
      </c>
      <c r="O185" s="5">
        <f t="shared" si="63"/>
        <v>-8721.283868999999</v>
      </c>
      <c r="P185" s="2">
        <f t="shared" ref="P185:P187" si="66">(O185-O$173-O$25)*$B$2</f>
        <v>-1.673540052061288</v>
      </c>
      <c r="R185" s="2" t="s">
        <v>137</v>
      </c>
    </row>
    <row r="186" spans="2:18" x14ac:dyDescent="0.2">
      <c r="B186" s="2" t="s">
        <v>67</v>
      </c>
      <c r="C186" s="7" t="s">
        <v>160</v>
      </c>
      <c r="D186" s="2" t="s">
        <v>138</v>
      </c>
      <c r="E186" s="2">
        <v>-8718.868262</v>
      </c>
      <c r="F186" s="2">
        <v>0.59575699999999998</v>
      </c>
      <c r="G186" s="2">
        <v>-8718.2118659999996</v>
      </c>
      <c r="H186" s="2">
        <v>0.167518</v>
      </c>
      <c r="I186" s="2">
        <v>0.150281</v>
      </c>
      <c r="J186" s="2">
        <v>-8718.3793839999998</v>
      </c>
      <c r="K186" s="2">
        <v>-8718.3621469999998</v>
      </c>
      <c r="L186" s="2">
        <f t="shared" si="65"/>
        <v>22.033103030969482</v>
      </c>
      <c r="N186" s="2">
        <v>-8721.7527379999992</v>
      </c>
      <c r="O186" s="5">
        <f t="shared" si="63"/>
        <v>-8721.2466229999991</v>
      </c>
      <c r="P186" s="2">
        <f t="shared" si="66"/>
        <v>21.698667611056017</v>
      </c>
      <c r="Q186" s="2">
        <f>P186-P185</f>
        <v>23.372207663117305</v>
      </c>
      <c r="R186" s="2" t="s">
        <v>138</v>
      </c>
    </row>
    <row r="187" spans="2:18" x14ac:dyDescent="0.2">
      <c r="B187" s="2" t="s">
        <v>67</v>
      </c>
      <c r="C187" s="7" t="s">
        <v>174</v>
      </c>
      <c r="D187" s="2" t="s">
        <v>143</v>
      </c>
      <c r="E187" s="2">
        <v>-8718.9035989999993</v>
      </c>
      <c r="F187" s="2">
        <v>0.59766699999999995</v>
      </c>
      <c r="G187" s="2">
        <v>-8718.2444620000006</v>
      </c>
      <c r="H187" s="2">
        <v>0.177341</v>
      </c>
      <c r="I187" s="2">
        <v>0.15507699999999999</v>
      </c>
      <c r="J187" s="2">
        <v>-8718.4218039999996</v>
      </c>
      <c r="K187" s="2">
        <v>-8718.3995400000003</v>
      </c>
      <c r="L187" s="2">
        <f t="shared" si="65"/>
        <v>-1.4313484849569855</v>
      </c>
      <c r="N187" s="2">
        <v>-8721.7939260000003</v>
      </c>
      <c r="O187" s="5">
        <f t="shared" si="63"/>
        <v>-8721.2898670000013</v>
      </c>
      <c r="P187" s="2">
        <f t="shared" si="66"/>
        <v>-5.4373402351448945</v>
      </c>
      <c r="R187" s="2" t="s">
        <v>143</v>
      </c>
    </row>
    <row r="189" spans="2:18" x14ac:dyDescent="0.2">
      <c r="C189" s="7" t="s">
        <v>155</v>
      </c>
      <c r="D189" s="2" t="s">
        <v>148</v>
      </c>
      <c r="E189" s="2">
        <v>-8530.4349129999991</v>
      </c>
      <c r="F189" s="2">
        <v>0.58056799999999997</v>
      </c>
      <c r="G189" s="2">
        <v>-8529.7959489999994</v>
      </c>
      <c r="H189" s="2">
        <v>0.16350000000000001</v>
      </c>
      <c r="I189" s="2">
        <v>0.14621700000000001</v>
      </c>
      <c r="J189" s="2">
        <v>-8529.9594500000003</v>
      </c>
      <c r="K189" s="2">
        <v>-8529.9421660000007</v>
      </c>
      <c r="L189" s="2">
        <f>(K189+K$27-K$26-K$187)*$B$2+L$187</f>
        <v>-7.7227557241100859</v>
      </c>
      <c r="N189" s="8">
        <v>-8533.0963119999997</v>
      </c>
      <c r="O189" s="5">
        <f>$K189-$E189+N189</f>
        <v>-8532.6035650000013</v>
      </c>
      <c r="P189" s="2">
        <f>(O189+O$27-O$26-O$187)*$B$2+P$187</f>
        <v>-8.9732102495475683</v>
      </c>
      <c r="R189" s="2" t="s">
        <v>148</v>
      </c>
    </row>
  </sheetData>
  <sortState xmlns:xlrd2="http://schemas.microsoft.com/office/spreadsheetml/2017/richdata2" ref="A152:AM161">
    <sortCondition ref="L152:L161"/>
  </sortState>
  <phoneticPr fontId="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DB11-2477-F546-905A-3690097154E8}">
  <dimension ref="A1:AF48"/>
  <sheetViews>
    <sheetView topLeftCell="A17" workbookViewId="0">
      <selection activeCell="D30" sqref="D30"/>
    </sheetView>
  </sheetViews>
  <sheetFormatPr baseColWidth="10" defaultRowHeight="16" x14ac:dyDescent="0.2"/>
  <cols>
    <col min="3" max="3" width="20.83203125" bestFit="1" customWidth="1"/>
    <col min="4" max="4" width="45.5" bestFit="1" customWidth="1"/>
    <col min="5" max="5" width="15.1640625" bestFit="1" customWidth="1"/>
    <col min="6" max="6" width="18.1640625" bestFit="1" customWidth="1"/>
    <col min="14" max="14" width="12.83203125" bestFit="1" customWidth="1"/>
    <col min="15" max="15" width="13.33203125" bestFit="1" customWidth="1"/>
  </cols>
  <sheetData>
    <row r="1" spans="1:32" x14ac:dyDescent="0.2">
      <c r="A1" s="1"/>
      <c r="B1" s="9" t="s">
        <v>0</v>
      </c>
      <c r="C1" s="7"/>
      <c r="D1" s="1"/>
      <c r="E1" s="1"/>
      <c r="F1" s="10"/>
      <c r="G1" s="1"/>
      <c r="H1" s="1"/>
      <c r="I1" s="1"/>
      <c r="J1" s="6"/>
      <c r="K1" s="7"/>
      <c r="L1" s="6"/>
      <c r="M1" s="6"/>
      <c r="N1" s="8"/>
      <c r="O1" s="11"/>
      <c r="P1" s="1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"/>
      <c r="AF1" s="9" t="s">
        <v>0</v>
      </c>
    </row>
    <row r="2" spans="1:32" x14ac:dyDescent="0.2">
      <c r="A2" s="12" t="s">
        <v>1</v>
      </c>
      <c r="B2" s="13">
        <v>627.50919999999996</v>
      </c>
      <c r="C2" s="13">
        <v>627.50919999999996</v>
      </c>
      <c r="D2" s="14" t="s">
        <v>2</v>
      </c>
      <c r="E2" s="12"/>
      <c r="F2" s="1" t="s">
        <v>3</v>
      </c>
      <c r="G2" s="10" t="s">
        <v>26</v>
      </c>
      <c r="H2" s="10"/>
      <c r="I2" s="1" t="s">
        <v>4</v>
      </c>
      <c r="J2" s="6" t="s">
        <v>5</v>
      </c>
      <c r="K2" s="7"/>
      <c r="L2" s="6"/>
      <c r="M2" s="6"/>
      <c r="N2" s="8"/>
      <c r="O2" s="11"/>
      <c r="P2" s="14"/>
      <c r="Q2" s="12"/>
      <c r="R2" s="14" t="s">
        <v>2</v>
      </c>
      <c r="S2" s="14" t="s">
        <v>2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4" t="s">
        <v>2</v>
      </c>
      <c r="AE2" s="1"/>
      <c r="AF2" s="12" t="s">
        <v>1</v>
      </c>
    </row>
    <row r="3" spans="1:32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6"/>
      <c r="Q3" s="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51" x14ac:dyDescent="0.2">
      <c r="A4" s="2"/>
      <c r="B4" s="2"/>
      <c r="C4" s="2"/>
      <c r="D4" s="27" t="s">
        <v>79</v>
      </c>
      <c r="E4" s="28"/>
      <c r="F4" s="29" t="s">
        <v>80</v>
      </c>
      <c r="G4" s="29"/>
      <c r="H4" s="29"/>
      <c r="I4" s="29"/>
      <c r="J4" s="29"/>
      <c r="K4" s="29"/>
      <c r="L4" s="29"/>
      <c r="M4" s="2"/>
      <c r="N4" s="2"/>
      <c r="O4" s="2"/>
      <c r="P4" s="26"/>
      <c r="Q4" s="6"/>
      <c r="R4" s="27" t="s">
        <v>25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8" spans="1:32" x14ac:dyDescent="0.2">
      <c r="C8" t="s">
        <v>66</v>
      </c>
      <c r="D8" t="s">
        <v>66</v>
      </c>
      <c r="E8">
        <v>-8803.6579810000003</v>
      </c>
      <c r="F8">
        <v>0.57672500000000004</v>
      </c>
      <c r="G8">
        <v>-8803.0186450000001</v>
      </c>
      <c r="H8">
        <v>0.174373</v>
      </c>
      <c r="I8">
        <v>0.15767999999999999</v>
      </c>
      <c r="J8">
        <v>-8803.1930169999996</v>
      </c>
      <c r="K8">
        <v>-8803.1763250000004</v>
      </c>
      <c r="L8">
        <f t="shared" ref="L8:L19" si="0">(K8-K$21)*$B$2</f>
        <v>1.694274842856321E-2</v>
      </c>
      <c r="N8" s="2">
        <v>-8806.8594439999997</v>
      </c>
      <c r="O8" s="5">
        <f t="shared" ref="O8:O19" si="1">$K8-$E8+N8</f>
        <v>-8806.3777879999998</v>
      </c>
      <c r="P8">
        <f t="shared" ref="P8:P19" si="2">(O8-O$21)*$B$2</f>
        <v>0</v>
      </c>
    </row>
    <row r="9" spans="1:32" x14ac:dyDescent="0.2">
      <c r="C9" t="s">
        <v>16</v>
      </c>
      <c r="D9" t="s">
        <v>16</v>
      </c>
      <c r="E9">
        <v>-8803.6579810000003</v>
      </c>
      <c r="F9">
        <v>0.57672500000000004</v>
      </c>
      <c r="G9">
        <v>-8803.0186450000001</v>
      </c>
      <c r="H9">
        <v>0.17436199999999999</v>
      </c>
      <c r="I9">
        <v>0.15767500000000001</v>
      </c>
      <c r="J9">
        <v>-8803.1930069999999</v>
      </c>
      <c r="K9">
        <v>-8803.1763210000008</v>
      </c>
      <c r="L9">
        <f t="shared" si="0"/>
        <v>1.9452784936867827E-2</v>
      </c>
      <c r="N9" s="2">
        <v>-8806.8594425499996</v>
      </c>
      <c r="O9" s="5">
        <f t="shared" si="1"/>
        <v>-8806.3777825500001</v>
      </c>
      <c r="P9">
        <f t="shared" si="2"/>
        <v>3.4199249280478395E-3</v>
      </c>
    </row>
    <row r="10" spans="1:32" x14ac:dyDescent="0.2">
      <c r="C10" t="s">
        <v>17</v>
      </c>
      <c r="D10" t="s">
        <v>17</v>
      </c>
      <c r="E10">
        <v>-8803.6588040000006</v>
      </c>
      <c r="F10">
        <v>0.57693099999999997</v>
      </c>
      <c r="G10">
        <v>-8803.0194159999992</v>
      </c>
      <c r="H10">
        <v>0.172823</v>
      </c>
      <c r="I10">
        <v>0.15693699999999999</v>
      </c>
      <c r="J10">
        <v>-8803.1922379999996</v>
      </c>
      <c r="K10">
        <v>-8803.1763520000004</v>
      </c>
      <c r="L10">
        <f t="shared" si="0"/>
        <v>0</v>
      </c>
      <c r="N10" s="2">
        <v>-8806.8596629299991</v>
      </c>
      <c r="O10" s="5">
        <f t="shared" si="1"/>
        <v>-8806.3772109299989</v>
      </c>
      <c r="P10">
        <f t="shared" si="2"/>
        <v>0.36211673459149024</v>
      </c>
    </row>
    <row r="11" spans="1:32" x14ac:dyDescent="0.2">
      <c r="C11" t="s">
        <v>18</v>
      </c>
      <c r="D11" t="s">
        <v>18</v>
      </c>
      <c r="E11">
        <v>-8803.6588040000006</v>
      </c>
      <c r="F11">
        <v>0.57693099999999997</v>
      </c>
      <c r="G11">
        <v>-8803.0194150000007</v>
      </c>
      <c r="H11">
        <v>0.172821</v>
      </c>
      <c r="I11">
        <v>0.15693599999999999</v>
      </c>
      <c r="J11">
        <v>-8803.1922360000008</v>
      </c>
      <c r="K11">
        <v>-8803.1763510000001</v>
      </c>
      <c r="L11">
        <f t="shared" si="0"/>
        <v>6.2750941243430128E-4</v>
      </c>
      <c r="N11" s="2">
        <v>-8806.8596599400007</v>
      </c>
      <c r="O11" s="5">
        <f t="shared" si="1"/>
        <v>-8806.3772069400002</v>
      </c>
      <c r="P11">
        <f t="shared" si="2"/>
        <v>0.36462049550344017</v>
      </c>
    </row>
    <row r="12" spans="1:32" x14ac:dyDescent="0.2">
      <c r="C12" t="s">
        <v>19</v>
      </c>
      <c r="D12" t="s">
        <v>19</v>
      </c>
      <c r="E12">
        <v>-8803.6588049999991</v>
      </c>
      <c r="F12">
        <v>0.576932</v>
      </c>
      <c r="G12">
        <v>-8803.0194150000007</v>
      </c>
      <c r="H12">
        <v>0.172819</v>
      </c>
      <c r="I12">
        <v>0.15693499999999999</v>
      </c>
      <c r="J12">
        <v>-8803.1922340000001</v>
      </c>
      <c r="K12">
        <v>-8803.1763499999997</v>
      </c>
      <c r="L12">
        <f t="shared" si="0"/>
        <v>1.2550188248686026E-3</v>
      </c>
      <c r="N12" s="2">
        <v>-8806.8596618899992</v>
      </c>
      <c r="O12" s="5">
        <f t="shared" si="1"/>
        <v>-8806.3772068899998</v>
      </c>
      <c r="P12">
        <f t="shared" si="2"/>
        <v>0.36465187120234838</v>
      </c>
    </row>
    <row r="13" spans="1:32" x14ac:dyDescent="0.2">
      <c r="C13" t="s">
        <v>20</v>
      </c>
      <c r="D13" t="s">
        <v>20</v>
      </c>
      <c r="E13">
        <v>-8803.6588040000006</v>
      </c>
      <c r="F13">
        <v>0.576932</v>
      </c>
      <c r="G13">
        <v>-8803.0194140000003</v>
      </c>
      <c r="H13">
        <v>0.172816</v>
      </c>
      <c r="I13">
        <v>0.15693499999999999</v>
      </c>
      <c r="J13">
        <v>-8803.1922310000009</v>
      </c>
      <c r="K13">
        <v>-8803.1763489999994</v>
      </c>
      <c r="L13">
        <f t="shared" si="0"/>
        <v>1.882528237302904E-3</v>
      </c>
      <c r="N13" s="2">
        <v>-8806.8596610000004</v>
      </c>
      <c r="O13" s="5">
        <f t="shared" si="1"/>
        <v>-8806.3772059999992</v>
      </c>
      <c r="P13">
        <f t="shared" si="2"/>
        <v>0.36521035476204411</v>
      </c>
    </row>
    <row r="14" spans="1:32" x14ac:dyDescent="0.2">
      <c r="C14" t="s">
        <v>21</v>
      </c>
      <c r="D14" t="s">
        <v>21</v>
      </c>
      <c r="E14">
        <v>-8803.6564880000005</v>
      </c>
      <c r="F14">
        <v>0.57685299999999995</v>
      </c>
      <c r="G14">
        <v>-8803.0172679999996</v>
      </c>
      <c r="H14">
        <v>0.17365700000000001</v>
      </c>
      <c r="I14">
        <v>0.15731100000000001</v>
      </c>
      <c r="J14">
        <v>-8803.1909259999993</v>
      </c>
      <c r="K14">
        <v>-8803.1745790000004</v>
      </c>
      <c r="L14">
        <f t="shared" si="0"/>
        <v>1.1125738115732631</v>
      </c>
      <c r="N14" s="2">
        <v>-8806.8552704499998</v>
      </c>
      <c r="O14" s="5">
        <f t="shared" si="1"/>
        <v>-8806.3733614499997</v>
      </c>
      <c r="P14">
        <f t="shared" si="2"/>
        <v>2.7777008492988924</v>
      </c>
    </row>
    <row r="15" spans="1:32" x14ac:dyDescent="0.2">
      <c r="C15" t="s">
        <v>22</v>
      </c>
      <c r="D15" t="s">
        <v>22</v>
      </c>
      <c r="E15">
        <v>-8803.6524570000001</v>
      </c>
      <c r="F15">
        <v>0.57644799999999996</v>
      </c>
      <c r="G15">
        <v>-8803.013207</v>
      </c>
      <c r="H15">
        <v>0.17510700000000001</v>
      </c>
      <c r="I15">
        <v>0.15809699999999999</v>
      </c>
      <c r="J15">
        <v>-8803.1883140000009</v>
      </c>
      <c r="K15">
        <v>-8803.1713039999995</v>
      </c>
      <c r="L15">
        <f t="shared" si="0"/>
        <v>3.1676664421631551</v>
      </c>
      <c r="N15" s="2">
        <v>-8806.8534880000007</v>
      </c>
      <c r="O15" s="5">
        <f t="shared" si="1"/>
        <v>-8806.372335</v>
      </c>
      <c r="P15">
        <f t="shared" si="2"/>
        <v>3.421807667450171</v>
      </c>
    </row>
    <row r="16" spans="1:32" x14ac:dyDescent="0.2">
      <c r="C16" t="s">
        <v>23</v>
      </c>
      <c r="D16" t="s">
        <v>23</v>
      </c>
      <c r="E16">
        <v>-8803.6494349999994</v>
      </c>
      <c r="F16">
        <v>0.57570600000000005</v>
      </c>
      <c r="G16">
        <v>-8803.0106899999992</v>
      </c>
      <c r="H16">
        <v>0.17698</v>
      </c>
      <c r="I16">
        <v>0.159104</v>
      </c>
      <c r="J16">
        <v>-8803.1876699999993</v>
      </c>
      <c r="K16">
        <v>-8803.1697949999998</v>
      </c>
      <c r="L16">
        <f t="shared" si="0"/>
        <v>4.1145778247839591</v>
      </c>
      <c r="N16" s="2">
        <v>-8806.8516744900007</v>
      </c>
      <c r="O16" s="5">
        <f t="shared" si="1"/>
        <v>-8806.3720344900012</v>
      </c>
      <c r="P16">
        <f t="shared" si="2"/>
        <v>3.6103804564213755</v>
      </c>
    </row>
    <row r="17" spans="3:16" x14ac:dyDescent="0.2">
      <c r="C17" t="s">
        <v>24</v>
      </c>
      <c r="D17" t="s">
        <v>24</v>
      </c>
      <c r="E17">
        <v>-8803.6494349999994</v>
      </c>
      <c r="F17">
        <v>0.57571099999999997</v>
      </c>
      <c r="G17">
        <v>-8803.0106880000003</v>
      </c>
      <c r="H17">
        <v>0.176957</v>
      </c>
      <c r="I17">
        <v>0.15909300000000001</v>
      </c>
      <c r="J17">
        <v>-8803.187645</v>
      </c>
      <c r="K17">
        <v>-8803.1697810000005</v>
      </c>
      <c r="L17">
        <f t="shared" si="0"/>
        <v>4.1233629531337419</v>
      </c>
      <c r="N17" s="2">
        <v>-8806.8516720000007</v>
      </c>
      <c r="O17" s="5">
        <f t="shared" si="1"/>
        <v>-8806.3720180000018</v>
      </c>
      <c r="P17">
        <f t="shared" si="2"/>
        <v>3.620728082705889</v>
      </c>
    </row>
    <row r="18" spans="3:16" x14ac:dyDescent="0.2">
      <c r="C18" t="s">
        <v>43</v>
      </c>
      <c r="D18" t="s">
        <v>43</v>
      </c>
      <c r="E18">
        <v>-8803.6477799999993</v>
      </c>
      <c r="F18">
        <v>0.57591400000000004</v>
      </c>
      <c r="G18">
        <v>-8803.0088560000004</v>
      </c>
      <c r="H18">
        <v>0.17780699999999999</v>
      </c>
      <c r="I18">
        <v>0.15943299999999999</v>
      </c>
      <c r="J18">
        <v>-8803.1866630000004</v>
      </c>
      <c r="K18">
        <v>-8803.1682889999993</v>
      </c>
      <c r="L18">
        <f t="shared" si="0"/>
        <v>5.0596066803088933</v>
      </c>
      <c r="N18" s="2">
        <v>-8806.8486649999995</v>
      </c>
      <c r="O18" s="5">
        <f t="shared" si="1"/>
        <v>-8806.3691739999995</v>
      </c>
      <c r="P18">
        <f t="shared" si="2"/>
        <v>5.4053642489926368</v>
      </c>
    </row>
    <row r="19" spans="3:16" x14ac:dyDescent="0.2">
      <c r="C19" t="s">
        <v>44</v>
      </c>
      <c r="D19" t="s">
        <v>44</v>
      </c>
      <c r="E19">
        <v>-8803.6434399999998</v>
      </c>
      <c r="F19">
        <v>0.57544499999999998</v>
      </c>
      <c r="G19">
        <v>-8803.0048000000006</v>
      </c>
      <c r="H19">
        <v>0.177173</v>
      </c>
      <c r="I19">
        <v>0.159305</v>
      </c>
      <c r="J19">
        <v>-8803.1819730000007</v>
      </c>
      <c r="K19">
        <v>-8803.1641049999998</v>
      </c>
      <c r="L19">
        <f t="shared" si="0"/>
        <v>7.6851051727580257</v>
      </c>
      <c r="N19" s="2">
        <v>-8806.8452747800002</v>
      </c>
      <c r="O19" s="5">
        <f t="shared" si="1"/>
        <v>-8806.3659397800002</v>
      </c>
      <c r="P19">
        <f t="shared" si="2"/>
        <v>7.4348670533682277</v>
      </c>
    </row>
    <row r="21" spans="3:16" x14ac:dyDescent="0.2">
      <c r="C21" t="s">
        <v>14</v>
      </c>
      <c r="D21" t="s">
        <v>14</v>
      </c>
      <c r="E21">
        <f>MIN(E8:E19)</f>
        <v>-8803.6588049999991</v>
      </c>
      <c r="F21">
        <f t="shared" ref="F21:O21" si="3">MIN(F8:F19)</f>
        <v>0.57544499999999998</v>
      </c>
      <c r="G21">
        <f t="shared" si="3"/>
        <v>-8803.0194159999992</v>
      </c>
      <c r="H21">
        <f t="shared" si="3"/>
        <v>0.172816</v>
      </c>
      <c r="I21">
        <f t="shared" si="3"/>
        <v>0.15693499999999999</v>
      </c>
      <c r="J21">
        <f t="shared" si="3"/>
        <v>-8803.1930169999996</v>
      </c>
      <c r="K21">
        <f t="shared" si="3"/>
        <v>-8803.1763520000004</v>
      </c>
      <c r="N21">
        <f t="shared" si="3"/>
        <v>-8806.8596629299991</v>
      </c>
      <c r="O21">
        <f t="shared" si="3"/>
        <v>-8806.3777879999998</v>
      </c>
      <c r="P21">
        <f t="shared" ref="P21" si="4">MIN(P8:P19)</f>
        <v>0</v>
      </c>
    </row>
    <row r="23" spans="3:16" x14ac:dyDescent="0.2">
      <c r="C23" t="s">
        <v>64</v>
      </c>
      <c r="D23" t="s">
        <v>64</v>
      </c>
      <c r="E23">
        <v>-188.44468000000001</v>
      </c>
      <c r="F23">
        <v>1.1776E-2</v>
      </c>
      <c r="G23">
        <v>-188.42836800000001</v>
      </c>
      <c r="H23">
        <v>3.0627000000000001E-2</v>
      </c>
      <c r="I23">
        <v>3.0627999999999999E-2</v>
      </c>
      <c r="J23">
        <v>-188.45899600000001</v>
      </c>
      <c r="K23">
        <v>-188.45899600000001</v>
      </c>
      <c r="N23">
        <v>-188.68201300000001</v>
      </c>
      <c r="O23" s="5">
        <f>$K23-$E23+N23</f>
        <v>-188.69632900000002</v>
      </c>
    </row>
    <row r="24" spans="3:16" ht="17" thickBot="1" x14ac:dyDescent="0.25"/>
    <row r="25" spans="3:16" x14ac:dyDescent="0.2">
      <c r="C25" t="s">
        <v>68</v>
      </c>
      <c r="D25" s="18" t="s">
        <v>60</v>
      </c>
      <c r="E25">
        <v>-8803.6622310000002</v>
      </c>
      <c r="F25">
        <v>0.57669999999999999</v>
      </c>
      <c r="G25">
        <v>-8803.0230809999994</v>
      </c>
      <c r="H25">
        <v>0.173537</v>
      </c>
      <c r="I25">
        <v>0.15754899999999999</v>
      </c>
      <c r="J25">
        <v>-8803.1966179999999</v>
      </c>
      <c r="K25">
        <v>-8803.1806300000007</v>
      </c>
      <c r="L25">
        <f>(K25-K$21)*$B$2</f>
        <v>-2.6844843578136031</v>
      </c>
      <c r="N25" s="2">
        <v>-8806.8579128900001</v>
      </c>
      <c r="O25" s="2">
        <f>$K25-$E25+N25</f>
        <v>-8806.3763118900006</v>
      </c>
      <c r="P25">
        <f>(O25-O$21)*$B$2</f>
        <v>0.92627260471180628</v>
      </c>
    </row>
    <row r="26" spans="3:16" x14ac:dyDescent="0.2">
      <c r="C26" t="s">
        <v>69</v>
      </c>
      <c r="D26" s="2" t="s">
        <v>52</v>
      </c>
      <c r="E26">
        <v>-8803.6341329999996</v>
      </c>
      <c r="F26">
        <v>0.57580900000000002</v>
      </c>
      <c r="G26">
        <v>-8802.9965639999991</v>
      </c>
      <c r="H26">
        <v>0.17124200000000001</v>
      </c>
      <c r="I26">
        <v>0.15558</v>
      </c>
      <c r="J26">
        <v>-8803.1678059999995</v>
      </c>
      <c r="K26">
        <v>-8803.1521439999997</v>
      </c>
      <c r="L26">
        <f t="shared" ref="L26:L27" si="5">(K26-K$21)*$B$2</f>
        <v>15.190742714055769</v>
      </c>
      <c r="N26" s="2">
        <v>-8806.8341744699992</v>
      </c>
      <c r="O26" s="2">
        <f t="shared" ref="O26:O27" si="6">$K26-$E26+N26</f>
        <v>-8806.3521854699993</v>
      </c>
      <c r="P26">
        <f t="shared" ref="P26:P36" si="7">(O26-O$21)*$B$2</f>
        <v>16.06582311857056</v>
      </c>
    </row>
    <row r="27" spans="3:16" x14ac:dyDescent="0.2">
      <c r="C27" t="s">
        <v>70</v>
      </c>
      <c r="D27" s="2" t="s">
        <v>57</v>
      </c>
      <c r="E27">
        <v>-8803.6616429999995</v>
      </c>
      <c r="F27">
        <v>0.57687100000000002</v>
      </c>
      <c r="G27">
        <v>-8803.0230140000003</v>
      </c>
      <c r="H27">
        <v>0.17153599999999999</v>
      </c>
      <c r="I27">
        <v>0.15559500000000001</v>
      </c>
      <c r="J27">
        <v>-8803.1945500000002</v>
      </c>
      <c r="K27">
        <v>-8803.1786090000005</v>
      </c>
      <c r="L27">
        <f t="shared" si="5"/>
        <v>-1.4162882644625321</v>
      </c>
      <c r="N27" s="2">
        <v>-8806.8638003300002</v>
      </c>
      <c r="O27" s="2">
        <f t="shared" si="6"/>
        <v>-8806.3807663300013</v>
      </c>
      <c r="P27">
        <f t="shared" si="7"/>
        <v>-1.8689294765753452</v>
      </c>
    </row>
    <row r="28" spans="3:16" x14ac:dyDescent="0.2">
      <c r="N28" s="2"/>
      <c r="O28" s="2"/>
    </row>
    <row r="29" spans="3:16" x14ac:dyDescent="0.2">
      <c r="N29" s="2"/>
      <c r="O29" s="2"/>
    </row>
    <row r="30" spans="3:16" x14ac:dyDescent="0.2">
      <c r="D30" t="s">
        <v>81</v>
      </c>
      <c r="E30">
        <v>-8992.1211910000002</v>
      </c>
      <c r="F30">
        <v>0.59034500000000001</v>
      </c>
      <c r="G30">
        <v>-8991.4652700000006</v>
      </c>
      <c r="H30">
        <v>0.18078900000000001</v>
      </c>
      <c r="I30">
        <v>0.16353799999999999</v>
      </c>
      <c r="J30">
        <v>-8991.6460580000003</v>
      </c>
      <c r="K30">
        <v>-8991.6288069999991</v>
      </c>
      <c r="L30">
        <f>(K30-K$21-K$23)*$B$2</f>
        <v>4.1045376780016758</v>
      </c>
    </row>
    <row r="31" spans="3:16" x14ac:dyDescent="0.2">
      <c r="N31" s="2"/>
      <c r="O31" s="2"/>
    </row>
    <row r="32" spans="3:16" x14ac:dyDescent="0.2">
      <c r="N32" s="2"/>
      <c r="O32" s="2"/>
    </row>
    <row r="33" spans="3:16" ht="17" thickBot="1" x14ac:dyDescent="0.25">
      <c r="N33" s="2"/>
      <c r="O33" s="2"/>
    </row>
    <row r="34" spans="3:16" x14ac:dyDescent="0.2">
      <c r="C34" t="s">
        <v>71</v>
      </c>
      <c r="D34" s="18" t="s">
        <v>49</v>
      </c>
      <c r="E34">
        <v>-8803.6504069999992</v>
      </c>
      <c r="F34">
        <v>0.57682500000000003</v>
      </c>
      <c r="G34">
        <v>-8803.0110029999996</v>
      </c>
      <c r="H34">
        <v>0.17518700000000001</v>
      </c>
      <c r="I34">
        <v>0.157857</v>
      </c>
      <c r="J34">
        <v>-8803.1861900000004</v>
      </c>
      <c r="K34">
        <v>-8803.1688610000001</v>
      </c>
      <c r="L34">
        <f>(K34-K$21)*$B$2</f>
        <v>4.7006714173883273</v>
      </c>
      <c r="N34" s="2">
        <v>-8806.8487422199996</v>
      </c>
      <c r="O34" s="2">
        <f t="shared" ref="O34" si="8">$K34-$E34+N34</f>
        <v>-8806.3671962200006</v>
      </c>
      <c r="P34">
        <f t="shared" si="7"/>
        <v>6.6464393938935835</v>
      </c>
    </row>
    <row r="35" spans="3:16" x14ac:dyDescent="0.2">
      <c r="C35" t="s">
        <v>72</v>
      </c>
      <c r="D35" s="2" t="s">
        <v>50</v>
      </c>
      <c r="E35">
        <v>-8803.6336300000003</v>
      </c>
      <c r="F35">
        <v>0.57573300000000005</v>
      </c>
      <c r="G35">
        <v>-8802.9959190000009</v>
      </c>
      <c r="H35">
        <v>0.17195299999999999</v>
      </c>
      <c r="I35">
        <v>0.15629499999999999</v>
      </c>
      <c r="J35">
        <v>-8803.167872</v>
      </c>
      <c r="K35">
        <v>-8803.1522139999997</v>
      </c>
      <c r="L35">
        <f t="shared" ref="L35:L36" si="9">(K35-K$21)*$B$2</f>
        <v>15.146817070023991</v>
      </c>
      <c r="N35" s="2">
        <v>-8806.8338478200003</v>
      </c>
      <c r="O35" s="2">
        <f t="shared" ref="O35:O36" si="10">$K35-$E35+N35</f>
        <v>-8806.3524318199998</v>
      </c>
      <c r="P35">
        <f t="shared" si="7"/>
        <v>15.911236226866697</v>
      </c>
    </row>
    <row r="36" spans="3:16" x14ac:dyDescent="0.2">
      <c r="C36" t="s">
        <v>73</v>
      </c>
      <c r="D36" s="2" t="s">
        <v>47</v>
      </c>
      <c r="E36">
        <v>-8803.6615559999991</v>
      </c>
      <c r="F36">
        <v>0.57659400000000005</v>
      </c>
      <c r="G36">
        <v>-8803.0228810000008</v>
      </c>
      <c r="H36">
        <v>0.17530399999999999</v>
      </c>
      <c r="I36">
        <v>0.157445</v>
      </c>
      <c r="J36">
        <v>-8803.1981849999993</v>
      </c>
      <c r="K36">
        <v>-8803.1803259999997</v>
      </c>
      <c r="L36">
        <f t="shared" si="9"/>
        <v>-2.4937215603538001</v>
      </c>
      <c r="N36" s="2">
        <v>-8806.8645486200003</v>
      </c>
      <c r="O36" s="2">
        <f t="shared" si="10"/>
        <v>-8806.3833186200009</v>
      </c>
      <c r="P36">
        <f t="shared" si="7"/>
        <v>-3.4705149323828661</v>
      </c>
    </row>
    <row r="37" spans="3:16" x14ac:dyDescent="0.2">
      <c r="N37" s="2"/>
    </row>
    <row r="38" spans="3:16" x14ac:dyDescent="0.2">
      <c r="C38" t="s">
        <v>74</v>
      </c>
      <c r="D38" s="2" t="s">
        <v>65</v>
      </c>
      <c r="E38">
        <v>-8992.1251539999994</v>
      </c>
      <c r="F38">
        <v>0.59009800000000001</v>
      </c>
      <c r="G38">
        <v>-8991.4692950000008</v>
      </c>
      <c r="H38">
        <v>0.18221599999999999</v>
      </c>
      <c r="I38">
        <v>0.16422400000000001</v>
      </c>
      <c r="J38">
        <v>-8991.651511</v>
      </c>
      <c r="K38">
        <v>-8991.6335190000009</v>
      </c>
      <c r="L38">
        <f>(K38-K$21-K$23)*$B$2</f>
        <v>1.1477143265061929</v>
      </c>
      <c r="N38" s="2">
        <v>-8995.5567884800003</v>
      </c>
      <c r="O38" s="2">
        <f t="shared" ref="O38" si="11">$K38-$E38+N38</f>
        <v>-8995.0651534800018</v>
      </c>
      <c r="P38">
        <f>(O38-O$21-O$23)*$B$2</f>
        <v>5.6246912631589678</v>
      </c>
    </row>
    <row r="42" spans="3:16" ht="17" thickBot="1" x14ac:dyDescent="0.25"/>
    <row r="43" spans="3:16" x14ac:dyDescent="0.2">
      <c r="C43" t="s">
        <v>76</v>
      </c>
      <c r="D43" s="18" t="s">
        <v>58</v>
      </c>
      <c r="E43">
        <v>-8803.6349030000001</v>
      </c>
      <c r="F43">
        <v>0.57629200000000003</v>
      </c>
      <c r="G43">
        <v>-8802.9960229999997</v>
      </c>
      <c r="H43">
        <v>0.173988</v>
      </c>
      <c r="I43">
        <v>0.157529</v>
      </c>
      <c r="J43">
        <v>-8803.1700120000005</v>
      </c>
      <c r="K43">
        <v>-8803.1535519999998</v>
      </c>
    </row>
    <row r="44" spans="3:16" x14ac:dyDescent="0.2">
      <c r="C44" t="s">
        <v>77</v>
      </c>
      <c r="D44" s="2" t="s">
        <v>56</v>
      </c>
      <c r="E44">
        <v>-8803.5987449999993</v>
      </c>
      <c r="F44">
        <v>0.57549099999999997</v>
      </c>
      <c r="G44">
        <v>-8802.9619309999998</v>
      </c>
      <c r="H44">
        <v>0.17069799999999999</v>
      </c>
      <c r="I44">
        <v>0.15514800000000001</v>
      </c>
      <c r="J44">
        <v>-8803.1326289999997</v>
      </c>
      <c r="K44">
        <v>-8803.1170789999996</v>
      </c>
    </row>
    <row r="45" spans="3:16" ht="17" thickBot="1" x14ac:dyDescent="0.25">
      <c r="C45" t="s">
        <v>75</v>
      </c>
      <c r="D45" s="23" t="s">
        <v>53</v>
      </c>
      <c r="E45">
        <v>-8803.6125599999996</v>
      </c>
      <c r="F45">
        <v>0.57512200000000002</v>
      </c>
      <c r="G45">
        <v>-8802.9764500000001</v>
      </c>
      <c r="H45">
        <v>0.16909199999999999</v>
      </c>
      <c r="I45">
        <v>0.15407299999999999</v>
      </c>
      <c r="J45">
        <v>-8803.1455420000002</v>
      </c>
      <c r="K45">
        <v>-8803.1305219999995</v>
      </c>
    </row>
    <row r="48" spans="3:16" x14ac:dyDescent="0.2">
      <c r="C48" t="s">
        <v>78</v>
      </c>
      <c r="D48" s="2" t="s">
        <v>59</v>
      </c>
      <c r="E48">
        <v>-8803.5956399999995</v>
      </c>
      <c r="F48">
        <v>0.57535000000000003</v>
      </c>
      <c r="G48">
        <v>-8802.9588440000007</v>
      </c>
      <c r="H48">
        <v>0.17133899999999999</v>
      </c>
      <c r="I48">
        <v>0.15546299999999999</v>
      </c>
      <c r="J48">
        <v>-8803.1301829999993</v>
      </c>
      <c r="K48">
        <v>-8803.1143069999998</v>
      </c>
    </row>
  </sheetData>
  <sortState xmlns:xlrd2="http://schemas.microsoft.com/office/spreadsheetml/2017/richdata2" ref="A8:AF19">
    <sortCondition ref="P8:P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B432-ACBF-E944-B2DB-2B15F848FE36}">
  <dimension ref="A1:C17"/>
  <sheetViews>
    <sheetView workbookViewId="0">
      <selection activeCell="B10" sqref="B10"/>
    </sheetView>
  </sheetViews>
  <sheetFormatPr baseColWidth="10" defaultColWidth="11" defaultRowHeight="16" x14ac:dyDescent="0.2"/>
  <cols>
    <col min="2" max="2" width="12.1640625" bestFit="1" customWidth="1"/>
  </cols>
  <sheetData>
    <row r="1" spans="1:3" x14ac:dyDescent="0.2">
      <c r="A1" t="s">
        <v>0</v>
      </c>
    </row>
    <row r="2" spans="1:3" x14ac:dyDescent="0.2">
      <c r="B2">
        <v>273.14999999999998</v>
      </c>
      <c r="C2" t="s">
        <v>9</v>
      </c>
    </row>
    <row r="3" spans="1:3" x14ac:dyDescent="0.2">
      <c r="B3">
        <v>4.1840000000000002</v>
      </c>
      <c r="C3" t="s">
        <v>11</v>
      </c>
    </row>
    <row r="4" spans="1:3" x14ac:dyDescent="0.2">
      <c r="B4">
        <v>8.3140000000000001</v>
      </c>
      <c r="C4" t="s">
        <v>13</v>
      </c>
    </row>
    <row r="6" spans="1:3" x14ac:dyDescent="0.2">
      <c r="B6">
        <v>90</v>
      </c>
      <c r="C6" t="s">
        <v>10</v>
      </c>
    </row>
    <row r="7" spans="1:3" x14ac:dyDescent="0.2">
      <c r="B7">
        <f>(B6+B2)</f>
        <v>363.15</v>
      </c>
      <c r="C7" t="s">
        <v>9</v>
      </c>
    </row>
    <row r="9" spans="1:3" x14ac:dyDescent="0.2">
      <c r="B9" s="3">
        <v>1</v>
      </c>
      <c r="C9" s="3" t="s">
        <v>6</v>
      </c>
    </row>
    <row r="10" spans="1:3" x14ac:dyDescent="0.2">
      <c r="B10">
        <f>B9*4.184</f>
        <v>4.1840000000000002</v>
      </c>
      <c r="C10" t="s">
        <v>7</v>
      </c>
    </row>
    <row r="12" spans="1:3" x14ac:dyDescent="0.2">
      <c r="B12">
        <f>B10*1000/(B7*B4)</f>
        <v>1.3857842056437519</v>
      </c>
      <c r="C12" t="s">
        <v>8</v>
      </c>
    </row>
    <row r="14" spans="1:3" x14ac:dyDescent="0.2">
      <c r="B14">
        <f>EXP(B12)</f>
        <v>3.9979598985241611</v>
      </c>
      <c r="C14" t="s">
        <v>12</v>
      </c>
    </row>
    <row r="16" spans="1:3" x14ac:dyDescent="0.2">
      <c r="B16" s="4"/>
    </row>
    <row r="17" spans="2:2" x14ac:dyDescent="0.2">
      <c r="B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</vt:lpstr>
      <vt:lpstr>co2_gasphase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Xinglong Zhang</dc:creator>
  <cp:lastModifiedBy>Zhang Xinglong</cp:lastModifiedBy>
  <dcterms:created xsi:type="dcterms:W3CDTF">2018-07-23T12:58:08Z</dcterms:created>
  <dcterms:modified xsi:type="dcterms:W3CDTF">2025-02-19T02:50:10Z</dcterms:modified>
</cp:coreProperties>
</file>